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grego\Repositories\Vendor\Output\AcqTrends\"/>
    </mc:Choice>
  </mc:AlternateContent>
  <xr:revisionPtr revIDLastSave="0" documentId="13_ncr:1_{FC2A5D2C-ED1E-460E-A354-26102CE6B5A6}" xr6:coauthVersionLast="47" xr6:coauthVersionMax="47" xr10:uidLastSave="{00000000-0000-0000-0000-000000000000}"/>
  <bookViews>
    <workbookView xWindow="-108" yWindow="-108" windowWidth="23256" windowHeight="12576" firstSheet="13" activeTab="19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1 RnD" sheetId="29" r:id="rId10"/>
    <sheet name="5-3A OTA Area" sheetId="11" r:id="rId11"/>
    <sheet name="5-3B OTAplat" sheetId="14" r:id="rId12"/>
    <sheet name="5-4 Comm" sheetId="17" r:id="rId13"/>
    <sheet name="5-5 CustComm" sheetId="27" r:id="rId14"/>
    <sheet name="6-1 Vend" sheetId="15" r:id="rId15"/>
    <sheet name="6-5 Comp" sheetId="19" r:id="rId16"/>
    <sheet name="6-6 PSRcomp" sheetId="33" r:id="rId17"/>
    <sheet name="7-4 PlaceManf" sheetId="9" r:id="rId18"/>
    <sheet name="7-4 PS_MFG" sheetId="30" r:id="rId19"/>
    <sheet name="7-X VendIntl" sheetId="34" r:id="rId20"/>
    <sheet name="6-1 Vend (2)" sheetId="35" r:id="rId21"/>
    <sheet name="8-2 PriceHist" sheetId="31" r:id="rId22"/>
    <sheet name="8-3 Dur" sheetId="32" r:id="rId23"/>
    <sheet name="OTA Topline" sheetId="12" r:id="rId24"/>
    <sheet name="OTA cust" sheetId="13" r:id="rId25"/>
    <sheet name="Vendor Count" sheetId="21" r:id="rId26"/>
    <sheet name="deflator" sheetId="3" r:id="rId27"/>
  </sheets>
  <externalReferences>
    <externalReference r:id="rId28"/>
  </externalReferences>
  <definedNames>
    <definedName name="deflator" localSheetId="1">deflator!$A$1:$B$52</definedName>
    <definedName name="deflator" localSheetId="16">[1]deflator!$A$1:$B$52</definedName>
    <definedName name="deflator">deflator!$A$1:$B$52</definedName>
    <definedName name="PrettyName" localSheetId="6">#REF!</definedName>
    <definedName name="PrettyName" localSheetId="7">#REF!</definedName>
    <definedName name="PrettyName" localSheetId="13">#REF!</definedName>
    <definedName name="PrettyName" localSheetId="16">#REF!</definedName>
    <definedName name="Pretty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6" i="35" l="1"/>
  <c r="X26" i="35"/>
  <c r="N26" i="35"/>
  <c r="P25" i="35"/>
  <c r="AD24" i="35"/>
  <c r="L22" i="35"/>
  <c r="X21" i="35"/>
  <c r="AP20" i="35"/>
  <c r="AL20" i="35"/>
  <c r="AK20" i="35"/>
  <c r="AH20" i="35"/>
  <c r="AF20" i="35"/>
  <c r="AB20" i="35"/>
  <c r="Z20" i="35"/>
  <c r="V20" i="35"/>
  <c r="U20" i="35"/>
  <c r="R20" i="35"/>
  <c r="AS18" i="35"/>
  <c r="D18" i="35" s="1"/>
  <c r="AH18" i="35"/>
  <c r="AG18" i="35"/>
  <c r="V18" i="35"/>
  <c r="V26" i="35" s="1"/>
  <c r="M18" i="35"/>
  <c r="M26" i="35" s="1"/>
  <c r="J18" i="35"/>
  <c r="I18" i="35"/>
  <c r="E18" i="35"/>
  <c r="H18" i="35" s="1"/>
  <c r="A18" i="35"/>
  <c r="AP17" i="35"/>
  <c r="AO17" i="35"/>
  <c r="AN17" i="35"/>
  <c r="AN26" i="35" s="1"/>
  <c r="AH17" i="35"/>
  <c r="AD17" i="35"/>
  <c r="AD26" i="35" s="1"/>
  <c r="AC17" i="35"/>
  <c r="Z17" i="35"/>
  <c r="X17" i="35"/>
  <c r="V17" i="35"/>
  <c r="U17" i="35"/>
  <c r="T17" i="35"/>
  <c r="S17" i="35"/>
  <c r="R17" i="35"/>
  <c r="Q17" i="35"/>
  <c r="P17" i="35"/>
  <c r="O17" i="35"/>
  <c r="N17" i="35"/>
  <c r="N25" i="35" s="1"/>
  <c r="M17" i="35"/>
  <c r="L17" i="35"/>
  <c r="AR16" i="35"/>
  <c r="C16" i="35" s="1"/>
  <c r="AN16" i="35"/>
  <c r="AN25" i="35" s="1"/>
  <c r="AL16" i="35"/>
  <c r="AH16" i="35"/>
  <c r="AG16" i="35"/>
  <c r="AG25" i="35" s="1"/>
  <c r="AD16" i="35"/>
  <c r="AD25" i="35" s="1"/>
  <c r="X16" i="35"/>
  <c r="L16" i="35"/>
  <c r="L25" i="35" s="1"/>
  <c r="E16" i="35"/>
  <c r="B16" i="35"/>
  <c r="AS15" i="35"/>
  <c r="AP15" i="35"/>
  <c r="AP24" i="35" s="1"/>
  <c r="AL15" i="35"/>
  <c r="AH15" i="35"/>
  <c r="AH24" i="35" s="1"/>
  <c r="AG15" i="35"/>
  <c r="AG24" i="35" s="1"/>
  <c r="AD15" i="35"/>
  <c r="Z15" i="35"/>
  <c r="Z24" i="35" s="1"/>
  <c r="Y15" i="35"/>
  <c r="L15" i="35"/>
  <c r="E15" i="35"/>
  <c r="D15" i="35"/>
  <c r="H15" i="35" s="1"/>
  <c r="B15" i="35"/>
  <c r="G15" i="35" s="1"/>
  <c r="AS14" i="35"/>
  <c r="AN14" i="35"/>
  <c r="AN23" i="35" s="1"/>
  <c r="AF14" i="35"/>
  <c r="AF23" i="35" s="1"/>
  <c r="X14" i="35"/>
  <c r="X23" i="35" s="1"/>
  <c r="V14" i="35"/>
  <c r="U14" i="35"/>
  <c r="T14" i="35"/>
  <c r="T23" i="35" s="1"/>
  <c r="S14" i="35"/>
  <c r="R14" i="35"/>
  <c r="Q14" i="35"/>
  <c r="P14" i="35"/>
  <c r="P23" i="35" s="1"/>
  <c r="O14" i="35"/>
  <c r="O23" i="35" s="1"/>
  <c r="N14" i="35"/>
  <c r="M14" i="35"/>
  <c r="L14" i="35"/>
  <c r="E14" i="35"/>
  <c r="D14" i="35"/>
  <c r="H14" i="35" s="1"/>
  <c r="AR13" i="35"/>
  <c r="C13" i="35" s="1"/>
  <c r="AJ13" i="35"/>
  <c r="AJ22" i="35" s="1"/>
  <c r="AB13" i="35"/>
  <c r="AB22" i="35" s="1"/>
  <c r="V13" i="35"/>
  <c r="U13" i="35"/>
  <c r="T13" i="35"/>
  <c r="S13" i="35"/>
  <c r="R13" i="35"/>
  <c r="Q13" i="35"/>
  <c r="P13" i="35"/>
  <c r="O13" i="35"/>
  <c r="N13" i="35"/>
  <c r="M13" i="35"/>
  <c r="L13" i="35"/>
  <c r="A13" i="35" s="1"/>
  <c r="E13" i="35"/>
  <c r="AN12" i="35"/>
  <c r="AN21" i="35" s="1"/>
  <c r="AM12" i="35"/>
  <c r="AG12" i="35"/>
  <c r="AG21" i="35" s="1"/>
  <c r="AC12" i="35"/>
  <c r="AB12" i="35"/>
  <c r="AB21" i="35" s="1"/>
  <c r="X12" i="35"/>
  <c r="W12" i="35"/>
  <c r="Q12" i="35"/>
  <c r="M12" i="35"/>
  <c r="M21" i="35" s="1"/>
  <c r="L12" i="35"/>
  <c r="E12" i="35"/>
  <c r="AS11" i="35"/>
  <c r="AS16" i="35" s="1"/>
  <c r="AR11" i="35"/>
  <c r="AQ11" i="35"/>
  <c r="AP11" i="35"/>
  <c r="AP16" i="35" s="1"/>
  <c r="AP25" i="35" s="1"/>
  <c r="AO11" i="35"/>
  <c r="AN11" i="35"/>
  <c r="AM11" i="35"/>
  <c r="AL11" i="35"/>
  <c r="AL17" i="35" s="1"/>
  <c r="AK11" i="35"/>
  <c r="AK15" i="35" s="1"/>
  <c r="AK24" i="35" s="1"/>
  <c r="AJ11" i="35"/>
  <c r="AI11" i="35"/>
  <c r="AH11" i="35"/>
  <c r="AH14" i="35" s="1"/>
  <c r="AH23" i="35" s="1"/>
  <c r="AG11" i="35"/>
  <c r="AG20" i="35" s="1"/>
  <c r="AF11" i="35"/>
  <c r="AE11" i="35"/>
  <c r="AD11" i="35"/>
  <c r="AD20" i="35" s="1"/>
  <c r="AC11" i="35"/>
  <c r="AC15" i="35" s="1"/>
  <c r="AB11" i="35"/>
  <c r="AA11" i="35"/>
  <c r="Z11" i="35"/>
  <c r="Z16" i="35" s="1"/>
  <c r="Z25" i="35" s="1"/>
  <c r="Y11" i="35"/>
  <c r="Y17" i="35" s="1"/>
  <c r="X11" i="35"/>
  <c r="W11" i="35"/>
  <c r="V11" i="35"/>
  <c r="V12" i="35" s="1"/>
  <c r="V21" i="35" s="1"/>
  <c r="U11" i="35"/>
  <c r="U12" i="35" s="1"/>
  <c r="U21" i="35" s="1"/>
  <c r="T11" i="35"/>
  <c r="T20" i="35" s="1"/>
  <c r="S11" i="35"/>
  <c r="S20" i="35" s="1"/>
  <c r="R11" i="35"/>
  <c r="R12" i="35" s="1"/>
  <c r="Q11" i="35"/>
  <c r="Q20" i="35" s="1"/>
  <c r="P11" i="35"/>
  <c r="P12" i="35" s="1"/>
  <c r="P21" i="35" s="1"/>
  <c r="O11" i="35"/>
  <c r="O20" i="35" s="1"/>
  <c r="N11" i="35"/>
  <c r="N20" i="35" s="1"/>
  <c r="M11" i="35"/>
  <c r="M20" i="35" s="1"/>
  <c r="J11" i="35"/>
  <c r="I11" i="35"/>
  <c r="I1" i="35" s="1"/>
  <c r="E11" i="35"/>
  <c r="C11" i="35"/>
  <c r="B11" i="35"/>
  <c r="A11" i="35"/>
  <c r="AS8" i="35"/>
  <c r="AR8" i="35"/>
  <c r="AR18" i="35" s="1"/>
  <c r="C18" i="35" s="1"/>
  <c r="AQ8" i="35"/>
  <c r="AQ18" i="35" s="1"/>
  <c r="AP8" i="35"/>
  <c r="AP18" i="35" s="1"/>
  <c r="AP26" i="35" s="1"/>
  <c r="AO8" i="35"/>
  <c r="AN8" i="35"/>
  <c r="AN18" i="35" s="1"/>
  <c r="AM8" i="35"/>
  <c r="AM18" i="35" s="1"/>
  <c r="AL8" i="35"/>
  <c r="AL18" i="35" s="1"/>
  <c r="AK8" i="35"/>
  <c r="AK18" i="35" s="1"/>
  <c r="AJ8" i="35"/>
  <c r="AJ18" i="35" s="1"/>
  <c r="AI8" i="35"/>
  <c r="AI18" i="35" s="1"/>
  <c r="AH8" i="35"/>
  <c r="AG8" i="35"/>
  <c r="AF8" i="35"/>
  <c r="AF18" i="35" s="1"/>
  <c r="AE8" i="35"/>
  <c r="AE18" i="35" s="1"/>
  <c r="AD8" i="35"/>
  <c r="AD18" i="35" s="1"/>
  <c r="AC8" i="35"/>
  <c r="AB8" i="35"/>
  <c r="AB18" i="35" s="1"/>
  <c r="AA8" i="35"/>
  <c r="AA18" i="35" s="1"/>
  <c r="Z8" i="35"/>
  <c r="Z18" i="35" s="1"/>
  <c r="Y8" i="35"/>
  <c r="X8" i="35"/>
  <c r="X18" i="35" s="1"/>
  <c r="W8" i="35"/>
  <c r="W18" i="35" s="1"/>
  <c r="V8" i="35"/>
  <c r="U8" i="35"/>
  <c r="U18" i="35" s="1"/>
  <c r="U26" i="35" s="1"/>
  <c r="T8" i="35"/>
  <c r="T18" i="35" s="1"/>
  <c r="T26" i="35" s="1"/>
  <c r="S8" i="35"/>
  <c r="S18" i="35" s="1"/>
  <c r="S26" i="35" s="1"/>
  <c r="R8" i="35"/>
  <c r="R18" i="35" s="1"/>
  <c r="Q8" i="35"/>
  <c r="P8" i="35"/>
  <c r="P18" i="35" s="1"/>
  <c r="P26" i="35" s="1"/>
  <c r="O8" i="35"/>
  <c r="O18" i="35" s="1"/>
  <c r="O26" i="35" s="1"/>
  <c r="N8" i="35"/>
  <c r="N18" i="35" s="1"/>
  <c r="N22" i="35" s="1"/>
  <c r="M8" i="35"/>
  <c r="A8" i="35"/>
  <c r="A7" i="35"/>
  <c r="A6" i="35"/>
  <c r="A5" i="35"/>
  <c r="A4" i="35"/>
  <c r="A3" i="35"/>
  <c r="A2" i="35"/>
  <c r="A1" i="35"/>
  <c r="AT71" i="34"/>
  <c r="AS71" i="34"/>
  <c r="AR71" i="34"/>
  <c r="AQ71" i="34"/>
  <c r="AP71" i="34"/>
  <c r="AN71" i="34"/>
  <c r="AM71" i="34"/>
  <c r="AL71" i="34"/>
  <c r="AK71" i="34"/>
  <c r="AJ71" i="34"/>
  <c r="AI71" i="34"/>
  <c r="AH71" i="34"/>
  <c r="AG71" i="34"/>
  <c r="AF71" i="34"/>
  <c r="AE71" i="34"/>
  <c r="AD71" i="34"/>
  <c r="AC71" i="34"/>
  <c r="AB71" i="34"/>
  <c r="AA71" i="34"/>
  <c r="Z71" i="34"/>
  <c r="AJ70" i="34"/>
  <c r="AK70" i="34" s="1"/>
  <c r="AL70" i="34" s="1"/>
  <c r="AM70" i="34" s="1"/>
  <c r="AN70" i="34" s="1"/>
  <c r="AP70" i="34" s="1"/>
  <c r="AQ70" i="34" s="1"/>
  <c r="AR70" i="34" s="1"/>
  <c r="AS70" i="34" s="1"/>
  <c r="AT70" i="34" s="1"/>
  <c r="AB70" i="34"/>
  <c r="AC70" i="34" s="1"/>
  <c r="AD70" i="34" s="1"/>
  <c r="AE70" i="34" s="1"/>
  <c r="AF70" i="34" s="1"/>
  <c r="AG70" i="34" s="1"/>
  <c r="AH70" i="34" s="1"/>
  <c r="AI70" i="34" s="1"/>
  <c r="AA70" i="34"/>
  <c r="AC65" i="34"/>
  <c r="AD65" i="34" s="1"/>
  <c r="AE65" i="34" s="1"/>
  <c r="AF65" i="34" s="1"/>
  <c r="AG65" i="34" s="1"/>
  <c r="AH65" i="34" s="1"/>
  <c r="AI65" i="34" s="1"/>
  <c r="AJ65" i="34" s="1"/>
  <c r="AK65" i="34" s="1"/>
  <c r="AL65" i="34" s="1"/>
  <c r="AM65" i="34" s="1"/>
  <c r="AN65" i="34" s="1"/>
  <c r="AP65" i="34" s="1"/>
  <c r="AQ65" i="34" s="1"/>
  <c r="AR65" i="34" s="1"/>
  <c r="AS65" i="34" s="1"/>
  <c r="AT65" i="34" s="1"/>
  <c r="AB65" i="34"/>
  <c r="AA65" i="34"/>
  <c r="Z65" i="34"/>
  <c r="K21" i="34"/>
  <c r="J21" i="34"/>
  <c r="G21" i="34"/>
  <c r="F21" i="34"/>
  <c r="I21" i="34" s="1"/>
  <c r="E21" i="34"/>
  <c r="H21" i="34" s="1"/>
  <c r="D21" i="34"/>
  <c r="C21" i="34"/>
  <c r="B21" i="34"/>
  <c r="A21" i="34"/>
  <c r="K20" i="34"/>
  <c r="J20" i="34"/>
  <c r="B20" i="34"/>
  <c r="A20" i="34"/>
  <c r="AR19" i="34"/>
  <c r="AJ19" i="34"/>
  <c r="AB19" i="34"/>
  <c r="T19" i="34"/>
  <c r="N19" i="34"/>
  <c r="M19" i="34"/>
  <c r="K19" i="34"/>
  <c r="J19" i="34"/>
  <c r="B19" i="34"/>
  <c r="A19" i="34"/>
  <c r="AQ18" i="34"/>
  <c r="AQ67" i="34" s="1"/>
  <c r="AI18" i="34"/>
  <c r="AI67" i="34" s="1"/>
  <c r="AA18" i="34"/>
  <c r="AA67" i="34" s="1"/>
  <c r="S18" i="34"/>
  <c r="N18" i="34"/>
  <c r="B18" i="34" s="1"/>
  <c r="M18" i="34"/>
  <c r="K18" i="34"/>
  <c r="J18" i="34"/>
  <c r="A18" i="34"/>
  <c r="N17" i="34"/>
  <c r="B17" i="34" s="1"/>
  <c r="M17" i="34"/>
  <c r="A17" i="34" s="1"/>
  <c r="K17" i="34"/>
  <c r="J17" i="34"/>
  <c r="AV16" i="34"/>
  <c r="F16" i="34" s="1"/>
  <c r="AN16" i="34"/>
  <c r="C16" i="34" s="1"/>
  <c r="AF16" i="34"/>
  <c r="X16" i="34"/>
  <c r="P16" i="34"/>
  <c r="N16" i="34"/>
  <c r="M16" i="34"/>
  <c r="A16" i="34" s="1"/>
  <c r="K16" i="34"/>
  <c r="J16" i="34"/>
  <c r="B16" i="34"/>
  <c r="AU15" i="34"/>
  <c r="E15" i="34" s="1"/>
  <c r="AP15" i="34"/>
  <c r="AN15" i="34"/>
  <c r="AJ15" i="34"/>
  <c r="AI15" i="34"/>
  <c r="AE15" i="34"/>
  <c r="X15" i="34"/>
  <c r="T15" i="34"/>
  <c r="S15" i="34"/>
  <c r="O15" i="34"/>
  <c r="N15" i="34"/>
  <c r="B15" i="34" s="1"/>
  <c r="M15" i="34"/>
  <c r="K15" i="34"/>
  <c r="J15" i="34"/>
  <c r="C15" i="34"/>
  <c r="A15" i="34"/>
  <c r="AU14" i="34"/>
  <c r="E14" i="34" s="1"/>
  <c r="AT14" i="34"/>
  <c r="D14" i="34" s="1"/>
  <c r="AQ14" i="34"/>
  <c r="AM14" i="34"/>
  <c r="AL14" i="34"/>
  <c r="AI14" i="34"/>
  <c r="AE14" i="34"/>
  <c r="AD14" i="34"/>
  <c r="AA14" i="34"/>
  <c r="W14" i="34"/>
  <c r="V14" i="34"/>
  <c r="S14" i="34"/>
  <c r="O14" i="34"/>
  <c r="N14" i="34"/>
  <c r="B14" i="34" s="1"/>
  <c r="M14" i="34"/>
  <c r="K14" i="34"/>
  <c r="J14" i="34"/>
  <c r="A14" i="34"/>
  <c r="AV13" i="34"/>
  <c r="AV15" i="34" s="1"/>
  <c r="F15" i="34" s="1"/>
  <c r="AU13" i="34"/>
  <c r="AT13" i="34"/>
  <c r="AS13" i="34"/>
  <c r="AR13" i="34"/>
  <c r="AR16" i="34" s="1"/>
  <c r="AQ13" i="34"/>
  <c r="AP13" i="34"/>
  <c r="AO13" i="34"/>
  <c r="AN13" i="34"/>
  <c r="AN14" i="34" s="1"/>
  <c r="C14" i="34" s="1"/>
  <c r="AM13" i="34"/>
  <c r="AL13" i="34"/>
  <c r="AK13" i="34"/>
  <c r="AK17" i="34" s="1"/>
  <c r="AJ13" i="34"/>
  <c r="AJ16" i="34" s="1"/>
  <c r="AI13" i="34"/>
  <c r="AH13" i="34"/>
  <c r="AG13" i="34"/>
  <c r="AF13" i="34"/>
  <c r="AF15" i="34" s="1"/>
  <c r="AE13" i="34"/>
  <c r="AD13" i="34"/>
  <c r="AC13" i="34"/>
  <c r="AB13" i="34"/>
  <c r="AB16" i="34" s="1"/>
  <c r="AA13" i="34"/>
  <c r="Z13" i="34"/>
  <c r="Z15" i="34" s="1"/>
  <c r="Y13" i="34"/>
  <c r="X13" i="34"/>
  <c r="X14" i="34" s="1"/>
  <c r="W13" i="34"/>
  <c r="V13" i="34"/>
  <c r="U13" i="34"/>
  <c r="T13" i="34"/>
  <c r="T16" i="34" s="1"/>
  <c r="S13" i="34"/>
  <c r="R13" i="34"/>
  <c r="Q13" i="34"/>
  <c r="P13" i="34"/>
  <c r="P15" i="34" s="1"/>
  <c r="O13" i="34"/>
  <c r="K13" i="34"/>
  <c r="K1" i="34" s="1"/>
  <c r="J13" i="34"/>
  <c r="J1" i="34" s="1"/>
  <c r="F13" i="34"/>
  <c r="E13" i="34"/>
  <c r="C13" i="34"/>
  <c r="B13" i="34"/>
  <c r="A13" i="34"/>
  <c r="AV7" i="34"/>
  <c r="AV19" i="34" s="1"/>
  <c r="AU7" i="34"/>
  <c r="AU19" i="34" s="1"/>
  <c r="AT7" i="34"/>
  <c r="AS7" i="34"/>
  <c r="AR7" i="34"/>
  <c r="AQ7" i="34"/>
  <c r="AQ19" i="34" s="1"/>
  <c r="AP7" i="34"/>
  <c r="AO7" i="34"/>
  <c r="AN7" i="34"/>
  <c r="AN19" i="34" s="1"/>
  <c r="AM7" i="34"/>
  <c r="AM19" i="34" s="1"/>
  <c r="AL7" i="34"/>
  <c r="AK7" i="34"/>
  <c r="AJ7" i="34"/>
  <c r="AI7" i="34"/>
  <c r="AI19" i="34" s="1"/>
  <c r="AI20" i="34" s="1"/>
  <c r="AH7" i="34"/>
  <c r="AG7" i="34"/>
  <c r="AF7" i="34"/>
  <c r="AF19" i="34" s="1"/>
  <c r="AE7" i="34"/>
  <c r="AE19" i="34" s="1"/>
  <c r="AD7" i="34"/>
  <c r="AC7" i="34"/>
  <c r="AB7" i="34"/>
  <c r="AA7" i="34"/>
  <c r="AA19" i="34" s="1"/>
  <c r="AA20" i="34" s="1"/>
  <c r="Z7" i="34"/>
  <c r="Y7" i="34"/>
  <c r="X7" i="34"/>
  <c r="X19" i="34" s="1"/>
  <c r="W7" i="34"/>
  <c r="W19" i="34" s="1"/>
  <c r="V7" i="34"/>
  <c r="U7" i="34"/>
  <c r="T7" i="34"/>
  <c r="S7" i="34"/>
  <c r="S19" i="34" s="1"/>
  <c r="S20" i="34" s="1"/>
  <c r="R7" i="34"/>
  <c r="Q7" i="34"/>
  <c r="P7" i="34"/>
  <c r="P19" i="34" s="1"/>
  <c r="O7" i="34"/>
  <c r="O19" i="34" s="1"/>
  <c r="B7" i="34"/>
  <c r="A7" i="34"/>
  <c r="B6" i="34"/>
  <c r="A6" i="34"/>
  <c r="B5" i="34"/>
  <c r="A5" i="34"/>
  <c r="B4" i="34"/>
  <c r="A4" i="34"/>
  <c r="B3" i="34"/>
  <c r="A3" i="34"/>
  <c r="B2" i="34"/>
  <c r="A2" i="34"/>
  <c r="E1" i="34"/>
  <c r="B1" i="34"/>
  <c r="A1" i="34"/>
  <c r="A2" i="33"/>
  <c r="B2" i="33"/>
  <c r="A3" i="33"/>
  <c r="B3" i="33"/>
  <c r="A4" i="33"/>
  <c r="B4" i="33"/>
  <c r="A5" i="33"/>
  <c r="B5" i="33"/>
  <c r="A6" i="33"/>
  <c r="B6" i="33"/>
  <c r="A7" i="33"/>
  <c r="B7" i="33"/>
  <c r="A8" i="33"/>
  <c r="B8" i="33"/>
  <c r="A9" i="33"/>
  <c r="B9" i="33"/>
  <c r="A10" i="33"/>
  <c r="B10" i="33"/>
  <c r="A11" i="33"/>
  <c r="B11" i="33"/>
  <c r="A12" i="33"/>
  <c r="B12" i="33"/>
  <c r="A13" i="33"/>
  <c r="B13" i="33"/>
  <c r="A14" i="33"/>
  <c r="B14" i="33"/>
  <c r="A15" i="33"/>
  <c r="B15" i="33"/>
  <c r="A16" i="33"/>
  <c r="B16" i="33"/>
  <c r="A17" i="33"/>
  <c r="B17" i="33"/>
  <c r="O18" i="33"/>
  <c r="P18" i="33"/>
  <c r="Q18" i="33"/>
  <c r="R18" i="33"/>
  <c r="S18" i="33"/>
  <c r="S37" i="33" s="1"/>
  <c r="T18" i="33"/>
  <c r="U18" i="33"/>
  <c r="V18" i="33"/>
  <c r="V37" i="33" s="1"/>
  <c r="W18" i="33"/>
  <c r="X18" i="33"/>
  <c r="Y18" i="33"/>
  <c r="Z18" i="33"/>
  <c r="Z37" i="33" s="1"/>
  <c r="AA18" i="33"/>
  <c r="AB18" i="33"/>
  <c r="AB37" i="33" s="1"/>
  <c r="AC18" i="33"/>
  <c r="AD18" i="33"/>
  <c r="AD37" i="33" s="1"/>
  <c r="AE18" i="33"/>
  <c r="AF18" i="33"/>
  <c r="AG18" i="33"/>
  <c r="AG37" i="33" s="1"/>
  <c r="AH18" i="33"/>
  <c r="AI18" i="33"/>
  <c r="AJ18" i="33"/>
  <c r="AK18" i="33"/>
  <c r="AL18" i="33"/>
  <c r="AM18" i="33"/>
  <c r="AM37" i="33" s="1"/>
  <c r="AN18" i="33"/>
  <c r="AO18" i="33"/>
  <c r="AP18" i="33"/>
  <c r="AP37" i="33" s="1"/>
  <c r="AQ18" i="33"/>
  <c r="AR18" i="33"/>
  <c r="AS18" i="33"/>
  <c r="AT18" i="33"/>
  <c r="AT37" i="33" s="1"/>
  <c r="AU18" i="33"/>
  <c r="A20" i="33"/>
  <c r="B20" i="33"/>
  <c r="E20" i="33"/>
  <c r="F20" i="33"/>
  <c r="I20" i="33" s="1"/>
  <c r="J20" i="33"/>
  <c r="K20" i="33"/>
  <c r="O20" i="33"/>
  <c r="O32" i="33" s="1"/>
  <c r="P20" i="33"/>
  <c r="P21" i="33" s="1"/>
  <c r="Q20" i="33"/>
  <c r="Q26" i="33" s="1"/>
  <c r="R20" i="33"/>
  <c r="R23" i="33" s="1"/>
  <c r="S20" i="33"/>
  <c r="S32" i="33" s="1"/>
  <c r="T20" i="33"/>
  <c r="T29" i="33" s="1"/>
  <c r="U20" i="33"/>
  <c r="U26" i="33" s="1"/>
  <c r="V20" i="33"/>
  <c r="V31" i="33" s="1"/>
  <c r="W20" i="33"/>
  <c r="X20" i="33"/>
  <c r="X25" i="33" s="1"/>
  <c r="Y20" i="33"/>
  <c r="Y26" i="33" s="1"/>
  <c r="Z20" i="33"/>
  <c r="Z31" i="33" s="1"/>
  <c r="AA20" i="33"/>
  <c r="AB20" i="33"/>
  <c r="AC20" i="33"/>
  <c r="AC22" i="33" s="1"/>
  <c r="AD20" i="33"/>
  <c r="AE20" i="33"/>
  <c r="AF20" i="33"/>
  <c r="AF25" i="33" s="1"/>
  <c r="AG20" i="33"/>
  <c r="AG30" i="33" s="1"/>
  <c r="AH20" i="33"/>
  <c r="AH27" i="33" s="1"/>
  <c r="AI20" i="33"/>
  <c r="AI32" i="33" s="1"/>
  <c r="AJ20" i="33"/>
  <c r="AJ21" i="33" s="1"/>
  <c r="AK20" i="33"/>
  <c r="AK26" i="33" s="1"/>
  <c r="AL20" i="33"/>
  <c r="AL23" i="33" s="1"/>
  <c r="AM20" i="33"/>
  <c r="AM32" i="33" s="1"/>
  <c r="AN20" i="33"/>
  <c r="AN29" i="33" s="1"/>
  <c r="AO20" i="33"/>
  <c r="AO26" i="33" s="1"/>
  <c r="AP20" i="33"/>
  <c r="AP31" i="33" s="1"/>
  <c r="AQ20" i="33"/>
  <c r="AR20" i="33"/>
  <c r="AR25" i="33" s="1"/>
  <c r="AS20" i="33"/>
  <c r="AS26" i="33" s="1"/>
  <c r="AT20" i="33"/>
  <c r="AT31" i="33" s="1"/>
  <c r="AU20" i="33"/>
  <c r="AV20" i="33"/>
  <c r="M21" i="33"/>
  <c r="N21" i="33"/>
  <c r="B21" i="33" s="1"/>
  <c r="W21" i="33"/>
  <c r="Z21" i="33"/>
  <c r="AA21" i="33"/>
  <c r="AB21" i="33"/>
  <c r="AD21" i="33"/>
  <c r="AE21" i="33"/>
  <c r="AF21" i="33"/>
  <c r="AG21" i="33"/>
  <c r="AH21" i="33"/>
  <c r="AQ21" i="33"/>
  <c r="AT21" i="33"/>
  <c r="AU21" i="33"/>
  <c r="AV21" i="33"/>
  <c r="A22" i="33"/>
  <c r="B22" i="33"/>
  <c r="M22" i="33"/>
  <c r="N22" i="33"/>
  <c r="P22" i="33"/>
  <c r="U22" i="33"/>
  <c r="W22" i="33"/>
  <c r="X22" i="33"/>
  <c r="Y22" i="33"/>
  <c r="Z22" i="33"/>
  <c r="AA22" i="33"/>
  <c r="AB22" i="33"/>
  <c r="AD22" i="33"/>
  <c r="AE22" i="33"/>
  <c r="AF22" i="33"/>
  <c r="AJ22" i="33"/>
  <c r="AO22" i="33"/>
  <c r="AQ22" i="33"/>
  <c r="AR22" i="33"/>
  <c r="AS22" i="33"/>
  <c r="AT22" i="33"/>
  <c r="D22" i="33" s="1"/>
  <c r="AU22" i="33"/>
  <c r="E22" i="33" s="1"/>
  <c r="AV22" i="33"/>
  <c r="F22" i="33" s="1"/>
  <c r="M23" i="33"/>
  <c r="A23" i="33" s="1"/>
  <c r="N23" i="33"/>
  <c r="B23" i="33" s="1"/>
  <c r="P23" i="33"/>
  <c r="Q23" i="33"/>
  <c r="S23" i="33"/>
  <c r="T23" i="33"/>
  <c r="U23" i="33"/>
  <c r="W23" i="33"/>
  <c r="Y23" i="33"/>
  <c r="AA23" i="33"/>
  <c r="AB23" i="33"/>
  <c r="AD23" i="33"/>
  <c r="AE23" i="33"/>
  <c r="AF23" i="33"/>
  <c r="AG23" i="33"/>
  <c r="AH23" i="33"/>
  <c r="AJ23" i="33"/>
  <c r="AK23" i="33"/>
  <c r="AM23" i="33"/>
  <c r="AN23" i="33"/>
  <c r="C23" i="33" s="1"/>
  <c r="AO23" i="33"/>
  <c r="AQ23" i="33"/>
  <c r="AS23" i="33"/>
  <c r="AU23" i="33"/>
  <c r="E23" i="33" s="1"/>
  <c r="AV23" i="33"/>
  <c r="F23" i="33" s="1"/>
  <c r="M24" i="33"/>
  <c r="A24" i="33" s="1"/>
  <c r="N24" i="33"/>
  <c r="N44" i="33" s="1"/>
  <c r="P24" i="33"/>
  <c r="W24" i="33"/>
  <c r="Y24" i="33"/>
  <c r="Z24" i="33"/>
  <c r="AA24" i="33"/>
  <c r="AB24" i="33"/>
  <c r="AC24" i="33"/>
  <c r="AD24" i="33"/>
  <c r="AE24" i="33"/>
  <c r="AF24" i="33"/>
  <c r="AG24" i="33"/>
  <c r="AH24" i="33"/>
  <c r="AJ24" i="33"/>
  <c r="AQ24" i="33"/>
  <c r="AS24" i="33"/>
  <c r="AT24" i="33"/>
  <c r="D24" i="33" s="1"/>
  <c r="AU24" i="33"/>
  <c r="AV24" i="33"/>
  <c r="F24" i="33" s="1"/>
  <c r="A25" i="33"/>
  <c r="B25" i="33"/>
  <c r="M25" i="33"/>
  <c r="N25" i="33"/>
  <c r="P25" i="33"/>
  <c r="T25" i="33"/>
  <c r="V25" i="33"/>
  <c r="W25" i="33"/>
  <c r="Y25" i="33"/>
  <c r="Z25" i="33"/>
  <c r="AA25" i="33"/>
  <c r="AB25" i="33"/>
  <c r="AC25" i="33"/>
  <c r="AD25" i="33"/>
  <c r="AE25" i="33"/>
  <c r="AH25" i="33"/>
  <c r="AJ25" i="33"/>
  <c r="AN25" i="33"/>
  <c r="C25" i="33" s="1"/>
  <c r="AP25" i="33"/>
  <c r="AQ25" i="33"/>
  <c r="AS25" i="33"/>
  <c r="AT25" i="33"/>
  <c r="D25" i="33" s="1"/>
  <c r="AU25" i="33"/>
  <c r="E25" i="33" s="1"/>
  <c r="AV25" i="33"/>
  <c r="F25" i="33" s="1"/>
  <c r="B26" i="33"/>
  <c r="M26" i="33"/>
  <c r="N26" i="33"/>
  <c r="O26" i="33"/>
  <c r="P26" i="33"/>
  <c r="S26" i="33"/>
  <c r="T26" i="33"/>
  <c r="V26" i="33"/>
  <c r="W26" i="33"/>
  <c r="AA26" i="33"/>
  <c r="AB26" i="33"/>
  <c r="AD26" i="33"/>
  <c r="AE26" i="33"/>
  <c r="AF26" i="33"/>
  <c r="AG26" i="33"/>
  <c r="AI26" i="33"/>
  <c r="AJ26" i="33"/>
  <c r="AM26" i="33"/>
  <c r="AN26" i="33"/>
  <c r="C26" i="33" s="1"/>
  <c r="AP26" i="33"/>
  <c r="AQ26" i="33"/>
  <c r="AU26" i="33"/>
  <c r="E26" i="33" s="1"/>
  <c r="AV26" i="33"/>
  <c r="F26" i="33" s="1"/>
  <c r="I26" i="33" s="1"/>
  <c r="B27" i="33"/>
  <c r="M27" i="33"/>
  <c r="M47" i="33" s="1"/>
  <c r="N27" i="33"/>
  <c r="P27" i="33"/>
  <c r="W27" i="33"/>
  <c r="Y27" i="33"/>
  <c r="Z27" i="33"/>
  <c r="AA27" i="33"/>
  <c r="AB27" i="33"/>
  <c r="AC27" i="33"/>
  <c r="AD27" i="33"/>
  <c r="AE27" i="33"/>
  <c r="AF27" i="33"/>
  <c r="AG27" i="33"/>
  <c r="AJ27" i="33"/>
  <c r="AQ27" i="33"/>
  <c r="AS27" i="33"/>
  <c r="AT27" i="33"/>
  <c r="AU27" i="33"/>
  <c r="E27" i="33" s="1"/>
  <c r="AV27" i="33"/>
  <c r="A28" i="33"/>
  <c r="B28" i="33"/>
  <c r="M28" i="33"/>
  <c r="N28" i="33"/>
  <c r="P28" i="33"/>
  <c r="S28" i="33"/>
  <c r="U28" i="33"/>
  <c r="V28" i="33"/>
  <c r="W28" i="33"/>
  <c r="Y28" i="33"/>
  <c r="Z28" i="33"/>
  <c r="AA28" i="33"/>
  <c r="AB28" i="33"/>
  <c r="AD28" i="33"/>
  <c r="AE28" i="33"/>
  <c r="AF28" i="33"/>
  <c r="AG28" i="33"/>
  <c r="AJ28" i="33"/>
  <c r="AM28" i="33"/>
  <c r="AO28" i="33"/>
  <c r="AP28" i="33"/>
  <c r="AQ28" i="33"/>
  <c r="AS28" i="33"/>
  <c r="AT28" i="33"/>
  <c r="AU28" i="33"/>
  <c r="E28" i="33" s="1"/>
  <c r="AV28" i="33"/>
  <c r="F28" i="33" s="1"/>
  <c r="A29" i="33"/>
  <c r="M29" i="33"/>
  <c r="N29" i="33"/>
  <c r="N49" i="33" s="1"/>
  <c r="O29" i="33"/>
  <c r="O49" i="33" s="1"/>
  <c r="P29" i="33"/>
  <c r="S29" i="33"/>
  <c r="U29" i="33"/>
  <c r="W29" i="33"/>
  <c r="Y29" i="33"/>
  <c r="Z29" i="33"/>
  <c r="AA29" i="33"/>
  <c r="AB29" i="33"/>
  <c r="AD29" i="33"/>
  <c r="AE29" i="33"/>
  <c r="AF29" i="33"/>
  <c r="AH29" i="33"/>
  <c r="AI29" i="33"/>
  <c r="AJ29" i="33"/>
  <c r="AM29" i="33"/>
  <c r="AO29" i="33"/>
  <c r="AQ29" i="33"/>
  <c r="AS29" i="33"/>
  <c r="AT29" i="33"/>
  <c r="D29" i="33" s="1"/>
  <c r="AU29" i="33"/>
  <c r="E29" i="33" s="1"/>
  <c r="AV29" i="33"/>
  <c r="F29" i="33" s="1"/>
  <c r="A30" i="33"/>
  <c r="M30" i="33"/>
  <c r="N30" i="33"/>
  <c r="N50" i="33" s="1"/>
  <c r="P30" i="33"/>
  <c r="W30" i="33"/>
  <c r="Y30" i="33"/>
  <c r="AA30" i="33"/>
  <c r="AB30" i="33"/>
  <c r="AC30" i="33"/>
  <c r="AD30" i="33"/>
  <c r="AE30" i="33"/>
  <c r="AF30" i="33"/>
  <c r="AH30" i="33"/>
  <c r="AJ30" i="33"/>
  <c r="AQ30" i="33"/>
  <c r="AS30" i="33"/>
  <c r="AU30" i="33"/>
  <c r="AV30" i="33"/>
  <c r="A31" i="33"/>
  <c r="B31" i="33"/>
  <c r="M31" i="33"/>
  <c r="N31" i="33"/>
  <c r="P31" i="33"/>
  <c r="T31" i="33"/>
  <c r="U31" i="33"/>
  <c r="W31" i="33"/>
  <c r="Y31" i="33"/>
  <c r="AA31" i="33"/>
  <c r="AB31" i="33"/>
  <c r="AC31" i="33"/>
  <c r="AD31" i="33"/>
  <c r="AE31" i="33"/>
  <c r="AF31" i="33"/>
  <c r="AJ31" i="33"/>
  <c r="AN31" i="33"/>
  <c r="C31" i="33" s="1"/>
  <c r="AO31" i="33"/>
  <c r="AQ31" i="33"/>
  <c r="AS31" i="33"/>
  <c r="AU31" i="33"/>
  <c r="E31" i="33" s="1"/>
  <c r="AV31" i="33"/>
  <c r="F31" i="33" s="1"/>
  <c r="I31" i="33" s="1"/>
  <c r="M32" i="33"/>
  <c r="A32" i="33" s="1"/>
  <c r="N32" i="33"/>
  <c r="P32" i="33"/>
  <c r="T32" i="33"/>
  <c r="W32" i="33"/>
  <c r="Y32" i="33"/>
  <c r="AA32" i="33"/>
  <c r="AB32" i="33"/>
  <c r="AC32" i="33"/>
  <c r="AD32" i="33"/>
  <c r="AE32" i="33"/>
  <c r="AF32" i="33"/>
  <c r="AG32" i="33"/>
  <c r="AH32" i="33"/>
  <c r="AJ32" i="33"/>
  <c r="AN32" i="33"/>
  <c r="C32" i="33" s="1"/>
  <c r="AQ32" i="33"/>
  <c r="AS32" i="33"/>
  <c r="AU32" i="33"/>
  <c r="E32" i="33" s="1"/>
  <c r="AV32" i="33"/>
  <c r="F32" i="33" s="1"/>
  <c r="B33" i="33"/>
  <c r="C33" i="33"/>
  <c r="M33" i="33"/>
  <c r="M53" i="33" s="1"/>
  <c r="N33" i="33"/>
  <c r="O33" i="33"/>
  <c r="P33" i="33"/>
  <c r="Q33" i="33"/>
  <c r="R33" i="33"/>
  <c r="S33" i="33"/>
  <c r="T33" i="33"/>
  <c r="U33" i="33"/>
  <c r="V33" i="33"/>
  <c r="W33" i="33"/>
  <c r="X33" i="33"/>
  <c r="Y33" i="33"/>
  <c r="Z33" i="33"/>
  <c r="AA33" i="33"/>
  <c r="AB33" i="33"/>
  <c r="AC33" i="33"/>
  <c r="AD33" i="33"/>
  <c r="AE33" i="33"/>
  <c r="AF33" i="33"/>
  <c r="AG33" i="33"/>
  <c r="AJ33" i="33"/>
  <c r="AK33" i="33"/>
  <c r="AM33" i="33"/>
  <c r="AN33" i="33"/>
  <c r="AQ33" i="33"/>
  <c r="AR33" i="33"/>
  <c r="AS33" i="33"/>
  <c r="AT33" i="33"/>
  <c r="AU33" i="33"/>
  <c r="AV33" i="33"/>
  <c r="F33" i="33" s="1"/>
  <c r="A34" i="33"/>
  <c r="B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AD34" i="33"/>
  <c r="AE34" i="33"/>
  <c r="AF34" i="33"/>
  <c r="AJ34" i="33"/>
  <c r="AK34" i="33"/>
  <c r="AM34" i="33"/>
  <c r="AN34" i="33"/>
  <c r="AO34" i="33"/>
  <c r="AP34" i="33"/>
  <c r="AQ34" i="33"/>
  <c r="AR34" i="33"/>
  <c r="AS34" i="33"/>
  <c r="AT34" i="33"/>
  <c r="D34" i="33" s="1"/>
  <c r="AU34" i="33"/>
  <c r="E34" i="33" s="1"/>
  <c r="AV34" i="33"/>
  <c r="F34" i="33" s="1"/>
  <c r="M35" i="33"/>
  <c r="M55" i="33" s="1"/>
  <c r="N35" i="33"/>
  <c r="B35" i="33" s="1"/>
  <c r="O35" i="33"/>
  <c r="P35" i="33"/>
  <c r="Q35" i="33"/>
  <c r="R35" i="33"/>
  <c r="S35" i="33"/>
  <c r="T35" i="33"/>
  <c r="U35" i="33"/>
  <c r="V35" i="33"/>
  <c r="W35" i="33"/>
  <c r="X35" i="33"/>
  <c r="Y35" i="33"/>
  <c r="AA35" i="33"/>
  <c r="AB35" i="33"/>
  <c r="AC35" i="33"/>
  <c r="AD35" i="33"/>
  <c r="AE35" i="33"/>
  <c r="AF35" i="33"/>
  <c r="AG35" i="33"/>
  <c r="AH35" i="33"/>
  <c r="AJ35" i="33"/>
  <c r="AK35" i="33"/>
  <c r="AL35" i="33"/>
  <c r="AM35" i="33"/>
  <c r="AN35" i="33"/>
  <c r="C35" i="33" s="1"/>
  <c r="AP35" i="33"/>
  <c r="AQ35" i="33"/>
  <c r="AR35" i="33"/>
  <c r="AS35" i="33"/>
  <c r="AU35" i="33"/>
  <c r="E35" i="33" s="1"/>
  <c r="AV35" i="33"/>
  <c r="F35" i="33" s="1"/>
  <c r="A36" i="33"/>
  <c r="B36" i="33"/>
  <c r="M36" i="33"/>
  <c r="N36" i="33"/>
  <c r="O36" i="33"/>
  <c r="P36" i="33"/>
  <c r="Q36" i="33"/>
  <c r="Q56" i="33" s="1"/>
  <c r="R36" i="33"/>
  <c r="S36" i="33"/>
  <c r="T36" i="33"/>
  <c r="U36" i="33"/>
  <c r="V36" i="33"/>
  <c r="W36" i="33"/>
  <c r="X36" i="33"/>
  <c r="Y36" i="33"/>
  <c r="Z36" i="33"/>
  <c r="AA36" i="33"/>
  <c r="AB36" i="33"/>
  <c r="AC36" i="33"/>
  <c r="AD36" i="33"/>
  <c r="AE36" i="33"/>
  <c r="AF36" i="33"/>
  <c r="AH36" i="33"/>
  <c r="AJ36" i="33"/>
  <c r="AL36" i="33"/>
  <c r="AM36" i="33"/>
  <c r="AQ36" i="33"/>
  <c r="AS36" i="33"/>
  <c r="AT36" i="33"/>
  <c r="AU36" i="33"/>
  <c r="E36" i="33" s="1"/>
  <c r="AV36" i="33"/>
  <c r="F36" i="33" s="1"/>
  <c r="A37" i="33"/>
  <c r="B37" i="33"/>
  <c r="F37" i="33"/>
  <c r="P37" i="33"/>
  <c r="T37" i="33"/>
  <c r="U37" i="33"/>
  <c r="W37" i="33"/>
  <c r="X37" i="33"/>
  <c r="Y37" i="33"/>
  <c r="AA37" i="33"/>
  <c r="AC37" i="33"/>
  <c r="AE37" i="33"/>
  <c r="AF37" i="33"/>
  <c r="AJ37" i="33"/>
  <c r="AN37" i="33"/>
  <c r="C37" i="33" s="1"/>
  <c r="AO37" i="33"/>
  <c r="AQ37" i="33"/>
  <c r="AR37" i="33"/>
  <c r="AS37" i="33"/>
  <c r="AU37" i="33"/>
  <c r="E37" i="33" s="1"/>
  <c r="AV37" i="33"/>
  <c r="P40" i="33"/>
  <c r="S40" i="33"/>
  <c r="W40" i="33"/>
  <c r="Y40" i="33"/>
  <c r="AA40" i="33"/>
  <c r="AB40" i="33"/>
  <c r="AC40" i="33"/>
  <c r="AD40" i="33"/>
  <c r="AE40" i="33"/>
  <c r="AF40" i="33"/>
  <c r="AG40" i="33"/>
  <c r="AH40" i="33"/>
  <c r="AJ40" i="33"/>
  <c r="AM40" i="33"/>
  <c r="AQ40" i="33"/>
  <c r="AS40" i="33"/>
  <c r="AU40" i="33"/>
  <c r="AV40" i="33"/>
  <c r="N41" i="33"/>
  <c r="M42" i="33"/>
  <c r="N42" i="33"/>
  <c r="M43" i="33"/>
  <c r="M44" i="33"/>
  <c r="M45" i="33"/>
  <c r="N45" i="33"/>
  <c r="N46" i="33"/>
  <c r="N47" i="33"/>
  <c r="M48" i="33"/>
  <c r="N48" i="33"/>
  <c r="M49" i="33"/>
  <c r="M50" i="33"/>
  <c r="M51" i="33"/>
  <c r="N51" i="33"/>
  <c r="N53" i="33"/>
  <c r="M54" i="33"/>
  <c r="N54" i="33"/>
  <c r="N55" i="33"/>
  <c r="M56" i="33"/>
  <c r="N56" i="33"/>
  <c r="M9" i="32"/>
  <c r="N9" i="32"/>
  <c r="O9" i="32"/>
  <c r="P9" i="32"/>
  <c r="Q9" i="32"/>
  <c r="R9" i="32"/>
  <c r="S9" i="32"/>
  <c r="T9" i="32"/>
  <c r="U9" i="32"/>
  <c r="U19" i="32" s="1"/>
  <c r="V9" i="32"/>
  <c r="V19" i="32" s="1"/>
  <c r="W9" i="32"/>
  <c r="X9" i="32"/>
  <c r="Y9" i="32"/>
  <c r="Z9" i="32"/>
  <c r="Z19" i="32" s="1"/>
  <c r="AA9" i="32"/>
  <c r="AA19" i="32" s="1"/>
  <c r="AB9" i="32"/>
  <c r="AB19" i="32" s="1"/>
  <c r="AC9" i="32"/>
  <c r="AD9" i="32"/>
  <c r="AE9" i="32"/>
  <c r="AF9" i="32"/>
  <c r="AG9" i="32"/>
  <c r="AH9" i="32"/>
  <c r="AI9" i="32"/>
  <c r="AJ9" i="32"/>
  <c r="AK9" i="32"/>
  <c r="AL9" i="32"/>
  <c r="AM9" i="32"/>
  <c r="AN9" i="32"/>
  <c r="AO9" i="32"/>
  <c r="AO19" i="32" s="1"/>
  <c r="AP9" i="32"/>
  <c r="AP19" i="32" s="1"/>
  <c r="AQ9" i="32"/>
  <c r="AR9" i="32"/>
  <c r="AS9" i="32"/>
  <c r="AT9" i="32"/>
  <c r="AT19" i="32" s="1"/>
  <c r="A11" i="32"/>
  <c r="A1" i="32" s="1"/>
  <c r="B11" i="32"/>
  <c r="B1" i="32" s="1"/>
  <c r="J11" i="32"/>
  <c r="J1" i="32" s="1"/>
  <c r="L11" i="32"/>
  <c r="M11" i="32"/>
  <c r="M14" i="32" s="1"/>
  <c r="N11" i="32"/>
  <c r="O11" i="32"/>
  <c r="P11" i="32"/>
  <c r="P16" i="32" s="1"/>
  <c r="P27" i="32" s="1"/>
  <c r="Q11" i="32"/>
  <c r="Q16" i="32" s="1"/>
  <c r="Q27" i="32" s="1"/>
  <c r="R11" i="32"/>
  <c r="S11" i="32"/>
  <c r="T11" i="32"/>
  <c r="U11" i="32"/>
  <c r="U16" i="32" s="1"/>
  <c r="U27" i="32" s="1"/>
  <c r="V11" i="32"/>
  <c r="V22" i="32" s="1"/>
  <c r="W11" i="32"/>
  <c r="W14" i="32" s="1"/>
  <c r="W25" i="32" s="1"/>
  <c r="X11" i="32"/>
  <c r="Y11" i="32"/>
  <c r="Z11" i="32"/>
  <c r="AA11" i="32"/>
  <c r="AB11" i="32"/>
  <c r="AC11" i="32"/>
  <c r="AD11" i="32"/>
  <c r="AE11" i="32"/>
  <c r="AE14" i="32" s="1"/>
  <c r="AF11" i="32"/>
  <c r="AG11" i="32"/>
  <c r="AG14" i="32" s="1"/>
  <c r="AH11" i="32"/>
  <c r="AH13" i="32" s="1"/>
  <c r="AI11" i="32"/>
  <c r="AJ11" i="32"/>
  <c r="AJ12" i="32" s="1"/>
  <c r="AK11" i="32"/>
  <c r="AK12" i="32" s="1"/>
  <c r="AL11" i="32"/>
  <c r="AL13" i="32" s="1"/>
  <c r="AM11" i="32"/>
  <c r="AM12" i="32" s="1"/>
  <c r="AN11" i="32"/>
  <c r="AN12" i="32" s="1"/>
  <c r="AO11" i="32"/>
  <c r="AO12" i="32" s="1"/>
  <c r="AP11" i="32"/>
  <c r="AP22" i="32" s="1"/>
  <c r="AQ11" i="32"/>
  <c r="AQ14" i="32" s="1"/>
  <c r="AR11" i="32"/>
  <c r="C11" i="32" s="1"/>
  <c r="AS11" i="32"/>
  <c r="D11" i="32" s="1"/>
  <c r="D1" i="32" s="1"/>
  <c r="AT11" i="32"/>
  <c r="E11" i="32" s="1"/>
  <c r="L12" i="32"/>
  <c r="L23" i="32" s="1"/>
  <c r="M12" i="32"/>
  <c r="N12" i="32"/>
  <c r="N23" i="32" s="1"/>
  <c r="O12" i="32"/>
  <c r="O23" i="32" s="1"/>
  <c r="P12" i="32"/>
  <c r="P23" i="32" s="1"/>
  <c r="Q12" i="32"/>
  <c r="R12" i="32"/>
  <c r="R23" i="32" s="1"/>
  <c r="S12" i="32"/>
  <c r="T12" i="32"/>
  <c r="U12" i="32"/>
  <c r="U23" i="32" s="1"/>
  <c r="V12" i="32"/>
  <c r="V23" i="32" s="1"/>
  <c r="X12" i="32"/>
  <c r="Y12" i="32"/>
  <c r="Z12" i="32"/>
  <c r="Z23" i="32" s="1"/>
  <c r="Z30" i="32" s="1"/>
  <c r="AA12" i="32"/>
  <c r="AA23" i="32" s="1"/>
  <c r="AA30" i="32" s="1"/>
  <c r="AB12" i="32"/>
  <c r="AC12" i="32"/>
  <c r="AD12" i="32"/>
  <c r="AD23" i="32" s="1"/>
  <c r="AE12" i="32"/>
  <c r="AF12" i="32"/>
  <c r="AG12" i="32"/>
  <c r="AH12" i="32"/>
  <c r="AI12" i="32"/>
  <c r="AL12" i="32"/>
  <c r="B12" i="32" s="1"/>
  <c r="AR12" i="32"/>
  <c r="C12" i="32" s="1"/>
  <c r="AS12" i="32"/>
  <c r="D12" i="32" s="1"/>
  <c r="AT12" i="32"/>
  <c r="E12" i="32" s="1"/>
  <c r="H12" i="32" s="1"/>
  <c r="L13" i="32"/>
  <c r="L24" i="32" s="1"/>
  <c r="M13" i="32"/>
  <c r="N13" i="32"/>
  <c r="N24" i="32" s="1"/>
  <c r="O13" i="32"/>
  <c r="O24" i="32" s="1"/>
  <c r="P13" i="32"/>
  <c r="P24" i="32" s="1"/>
  <c r="Q13" i="32"/>
  <c r="R13" i="32"/>
  <c r="R24" i="32" s="1"/>
  <c r="S13" i="32"/>
  <c r="S24" i="32" s="1"/>
  <c r="T13" i="32"/>
  <c r="T24" i="32" s="1"/>
  <c r="U13" i="32"/>
  <c r="U24" i="32" s="1"/>
  <c r="X13" i="32"/>
  <c r="X24" i="32" s="1"/>
  <c r="Y13" i="32"/>
  <c r="Y24" i="32" s="1"/>
  <c r="Z13" i="32"/>
  <c r="Z24" i="32" s="1"/>
  <c r="AA13" i="32"/>
  <c r="AA24" i="32" s="1"/>
  <c r="AB13" i="32"/>
  <c r="AB24" i="32" s="1"/>
  <c r="AC13" i="32"/>
  <c r="AC24" i="32" s="1"/>
  <c r="AD13" i="32"/>
  <c r="AE13" i="32"/>
  <c r="AF13" i="32"/>
  <c r="AG13" i="32"/>
  <c r="AI13" i="32"/>
  <c r="AN13" i="32"/>
  <c r="AR13" i="32"/>
  <c r="C13" i="32" s="1"/>
  <c r="AS13" i="32"/>
  <c r="D13" i="32" s="1"/>
  <c r="AT13" i="32"/>
  <c r="E13" i="32" s="1"/>
  <c r="A14" i="32"/>
  <c r="B14" i="32"/>
  <c r="L14" i="32"/>
  <c r="N14" i="32"/>
  <c r="N25" i="32" s="1"/>
  <c r="O14" i="32"/>
  <c r="O25" i="32" s="1"/>
  <c r="R14" i="32"/>
  <c r="S14" i="32"/>
  <c r="S25" i="32" s="1"/>
  <c r="T14" i="32"/>
  <c r="U14" i="32"/>
  <c r="V14" i="32"/>
  <c r="V25" i="32" s="1"/>
  <c r="X14" i="32"/>
  <c r="X25" i="32" s="1"/>
  <c r="Y14" i="32"/>
  <c r="Y25" i="32" s="1"/>
  <c r="Z14" i="32"/>
  <c r="Z25" i="32" s="1"/>
  <c r="AA14" i="32"/>
  <c r="AA25" i="32" s="1"/>
  <c r="AB14" i="32"/>
  <c r="AB25" i="32" s="1"/>
  <c r="AC14" i="32"/>
  <c r="AC25" i="32" s="1"/>
  <c r="AD14" i="32"/>
  <c r="AF14" i="32"/>
  <c r="AH14" i="32"/>
  <c r="AI14" i="32"/>
  <c r="AL14" i="32"/>
  <c r="AN14" i="32"/>
  <c r="AO14" i="32"/>
  <c r="AP14" i="32"/>
  <c r="AR14" i="32"/>
  <c r="C14" i="32" s="1"/>
  <c r="AS14" i="32"/>
  <c r="D14" i="32" s="1"/>
  <c r="AT14" i="32"/>
  <c r="E14" i="32" s="1"/>
  <c r="A15" i="32"/>
  <c r="L15" i="32"/>
  <c r="M15" i="32"/>
  <c r="M26" i="32" s="1"/>
  <c r="N15" i="32"/>
  <c r="N26" i="32" s="1"/>
  <c r="O15" i="32"/>
  <c r="O26" i="32" s="1"/>
  <c r="P15" i="32"/>
  <c r="P26" i="32" s="1"/>
  <c r="Q15" i="32"/>
  <c r="Q26" i="32" s="1"/>
  <c r="R15" i="32"/>
  <c r="R26" i="32" s="1"/>
  <c r="S15" i="32"/>
  <c r="T15" i="32"/>
  <c r="U15" i="32"/>
  <c r="U26" i="32" s="1"/>
  <c r="V15" i="32"/>
  <c r="V26" i="32" s="1"/>
  <c r="W15" i="32"/>
  <c r="W26" i="32" s="1"/>
  <c r="X15" i="32"/>
  <c r="X26" i="32" s="1"/>
  <c r="Y15" i="32"/>
  <c r="Y26" i="32" s="1"/>
  <c r="Z15" i="32"/>
  <c r="Z26" i="32" s="1"/>
  <c r="AA15" i="32"/>
  <c r="AA26" i="32" s="1"/>
  <c r="AB15" i="32"/>
  <c r="AB26" i="32" s="1"/>
  <c r="AC15" i="32"/>
  <c r="AC26" i="32" s="1"/>
  <c r="AD15" i="32"/>
  <c r="AD26" i="32" s="1"/>
  <c r="AE15" i="32"/>
  <c r="AF15" i="32"/>
  <c r="AG15" i="32"/>
  <c r="AH15" i="32"/>
  <c r="AI15" i="32"/>
  <c r="AJ15" i="32"/>
  <c r="AK15" i="32"/>
  <c r="AL15" i="32"/>
  <c r="AM15" i="32"/>
  <c r="AN15" i="32"/>
  <c r="AO15" i="32"/>
  <c r="AP15" i="32"/>
  <c r="AQ15" i="32"/>
  <c r="AR15" i="32"/>
  <c r="C15" i="32" s="1"/>
  <c r="AS15" i="32"/>
  <c r="D15" i="32" s="1"/>
  <c r="AT15" i="32"/>
  <c r="E15" i="32" s="1"/>
  <c r="L16" i="32"/>
  <c r="L27" i="32" s="1"/>
  <c r="M16" i="32"/>
  <c r="M27" i="32" s="1"/>
  <c r="N16" i="32"/>
  <c r="N27" i="32" s="1"/>
  <c r="O16" i="32"/>
  <c r="O27" i="32" s="1"/>
  <c r="R16" i="32"/>
  <c r="R27" i="32" s="1"/>
  <c r="S16" i="32"/>
  <c r="S27" i="32" s="1"/>
  <c r="T16" i="32"/>
  <c r="T27" i="32" s="1"/>
  <c r="X16" i="32"/>
  <c r="X27" i="32" s="1"/>
  <c r="X32" i="32" s="1"/>
  <c r="Y16" i="32"/>
  <c r="Y27" i="32" s="1"/>
  <c r="Y32" i="32" s="1"/>
  <c r="Z16" i="32"/>
  <c r="Z27" i="32" s="1"/>
  <c r="Z32" i="32" s="1"/>
  <c r="AA16" i="32"/>
  <c r="AA27" i="32" s="1"/>
  <c r="AA32" i="32" s="1"/>
  <c r="AB16" i="32"/>
  <c r="AB27" i="32" s="1"/>
  <c r="AB32" i="32" s="1"/>
  <c r="AC16" i="32"/>
  <c r="AC27" i="32" s="1"/>
  <c r="AC32" i="32" s="1"/>
  <c r="AD16" i="32"/>
  <c r="AE16" i="32"/>
  <c r="AF16" i="32"/>
  <c r="AG16" i="32"/>
  <c r="AH16" i="32"/>
  <c r="AI16" i="32"/>
  <c r="AL16" i="32"/>
  <c r="B16" i="32" s="1"/>
  <c r="AN16" i="32"/>
  <c r="AR16" i="32"/>
  <c r="C16" i="32" s="1"/>
  <c r="AS16" i="32"/>
  <c r="D16" i="32" s="1"/>
  <c r="AT16" i="32"/>
  <c r="E16" i="32" s="1"/>
  <c r="H16" i="32" s="1"/>
  <c r="L17" i="32"/>
  <c r="L28" i="32" s="1"/>
  <c r="M17" i="32"/>
  <c r="M28" i="32" s="1"/>
  <c r="N17" i="32"/>
  <c r="N28" i="32" s="1"/>
  <c r="O17" i="32"/>
  <c r="O28" i="32" s="1"/>
  <c r="R17" i="32"/>
  <c r="S17" i="32"/>
  <c r="S28" i="32" s="1"/>
  <c r="T17" i="32"/>
  <c r="U17" i="32"/>
  <c r="U28" i="32" s="1"/>
  <c r="V17" i="32"/>
  <c r="V28" i="32" s="1"/>
  <c r="X17" i="32"/>
  <c r="Y17" i="32"/>
  <c r="Y28" i="32" s="1"/>
  <c r="Z17" i="32"/>
  <c r="Z28" i="32" s="1"/>
  <c r="AA17" i="32"/>
  <c r="AA28" i="32" s="1"/>
  <c r="AB17" i="32"/>
  <c r="AB28" i="32" s="1"/>
  <c r="AC17" i="32"/>
  <c r="AC28" i="32" s="1"/>
  <c r="AD17" i="32"/>
  <c r="AE17" i="32"/>
  <c r="AF17" i="32"/>
  <c r="AG17" i="32"/>
  <c r="AH17" i="32"/>
  <c r="AH28" i="32" s="1"/>
  <c r="AI17" i="32"/>
  <c r="AL17" i="32"/>
  <c r="AN17" i="32"/>
  <c r="AR17" i="32"/>
  <c r="C17" i="32" s="1"/>
  <c r="AS17" i="32"/>
  <c r="D17" i="32" s="1"/>
  <c r="AT17" i="32"/>
  <c r="A18" i="32"/>
  <c r="L18" i="32"/>
  <c r="M18" i="32"/>
  <c r="N18" i="32"/>
  <c r="O18" i="32"/>
  <c r="O29" i="32" s="1"/>
  <c r="R18" i="32"/>
  <c r="R29" i="32" s="1"/>
  <c r="S18" i="32"/>
  <c r="S29" i="32" s="1"/>
  <c r="T18" i="32"/>
  <c r="T29" i="32" s="1"/>
  <c r="U18" i="32"/>
  <c r="U29" i="32" s="1"/>
  <c r="V18" i="32"/>
  <c r="V29" i="32" s="1"/>
  <c r="X18" i="32"/>
  <c r="X29" i="32" s="1"/>
  <c r="Y18" i="32"/>
  <c r="Y29" i="32" s="1"/>
  <c r="Z18" i="32"/>
  <c r="Z29" i="32" s="1"/>
  <c r="AA18" i="32"/>
  <c r="AA29" i="32" s="1"/>
  <c r="AB18" i="32"/>
  <c r="AB29" i="32" s="1"/>
  <c r="AC18" i="32"/>
  <c r="AC29" i="32" s="1"/>
  <c r="AD18" i="32"/>
  <c r="AE18" i="32"/>
  <c r="AE29" i="32" s="1"/>
  <c r="AF18" i="32"/>
  <c r="AG18" i="32"/>
  <c r="AH18" i="32"/>
  <c r="AI18" i="32"/>
  <c r="AI29" i="32" s="1"/>
  <c r="AL18" i="32"/>
  <c r="B18" i="32" s="1"/>
  <c r="AN18" i="32"/>
  <c r="AO18" i="32"/>
  <c r="AP18" i="32"/>
  <c r="AR18" i="32"/>
  <c r="C18" i="32" s="1"/>
  <c r="AS18" i="32"/>
  <c r="D18" i="32" s="1"/>
  <c r="AT18" i="32"/>
  <c r="E18" i="32" s="1"/>
  <c r="A19" i="32"/>
  <c r="L19" i="32"/>
  <c r="M19" i="32"/>
  <c r="N19" i="32"/>
  <c r="O19" i="32"/>
  <c r="Q19" i="32"/>
  <c r="R19" i="32"/>
  <c r="S19" i="32"/>
  <c r="T19" i="32"/>
  <c r="W19" i="32"/>
  <c r="X19" i="32"/>
  <c r="Y19" i="32"/>
  <c r="AC19" i="32"/>
  <c r="AD19" i="32"/>
  <c r="AD27" i="32" s="1"/>
  <c r="AE19" i="32"/>
  <c r="AF19" i="32"/>
  <c r="AF25" i="32" s="1"/>
  <c r="AG19" i="32"/>
  <c r="AH19" i="32"/>
  <c r="AI19" i="32"/>
  <c r="AK19" i="32"/>
  <c r="AL19" i="32"/>
  <c r="AL25" i="32" s="1"/>
  <c r="AM19" i="32"/>
  <c r="AN19" i="32"/>
  <c r="AQ19" i="32"/>
  <c r="AR19" i="32"/>
  <c r="C19" i="32" s="1"/>
  <c r="AS19" i="32"/>
  <c r="D19" i="32" s="1"/>
  <c r="L22" i="32"/>
  <c r="M22" i="32"/>
  <c r="N22" i="32"/>
  <c r="O22" i="32"/>
  <c r="R22" i="32"/>
  <c r="S22" i="32"/>
  <c r="T22" i="32"/>
  <c r="U22" i="32"/>
  <c r="W22" i="32"/>
  <c r="X22" i="32"/>
  <c r="Y22" i="32"/>
  <c r="Z22" i="32"/>
  <c r="AA22" i="32"/>
  <c r="AB22" i="32"/>
  <c r="AC22" i="32"/>
  <c r="AD22" i="32"/>
  <c r="AE22" i="32"/>
  <c r="AF22" i="32"/>
  <c r="AG22" i="32"/>
  <c r="AH22" i="32"/>
  <c r="AI22" i="32"/>
  <c r="AL22" i="32"/>
  <c r="AM22" i="32"/>
  <c r="AN22" i="32"/>
  <c r="AO22" i="32"/>
  <c r="AQ22" i="32"/>
  <c r="AR22" i="32"/>
  <c r="AS22" i="32"/>
  <c r="AT22" i="32"/>
  <c r="M23" i="32"/>
  <c r="T23" i="32"/>
  <c r="Y23" i="32"/>
  <c r="Y30" i="32" s="1"/>
  <c r="AB23" i="32"/>
  <c r="AB30" i="32" s="1"/>
  <c r="M24" i="32"/>
  <c r="Q24" i="32"/>
  <c r="L25" i="32"/>
  <c r="R25" i="32"/>
  <c r="T25" i="32"/>
  <c r="L26" i="32"/>
  <c r="S26" i="32"/>
  <c r="T26" i="32"/>
  <c r="R28" i="32"/>
  <c r="T28" i="32"/>
  <c r="X28" i="32"/>
  <c r="L29" i="32"/>
  <c r="M29" i="32"/>
  <c r="N29" i="32"/>
  <c r="L30" i="32"/>
  <c r="M30" i="32"/>
  <c r="N30" i="32"/>
  <c r="O30" i="32"/>
  <c r="P30" i="32"/>
  <c r="Q30" i="32"/>
  <c r="R30" i="32"/>
  <c r="S30" i="32"/>
  <c r="T30" i="32"/>
  <c r="U30" i="32"/>
  <c r="V30" i="32"/>
  <c r="A39" i="32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Z17" i="31" s="1"/>
  <c r="AA8" i="31"/>
  <c r="AB8" i="31"/>
  <c r="AB17" i="31" s="1"/>
  <c r="AC8" i="31"/>
  <c r="AC17" i="31" s="1"/>
  <c r="AD8" i="31"/>
  <c r="AD17" i="31" s="1"/>
  <c r="AD27" i="31" s="1"/>
  <c r="AE8" i="31"/>
  <c r="AE17" i="31" s="1"/>
  <c r="AF8" i="31"/>
  <c r="AF17" i="31" s="1"/>
  <c r="AG8" i="31"/>
  <c r="AG17" i="31" s="1"/>
  <c r="AH8" i="31"/>
  <c r="AI8" i="31"/>
  <c r="AJ8" i="31"/>
  <c r="AK8" i="31"/>
  <c r="AL8" i="31"/>
  <c r="AM8" i="31"/>
  <c r="AN8" i="31"/>
  <c r="AO8" i="31"/>
  <c r="AP8" i="31"/>
  <c r="AQ8" i="31"/>
  <c r="AR8" i="31"/>
  <c r="AS8" i="31"/>
  <c r="AT8" i="31"/>
  <c r="AT17" i="31" s="1"/>
  <c r="AU8" i="31"/>
  <c r="AV8" i="31"/>
  <c r="AV17" i="31" s="1"/>
  <c r="AW8" i="31"/>
  <c r="AW17" i="31" s="1"/>
  <c r="AX8" i="31"/>
  <c r="AX17" i="31" s="1"/>
  <c r="AX27" i="31" s="1"/>
  <c r="AY8" i="31"/>
  <c r="AY17" i="31" s="1"/>
  <c r="AZ8" i="31"/>
  <c r="AZ17" i="31" s="1"/>
  <c r="BA8" i="31"/>
  <c r="BA17" i="31" s="1"/>
  <c r="BB8" i="31"/>
  <c r="BC8" i="31"/>
  <c r="BD8" i="31"/>
  <c r="BE8" i="31"/>
  <c r="BF8" i="31"/>
  <c r="D10" i="31"/>
  <c r="E10" i="31"/>
  <c r="H10" i="31"/>
  <c r="I10" i="31"/>
  <c r="J10" i="31"/>
  <c r="L10" i="31"/>
  <c r="A10" i="31" s="1"/>
  <c r="M10" i="31"/>
  <c r="M21" i="31" s="1"/>
  <c r="N10" i="31"/>
  <c r="O10" i="31"/>
  <c r="O15" i="31" s="1"/>
  <c r="P10" i="31"/>
  <c r="P15" i="31" s="1"/>
  <c r="Q10" i="31"/>
  <c r="Q15" i="31" s="1"/>
  <c r="R10" i="31"/>
  <c r="S10" i="31"/>
  <c r="S14" i="31" s="1"/>
  <c r="T10" i="31"/>
  <c r="T14" i="31" s="1"/>
  <c r="U10" i="31"/>
  <c r="U11" i="31" s="1"/>
  <c r="V10" i="31"/>
  <c r="W10" i="31"/>
  <c r="W11" i="31" s="1"/>
  <c r="X10" i="31"/>
  <c r="X12" i="31" s="1"/>
  <c r="Y10" i="31"/>
  <c r="Y11" i="31" s="1"/>
  <c r="Z10" i="31"/>
  <c r="Z12" i="31" s="1"/>
  <c r="AA10" i="31"/>
  <c r="AB10" i="31"/>
  <c r="AC10" i="31"/>
  <c r="AC21" i="31" s="1"/>
  <c r="AD10" i="31"/>
  <c r="AD14" i="31" s="1"/>
  <c r="AE10" i="31"/>
  <c r="AE14" i="31" s="1"/>
  <c r="AF10" i="31"/>
  <c r="AF15" i="31" s="1"/>
  <c r="AG10" i="31"/>
  <c r="AG15" i="31" s="1"/>
  <c r="AH10" i="31"/>
  <c r="AH15" i="31" s="1"/>
  <c r="AI10" i="31"/>
  <c r="AI15" i="31" s="1"/>
  <c r="AJ10" i="31"/>
  <c r="AJ15" i="31" s="1"/>
  <c r="AK10" i="31"/>
  <c r="AK15" i="31" s="1"/>
  <c r="AL10" i="31"/>
  <c r="AM10" i="31"/>
  <c r="AM14" i="31" s="1"/>
  <c r="AN10" i="31"/>
  <c r="AN14" i="31" s="1"/>
  <c r="AO10" i="31"/>
  <c r="AO11" i="31" s="1"/>
  <c r="AP10" i="31"/>
  <c r="AQ10" i="31"/>
  <c r="AQ11" i="31" s="1"/>
  <c r="AR10" i="31"/>
  <c r="AR12" i="31" s="1"/>
  <c r="AS10" i="31"/>
  <c r="AS11" i="31" s="1"/>
  <c r="AT10" i="31"/>
  <c r="AT12" i="31" s="1"/>
  <c r="AU10" i="31"/>
  <c r="AV10" i="31"/>
  <c r="AW10" i="31"/>
  <c r="AW21" i="31" s="1"/>
  <c r="AX10" i="31"/>
  <c r="AX14" i="31" s="1"/>
  <c r="AY10" i="31"/>
  <c r="AY14" i="31" s="1"/>
  <c r="AZ10" i="31"/>
  <c r="AZ15" i="31" s="1"/>
  <c r="BA10" i="31"/>
  <c r="BA15" i="31" s="1"/>
  <c r="BB10" i="31"/>
  <c r="BB15" i="31" s="1"/>
  <c r="BC10" i="31"/>
  <c r="BC15" i="31" s="1"/>
  <c r="BD10" i="31"/>
  <c r="BD15" i="31" s="1"/>
  <c r="BE10" i="31"/>
  <c r="BE15" i="31" s="1"/>
  <c r="BF10" i="31"/>
  <c r="E11" i="31"/>
  <c r="J11" i="31"/>
  <c r="L11" i="31"/>
  <c r="A11" i="31" s="1"/>
  <c r="M11" i="31"/>
  <c r="N11" i="31"/>
  <c r="O11" i="31"/>
  <c r="R11" i="31"/>
  <c r="S11" i="31"/>
  <c r="T11" i="31"/>
  <c r="V11" i="31"/>
  <c r="X11" i="31"/>
  <c r="Z11" i="31"/>
  <c r="AA11" i="31"/>
  <c r="AB11" i="31"/>
  <c r="AH11" i="31"/>
  <c r="AI11" i="31"/>
  <c r="AL11" i="31"/>
  <c r="B11" i="31" s="1"/>
  <c r="AM11" i="31"/>
  <c r="AN11" i="31"/>
  <c r="AP11" i="31"/>
  <c r="AR11" i="31"/>
  <c r="AT11" i="31"/>
  <c r="AU11" i="31"/>
  <c r="AV11" i="31"/>
  <c r="BB11" i="31"/>
  <c r="BC11" i="31"/>
  <c r="BF11" i="31"/>
  <c r="D11" i="31" s="1"/>
  <c r="A12" i="31"/>
  <c r="E12" i="31"/>
  <c r="J12" i="31"/>
  <c r="L12" i="31"/>
  <c r="M12" i="31"/>
  <c r="N12" i="31"/>
  <c r="O12" i="31"/>
  <c r="Q12" i="31"/>
  <c r="Q23" i="31" s="1"/>
  <c r="R12" i="31"/>
  <c r="S12" i="31"/>
  <c r="T12" i="31"/>
  <c r="U12" i="31"/>
  <c r="V12" i="31"/>
  <c r="V23" i="31" s="1"/>
  <c r="W12" i="31"/>
  <c r="Y12" i="31"/>
  <c r="AA12" i="31"/>
  <c r="AB12" i="31"/>
  <c r="AI12" i="31"/>
  <c r="AK12" i="31"/>
  <c r="AL12" i="31"/>
  <c r="B12" i="31" s="1"/>
  <c r="AM12" i="31"/>
  <c r="AN12" i="31"/>
  <c r="AO12" i="31"/>
  <c r="AP12" i="31"/>
  <c r="AQ12" i="31"/>
  <c r="AS12" i="31"/>
  <c r="AU12" i="31"/>
  <c r="AV12" i="31"/>
  <c r="BC12" i="31"/>
  <c r="BE12" i="31"/>
  <c r="C12" i="31" s="1"/>
  <c r="BF12" i="31"/>
  <c r="A13" i="31"/>
  <c r="E13" i="31"/>
  <c r="J13" i="31"/>
  <c r="L13" i="31"/>
  <c r="N13" i="31"/>
  <c r="R13" i="31"/>
  <c r="S13" i="31"/>
  <c r="T13" i="31"/>
  <c r="U13" i="31"/>
  <c r="V13" i="31"/>
  <c r="W13" i="31"/>
  <c r="X13" i="31"/>
  <c r="Y13" i="31"/>
  <c r="Z13" i="31"/>
  <c r="AA13" i="31"/>
  <c r="AB13" i="31"/>
  <c r="AL13" i="31"/>
  <c r="AM13" i="31"/>
  <c r="AN13" i="31"/>
  <c r="AO13" i="31"/>
  <c r="AP13" i="31"/>
  <c r="AQ13" i="31"/>
  <c r="AR13" i="31"/>
  <c r="AS13" i="31"/>
  <c r="AT13" i="31"/>
  <c r="AU13" i="31"/>
  <c r="AV13" i="31"/>
  <c r="BF13" i="31"/>
  <c r="A14" i="31"/>
  <c r="E14" i="31"/>
  <c r="J14" i="31"/>
  <c r="L14" i="31"/>
  <c r="M14" i="31"/>
  <c r="N14" i="31"/>
  <c r="O14" i="31"/>
  <c r="R14" i="31"/>
  <c r="U14" i="31"/>
  <c r="V14" i="31"/>
  <c r="W14" i="31"/>
  <c r="X14" i="31"/>
  <c r="Y14" i="31"/>
  <c r="Z14" i="31"/>
  <c r="AA14" i="31"/>
  <c r="AB14" i="31"/>
  <c r="AB25" i="31" s="1"/>
  <c r="AC14" i="31"/>
  <c r="AI14" i="31"/>
  <c r="AL14" i="31"/>
  <c r="AO14" i="31"/>
  <c r="AP14" i="31"/>
  <c r="AQ14" i="31"/>
  <c r="AR14" i="31"/>
  <c r="AS14" i="31"/>
  <c r="AT14" i="31"/>
  <c r="AU14" i="31"/>
  <c r="AU25" i="31" s="1"/>
  <c r="AV14" i="31"/>
  <c r="AW14" i="31"/>
  <c r="BC14" i="31"/>
  <c r="BF14" i="31"/>
  <c r="E15" i="31"/>
  <c r="J15" i="31"/>
  <c r="L15" i="31"/>
  <c r="A15" i="31" s="1"/>
  <c r="M15" i="31"/>
  <c r="N15" i="31"/>
  <c r="R15" i="31"/>
  <c r="S15" i="31"/>
  <c r="T15" i="31"/>
  <c r="U15" i="31"/>
  <c r="V15" i="31"/>
  <c r="X15" i="31"/>
  <c r="Y15" i="31"/>
  <c r="Z15" i="31"/>
  <c r="AA15" i="31"/>
  <c r="AB15" i="31"/>
  <c r="AC15" i="31"/>
  <c r="AD15" i="31"/>
  <c r="AE15" i="31"/>
  <c r="AL15" i="31"/>
  <c r="B15" i="31" s="1"/>
  <c r="AM15" i="31"/>
  <c r="AN15" i="31"/>
  <c r="AO15" i="31"/>
  <c r="AP15" i="31"/>
  <c r="AR15" i="31"/>
  <c r="AS15" i="31"/>
  <c r="AT15" i="31"/>
  <c r="AU15" i="31"/>
  <c r="AV15" i="31"/>
  <c r="AW15" i="31"/>
  <c r="AX15" i="31"/>
  <c r="AY15" i="31"/>
  <c r="BF15" i="31"/>
  <c r="D15" i="31" s="1"/>
  <c r="E16" i="31"/>
  <c r="J16" i="31"/>
  <c r="L16" i="31"/>
  <c r="A16" i="31" s="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AL16" i="31"/>
  <c r="AM16" i="31"/>
  <c r="AN16" i="31"/>
  <c r="AO16" i="31"/>
  <c r="AP16" i="31"/>
  <c r="AQ16" i="31"/>
  <c r="AR16" i="31"/>
  <c r="AS16" i="31"/>
  <c r="AT16" i="31"/>
  <c r="AU16" i="31"/>
  <c r="AV16" i="31"/>
  <c r="AW16" i="31"/>
  <c r="AX16" i="31"/>
  <c r="AY16" i="31"/>
  <c r="AZ16" i="31"/>
  <c r="BA16" i="31"/>
  <c r="BB16" i="31"/>
  <c r="BC16" i="31"/>
  <c r="BD16" i="31"/>
  <c r="BE16" i="31"/>
  <c r="C16" i="31" s="1"/>
  <c r="BF16" i="31"/>
  <c r="D16" i="31" s="1"/>
  <c r="A17" i="31"/>
  <c r="E17" i="31"/>
  <c r="J17" i="31"/>
  <c r="M17" i="31"/>
  <c r="N17" i="31"/>
  <c r="O17" i="31"/>
  <c r="Q17" i="31"/>
  <c r="R17" i="31"/>
  <c r="S17" i="31"/>
  <c r="T17" i="31"/>
  <c r="U17" i="31"/>
  <c r="V17" i="31"/>
  <c r="W17" i="31"/>
  <c r="W25" i="31" s="1"/>
  <c r="X17" i="31"/>
  <c r="Y17" i="31"/>
  <c r="AA17" i="31"/>
  <c r="AH17" i="31"/>
  <c r="AI17" i="31"/>
  <c r="AK17" i="31"/>
  <c r="AK23" i="31" s="1"/>
  <c r="AL17" i="31"/>
  <c r="B17" i="31" s="1"/>
  <c r="AM17" i="31"/>
  <c r="AM27" i="31" s="1"/>
  <c r="AN17" i="31"/>
  <c r="AN27" i="31" s="1"/>
  <c r="AO17" i="31"/>
  <c r="AO27" i="31" s="1"/>
  <c r="AP17" i="31"/>
  <c r="AQ17" i="31"/>
  <c r="AR17" i="31"/>
  <c r="AS17" i="31"/>
  <c r="AU17" i="31"/>
  <c r="BB17" i="31"/>
  <c r="BC17" i="31"/>
  <c r="BE17" i="31"/>
  <c r="C17" i="31" s="1"/>
  <c r="BF17" i="31"/>
  <c r="D17" i="31" s="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AJ18" i="31"/>
  <c r="AK18" i="31"/>
  <c r="AL18" i="31"/>
  <c r="AM18" i="31"/>
  <c r="AN18" i="31"/>
  <c r="AO18" i="31"/>
  <c r="AP18" i="31"/>
  <c r="AQ18" i="31"/>
  <c r="AR18" i="31"/>
  <c r="AS18" i="31"/>
  <c r="AT18" i="31"/>
  <c r="AU18" i="31"/>
  <c r="AV18" i="31"/>
  <c r="AW18" i="31"/>
  <c r="AX18" i="31"/>
  <c r="AY18" i="31"/>
  <c r="AZ18" i="31"/>
  <c r="BA18" i="31"/>
  <c r="BB18" i="31"/>
  <c r="BC18" i="31"/>
  <c r="BD18" i="31"/>
  <c r="BE18" i="31"/>
  <c r="BF18" i="31"/>
  <c r="A21" i="31"/>
  <c r="N21" i="31"/>
  <c r="R21" i="31"/>
  <c r="S21" i="31"/>
  <c r="T21" i="31"/>
  <c r="U21" i="31"/>
  <c r="V21" i="31"/>
  <c r="W21" i="31"/>
  <c r="X21" i="31"/>
  <c r="Y21" i="31"/>
  <c r="Z21" i="31"/>
  <c r="AA21" i="31"/>
  <c r="AB21" i="31"/>
  <c r="AH21" i="31"/>
  <c r="AL21" i="31"/>
  <c r="AM21" i="31"/>
  <c r="AN21" i="31"/>
  <c r="AO21" i="31"/>
  <c r="AP21" i="31"/>
  <c r="AQ21" i="31"/>
  <c r="AR21" i="31"/>
  <c r="AS21" i="31"/>
  <c r="AT21" i="31"/>
  <c r="AU21" i="31"/>
  <c r="AV21" i="31"/>
  <c r="BB21" i="31"/>
  <c r="BF21" i="31"/>
  <c r="A22" i="31"/>
  <c r="A23" i="31"/>
  <c r="A24" i="31"/>
  <c r="A25" i="31"/>
  <c r="A26" i="31"/>
  <c r="A27" i="31"/>
  <c r="A1" i="30"/>
  <c r="B1" i="30"/>
  <c r="A2" i="30"/>
  <c r="B2" i="30"/>
  <c r="A3" i="30"/>
  <c r="B3" i="30"/>
  <c r="A4" i="30"/>
  <c r="B4" i="30"/>
  <c r="A5" i="30"/>
  <c r="B5" i="30"/>
  <c r="A6" i="30"/>
  <c r="B6" i="30"/>
  <c r="A7" i="30"/>
  <c r="B7" i="30"/>
  <c r="A8" i="30"/>
  <c r="B8" i="30"/>
  <c r="A9" i="30"/>
  <c r="B9" i="30"/>
  <c r="A10" i="30"/>
  <c r="B10" i="30"/>
  <c r="A11" i="30"/>
  <c r="B11" i="30"/>
  <c r="A12" i="30"/>
  <c r="B12" i="30"/>
  <c r="A13" i="30"/>
  <c r="B13" i="30"/>
  <c r="A14" i="30"/>
  <c r="B14" i="30"/>
  <c r="A15" i="30"/>
  <c r="B15" i="30"/>
  <c r="A16" i="30"/>
  <c r="B16" i="30"/>
  <c r="A17" i="30"/>
  <c r="B17" i="30"/>
  <c r="A18" i="30"/>
  <c r="B18" i="30"/>
  <c r="A19" i="30"/>
  <c r="B19" i="30"/>
  <c r="A20" i="30"/>
  <c r="B20" i="30"/>
  <c r="A21" i="30"/>
  <c r="B21" i="30"/>
  <c r="A22" i="30"/>
  <c r="B22" i="30"/>
  <c r="A23" i="30"/>
  <c r="B23" i="30"/>
  <c r="O24" i="30"/>
  <c r="O49" i="30" s="1"/>
  <c r="P24" i="30"/>
  <c r="Q24" i="30"/>
  <c r="Q49" i="30" s="1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E49" i="30" s="1"/>
  <c r="AF24" i="30"/>
  <c r="AG24" i="30"/>
  <c r="AG49" i="30" s="1"/>
  <c r="AH24" i="30"/>
  <c r="AH49" i="30" s="1"/>
  <c r="AI24" i="30"/>
  <c r="AI49" i="30" s="1"/>
  <c r="AJ24" i="30"/>
  <c r="AK24" i="30"/>
  <c r="AK49" i="30" s="1"/>
  <c r="AL24" i="30"/>
  <c r="AM24" i="30"/>
  <c r="AN24" i="30"/>
  <c r="AO24" i="30"/>
  <c r="AP24" i="30"/>
  <c r="AQ24" i="30"/>
  <c r="AR24" i="30"/>
  <c r="AS24" i="30"/>
  <c r="AT24" i="30"/>
  <c r="AU24" i="30"/>
  <c r="AV24" i="30"/>
  <c r="A26" i="30"/>
  <c r="B26" i="30"/>
  <c r="F26" i="30"/>
  <c r="F1" i="30" s="1"/>
  <c r="K26" i="30"/>
  <c r="K1" i="30" s="1"/>
  <c r="M26" i="30"/>
  <c r="N26" i="30"/>
  <c r="O26" i="30"/>
  <c r="P26" i="30"/>
  <c r="P34" i="30" s="1"/>
  <c r="Q26" i="30"/>
  <c r="R26" i="30"/>
  <c r="S26" i="30"/>
  <c r="T26" i="30"/>
  <c r="U26" i="30"/>
  <c r="V26" i="30"/>
  <c r="W26" i="30"/>
  <c r="X26" i="30"/>
  <c r="Y26" i="30"/>
  <c r="Z26" i="30"/>
  <c r="Z27" i="30" s="1"/>
  <c r="AA26" i="30"/>
  <c r="AA32" i="30" s="1"/>
  <c r="AA52" i="30" s="1"/>
  <c r="AA72" i="30" s="1"/>
  <c r="AB26" i="30"/>
  <c r="AB27" i="30" s="1"/>
  <c r="AC26" i="30"/>
  <c r="AC27" i="30" s="1"/>
  <c r="AD26" i="30"/>
  <c r="AD29" i="30" s="1"/>
  <c r="AE26" i="30"/>
  <c r="AE29" i="30" s="1"/>
  <c r="AF26" i="30"/>
  <c r="AF47" i="30" s="1"/>
  <c r="AG26" i="30"/>
  <c r="AH26" i="30"/>
  <c r="AH31" i="30" s="1"/>
  <c r="AI26" i="30"/>
  <c r="AJ26" i="30"/>
  <c r="AJ31" i="30" s="1"/>
  <c r="AK26" i="30"/>
  <c r="AL26" i="30"/>
  <c r="AL28" i="30" s="1"/>
  <c r="AM26" i="30"/>
  <c r="AM52" i="30" s="1"/>
  <c r="AN26" i="30"/>
  <c r="AN28" i="30" s="1"/>
  <c r="AO26" i="30"/>
  <c r="AP26" i="30"/>
  <c r="AP30" i="30" s="1"/>
  <c r="AQ26" i="30"/>
  <c r="AQ30" i="30" s="1"/>
  <c r="AR26" i="30"/>
  <c r="AR30" i="30" s="1"/>
  <c r="AS26" i="30"/>
  <c r="AT26" i="30"/>
  <c r="AT27" i="30" s="1"/>
  <c r="AU26" i="30"/>
  <c r="AU27" i="30" s="1"/>
  <c r="AW26" i="30"/>
  <c r="A27" i="30"/>
  <c r="B27" i="30"/>
  <c r="M27" i="30"/>
  <c r="N27" i="30"/>
  <c r="O27" i="30"/>
  <c r="P27" i="30"/>
  <c r="Q27" i="30"/>
  <c r="R27" i="30"/>
  <c r="S27" i="30"/>
  <c r="T27" i="30"/>
  <c r="U27" i="30"/>
  <c r="V27" i="30"/>
  <c r="W27" i="30"/>
  <c r="X27" i="30"/>
  <c r="Y27" i="30"/>
  <c r="AA27" i="30"/>
  <c r="AG27" i="30"/>
  <c r="AH27" i="30"/>
  <c r="AI27" i="30"/>
  <c r="AK27" i="30"/>
  <c r="AL27" i="30"/>
  <c r="AM27" i="30"/>
  <c r="AN27" i="30"/>
  <c r="C27" i="30" s="1"/>
  <c r="AO27" i="30"/>
  <c r="AP27" i="30"/>
  <c r="AQ27" i="30"/>
  <c r="AR27" i="30"/>
  <c r="AS27" i="30"/>
  <c r="AV27" i="30"/>
  <c r="F27" i="30" s="1"/>
  <c r="AW27" i="30"/>
  <c r="M28" i="30"/>
  <c r="A28" i="30" s="1"/>
  <c r="N28" i="30"/>
  <c r="B28" i="30" s="1"/>
  <c r="O28" i="30"/>
  <c r="P28" i="30"/>
  <c r="Q28" i="30"/>
  <c r="R28" i="30"/>
  <c r="S28" i="30"/>
  <c r="T28" i="30"/>
  <c r="U28" i="30"/>
  <c r="V28" i="30"/>
  <c r="W28" i="30"/>
  <c r="X28" i="30"/>
  <c r="Y28" i="30"/>
  <c r="AE28" i="30"/>
  <c r="AF28" i="30"/>
  <c r="AG28" i="30"/>
  <c r="AH28" i="30"/>
  <c r="AI28" i="30"/>
  <c r="AK28" i="30"/>
  <c r="AO28" i="30"/>
  <c r="AR28" i="30"/>
  <c r="AS28" i="30"/>
  <c r="AV28" i="30"/>
  <c r="F28" i="30" s="1"/>
  <c r="AW28" i="30"/>
  <c r="B29" i="30"/>
  <c r="M29" i="30"/>
  <c r="A29" i="30" s="1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B29" i="30"/>
  <c r="AG29" i="30"/>
  <c r="AI29" i="30"/>
  <c r="AK29" i="30"/>
  <c r="AL29" i="30"/>
  <c r="AM29" i="30"/>
  <c r="AO29" i="30"/>
  <c r="AP29" i="30"/>
  <c r="AQ29" i="30"/>
  <c r="AR29" i="30"/>
  <c r="AS29" i="30"/>
  <c r="AT29" i="30"/>
  <c r="D29" i="30" s="1"/>
  <c r="AV29" i="30"/>
  <c r="AW29" i="30"/>
  <c r="M30" i="30"/>
  <c r="A30" i="30" s="1"/>
  <c r="N30" i="30"/>
  <c r="B30" i="30" s="1"/>
  <c r="O30" i="30"/>
  <c r="P30" i="30"/>
  <c r="Q30" i="30"/>
  <c r="R30" i="30"/>
  <c r="S30" i="30"/>
  <c r="T30" i="30"/>
  <c r="U30" i="30"/>
  <c r="V30" i="30"/>
  <c r="W30" i="30"/>
  <c r="X30" i="30"/>
  <c r="Y30" i="30"/>
  <c r="Z30" i="30"/>
  <c r="AE30" i="30"/>
  <c r="AG30" i="30"/>
  <c r="AH30" i="30"/>
  <c r="AI30" i="30"/>
  <c r="AJ30" i="30"/>
  <c r="AK30" i="30"/>
  <c r="AL30" i="30"/>
  <c r="AM30" i="30"/>
  <c r="AN30" i="30"/>
  <c r="AO30" i="30"/>
  <c r="AS30" i="30"/>
  <c r="AV30" i="30"/>
  <c r="F30" i="30" s="1"/>
  <c r="AW30" i="30"/>
  <c r="B31" i="30"/>
  <c r="M31" i="30"/>
  <c r="M57" i="30" s="1"/>
  <c r="N31" i="30"/>
  <c r="O31" i="30"/>
  <c r="P31" i="30"/>
  <c r="Q31" i="30"/>
  <c r="R31" i="30"/>
  <c r="S31" i="30"/>
  <c r="T31" i="30"/>
  <c r="U31" i="30"/>
  <c r="V31" i="30"/>
  <c r="W31" i="30"/>
  <c r="X31" i="30"/>
  <c r="Y31" i="30"/>
  <c r="Z31" i="30"/>
  <c r="AA31" i="30"/>
  <c r="AB31" i="30"/>
  <c r="AD31" i="30"/>
  <c r="AE31" i="30"/>
  <c r="AF31" i="30"/>
  <c r="AG31" i="30"/>
  <c r="AI31" i="30"/>
  <c r="AK31" i="30"/>
  <c r="AO31" i="30"/>
  <c r="AQ31" i="30"/>
  <c r="AR31" i="30"/>
  <c r="AS31" i="30"/>
  <c r="AV31" i="30"/>
  <c r="F31" i="30" s="1"/>
  <c r="AW31" i="30"/>
  <c r="A32" i="30"/>
  <c r="B32" i="30"/>
  <c r="M32" i="30"/>
  <c r="M58" i="30" s="1"/>
  <c r="N32" i="30"/>
  <c r="O32" i="30"/>
  <c r="P32" i="30"/>
  <c r="Q32" i="30"/>
  <c r="Q52" i="30" s="1"/>
  <c r="Q72" i="30" s="1"/>
  <c r="R32" i="30"/>
  <c r="R52" i="30" s="1"/>
  <c r="S32" i="30"/>
  <c r="S52" i="30" s="1"/>
  <c r="T32" i="30"/>
  <c r="T52" i="30" s="1"/>
  <c r="T72" i="30" s="1"/>
  <c r="U32" i="30"/>
  <c r="U52" i="30" s="1"/>
  <c r="V32" i="30"/>
  <c r="V52" i="30" s="1"/>
  <c r="W32" i="30"/>
  <c r="W52" i="30" s="1"/>
  <c r="W72" i="30" s="1"/>
  <c r="X32" i="30"/>
  <c r="Y32" i="30"/>
  <c r="Y52" i="30" s="1"/>
  <c r="AG32" i="30"/>
  <c r="AG52" i="30" s="1"/>
  <c r="AH32" i="30"/>
  <c r="AI32" i="30"/>
  <c r="AK32" i="30"/>
  <c r="AL32" i="30"/>
  <c r="AM32" i="30"/>
  <c r="AN32" i="30"/>
  <c r="C32" i="30" s="1"/>
  <c r="AO32" i="30"/>
  <c r="AP32" i="30"/>
  <c r="AQ32" i="30"/>
  <c r="AR32" i="30"/>
  <c r="AS32" i="30"/>
  <c r="AV32" i="30"/>
  <c r="F32" i="30" s="1"/>
  <c r="AW32" i="30"/>
  <c r="M33" i="30"/>
  <c r="M59" i="30" s="1"/>
  <c r="A59" i="30" s="1"/>
  <c r="N33" i="30"/>
  <c r="B33" i="30" s="1"/>
  <c r="O33" i="30"/>
  <c r="P33" i="30"/>
  <c r="Q33" i="30"/>
  <c r="R33" i="30"/>
  <c r="S33" i="30"/>
  <c r="T33" i="30"/>
  <c r="U33" i="30"/>
  <c r="V33" i="30"/>
  <c r="W33" i="30"/>
  <c r="X33" i="30"/>
  <c r="Y33" i="30"/>
  <c r="AB33" i="30"/>
  <c r="AE33" i="30"/>
  <c r="AF33" i="30"/>
  <c r="AG33" i="30"/>
  <c r="AH33" i="30"/>
  <c r="AI33" i="30"/>
  <c r="AJ33" i="30"/>
  <c r="AK33" i="30"/>
  <c r="AO33" i="30"/>
  <c r="AR33" i="30"/>
  <c r="AS33" i="30"/>
  <c r="AV33" i="30"/>
  <c r="F33" i="30" s="1"/>
  <c r="AW33" i="30"/>
  <c r="B34" i="30"/>
  <c r="M34" i="30"/>
  <c r="A34" i="30" s="1"/>
  <c r="N34" i="30"/>
  <c r="O34" i="30"/>
  <c r="Q34" i="30"/>
  <c r="R34" i="30"/>
  <c r="S34" i="30"/>
  <c r="T34" i="30"/>
  <c r="U34" i="30"/>
  <c r="V34" i="30"/>
  <c r="W34" i="30"/>
  <c r="X34" i="30"/>
  <c r="Y34" i="30"/>
  <c r="Z34" i="30"/>
  <c r="AB34" i="30"/>
  <c r="AG34" i="30"/>
  <c r="AI34" i="30"/>
  <c r="AK34" i="30"/>
  <c r="AL34" i="30"/>
  <c r="AM34" i="30"/>
  <c r="AN34" i="30"/>
  <c r="C34" i="30" s="1"/>
  <c r="AO34" i="30"/>
  <c r="AP34" i="30"/>
  <c r="AQ34" i="30"/>
  <c r="AR34" i="30"/>
  <c r="AS34" i="30"/>
  <c r="AT34" i="30"/>
  <c r="D34" i="30" s="1"/>
  <c r="AV34" i="30"/>
  <c r="AW34" i="30"/>
  <c r="M35" i="30"/>
  <c r="A35" i="30" s="1"/>
  <c r="N35" i="30"/>
  <c r="B35" i="30" s="1"/>
  <c r="O35" i="30"/>
  <c r="P35" i="30"/>
  <c r="Q35" i="30"/>
  <c r="R35" i="30"/>
  <c r="S35" i="30"/>
  <c r="T35" i="30"/>
  <c r="U35" i="30"/>
  <c r="V35" i="30"/>
  <c r="W35" i="30"/>
  <c r="X35" i="30"/>
  <c r="Y35" i="30"/>
  <c r="Z35" i="30"/>
  <c r="AA35" i="30"/>
  <c r="AA61" i="30" s="1"/>
  <c r="AC35" i="30"/>
  <c r="AD35" i="30"/>
  <c r="AE35" i="30"/>
  <c r="AF35" i="30"/>
  <c r="AG35" i="30"/>
  <c r="AG55" i="30" s="1"/>
  <c r="AH35" i="30"/>
  <c r="AI35" i="30"/>
  <c r="AJ35" i="30"/>
  <c r="AK35" i="30"/>
  <c r="AL35" i="30"/>
  <c r="AM35" i="30"/>
  <c r="AN35" i="30"/>
  <c r="AO35" i="30"/>
  <c r="AS35" i="30"/>
  <c r="AT35" i="30"/>
  <c r="D35" i="30" s="1"/>
  <c r="AU35" i="30"/>
  <c r="E35" i="30" s="1"/>
  <c r="AV35" i="30"/>
  <c r="F35" i="30" s="1"/>
  <c r="AW35" i="30"/>
  <c r="A36" i="30"/>
  <c r="B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B36" i="30"/>
  <c r="AC36" i="30"/>
  <c r="AD36" i="30"/>
  <c r="AE36" i="30"/>
  <c r="AF36" i="30"/>
  <c r="AG36" i="30"/>
  <c r="AG56" i="30" s="1"/>
  <c r="AI36" i="30"/>
  <c r="AK36" i="30"/>
  <c r="AM36" i="30"/>
  <c r="AO36" i="30"/>
  <c r="AP36" i="30"/>
  <c r="AQ36" i="30"/>
  <c r="AR36" i="30"/>
  <c r="AS36" i="30"/>
  <c r="AT36" i="30"/>
  <c r="AV36" i="30"/>
  <c r="F36" i="30" s="1"/>
  <c r="AW36" i="30"/>
  <c r="A37" i="30"/>
  <c r="M37" i="30"/>
  <c r="N37" i="30"/>
  <c r="B37" i="30" s="1"/>
  <c r="O37" i="30"/>
  <c r="P37" i="30"/>
  <c r="Q37" i="30"/>
  <c r="R37" i="30"/>
  <c r="S37" i="30"/>
  <c r="T37" i="30"/>
  <c r="U37" i="30"/>
  <c r="V37" i="30"/>
  <c r="W37" i="30"/>
  <c r="X37" i="30"/>
  <c r="Y37" i="30"/>
  <c r="AE37" i="30"/>
  <c r="AG37" i="30"/>
  <c r="AH37" i="30"/>
  <c r="AI37" i="30"/>
  <c r="AJ37" i="30"/>
  <c r="AK37" i="30"/>
  <c r="AL37" i="30"/>
  <c r="AM37" i="30"/>
  <c r="AN37" i="30"/>
  <c r="C37" i="30" s="1"/>
  <c r="AO37" i="30"/>
  <c r="AP37" i="30"/>
  <c r="AQ37" i="30"/>
  <c r="AR37" i="30"/>
  <c r="AS37" i="30"/>
  <c r="AT37" i="30"/>
  <c r="D37" i="30" s="1"/>
  <c r="AU37" i="30"/>
  <c r="E37" i="30" s="1"/>
  <c r="AV37" i="30"/>
  <c r="F37" i="30" s="1"/>
  <c r="AW37" i="30"/>
  <c r="B38" i="30"/>
  <c r="M38" i="30"/>
  <c r="A38" i="30" s="1"/>
  <c r="N38" i="30"/>
  <c r="O38" i="30"/>
  <c r="P38" i="30"/>
  <c r="Q38" i="30"/>
  <c r="R38" i="30"/>
  <c r="S38" i="30"/>
  <c r="T38" i="30"/>
  <c r="U38" i="30"/>
  <c r="V38" i="30"/>
  <c r="W38" i="30"/>
  <c r="X38" i="30"/>
  <c r="Y38" i="30"/>
  <c r="AB38" i="30"/>
  <c r="AD38" i="30"/>
  <c r="AE38" i="30"/>
  <c r="AF38" i="30"/>
  <c r="AG38" i="30"/>
  <c r="AH38" i="30"/>
  <c r="AI38" i="30"/>
  <c r="AJ38" i="30"/>
  <c r="AK38" i="30"/>
  <c r="AO38" i="30"/>
  <c r="AQ38" i="30"/>
  <c r="AR38" i="30"/>
  <c r="AS38" i="30"/>
  <c r="AV38" i="30"/>
  <c r="F38" i="30" s="1"/>
  <c r="AW38" i="30"/>
  <c r="A39" i="30"/>
  <c r="B39" i="30"/>
  <c r="M39" i="30"/>
  <c r="N39" i="30"/>
  <c r="O39" i="30"/>
  <c r="P39" i="30"/>
  <c r="Q39" i="30"/>
  <c r="R39" i="30"/>
  <c r="S39" i="30"/>
  <c r="T39" i="30"/>
  <c r="U39" i="30"/>
  <c r="V39" i="30"/>
  <c r="W39" i="30"/>
  <c r="X39" i="30"/>
  <c r="Y39" i="30"/>
  <c r="Z39" i="30"/>
  <c r="AB39" i="30"/>
  <c r="AG39" i="30"/>
  <c r="AI39" i="30"/>
  <c r="AK39" i="30"/>
  <c r="AL39" i="30"/>
  <c r="AM39" i="30"/>
  <c r="AN39" i="30"/>
  <c r="C39" i="30" s="1"/>
  <c r="AO39" i="30"/>
  <c r="AP39" i="30"/>
  <c r="AQ39" i="30"/>
  <c r="AR39" i="30"/>
  <c r="AS39" i="30"/>
  <c r="AT39" i="30"/>
  <c r="D39" i="30" s="1"/>
  <c r="AV39" i="30"/>
  <c r="AW39" i="30"/>
  <c r="M40" i="30"/>
  <c r="A40" i="30" s="1"/>
  <c r="N40" i="30"/>
  <c r="B40" i="30" s="1"/>
  <c r="O40" i="30"/>
  <c r="P40" i="30"/>
  <c r="Q40" i="30"/>
  <c r="R40" i="30"/>
  <c r="S40" i="30"/>
  <c r="T40" i="30"/>
  <c r="U40" i="30"/>
  <c r="V40" i="30"/>
  <c r="W40" i="30"/>
  <c r="X40" i="30"/>
  <c r="Y40" i="30"/>
  <c r="AA40" i="30"/>
  <c r="AD40" i="30"/>
  <c r="AE40" i="30"/>
  <c r="AF40" i="30"/>
  <c r="AG40" i="30"/>
  <c r="AH40" i="30"/>
  <c r="AI40" i="30"/>
  <c r="AJ40" i="30"/>
  <c r="AK40" i="30"/>
  <c r="AL40" i="30"/>
  <c r="AM40" i="30"/>
  <c r="AN40" i="30"/>
  <c r="AO40" i="30"/>
  <c r="AS40" i="30"/>
  <c r="AU40" i="30"/>
  <c r="AV40" i="30"/>
  <c r="F40" i="30" s="1"/>
  <c r="AW40" i="30"/>
  <c r="A41" i="30"/>
  <c r="B41" i="30"/>
  <c r="M41" i="30"/>
  <c r="M67" i="30" s="1"/>
  <c r="N41" i="30"/>
  <c r="O41" i="30"/>
  <c r="P41" i="30"/>
  <c r="Q41" i="30"/>
  <c r="R41" i="30"/>
  <c r="S41" i="30"/>
  <c r="T41" i="30"/>
  <c r="U41" i="30"/>
  <c r="V41" i="30"/>
  <c r="W41" i="30"/>
  <c r="X41" i="30"/>
  <c r="Y41" i="30"/>
  <c r="Z41" i="30"/>
  <c r="AA41" i="30"/>
  <c r="AB41" i="30"/>
  <c r="AD41" i="30"/>
  <c r="AE41" i="30"/>
  <c r="AF41" i="30"/>
  <c r="AG41" i="30"/>
  <c r="AI41" i="30"/>
  <c r="AK41" i="30"/>
  <c r="AM41" i="30"/>
  <c r="AO41" i="30"/>
  <c r="AP41" i="30"/>
  <c r="AQ41" i="30"/>
  <c r="AR41" i="30"/>
  <c r="AS41" i="30"/>
  <c r="AT41" i="30"/>
  <c r="D41" i="30" s="1"/>
  <c r="AU41" i="30"/>
  <c r="E41" i="30" s="1"/>
  <c r="AV41" i="30"/>
  <c r="F41" i="30" s="1"/>
  <c r="AW41" i="30"/>
  <c r="A42" i="30"/>
  <c r="M42" i="30"/>
  <c r="M68" i="30" s="1"/>
  <c r="N42" i="30"/>
  <c r="B42" i="30" s="1"/>
  <c r="O42" i="30"/>
  <c r="P42" i="30"/>
  <c r="Q42" i="30"/>
  <c r="R42" i="30"/>
  <c r="S42" i="30"/>
  <c r="T42" i="30"/>
  <c r="U42" i="30"/>
  <c r="V42" i="30"/>
  <c r="W42" i="30"/>
  <c r="X42" i="30"/>
  <c r="Y42" i="30"/>
  <c r="AE42" i="30"/>
  <c r="AG42" i="30"/>
  <c r="AH42" i="30"/>
  <c r="AI42" i="30"/>
  <c r="AJ42" i="30"/>
  <c r="AK42" i="30"/>
  <c r="AL42" i="30"/>
  <c r="AM42" i="30"/>
  <c r="AN42" i="30"/>
  <c r="C42" i="30" s="1"/>
  <c r="AO42" i="30"/>
  <c r="AP42" i="30"/>
  <c r="AQ42" i="30"/>
  <c r="AR42" i="30"/>
  <c r="AS42" i="30"/>
  <c r="AV42" i="30"/>
  <c r="F42" i="30" s="1"/>
  <c r="AW42" i="30"/>
  <c r="M43" i="30"/>
  <c r="M69" i="30" s="1"/>
  <c r="N43" i="30"/>
  <c r="B43" i="30" s="1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G63" i="30" s="1"/>
  <c r="AH43" i="30"/>
  <c r="AI43" i="30"/>
  <c r="AJ43" i="30"/>
  <c r="AK43" i="30"/>
  <c r="AL43" i="30"/>
  <c r="AM43" i="30"/>
  <c r="AN43" i="30"/>
  <c r="AO43" i="30"/>
  <c r="AP43" i="30"/>
  <c r="AQ43" i="30"/>
  <c r="AR43" i="30"/>
  <c r="AS43" i="30"/>
  <c r="AT43" i="30"/>
  <c r="D43" i="30" s="1"/>
  <c r="AV43" i="30"/>
  <c r="F43" i="30" s="1"/>
  <c r="AW43" i="30"/>
  <c r="A44" i="30"/>
  <c r="B44" i="30"/>
  <c r="F44" i="30"/>
  <c r="M44" i="30"/>
  <c r="N44" i="30"/>
  <c r="O44" i="30"/>
  <c r="P44" i="30"/>
  <c r="Q44" i="30"/>
  <c r="R44" i="30"/>
  <c r="S44" i="30"/>
  <c r="T44" i="30"/>
  <c r="U44" i="30"/>
  <c r="V44" i="30"/>
  <c r="W44" i="30"/>
  <c r="X44" i="30"/>
  <c r="Y44" i="30"/>
  <c r="Z44" i="30"/>
  <c r="AA44" i="30"/>
  <c r="AB44" i="30"/>
  <c r="AC44" i="30"/>
  <c r="AD44" i="30"/>
  <c r="AE44" i="30"/>
  <c r="AF44" i="30"/>
  <c r="AG44" i="30"/>
  <c r="AH44" i="30"/>
  <c r="AI44" i="30"/>
  <c r="AJ44" i="30"/>
  <c r="AK44" i="30"/>
  <c r="AL44" i="30"/>
  <c r="AM44" i="30"/>
  <c r="AN44" i="30"/>
  <c r="C44" i="30" s="1"/>
  <c r="AO44" i="30"/>
  <c r="AP44" i="30"/>
  <c r="AQ44" i="30"/>
  <c r="AR44" i="30"/>
  <c r="AS44" i="30"/>
  <c r="AT44" i="30"/>
  <c r="A45" i="30"/>
  <c r="F45" i="30"/>
  <c r="M45" i="30"/>
  <c r="N45" i="30"/>
  <c r="B45" i="30" s="1"/>
  <c r="O45" i="30"/>
  <c r="P45" i="30"/>
  <c r="Q45" i="30"/>
  <c r="R45" i="30"/>
  <c r="S45" i="30"/>
  <c r="T45" i="30"/>
  <c r="U45" i="30"/>
  <c r="V45" i="30"/>
  <c r="W45" i="30"/>
  <c r="W65" i="30" s="1"/>
  <c r="X45" i="30"/>
  <c r="Y45" i="30"/>
  <c r="Z45" i="30"/>
  <c r="AA45" i="30"/>
  <c r="AB45" i="30"/>
  <c r="AC45" i="30"/>
  <c r="AE45" i="30"/>
  <c r="AF45" i="30"/>
  <c r="AG45" i="30"/>
  <c r="AH45" i="30"/>
  <c r="AI45" i="30"/>
  <c r="AJ45" i="30"/>
  <c r="AK45" i="30"/>
  <c r="AL45" i="30"/>
  <c r="AM45" i="30"/>
  <c r="AN45" i="30"/>
  <c r="C45" i="30" s="1"/>
  <c r="AO45" i="30"/>
  <c r="AP45" i="30"/>
  <c r="AQ45" i="30"/>
  <c r="AR45" i="30"/>
  <c r="AS45" i="30"/>
  <c r="AT45" i="30"/>
  <c r="D45" i="30" s="1"/>
  <c r="AU45" i="30"/>
  <c r="E45" i="30" s="1"/>
  <c r="F46" i="30"/>
  <c r="M46" i="30"/>
  <c r="A46" i="30" s="1"/>
  <c r="N46" i="30"/>
  <c r="B46" i="30" s="1"/>
  <c r="O46" i="30"/>
  <c r="P46" i="30"/>
  <c r="Q46" i="30"/>
  <c r="R46" i="30"/>
  <c r="S46" i="30"/>
  <c r="T46" i="30"/>
  <c r="U46" i="30"/>
  <c r="V46" i="30"/>
  <c r="W46" i="30"/>
  <c r="X46" i="30"/>
  <c r="Y46" i="30"/>
  <c r="Z46" i="30"/>
  <c r="AA46" i="30"/>
  <c r="AB46" i="30"/>
  <c r="AC46" i="30"/>
  <c r="AD46" i="30"/>
  <c r="AE46" i="30"/>
  <c r="AF46" i="30"/>
  <c r="AG46" i="30"/>
  <c r="AH46" i="30"/>
  <c r="AI46" i="30"/>
  <c r="AJ46" i="30"/>
  <c r="AK46" i="30"/>
  <c r="AL46" i="30"/>
  <c r="AM46" i="30"/>
  <c r="AN46" i="30"/>
  <c r="C46" i="30" s="1"/>
  <c r="AO46" i="30"/>
  <c r="AP46" i="30"/>
  <c r="AQ46" i="30"/>
  <c r="AR46" i="30"/>
  <c r="AS46" i="30"/>
  <c r="AT46" i="30"/>
  <c r="D46" i="30" s="1"/>
  <c r="AU46" i="30"/>
  <c r="E46" i="30" s="1"/>
  <c r="A47" i="30"/>
  <c r="B47" i="30"/>
  <c r="F47" i="30"/>
  <c r="M47" i="30"/>
  <c r="N47" i="30"/>
  <c r="O47" i="30"/>
  <c r="P47" i="30"/>
  <c r="Q47" i="30"/>
  <c r="R47" i="30"/>
  <c r="S47" i="30"/>
  <c r="T47" i="30"/>
  <c r="U47" i="30"/>
  <c r="V47" i="30"/>
  <c r="W47" i="30"/>
  <c r="X47" i="30"/>
  <c r="Y47" i="30"/>
  <c r="Z47" i="30"/>
  <c r="AB47" i="30"/>
  <c r="AC47" i="30"/>
  <c r="AD47" i="30"/>
  <c r="AE47" i="30"/>
  <c r="AG47" i="30"/>
  <c r="AH47" i="30"/>
  <c r="AI47" i="30"/>
  <c r="AK47" i="30"/>
  <c r="AL47" i="30"/>
  <c r="AM47" i="30"/>
  <c r="AN47" i="30"/>
  <c r="C47" i="30" s="1"/>
  <c r="AO47" i="30"/>
  <c r="AP47" i="30"/>
  <c r="AQ47" i="30"/>
  <c r="AR47" i="30"/>
  <c r="AS47" i="30"/>
  <c r="AT47" i="30"/>
  <c r="D47" i="30" s="1"/>
  <c r="A48" i="30"/>
  <c r="F48" i="30"/>
  <c r="M48" i="30"/>
  <c r="N48" i="30"/>
  <c r="B48" i="30" s="1"/>
  <c r="O48" i="30"/>
  <c r="P48" i="30"/>
  <c r="Q48" i="30"/>
  <c r="R48" i="30"/>
  <c r="S48" i="30"/>
  <c r="T48" i="30"/>
  <c r="U48" i="30"/>
  <c r="V48" i="30"/>
  <c r="W48" i="30"/>
  <c r="X48" i="30"/>
  <c r="Y48" i="30"/>
  <c r="AE48" i="30"/>
  <c r="AG48" i="30"/>
  <c r="AH48" i="30"/>
  <c r="AI48" i="30"/>
  <c r="AJ48" i="30"/>
  <c r="AK48" i="30"/>
  <c r="AL48" i="30"/>
  <c r="AM48" i="30"/>
  <c r="AN48" i="30"/>
  <c r="C48" i="30" s="1"/>
  <c r="AO48" i="30"/>
  <c r="AP48" i="30"/>
  <c r="AQ48" i="30"/>
  <c r="AR48" i="30"/>
  <c r="AS48" i="30"/>
  <c r="P49" i="30"/>
  <c r="R49" i="30"/>
  <c r="S49" i="30"/>
  <c r="T49" i="30"/>
  <c r="U49" i="30"/>
  <c r="V49" i="30"/>
  <c r="W49" i="30"/>
  <c r="X49" i="30"/>
  <c r="Y49" i="30"/>
  <c r="Z49" i="30"/>
  <c r="AA49" i="30"/>
  <c r="AB49" i="30"/>
  <c r="AC49" i="30"/>
  <c r="AD49" i="30"/>
  <c r="AJ49" i="30"/>
  <c r="AL49" i="30"/>
  <c r="AM49" i="30"/>
  <c r="AN49" i="30"/>
  <c r="AO49" i="30"/>
  <c r="AP49" i="30"/>
  <c r="AQ49" i="30"/>
  <c r="AR49" i="30"/>
  <c r="AS49" i="30"/>
  <c r="AT49" i="30"/>
  <c r="AU49" i="30"/>
  <c r="A52" i="30"/>
  <c r="B52" i="30"/>
  <c r="M52" i="30"/>
  <c r="N52" i="30"/>
  <c r="P52" i="30"/>
  <c r="AH52" i="30"/>
  <c r="AI52" i="30"/>
  <c r="AJ52" i="30"/>
  <c r="AK52" i="30"/>
  <c r="AL52" i="30"/>
  <c r="AN52" i="30"/>
  <c r="AO52" i="30"/>
  <c r="AP52" i="30"/>
  <c r="AR52" i="30"/>
  <c r="AS52" i="30"/>
  <c r="AV52" i="30"/>
  <c r="M53" i="30"/>
  <c r="N53" i="30"/>
  <c r="B53" i="30" s="1"/>
  <c r="AG53" i="30"/>
  <c r="M54" i="30"/>
  <c r="A54" i="30" s="1"/>
  <c r="B55" i="30"/>
  <c r="M55" i="30"/>
  <c r="A55" i="30" s="1"/>
  <c r="N55" i="30"/>
  <c r="M56" i="30"/>
  <c r="A56" i="30" s="1"/>
  <c r="N56" i="30"/>
  <c r="B56" i="30" s="1"/>
  <c r="N57" i="30"/>
  <c r="B57" i="30" s="1"/>
  <c r="B58" i="30"/>
  <c r="N58" i="30"/>
  <c r="N59" i="30"/>
  <c r="B59" i="30" s="1"/>
  <c r="B60" i="30"/>
  <c r="M60" i="30"/>
  <c r="N60" i="30"/>
  <c r="M61" i="30"/>
  <c r="A62" i="30"/>
  <c r="M62" i="30"/>
  <c r="N62" i="30"/>
  <c r="B62" i="30" s="1"/>
  <c r="B63" i="30"/>
  <c r="M63" i="30"/>
  <c r="N63" i="30"/>
  <c r="M64" i="30"/>
  <c r="N64" i="30"/>
  <c r="B64" i="30" s="1"/>
  <c r="B65" i="30"/>
  <c r="M65" i="30"/>
  <c r="N65" i="30"/>
  <c r="B66" i="30"/>
  <c r="N66" i="30"/>
  <c r="N67" i="30"/>
  <c r="B67" i="30" s="1"/>
  <c r="B68" i="30"/>
  <c r="N68" i="30"/>
  <c r="N69" i="30"/>
  <c r="B69" i="30" s="1"/>
  <c r="AV69" i="30"/>
  <c r="K43" i="30" s="1"/>
  <c r="B70" i="30"/>
  <c r="M70" i="30"/>
  <c r="N70" i="30"/>
  <c r="B71" i="30"/>
  <c r="M71" i="30"/>
  <c r="AA71" i="30" s="1"/>
  <c r="N71" i="30"/>
  <c r="M72" i="30"/>
  <c r="B73" i="30"/>
  <c r="M73" i="30"/>
  <c r="N73" i="30"/>
  <c r="AV73" i="30"/>
  <c r="K47" i="30" s="1"/>
  <c r="M74" i="30"/>
  <c r="N74" i="30"/>
  <c r="B74" i="30" s="1"/>
  <c r="K21" i="4"/>
  <c r="J21" i="4"/>
  <c r="I21" i="4"/>
  <c r="F21" i="4"/>
  <c r="E21" i="4"/>
  <c r="D21" i="4"/>
  <c r="G21" i="4" s="1"/>
  <c r="C21" i="4"/>
  <c r="H21" i="4" s="1"/>
  <c r="B21" i="4"/>
  <c r="A21" i="4"/>
  <c r="K20" i="4"/>
  <c r="J20" i="4"/>
  <c r="B20" i="4"/>
  <c r="A20" i="4"/>
  <c r="AV19" i="4"/>
  <c r="AT19" i="4"/>
  <c r="D19" i="4" s="1"/>
  <c r="AS19" i="4"/>
  <c r="AP19" i="4"/>
  <c r="AH19" i="4"/>
  <c r="AC19" i="4"/>
  <c r="AB19" i="4"/>
  <c r="Z19" i="4"/>
  <c r="Y19" i="4"/>
  <c r="V19" i="4"/>
  <c r="N19" i="4"/>
  <c r="B19" i="4" s="1"/>
  <c r="M19" i="4"/>
  <c r="A19" i="4" s="1"/>
  <c r="K19" i="4"/>
  <c r="J19" i="4"/>
  <c r="AR18" i="4"/>
  <c r="AO18" i="4"/>
  <c r="AN18" i="4"/>
  <c r="C18" i="4" s="1"/>
  <c r="AL18" i="4"/>
  <c r="AK18" i="4"/>
  <c r="AJ18" i="4"/>
  <c r="AI18" i="4"/>
  <c r="AH18" i="4"/>
  <c r="AC18" i="4"/>
  <c r="X18" i="4"/>
  <c r="U18" i="4"/>
  <c r="T18" i="4"/>
  <c r="R18" i="4"/>
  <c r="Q18" i="4"/>
  <c r="P18" i="4"/>
  <c r="O18" i="4"/>
  <c r="N18" i="4"/>
  <c r="B18" i="4" s="1"/>
  <c r="M18" i="4"/>
  <c r="A18" i="4" s="1"/>
  <c r="K18" i="4"/>
  <c r="J18" i="4"/>
  <c r="AV17" i="4"/>
  <c r="F17" i="4" s="1"/>
  <c r="AS17" i="4"/>
  <c r="AR17" i="4"/>
  <c r="AQ17" i="4"/>
  <c r="AP17" i="4"/>
  <c r="AO17" i="4"/>
  <c r="AN17" i="4"/>
  <c r="C17" i="4" s="1"/>
  <c r="AB17" i="4"/>
  <c r="Y17" i="4"/>
  <c r="X17" i="4"/>
  <c r="W17" i="4"/>
  <c r="V17" i="4"/>
  <c r="U17" i="4"/>
  <c r="T17" i="4"/>
  <c r="N17" i="4"/>
  <c r="M17" i="4"/>
  <c r="K17" i="4"/>
  <c r="J17" i="4"/>
  <c r="B17" i="4"/>
  <c r="A17" i="4"/>
  <c r="AV16" i="4"/>
  <c r="F16" i="4" s="1"/>
  <c r="AT16" i="4"/>
  <c r="D16" i="4" s="1"/>
  <c r="AQ16" i="4"/>
  <c r="AO16" i="4"/>
  <c r="AL16" i="4"/>
  <c r="AH16" i="4"/>
  <c r="AC16" i="4"/>
  <c r="AB16" i="4"/>
  <c r="Z16" i="4"/>
  <c r="W16" i="4"/>
  <c r="U16" i="4"/>
  <c r="R16" i="4"/>
  <c r="N16" i="4"/>
  <c r="B16" i="4" s="1"/>
  <c r="M16" i="4"/>
  <c r="A16" i="4" s="1"/>
  <c r="K16" i="4"/>
  <c r="J16" i="4"/>
  <c r="AV15" i="4"/>
  <c r="F15" i="4" s="1"/>
  <c r="AS15" i="4"/>
  <c r="AQ15" i="4"/>
  <c r="AP15" i="4"/>
  <c r="AO15" i="4"/>
  <c r="AN15" i="4"/>
  <c r="C15" i="4" s="1"/>
  <c r="AM15" i="4"/>
  <c r="AL15" i="4"/>
  <c r="AK15" i="4"/>
  <c r="AJ15" i="4"/>
  <c r="AH15" i="4"/>
  <c r="AB15" i="4"/>
  <c r="Y15" i="4"/>
  <c r="W15" i="4"/>
  <c r="V15" i="4"/>
  <c r="U15" i="4"/>
  <c r="T15" i="4"/>
  <c r="S15" i="4"/>
  <c r="R15" i="4"/>
  <c r="Q15" i="4"/>
  <c r="P15" i="4"/>
  <c r="N15" i="4"/>
  <c r="B15" i="4" s="1"/>
  <c r="M15" i="4"/>
  <c r="A15" i="4" s="1"/>
  <c r="K15" i="4"/>
  <c r="J15" i="4"/>
  <c r="AV14" i="4"/>
  <c r="F14" i="4" s="1"/>
  <c r="AT14" i="4"/>
  <c r="D14" i="4" s="1"/>
  <c r="AS14" i="4"/>
  <c r="AR14" i="4"/>
  <c r="AQ14" i="4"/>
  <c r="AP14" i="4"/>
  <c r="AO14" i="4"/>
  <c r="AN14" i="4"/>
  <c r="C14" i="4" s="1"/>
  <c r="AK14" i="4"/>
  <c r="AC14" i="4"/>
  <c r="AB14" i="4"/>
  <c r="Z14" i="4"/>
  <c r="Y14" i="4"/>
  <c r="X14" i="4"/>
  <c r="W14" i="4"/>
  <c r="V14" i="4"/>
  <c r="U14" i="4"/>
  <c r="T14" i="4"/>
  <c r="Q14" i="4"/>
  <c r="N14" i="4"/>
  <c r="M14" i="4"/>
  <c r="K14" i="4"/>
  <c r="J14" i="4"/>
  <c r="B14" i="4"/>
  <c r="A14" i="4"/>
  <c r="AV13" i="4"/>
  <c r="AV18" i="4" s="1"/>
  <c r="F18" i="4" s="1"/>
  <c r="AU13" i="4"/>
  <c r="AU18" i="4" s="1"/>
  <c r="E18" i="4" s="1"/>
  <c r="AT13" i="4"/>
  <c r="AT18" i="4" s="1"/>
  <c r="AS13" i="4"/>
  <c r="AS16" i="4" s="1"/>
  <c r="AR13" i="4"/>
  <c r="AR16" i="4" s="1"/>
  <c r="AQ13" i="4"/>
  <c r="AQ18" i="4" s="1"/>
  <c r="AP13" i="4"/>
  <c r="AP16" i="4" s="1"/>
  <c r="AO13" i="4"/>
  <c r="AN13" i="4"/>
  <c r="AN16" i="4" s="1"/>
  <c r="C16" i="4" s="1"/>
  <c r="AM13" i="4"/>
  <c r="AM14" i="4" s="1"/>
  <c r="AL13" i="4"/>
  <c r="AL17" i="4" s="1"/>
  <c r="AK13" i="4"/>
  <c r="AK17" i="4" s="1"/>
  <c r="AJ13" i="4"/>
  <c r="AJ17" i="4" s="1"/>
  <c r="AI13" i="4"/>
  <c r="AI17" i="4" s="1"/>
  <c r="AH13" i="4"/>
  <c r="AH17" i="4" s="1"/>
  <c r="AG13" i="4"/>
  <c r="AG17" i="4" s="1"/>
  <c r="AF13" i="4"/>
  <c r="AF15" i="4" s="1"/>
  <c r="AE13" i="4"/>
  <c r="AE18" i="4" s="1"/>
  <c r="AD13" i="4"/>
  <c r="AD18" i="4" s="1"/>
  <c r="AC13" i="4"/>
  <c r="AC15" i="4" s="1"/>
  <c r="AB13" i="4"/>
  <c r="AB18" i="4" s="1"/>
  <c r="AA13" i="4"/>
  <c r="AA18" i="4" s="1"/>
  <c r="Z13" i="4"/>
  <c r="Z18" i="4" s="1"/>
  <c r="Y13" i="4"/>
  <c r="Y16" i="4" s="1"/>
  <c r="X13" i="4"/>
  <c r="X16" i="4" s="1"/>
  <c r="W13" i="4"/>
  <c r="W18" i="4" s="1"/>
  <c r="V13" i="4"/>
  <c r="V16" i="4" s="1"/>
  <c r="U13" i="4"/>
  <c r="T13" i="4"/>
  <c r="T16" i="4" s="1"/>
  <c r="S13" i="4"/>
  <c r="S14" i="4" s="1"/>
  <c r="R13" i="4"/>
  <c r="R17" i="4" s="1"/>
  <c r="Q13" i="4"/>
  <c r="Q17" i="4" s="1"/>
  <c r="P13" i="4"/>
  <c r="P17" i="4" s="1"/>
  <c r="O13" i="4"/>
  <c r="O17" i="4" s="1"/>
  <c r="J13" i="4"/>
  <c r="J1" i="4" s="1"/>
  <c r="H13" i="4"/>
  <c r="H1" i="4" s="1"/>
  <c r="G13" i="4"/>
  <c r="G1" i="4" s="1"/>
  <c r="F13" i="4"/>
  <c r="D13" i="4"/>
  <c r="C13" i="4"/>
  <c r="B13" i="4"/>
  <c r="A13" i="4"/>
  <c r="AV7" i="4"/>
  <c r="AU7" i="4"/>
  <c r="AU19" i="4" s="1"/>
  <c r="AT7" i="4"/>
  <c r="AS7" i="4"/>
  <c r="AR7" i="4"/>
  <c r="AR19" i="4" s="1"/>
  <c r="AQ7" i="4"/>
  <c r="AQ19" i="4" s="1"/>
  <c r="AP7" i="4"/>
  <c r="AO7" i="4"/>
  <c r="AO19" i="4" s="1"/>
  <c r="AN7" i="4"/>
  <c r="AN19" i="4" s="1"/>
  <c r="AM7" i="4"/>
  <c r="AM19" i="4" s="1"/>
  <c r="AL7" i="4"/>
  <c r="AL19" i="4" s="1"/>
  <c r="AK7" i="4"/>
  <c r="AK19" i="4" s="1"/>
  <c r="AK20" i="4" s="1"/>
  <c r="AJ7" i="4"/>
  <c r="AJ19" i="4" s="1"/>
  <c r="AI7" i="4"/>
  <c r="AI19" i="4" s="1"/>
  <c r="AH7" i="4"/>
  <c r="AG7" i="4"/>
  <c r="AF7" i="4"/>
  <c r="AF19" i="4" s="1"/>
  <c r="AE7" i="4"/>
  <c r="AD7" i="4"/>
  <c r="AC7" i="4"/>
  <c r="AB7" i="4"/>
  <c r="AA7" i="4"/>
  <c r="AA19" i="4" s="1"/>
  <c r="Z7" i="4"/>
  <c r="Y7" i="4"/>
  <c r="X7" i="4"/>
  <c r="X19" i="4" s="1"/>
  <c r="W7" i="4"/>
  <c r="W19" i="4" s="1"/>
  <c r="V7" i="4"/>
  <c r="U7" i="4"/>
  <c r="U19" i="4" s="1"/>
  <c r="T7" i="4"/>
  <c r="T19" i="4" s="1"/>
  <c r="S7" i="4"/>
  <c r="S19" i="4" s="1"/>
  <c r="R7" i="4"/>
  <c r="R19" i="4" s="1"/>
  <c r="Q7" i="4"/>
  <c r="Q19" i="4" s="1"/>
  <c r="P7" i="4"/>
  <c r="P19" i="4" s="1"/>
  <c r="O7" i="4"/>
  <c r="O19" i="4" s="1"/>
  <c r="B7" i="4"/>
  <c r="A7" i="4"/>
  <c r="B6" i="4"/>
  <c r="A6" i="4"/>
  <c r="B5" i="4"/>
  <c r="A5" i="4"/>
  <c r="B4" i="4"/>
  <c r="A4" i="4"/>
  <c r="B3" i="4"/>
  <c r="A3" i="4"/>
  <c r="B2" i="4"/>
  <c r="A2" i="4"/>
  <c r="F1" i="4"/>
  <c r="D1" i="4"/>
  <c r="C1" i="4"/>
  <c r="B1" i="4"/>
  <c r="A1" i="4"/>
  <c r="D16" i="35" l="1"/>
  <c r="AS25" i="35"/>
  <c r="J16" i="35" s="1"/>
  <c r="R26" i="35"/>
  <c r="R25" i="35"/>
  <c r="R23" i="35"/>
  <c r="R22" i="35"/>
  <c r="B18" i="35"/>
  <c r="AL25" i="35"/>
  <c r="AG24" i="32"/>
  <c r="AU38" i="33"/>
  <c r="L21" i="35"/>
  <c r="A12" i="35"/>
  <c r="W21" i="35"/>
  <c r="AM21" i="35"/>
  <c r="A14" i="35"/>
  <c r="L23" i="35"/>
  <c r="V22" i="35"/>
  <c r="AR22" i="35"/>
  <c r="I13" i="35" s="1"/>
  <c r="V50" i="30"/>
  <c r="AR27" i="31"/>
  <c r="Q26" i="31"/>
  <c r="BA27" i="31"/>
  <c r="AG27" i="31"/>
  <c r="AG28" i="32"/>
  <c r="AB56" i="33"/>
  <c r="B1" i="35"/>
  <c r="W20" i="35"/>
  <c r="W17" i="35"/>
  <c r="W26" i="35" s="1"/>
  <c r="W16" i="35"/>
  <c r="W25" i="35" s="1"/>
  <c r="W15" i="35"/>
  <c r="W24" i="35" s="1"/>
  <c r="AA20" i="35"/>
  <c r="AA17" i="35"/>
  <c r="AA26" i="35" s="1"/>
  <c r="AA16" i="35"/>
  <c r="AA25" i="35" s="1"/>
  <c r="AA15" i="35"/>
  <c r="AA24" i="35" s="1"/>
  <c r="AE20" i="35"/>
  <c r="AE17" i="35"/>
  <c r="AE26" i="35" s="1"/>
  <c r="AE16" i="35"/>
  <c r="AE25" i="35" s="1"/>
  <c r="AE15" i="35"/>
  <c r="AE24" i="35" s="1"/>
  <c r="AI20" i="35"/>
  <c r="AI17" i="35"/>
  <c r="AI26" i="35" s="1"/>
  <c r="AI16" i="35"/>
  <c r="AI25" i="35" s="1"/>
  <c r="AI15" i="35"/>
  <c r="AI24" i="35" s="1"/>
  <c r="AM20" i="35"/>
  <c r="AM17" i="35"/>
  <c r="AM26" i="35" s="1"/>
  <c r="AM16" i="35"/>
  <c r="AM25" i="35" s="1"/>
  <c r="AM15" i="35"/>
  <c r="AM24" i="35" s="1"/>
  <c r="AQ20" i="35"/>
  <c r="AQ17" i="35"/>
  <c r="AQ16" i="35"/>
  <c r="AQ25" i="35" s="1"/>
  <c r="S12" i="35"/>
  <c r="S21" i="35" s="1"/>
  <c r="AI12" i="35"/>
  <c r="AI21" i="35" s="1"/>
  <c r="O22" i="35"/>
  <c r="S22" i="35"/>
  <c r="W13" i="35"/>
  <c r="W22" i="35" s="1"/>
  <c r="AE13" i="35"/>
  <c r="AE22" i="35" s="1"/>
  <c r="AM13" i="35"/>
  <c r="AM22" i="35" s="1"/>
  <c r="AA14" i="35"/>
  <c r="AA23" i="35" s="1"/>
  <c r="AI14" i="35"/>
  <c r="AI23" i="35" s="1"/>
  <c r="AQ14" i="35"/>
  <c r="AQ23" i="35" s="1"/>
  <c r="AQ15" i="35"/>
  <c r="AQ24" i="35" s="1"/>
  <c r="X25" i="35"/>
  <c r="O25" i="35"/>
  <c r="S25" i="35"/>
  <c r="F18" i="35"/>
  <c r="M22" i="35"/>
  <c r="V23" i="35"/>
  <c r="AJ20" i="4"/>
  <c r="AV74" i="30"/>
  <c r="K48" i="30" s="1"/>
  <c r="U65" i="30"/>
  <c r="AF63" i="30"/>
  <c r="Y62" i="30"/>
  <c r="AN25" i="32"/>
  <c r="AT28" i="32"/>
  <c r="J17" i="32" s="1"/>
  <c r="AE24" i="32"/>
  <c r="AC20" i="32"/>
  <c r="Y20" i="32"/>
  <c r="AE25" i="32"/>
  <c r="AJ38" i="33"/>
  <c r="I32" i="33"/>
  <c r="AF43" i="33"/>
  <c r="AA38" i="33"/>
  <c r="AQ20" i="34"/>
  <c r="C1" i="35"/>
  <c r="E1" i="35"/>
  <c r="X15" i="35"/>
  <c r="X24" i="35" s="1"/>
  <c r="X20" i="35"/>
  <c r="AB17" i="35"/>
  <c r="AB26" i="35" s="1"/>
  <c r="AB15" i="35"/>
  <c r="AB24" i="35" s="1"/>
  <c r="AF16" i="35"/>
  <c r="AF25" i="35" s="1"/>
  <c r="AF15" i="35"/>
  <c r="AF24" i="35" s="1"/>
  <c r="AF17" i="35"/>
  <c r="AF26" i="35" s="1"/>
  <c r="AJ20" i="35"/>
  <c r="AJ15" i="35"/>
  <c r="AJ24" i="35" s="1"/>
  <c r="AJ16" i="35"/>
  <c r="AJ25" i="35" s="1"/>
  <c r="AN15" i="35"/>
  <c r="AN24" i="35" s="1"/>
  <c r="AN20" i="35"/>
  <c r="AR17" i="35"/>
  <c r="AR15" i="35"/>
  <c r="O12" i="35"/>
  <c r="O21" i="35" s="1"/>
  <c r="T12" i="35"/>
  <c r="T21" i="35" s="1"/>
  <c r="Y12" i="35"/>
  <c r="AE12" i="35"/>
  <c r="AE21" i="35" s="1"/>
  <c r="AJ12" i="35"/>
  <c r="AJ21" i="35" s="1"/>
  <c r="AQ12" i="35"/>
  <c r="AQ21" i="35" s="1"/>
  <c r="P22" i="35"/>
  <c r="T22" i="35"/>
  <c r="X13" i="35"/>
  <c r="X22" i="35" s="1"/>
  <c r="AF13" i="35"/>
  <c r="AF22" i="35" s="1"/>
  <c r="AN13" i="35"/>
  <c r="AN22" i="35" s="1"/>
  <c r="N23" i="35"/>
  <c r="AB14" i="35"/>
  <c r="AB23" i="35" s="1"/>
  <c r="AJ14" i="35"/>
  <c r="AJ23" i="35" s="1"/>
  <c r="AR14" i="35"/>
  <c r="AB16" i="35"/>
  <c r="AB25" i="35" s="1"/>
  <c r="AH25" i="35"/>
  <c r="L26" i="35"/>
  <c r="A17" i="35"/>
  <c r="T25" i="35"/>
  <c r="AH26" i="35"/>
  <c r="G18" i="35"/>
  <c r="Q18" i="35"/>
  <c r="Q21" i="35" s="1"/>
  <c r="P20" i="35"/>
  <c r="U25" i="35"/>
  <c r="AL26" i="32"/>
  <c r="R21" i="35"/>
  <c r="B17" i="35"/>
  <c r="AL26" i="35"/>
  <c r="AC26" i="35"/>
  <c r="AG73" i="30"/>
  <c r="AU24" i="31"/>
  <c r="AP27" i="31"/>
  <c r="V27" i="31"/>
  <c r="AH25" i="32"/>
  <c r="AF29" i="32"/>
  <c r="F17" i="32"/>
  <c r="AE28" i="32"/>
  <c r="AG27" i="32"/>
  <c r="AG32" i="32" s="1"/>
  <c r="AM26" i="32"/>
  <c r="H13" i="32"/>
  <c r="AI24" i="32"/>
  <c r="X20" i="32"/>
  <c r="AF38" i="33"/>
  <c r="AV38" i="33"/>
  <c r="Y20" i="35"/>
  <c r="Y18" i="35"/>
  <c r="Y24" i="35" s="1"/>
  <c r="Y16" i="35"/>
  <c r="Y14" i="35"/>
  <c r="Y13" i="35"/>
  <c r="AC20" i="35"/>
  <c r="AC14" i="35"/>
  <c r="AC13" i="35"/>
  <c r="AG17" i="35"/>
  <c r="AG26" i="35" s="1"/>
  <c r="AG14" i="35"/>
  <c r="AG23" i="35" s="1"/>
  <c r="AG13" i="35"/>
  <c r="AG22" i="35" s="1"/>
  <c r="AK16" i="35"/>
  <c r="AK25" i="35" s="1"/>
  <c r="AK17" i="35"/>
  <c r="AK26" i="35" s="1"/>
  <c r="AK14" i="35"/>
  <c r="AK23" i="35" s="1"/>
  <c r="AK13" i="35"/>
  <c r="AK22" i="35" s="1"/>
  <c r="AO15" i="35"/>
  <c r="AO20" i="35"/>
  <c r="AO18" i="35"/>
  <c r="AO26" i="35" s="1"/>
  <c r="AO16" i="35"/>
  <c r="AO14" i="35"/>
  <c r="AO13" i="35"/>
  <c r="AO12" i="35"/>
  <c r="AO21" i="35" s="1"/>
  <c r="D11" i="35"/>
  <c r="D1" i="35" s="1"/>
  <c r="AS20" i="35"/>
  <c r="AS13" i="35"/>
  <c r="AS12" i="35"/>
  <c r="AA12" i="35"/>
  <c r="AA21" i="35" s="1"/>
  <c r="AF12" i="35"/>
  <c r="AF21" i="35" s="1"/>
  <c r="AK12" i="35"/>
  <c r="AK21" i="35" s="1"/>
  <c r="AR12" i="35"/>
  <c r="U22" i="35"/>
  <c r="AA13" i="35"/>
  <c r="AA22" i="35" s="1"/>
  <c r="AI13" i="35"/>
  <c r="AI22" i="35" s="1"/>
  <c r="AQ13" i="35"/>
  <c r="AQ22" i="35" s="1"/>
  <c r="S23" i="35"/>
  <c r="W14" i="35"/>
  <c r="W23" i="35" s="1"/>
  <c r="AE14" i="35"/>
  <c r="AE23" i="35" s="1"/>
  <c r="AM14" i="35"/>
  <c r="AM23" i="35" s="1"/>
  <c r="L24" i="35"/>
  <c r="A15" i="35"/>
  <c r="AL24" i="35"/>
  <c r="A16" i="35"/>
  <c r="AC16" i="35"/>
  <c r="M25" i="35"/>
  <c r="AJ17" i="35"/>
  <c r="AJ26" i="35" s="1"/>
  <c r="AS17" i="35"/>
  <c r="AS26" i="35" s="1"/>
  <c r="J17" i="35" s="1"/>
  <c r="AC18" i="35"/>
  <c r="AC24" i="35" s="1"/>
  <c r="AR20" i="35"/>
  <c r="V25" i="35"/>
  <c r="AR25" i="35"/>
  <c r="I16" i="35" s="1"/>
  <c r="M23" i="35"/>
  <c r="U23" i="35"/>
  <c r="AS23" i="35"/>
  <c r="J14" i="35" s="1"/>
  <c r="AD48" i="33"/>
  <c r="N12" i="35"/>
  <c r="N21" i="35" s="1"/>
  <c r="Z12" i="35"/>
  <c r="Z21" i="35" s="1"/>
  <c r="AD12" i="35"/>
  <c r="AD21" i="35" s="1"/>
  <c r="AH12" i="35"/>
  <c r="AH21" i="35" s="1"/>
  <c r="AL12" i="35"/>
  <c r="AP12" i="35"/>
  <c r="AP21" i="35" s="1"/>
  <c r="Z13" i="35"/>
  <c r="Z22" i="35" s="1"/>
  <c r="AD13" i="35"/>
  <c r="AD22" i="35" s="1"/>
  <c r="AH13" i="35"/>
  <c r="AH22" i="35" s="1"/>
  <c r="AL13" i="35"/>
  <c r="AP13" i="35"/>
  <c r="AP22" i="35" s="1"/>
  <c r="Z14" i="35"/>
  <c r="Z23" i="35" s="1"/>
  <c r="AD14" i="35"/>
  <c r="AD23" i="35" s="1"/>
  <c r="AL14" i="35"/>
  <c r="AP14" i="35"/>
  <c r="AP23" i="35" s="1"/>
  <c r="AS24" i="35"/>
  <c r="J15" i="35" s="1"/>
  <c r="H16" i="35"/>
  <c r="H14" i="34"/>
  <c r="G14" i="34"/>
  <c r="E19" i="34"/>
  <c r="Q18" i="34"/>
  <c r="Q15" i="34"/>
  <c r="Q14" i="34"/>
  <c r="Q17" i="34"/>
  <c r="Q16" i="34"/>
  <c r="U18" i="34"/>
  <c r="U15" i="34"/>
  <c r="U16" i="34"/>
  <c r="U14" i="34"/>
  <c r="AC18" i="34"/>
  <c r="AC67" i="34" s="1"/>
  <c r="AC72" i="34" s="1"/>
  <c r="AC15" i="34"/>
  <c r="AC16" i="34"/>
  <c r="AC14" i="34"/>
  <c r="AG18" i="34"/>
  <c r="AG67" i="34" s="1"/>
  <c r="AG15" i="34"/>
  <c r="AG14" i="34"/>
  <c r="AG17" i="34"/>
  <c r="AG16" i="34"/>
  <c r="AO18" i="34"/>
  <c r="AO15" i="34"/>
  <c r="AO14" i="34"/>
  <c r="AO17" i="34"/>
  <c r="AO16" i="34"/>
  <c r="AS18" i="34"/>
  <c r="AS67" i="34" s="1"/>
  <c r="AS15" i="34"/>
  <c r="AS16" i="34"/>
  <c r="AS14" i="34"/>
  <c r="H15" i="34"/>
  <c r="G15" i="34"/>
  <c r="T20" i="34"/>
  <c r="C19" i="34"/>
  <c r="R16" i="34"/>
  <c r="R17" i="34"/>
  <c r="R15" i="34"/>
  <c r="V16" i="34"/>
  <c r="V18" i="34"/>
  <c r="V15" i="34"/>
  <c r="V17" i="34"/>
  <c r="AD16" i="34"/>
  <c r="AD17" i="34"/>
  <c r="AD18" i="34"/>
  <c r="AD67" i="34" s="1"/>
  <c r="AH16" i="34"/>
  <c r="AH17" i="34"/>
  <c r="AH15" i="34"/>
  <c r="AL16" i="34"/>
  <c r="AL18" i="34"/>
  <c r="AL67" i="34" s="1"/>
  <c r="AL15" i="34"/>
  <c r="AL17" i="34"/>
  <c r="AP16" i="34"/>
  <c r="AP17" i="34"/>
  <c r="AT16" i="34"/>
  <c r="D16" i="34" s="1"/>
  <c r="AT17" i="34"/>
  <c r="D17" i="34" s="1"/>
  <c r="AT18" i="34"/>
  <c r="D13" i="34"/>
  <c r="H13" i="34" s="1"/>
  <c r="H1" i="34" s="1"/>
  <c r="I15" i="34"/>
  <c r="AT15" i="34"/>
  <c r="D15" i="34" s="1"/>
  <c r="R18" i="34"/>
  <c r="AH18" i="34"/>
  <c r="AH67" i="34" s="1"/>
  <c r="C1" i="34"/>
  <c r="I13" i="34"/>
  <c r="I1" i="34" s="1"/>
  <c r="F1" i="34"/>
  <c r="R14" i="34"/>
  <c r="Z14" i="34"/>
  <c r="AH14" i="34"/>
  <c r="AP14" i="34"/>
  <c r="AS17" i="34"/>
  <c r="W20" i="34"/>
  <c r="Y18" i="34"/>
  <c r="Y67" i="34" s="1"/>
  <c r="Y15" i="34"/>
  <c r="Y14" i="34"/>
  <c r="Y17" i="34"/>
  <c r="Y16" i="34"/>
  <c r="AK18" i="34"/>
  <c r="AK67" i="34" s="1"/>
  <c r="AK15" i="34"/>
  <c r="AK16" i="34"/>
  <c r="AK14" i="34"/>
  <c r="AC17" i="34"/>
  <c r="F19" i="34"/>
  <c r="Z16" i="34"/>
  <c r="Z17" i="34"/>
  <c r="R19" i="34"/>
  <c r="V19" i="34"/>
  <c r="V20" i="34" s="1"/>
  <c r="Z19" i="34"/>
  <c r="AD19" i="34"/>
  <c r="AD20" i="34" s="1"/>
  <c r="AH19" i="34"/>
  <c r="AL19" i="34"/>
  <c r="AP19" i="34"/>
  <c r="AT19" i="34"/>
  <c r="AD15" i="34"/>
  <c r="U17" i="34"/>
  <c r="Z18" i="34"/>
  <c r="Z67" i="34" s="1"/>
  <c r="Z72" i="34" s="1"/>
  <c r="AP18" i="34"/>
  <c r="AP67" i="34" s="1"/>
  <c r="AQ72" i="34"/>
  <c r="O16" i="34"/>
  <c r="O17" i="34"/>
  <c r="S16" i="34"/>
  <c r="S17" i="34"/>
  <c r="W16" i="34"/>
  <c r="W17" i="34"/>
  <c r="AA16" i="34"/>
  <c r="AA17" i="34"/>
  <c r="AE16" i="34"/>
  <c r="AE17" i="34"/>
  <c r="AI16" i="34"/>
  <c r="AI17" i="34"/>
  <c r="AM16" i="34"/>
  <c r="AM17" i="34"/>
  <c r="AQ16" i="34"/>
  <c r="AQ17" i="34"/>
  <c r="AU16" i="34"/>
  <c r="E16" i="34" s="1"/>
  <c r="I16" i="34" s="1"/>
  <c r="AU17" i="34"/>
  <c r="E17" i="34" s="1"/>
  <c r="P14" i="34"/>
  <c r="T14" i="34"/>
  <c r="AB14" i="34"/>
  <c r="AF14" i="34"/>
  <c r="AJ14" i="34"/>
  <c r="AR14" i="34"/>
  <c r="AA15" i="34"/>
  <c r="AQ15" i="34"/>
  <c r="Q19" i="34"/>
  <c r="U19" i="34"/>
  <c r="Y19" i="34"/>
  <c r="Y20" i="34" s="1"/>
  <c r="AC19" i="34"/>
  <c r="AG19" i="34"/>
  <c r="AK19" i="34"/>
  <c r="AK20" i="34" s="1"/>
  <c r="AO19" i="34"/>
  <c r="AO20" i="34" s="1"/>
  <c r="AS19" i="34"/>
  <c r="AS20" i="34" s="1"/>
  <c r="P17" i="34"/>
  <c r="P18" i="34"/>
  <c r="P20" i="34" s="1"/>
  <c r="T17" i="34"/>
  <c r="T18" i="34"/>
  <c r="X17" i="34"/>
  <c r="X18" i="34"/>
  <c r="X20" i="34" s="1"/>
  <c r="AB17" i="34"/>
  <c r="AB18" i="34"/>
  <c r="AB67" i="34" s="1"/>
  <c r="AB72" i="34" s="1"/>
  <c r="AF17" i="34"/>
  <c r="AF18" i="34"/>
  <c r="AF67" i="34" s="1"/>
  <c r="AJ17" i="34"/>
  <c r="AJ18" i="34"/>
  <c r="AJ67" i="34" s="1"/>
  <c r="AJ72" i="34" s="1"/>
  <c r="AN17" i="34"/>
  <c r="C17" i="34" s="1"/>
  <c r="AN18" i="34"/>
  <c r="AN20" i="34" s="1"/>
  <c r="C20" i="34" s="1"/>
  <c r="AR17" i="34"/>
  <c r="AR18" i="34"/>
  <c r="AR67" i="34" s="1"/>
  <c r="AR72" i="34" s="1"/>
  <c r="AV17" i="34"/>
  <c r="F17" i="34" s="1"/>
  <c r="AV18" i="34"/>
  <c r="F18" i="34" s="1"/>
  <c r="I18" i="34" s="1"/>
  <c r="AV14" i="34"/>
  <c r="F14" i="34" s="1"/>
  <c r="I14" i="34" s="1"/>
  <c r="W15" i="34"/>
  <c r="AB15" i="34"/>
  <c r="AM15" i="34"/>
  <c r="AR15" i="34"/>
  <c r="O18" i="34"/>
  <c r="O20" i="34" s="1"/>
  <c r="W18" i="34"/>
  <c r="AE18" i="34"/>
  <c r="AE67" i="34" s="1"/>
  <c r="AE72" i="34" s="1"/>
  <c r="AM18" i="34"/>
  <c r="AM67" i="34" s="1"/>
  <c r="AU18" i="34"/>
  <c r="E18" i="34" s="1"/>
  <c r="AD49" i="33"/>
  <c r="X23" i="32"/>
  <c r="X30" i="32" s="1"/>
  <c r="AP22" i="31"/>
  <c r="AP25" i="32"/>
  <c r="AQ26" i="32"/>
  <c r="AP26" i="31"/>
  <c r="Y25" i="31"/>
  <c r="AP24" i="31"/>
  <c r="AK26" i="31"/>
  <c r="AC26" i="31"/>
  <c r="AL29" i="32"/>
  <c r="AD28" i="32"/>
  <c r="AA43" i="33"/>
  <c r="AT26" i="31"/>
  <c r="O54" i="30"/>
  <c r="O74" i="30" s="1"/>
  <c r="X25" i="31"/>
  <c r="AO24" i="31"/>
  <c r="AD25" i="32"/>
  <c r="AI27" i="32"/>
  <c r="AI32" i="32" s="1"/>
  <c r="W49" i="33"/>
  <c r="AI25" i="32"/>
  <c r="AH27" i="32"/>
  <c r="I35" i="33"/>
  <c r="P54" i="33"/>
  <c r="AD53" i="33"/>
  <c r="AI55" i="30"/>
  <c r="R58" i="30"/>
  <c r="AG29" i="32"/>
  <c r="AP29" i="32"/>
  <c r="I29" i="33"/>
  <c r="AR72" i="30"/>
  <c r="V58" i="30"/>
  <c r="AK74" i="30"/>
  <c r="AQ70" i="30"/>
  <c r="AO67" i="30"/>
  <c r="AI53" i="30"/>
  <c r="AV25" i="31"/>
  <c r="P38" i="33"/>
  <c r="Q65" i="30"/>
  <c r="O61" i="30"/>
  <c r="Z65" i="30"/>
  <c r="S20" i="32"/>
  <c r="AE38" i="33"/>
  <c r="X27" i="31"/>
  <c r="AD38" i="33"/>
  <c r="AK26" i="32"/>
  <c r="Z26" i="31"/>
  <c r="AR25" i="31"/>
  <c r="AH29" i="32"/>
  <c r="I28" i="33"/>
  <c r="AB38" i="33"/>
  <c r="U27" i="31"/>
  <c r="AQ25" i="31"/>
  <c r="AM23" i="31"/>
  <c r="AT23" i="31"/>
  <c r="Z23" i="31"/>
  <c r="AI26" i="32"/>
  <c r="AD20" i="32"/>
  <c r="AB20" i="32"/>
  <c r="BE23" i="31"/>
  <c r="T27" i="31"/>
  <c r="AS22" i="31"/>
  <c r="AH26" i="32"/>
  <c r="AI20" i="32"/>
  <c r="AA20" i="32"/>
  <c r="W38" i="33"/>
  <c r="S27" i="31"/>
  <c r="AU27" i="31"/>
  <c r="V26" i="31"/>
  <c r="BF24" i="31"/>
  <c r="I13" i="31" s="1"/>
  <c r="AD29" i="32"/>
  <c r="AN28" i="32"/>
  <c r="AG26" i="32"/>
  <c r="AH23" i="32"/>
  <c r="Z20" i="32"/>
  <c r="AQ38" i="33"/>
  <c r="I22" i="33"/>
  <c r="R26" i="31"/>
  <c r="R20" i="32"/>
  <c r="AL28" i="32"/>
  <c r="AF26" i="32"/>
  <c r="R61" i="30"/>
  <c r="AG54" i="30"/>
  <c r="AG74" i="30" s="1"/>
  <c r="AI25" i="31"/>
  <c r="AC23" i="32"/>
  <c r="AC30" i="32" s="1"/>
  <c r="AI28" i="32"/>
  <c r="AE26" i="32"/>
  <c r="I34" i="33"/>
  <c r="O55" i="33"/>
  <c r="P55" i="33"/>
  <c r="AJ55" i="33"/>
  <c r="Q55" i="33"/>
  <c r="R55" i="33"/>
  <c r="S55" i="33"/>
  <c r="AM55" i="33"/>
  <c r="T55" i="33"/>
  <c r="U55" i="33"/>
  <c r="V55" i="33"/>
  <c r="AD55" i="33"/>
  <c r="W55" i="33"/>
  <c r="AQ55" i="33"/>
  <c r="X55" i="33"/>
  <c r="Y55" i="33"/>
  <c r="AS55" i="33"/>
  <c r="AA55" i="33"/>
  <c r="AU55" i="33"/>
  <c r="J35" i="33" s="1"/>
  <c r="AB55" i="33"/>
  <c r="AV55" i="33"/>
  <c r="K35" i="33" s="1"/>
  <c r="AE55" i="33"/>
  <c r="AF55" i="33"/>
  <c r="AD51" i="33"/>
  <c r="AF56" i="33"/>
  <c r="S54" i="33"/>
  <c r="AB53" i="33"/>
  <c r="AV53" i="33"/>
  <c r="K33" i="33" s="1"/>
  <c r="AE53" i="33"/>
  <c r="AF53" i="33"/>
  <c r="X53" i="33"/>
  <c r="V53" i="33"/>
  <c r="P53" i="33"/>
  <c r="AJ53" i="33"/>
  <c r="Q53" i="33"/>
  <c r="S53" i="33"/>
  <c r="AM53" i="33"/>
  <c r="T53" i="33"/>
  <c r="U53" i="33"/>
  <c r="W50" i="33"/>
  <c r="Y45" i="33"/>
  <c r="AD44" i="33"/>
  <c r="AJ43" i="33"/>
  <c r="AQ54" i="33"/>
  <c r="W45" i="33"/>
  <c r="AU41" i="33"/>
  <c r="P50" i="33"/>
  <c r="AJ50" i="33"/>
  <c r="AD50" i="33"/>
  <c r="AF50" i="33"/>
  <c r="AD43" i="33"/>
  <c r="AD56" i="33"/>
  <c r="Q54" i="33"/>
  <c r="B32" i="33"/>
  <c r="N52" i="33"/>
  <c r="H26" i="33"/>
  <c r="R56" i="33"/>
  <c r="AQ42" i="33"/>
  <c r="Y48" i="33"/>
  <c r="AE42" i="33"/>
  <c r="AA53" i="33"/>
  <c r="AS51" i="33"/>
  <c r="P49" i="33"/>
  <c r="AF47" i="33"/>
  <c r="G25" i="33"/>
  <c r="H25" i="33"/>
  <c r="Y56" i="33"/>
  <c r="AJ54" i="33"/>
  <c r="G34" i="33"/>
  <c r="AV50" i="33"/>
  <c r="K30" i="33" s="1"/>
  <c r="F30" i="33"/>
  <c r="AV49" i="33"/>
  <c r="K29" i="33" s="1"/>
  <c r="AE47" i="33"/>
  <c r="I25" i="33"/>
  <c r="P44" i="33"/>
  <c r="AD42" i="33"/>
  <c r="AJ41" i="33"/>
  <c r="P41" i="33"/>
  <c r="AU50" i="33"/>
  <c r="J30" i="33" s="1"/>
  <c r="AD47" i="33"/>
  <c r="AS45" i="33"/>
  <c r="C34" i="33"/>
  <c r="H34" i="33" s="1"/>
  <c r="X56" i="33"/>
  <c r="AA56" i="33"/>
  <c r="AF48" i="33"/>
  <c r="W56" i="33"/>
  <c r="AJ52" i="33"/>
  <c r="AS50" i="33"/>
  <c r="W48" i="33"/>
  <c r="AQ45" i="33"/>
  <c r="W43" i="33"/>
  <c r="AB43" i="33"/>
  <c r="AB42" i="33"/>
  <c r="V56" i="33"/>
  <c r="W53" i="33"/>
  <c r="AQ50" i="33"/>
  <c r="AQ49" i="33"/>
  <c r="G29" i="33"/>
  <c r="AB47" i="33"/>
  <c r="AA41" i="33"/>
  <c r="AD54" i="33"/>
  <c r="H37" i="33"/>
  <c r="I37" i="33"/>
  <c r="I36" i="33"/>
  <c r="AU53" i="33"/>
  <c r="J33" i="33" s="1"/>
  <c r="E33" i="33"/>
  <c r="AU43" i="33"/>
  <c r="J23" i="33" s="1"/>
  <c r="AF45" i="33"/>
  <c r="H35" i="33"/>
  <c r="AS48" i="33"/>
  <c r="AM54" i="33"/>
  <c r="H32" i="33"/>
  <c r="H31" i="33"/>
  <c r="AF41" i="33"/>
  <c r="AD41" i="33"/>
  <c r="AS53" i="33"/>
  <c r="AU56" i="33"/>
  <c r="J36" i="33" s="1"/>
  <c r="I23" i="33"/>
  <c r="Y53" i="33"/>
  <c r="D36" i="33"/>
  <c r="G36" i="33" s="1"/>
  <c r="AJ49" i="33"/>
  <c r="H23" i="33"/>
  <c r="W42" i="33"/>
  <c r="C29" i="33"/>
  <c r="H29" i="33" s="1"/>
  <c r="AQ56" i="33"/>
  <c r="X54" i="33"/>
  <c r="AQ53" i="33"/>
  <c r="R53" i="33"/>
  <c r="AH49" i="33"/>
  <c r="AJ44" i="33"/>
  <c r="AQ43" i="33"/>
  <c r="W54" i="33"/>
  <c r="AA51" i="33"/>
  <c r="AF49" i="33"/>
  <c r="AQ48" i="33"/>
  <c r="D37" i="33"/>
  <c r="G37" i="33" s="1"/>
  <c r="AB44" i="33"/>
  <c r="A35" i="33"/>
  <c r="P56" i="33"/>
  <c r="AV44" i="33"/>
  <c r="K24" i="33" s="1"/>
  <c r="P51" i="33"/>
  <c r="AJ51" i="33"/>
  <c r="AB54" i="33"/>
  <c r="AV54" i="33"/>
  <c r="K34" i="33" s="1"/>
  <c r="AJ56" i="33"/>
  <c r="AE50" i="33"/>
  <c r="Y51" i="33"/>
  <c r="D31" i="33"/>
  <c r="G31" i="33" s="1"/>
  <c r="AS56" i="33"/>
  <c r="AA46" i="33"/>
  <c r="U54" i="33"/>
  <c r="O53" i="33"/>
  <c r="AA50" i="33"/>
  <c r="AA45" i="33"/>
  <c r="G22" i="33"/>
  <c r="AE45" i="33"/>
  <c r="P43" i="33"/>
  <c r="P45" i="33"/>
  <c r="AJ45" i="33"/>
  <c r="AD45" i="33"/>
  <c r="AB45" i="33"/>
  <c r="AV45" i="33"/>
  <c r="K25" i="33" s="1"/>
  <c r="V54" i="33"/>
  <c r="AB49" i="33"/>
  <c r="AB50" i="33"/>
  <c r="W47" i="33"/>
  <c r="AQ47" i="33"/>
  <c r="Y47" i="33"/>
  <c r="AS47" i="33"/>
  <c r="AA47" i="33"/>
  <c r="AU47" i="33"/>
  <c r="J27" i="33" s="1"/>
  <c r="P47" i="33"/>
  <c r="AJ47" i="33"/>
  <c r="AE44" i="33"/>
  <c r="T54" i="33"/>
  <c r="Y50" i="33"/>
  <c r="AV47" i="33"/>
  <c r="K27" i="33" s="1"/>
  <c r="P46" i="33"/>
  <c r="O56" i="33"/>
  <c r="AU54" i="33"/>
  <c r="J34" i="33" s="1"/>
  <c r="AA54" i="33"/>
  <c r="AU49" i="33"/>
  <c r="J29" i="33" s="1"/>
  <c r="AA49" i="33"/>
  <c r="AU44" i="33"/>
  <c r="J24" i="33" s="1"/>
  <c r="AA44" i="33"/>
  <c r="AR36" i="33"/>
  <c r="AR56" i="33" s="1"/>
  <c r="AL34" i="33"/>
  <c r="AL56" i="33" s="1"/>
  <c r="D33" i="33"/>
  <c r="AM31" i="33"/>
  <c r="S31" i="33"/>
  <c r="AT30" i="33"/>
  <c r="Z30" i="33"/>
  <c r="E30" i="33"/>
  <c r="AG29" i="33"/>
  <c r="AN28" i="33"/>
  <c r="T28" i="33"/>
  <c r="T48" i="33" s="1"/>
  <c r="F27" i="33"/>
  <c r="I27" i="33" s="1"/>
  <c r="AH26" i="33"/>
  <c r="AO25" i="33"/>
  <c r="U25" i="33"/>
  <c r="AI23" i="33"/>
  <c r="O23" i="33"/>
  <c r="AP22" i="33"/>
  <c r="V22" i="33"/>
  <c r="AC21" i="33"/>
  <c r="R37" i="33"/>
  <c r="AS54" i="33"/>
  <c r="Y54" i="33"/>
  <c r="AS49" i="33"/>
  <c r="Y49" i="33"/>
  <c r="M46" i="33"/>
  <c r="M41" i="33"/>
  <c r="AK37" i="33"/>
  <c r="Q37" i="33"/>
  <c r="AP36" i="33"/>
  <c r="AK31" i="33"/>
  <c r="Q31" i="33"/>
  <c r="AR30" i="33"/>
  <c r="X30" i="33"/>
  <c r="AL28" i="33"/>
  <c r="R28" i="33"/>
  <c r="D27" i="33"/>
  <c r="G27" i="33" s="1"/>
  <c r="AM25" i="33"/>
  <c r="S25" i="33"/>
  <c r="E24" i="33"/>
  <c r="AN22" i="33"/>
  <c r="T22" i="33"/>
  <c r="F21" i="33"/>
  <c r="AF51" i="33"/>
  <c r="AJ42" i="33"/>
  <c r="P42" i="33"/>
  <c r="AO36" i="33"/>
  <c r="AI34" i="33"/>
  <c r="AP33" i="33"/>
  <c r="AP53" i="33" s="1"/>
  <c r="A33" i="33"/>
  <c r="B30" i="33"/>
  <c r="AK28" i="33"/>
  <c r="Q28" i="33"/>
  <c r="AR27" i="33"/>
  <c r="X27" i="33"/>
  <c r="AL25" i="33"/>
  <c r="R25" i="33"/>
  <c r="AM22" i="33"/>
  <c r="S22" i="33"/>
  <c r="E21" i="33"/>
  <c r="AE56" i="33"/>
  <c r="AE51" i="33"/>
  <c r="AU45" i="33"/>
  <c r="J25" i="33" s="1"/>
  <c r="AQ44" i="33"/>
  <c r="W44" i="33"/>
  <c r="AE41" i="33"/>
  <c r="AI37" i="33"/>
  <c r="O37" i="33"/>
  <c r="AN36" i="33"/>
  <c r="AN54" i="33" s="1"/>
  <c r="AH34" i="33"/>
  <c r="AO33" i="33"/>
  <c r="AI31" i="33"/>
  <c r="O31" i="33"/>
  <c r="O51" i="33" s="1"/>
  <c r="AP30" i="33"/>
  <c r="V30" i="33"/>
  <c r="AC29" i="33"/>
  <c r="AC49" i="33" s="1"/>
  <c r="AK25" i="33"/>
  <c r="Q25" i="33"/>
  <c r="AR24" i="33"/>
  <c r="X24" i="33"/>
  <c r="AL22" i="33"/>
  <c r="R22" i="33"/>
  <c r="AS21" i="33"/>
  <c r="AS44" i="33" s="1"/>
  <c r="Y21" i="33"/>
  <c r="Y38" i="33" s="1"/>
  <c r="D21" i="33"/>
  <c r="AT40" i="33"/>
  <c r="Z40" i="33"/>
  <c r="AH37" i="33"/>
  <c r="AT35" i="33"/>
  <c r="AT56" i="33" s="1"/>
  <c r="Z35" i="33"/>
  <c r="Z55" i="33" s="1"/>
  <c r="AG34" i="33"/>
  <c r="AH31" i="33"/>
  <c r="AH51" i="33" s="1"/>
  <c r="AO30" i="33"/>
  <c r="AO49" i="33" s="1"/>
  <c r="U30" i="33"/>
  <c r="AI28" i="33"/>
  <c r="O28" i="33"/>
  <c r="AP27" i="33"/>
  <c r="AP47" i="33" s="1"/>
  <c r="V27" i="33"/>
  <c r="V47" i="33" s="1"/>
  <c r="A27" i="33"/>
  <c r="AC26" i="33"/>
  <c r="B24" i="33"/>
  <c r="AK22" i="33"/>
  <c r="Q22" i="33"/>
  <c r="AR21" i="33"/>
  <c r="X21" i="33"/>
  <c r="M52" i="33"/>
  <c r="AT32" i="33"/>
  <c r="Z32" i="33"/>
  <c r="AG31" i="33"/>
  <c r="AN30" i="33"/>
  <c r="AN49" i="33" s="1"/>
  <c r="T30" i="33"/>
  <c r="T50" i="33" s="1"/>
  <c r="AH28" i="33"/>
  <c r="AO27" i="33"/>
  <c r="U27" i="33"/>
  <c r="AI25" i="33"/>
  <c r="O25" i="33"/>
  <c r="O45" i="33" s="1"/>
  <c r="AP24" i="33"/>
  <c r="V24" i="33"/>
  <c r="AC23" i="33"/>
  <c r="AC43" i="33" s="1"/>
  <c r="AV56" i="33"/>
  <c r="K36" i="33" s="1"/>
  <c r="AV51" i="33"/>
  <c r="K31" i="33" s="1"/>
  <c r="AB51" i="33"/>
  <c r="AJ48" i="33"/>
  <c r="P48" i="33"/>
  <c r="AF42" i="33"/>
  <c r="AV41" i="33"/>
  <c r="AB41" i="33"/>
  <c r="AR40" i="33"/>
  <c r="X40" i="33"/>
  <c r="AK36" i="33"/>
  <c r="AK56" i="33" s="1"/>
  <c r="AL33" i="33"/>
  <c r="AM30" i="33"/>
  <c r="S30" i="33"/>
  <c r="AN27" i="33"/>
  <c r="T27" i="33"/>
  <c r="AO24" i="33"/>
  <c r="U24" i="33"/>
  <c r="AI22" i="33"/>
  <c r="O22" i="33"/>
  <c r="AP21" i="33"/>
  <c r="V21" i="33"/>
  <c r="A21" i="33"/>
  <c r="AU51" i="33"/>
  <c r="J31" i="33" s="1"/>
  <c r="AU46" i="33"/>
  <c r="J26" i="33" s="1"/>
  <c r="AR32" i="33"/>
  <c r="X32" i="33"/>
  <c r="AL30" i="33"/>
  <c r="R30" i="33"/>
  <c r="AM27" i="33"/>
  <c r="AM47" i="33" s="1"/>
  <c r="S27" i="33"/>
  <c r="S47" i="33" s="1"/>
  <c r="AT26" i="33"/>
  <c r="AT47" i="33" s="1"/>
  <c r="Z26" i="33"/>
  <c r="Z45" i="33" s="1"/>
  <c r="AG25" i="33"/>
  <c r="AG45" i="33" s="1"/>
  <c r="AN24" i="33"/>
  <c r="T24" i="33"/>
  <c r="AH22" i="33"/>
  <c r="AH42" i="33" s="1"/>
  <c r="AO21" i="33"/>
  <c r="AO43" i="33" s="1"/>
  <c r="U21" i="33"/>
  <c r="AL37" i="33"/>
  <c r="AL31" i="33"/>
  <c r="R54" i="33"/>
  <c r="N43" i="33"/>
  <c r="AP40" i="33"/>
  <c r="V40" i="33"/>
  <c r="AI36" i="33"/>
  <c r="AC34" i="33"/>
  <c r="AC54" i="33" s="1"/>
  <c r="AK30" i="33"/>
  <c r="Q30" i="33"/>
  <c r="AR29" i="33"/>
  <c r="X29" i="33"/>
  <c r="AL27" i="33"/>
  <c r="R27" i="33"/>
  <c r="AM24" i="33"/>
  <c r="S24" i="33"/>
  <c r="AT23" i="33"/>
  <c r="AT38" i="33" s="1"/>
  <c r="Z23" i="33"/>
  <c r="Z38" i="33" s="1"/>
  <c r="AG22" i="33"/>
  <c r="AN21" i="33"/>
  <c r="T21" i="33"/>
  <c r="D20" i="33"/>
  <c r="G20" i="33" s="1"/>
  <c r="AO40" i="33"/>
  <c r="U40" i="33"/>
  <c r="AO35" i="33"/>
  <c r="AI33" i="33"/>
  <c r="AP32" i="33"/>
  <c r="V32" i="33"/>
  <c r="B29" i="33"/>
  <c r="AK27" i="33"/>
  <c r="Q27" i="33"/>
  <c r="AR26" i="33"/>
  <c r="X26" i="33"/>
  <c r="AL24" i="33"/>
  <c r="R24" i="33"/>
  <c r="AM21" i="33"/>
  <c r="S21" i="33"/>
  <c r="C20" i="33"/>
  <c r="H20" i="33" s="1"/>
  <c r="R31" i="33"/>
  <c r="AV42" i="33"/>
  <c r="K22" i="33" s="1"/>
  <c r="AN40" i="33"/>
  <c r="T40" i="33"/>
  <c r="AG36" i="33"/>
  <c r="AH33" i="33"/>
  <c r="AO32" i="33"/>
  <c r="U32" i="33"/>
  <c r="AI30" i="33"/>
  <c r="O30" i="33"/>
  <c r="O50" i="33" s="1"/>
  <c r="AP29" i="33"/>
  <c r="V29" i="33"/>
  <c r="AC28" i="33"/>
  <c r="AK24" i="33"/>
  <c r="Q24" i="33"/>
  <c r="AR23" i="33"/>
  <c r="X23" i="33"/>
  <c r="AL21" i="33"/>
  <c r="R21" i="33"/>
  <c r="O54" i="33"/>
  <c r="AQ51" i="33"/>
  <c r="W51" i="33"/>
  <c r="AE48" i="33"/>
  <c r="AE43" i="33"/>
  <c r="AU42" i="33"/>
  <c r="J22" i="33" s="1"/>
  <c r="AA42" i="33"/>
  <c r="AI27" i="33"/>
  <c r="AI47" i="33" s="1"/>
  <c r="O27" i="33"/>
  <c r="A26" i="33"/>
  <c r="AK21" i="33"/>
  <c r="Q21" i="33"/>
  <c r="AL40" i="33"/>
  <c r="R40" i="33"/>
  <c r="AI24" i="33"/>
  <c r="AI44" i="33" s="1"/>
  <c r="O24" i="33"/>
  <c r="AP23" i="33"/>
  <c r="V23" i="33"/>
  <c r="U56" i="33"/>
  <c r="AK40" i="33"/>
  <c r="Q40" i="33"/>
  <c r="AL32" i="33"/>
  <c r="R32" i="33"/>
  <c r="AI21" i="33"/>
  <c r="O21" i="33"/>
  <c r="O41" i="33" s="1"/>
  <c r="T56" i="33"/>
  <c r="AF54" i="33"/>
  <c r="AV48" i="33"/>
  <c r="K28" i="33" s="1"/>
  <c r="AB48" i="33"/>
  <c r="AF44" i="33"/>
  <c r="AV43" i="33"/>
  <c r="K23" i="33" s="1"/>
  <c r="AK32" i="33"/>
  <c r="Q32" i="33"/>
  <c r="AR31" i="33"/>
  <c r="X31" i="33"/>
  <c r="AL29" i="33"/>
  <c r="R29" i="33"/>
  <c r="D28" i="33"/>
  <c r="G28" i="33" s="1"/>
  <c r="AM56" i="33"/>
  <c r="S56" i="33"/>
  <c r="AE54" i="33"/>
  <c r="AE49" i="33"/>
  <c r="AU48" i="33"/>
  <c r="J28" i="33" s="1"/>
  <c r="AA48" i="33"/>
  <c r="AI40" i="33"/>
  <c r="O40" i="33"/>
  <c r="AI35" i="33"/>
  <c r="AK29" i="33"/>
  <c r="Q29" i="33"/>
  <c r="AR28" i="33"/>
  <c r="X28" i="33"/>
  <c r="AL26" i="33"/>
  <c r="R26" i="33"/>
  <c r="AP71" i="30"/>
  <c r="P65" i="30"/>
  <c r="S23" i="32"/>
  <c r="O20" i="32"/>
  <c r="AD67" i="30"/>
  <c r="Q64" i="30"/>
  <c r="U54" i="30"/>
  <c r="U74" i="30" s="1"/>
  <c r="O65" i="30"/>
  <c r="AE63" i="30"/>
  <c r="AO58" i="30"/>
  <c r="V22" i="31"/>
  <c r="AS25" i="31"/>
  <c r="N20" i="32"/>
  <c r="AF24" i="32"/>
  <c r="R22" i="31"/>
  <c r="AR26" i="32"/>
  <c r="E17" i="32"/>
  <c r="H17" i="32" s="1"/>
  <c r="BF22" i="31"/>
  <c r="I11" i="31" s="1"/>
  <c r="AS23" i="31"/>
  <c r="BC22" i="31"/>
  <c r="O22" i="31"/>
  <c r="AR23" i="31"/>
  <c r="AS24" i="32"/>
  <c r="I13" i="32" s="1"/>
  <c r="AS23" i="32"/>
  <c r="B17" i="32"/>
  <c r="B15" i="32"/>
  <c r="G15" i="32" s="1"/>
  <c r="AD64" i="30"/>
  <c r="AG61" i="30"/>
  <c r="AU26" i="31"/>
  <c r="AS28" i="32"/>
  <c r="I17" i="32" s="1"/>
  <c r="AN26" i="32"/>
  <c r="AR24" i="32"/>
  <c r="AR23" i="32"/>
  <c r="B19" i="32"/>
  <c r="G19" i="32" s="1"/>
  <c r="AF28" i="32"/>
  <c r="AF23" i="32"/>
  <c r="AF33" i="32" s="1"/>
  <c r="BF26" i="31"/>
  <c r="I15" i="31" s="1"/>
  <c r="AR28" i="32"/>
  <c r="AS27" i="32"/>
  <c r="I16" i="32" s="1"/>
  <c r="AN24" i="32"/>
  <c r="AI23" i="32"/>
  <c r="AE23" i="32"/>
  <c r="T24" i="31"/>
  <c r="AH20" i="4"/>
  <c r="AG65" i="30"/>
  <c r="AP25" i="31"/>
  <c r="AS26" i="31"/>
  <c r="AS24" i="31"/>
  <c r="AU22" i="31"/>
  <c r="AO22" i="31"/>
  <c r="U22" i="31"/>
  <c r="AS29" i="32"/>
  <c r="I18" i="32" s="1"/>
  <c r="AR27" i="32"/>
  <c r="G17" i="32" s="1"/>
  <c r="AG23" i="32"/>
  <c r="AA20" i="4"/>
  <c r="Z63" i="30"/>
  <c r="AM26" i="31"/>
  <c r="AR24" i="31"/>
  <c r="AN25" i="31"/>
  <c r="T25" i="31"/>
  <c r="AN29" i="32"/>
  <c r="AN27" i="32"/>
  <c r="AN32" i="32" s="1"/>
  <c r="AQ25" i="32"/>
  <c r="AI72" i="30"/>
  <c r="AR22" i="31"/>
  <c r="AM25" i="31"/>
  <c r="AS25" i="32"/>
  <c r="I14" i="32" s="1"/>
  <c r="H15" i="32"/>
  <c r="O50" i="30"/>
  <c r="O70" i="30" s="1"/>
  <c r="S26" i="31"/>
  <c r="D13" i="31"/>
  <c r="H13" i="31" s="1"/>
  <c r="AD24" i="32"/>
  <c r="AD33" i="32" s="1"/>
  <c r="AC55" i="30"/>
  <c r="O52" i="30"/>
  <c r="O72" i="30" s="1"/>
  <c r="R50" i="30"/>
  <c r="R70" i="30" s="1"/>
  <c r="AL27" i="31"/>
  <c r="R27" i="31"/>
  <c r="U23" i="31"/>
  <c r="AW26" i="31"/>
  <c r="AD32" i="32"/>
  <c r="AH32" i="32"/>
  <c r="AG64" i="30"/>
  <c r="AV72" i="30"/>
  <c r="K46" i="30" s="1"/>
  <c r="AK68" i="30"/>
  <c r="AK27" i="31"/>
  <c r="Q27" i="31"/>
  <c r="AN24" i="31"/>
  <c r="BF23" i="31"/>
  <c r="I12" i="31" s="1"/>
  <c r="T23" i="31"/>
  <c r="AM22" i="31"/>
  <c r="AM23" i="32"/>
  <c r="V64" i="30"/>
  <c r="Z54" i="30"/>
  <c r="Z74" i="30" s="1"/>
  <c r="AI23" i="31"/>
  <c r="G15" i="31"/>
  <c r="BF25" i="31"/>
  <c r="I14" i="31" s="1"/>
  <c r="V25" i="31"/>
  <c r="AM24" i="31"/>
  <c r="BC26" i="31"/>
  <c r="O26" i="31"/>
  <c r="AF27" i="32"/>
  <c r="AP26" i="32"/>
  <c r="BE27" i="31"/>
  <c r="AS26" i="32"/>
  <c r="I15" i="32" s="1"/>
  <c r="AR74" i="30"/>
  <c r="Y65" i="30"/>
  <c r="U64" i="30"/>
  <c r="BC25" i="31"/>
  <c r="U25" i="31"/>
  <c r="R23" i="31"/>
  <c r="AE27" i="32"/>
  <c r="AE32" i="32" s="1"/>
  <c r="AK23" i="32"/>
  <c r="AV71" i="30"/>
  <c r="K45" i="30" s="1"/>
  <c r="V61" i="30"/>
  <c r="AK66" i="30"/>
  <c r="S65" i="30"/>
  <c r="AI61" i="30"/>
  <c r="AA27" i="31"/>
  <c r="BB27" i="31"/>
  <c r="AH27" i="31"/>
  <c r="R25" i="31"/>
  <c r="T20" i="32"/>
  <c r="AG62" i="30"/>
  <c r="Y23" i="31"/>
  <c r="O25" i="31"/>
  <c r="AA24" i="31"/>
  <c r="AG20" i="32"/>
  <c r="AG25" i="32"/>
  <c r="M25" i="32"/>
  <c r="M20" i="32"/>
  <c r="D20" i="32"/>
  <c r="F12" i="32"/>
  <c r="G12" i="32"/>
  <c r="F19" i="32"/>
  <c r="C20" i="32"/>
  <c r="AH24" i="32"/>
  <c r="AH30" i="32" s="1"/>
  <c r="AH20" i="32"/>
  <c r="AT23" i="32"/>
  <c r="AT27" i="32"/>
  <c r="AT26" i="32"/>
  <c r="J15" i="32" s="1"/>
  <c r="E19" i="32"/>
  <c r="H19" i="32" s="1"/>
  <c r="AT20" i="32"/>
  <c r="U20" i="32"/>
  <c r="E1" i="32"/>
  <c r="H11" i="32"/>
  <c r="H1" i="32" s="1"/>
  <c r="F16" i="32"/>
  <c r="G16" i="32"/>
  <c r="H14" i="32"/>
  <c r="H18" i="32"/>
  <c r="F14" i="32"/>
  <c r="G14" i="32"/>
  <c r="C1" i="32"/>
  <c r="F11" i="32"/>
  <c r="F1" i="32" s="1"/>
  <c r="F18" i="32"/>
  <c r="G18" i="32"/>
  <c r="AO26" i="32"/>
  <c r="F15" i="32"/>
  <c r="AO25" i="32"/>
  <c r="AO23" i="32"/>
  <c r="AE20" i="32"/>
  <c r="AO29" i="32"/>
  <c r="AN20" i="32"/>
  <c r="AN23" i="32"/>
  <c r="AL20" i="32"/>
  <c r="AL24" i="32"/>
  <c r="B13" i="32"/>
  <c r="B20" i="32" s="1"/>
  <c r="G13" i="32"/>
  <c r="F13" i="32"/>
  <c r="W20" i="32"/>
  <c r="AK22" i="32"/>
  <c r="Q22" i="32"/>
  <c r="AF20" i="32"/>
  <c r="AI33" i="32"/>
  <c r="AT24" i="32"/>
  <c r="J13" i="32" s="1"/>
  <c r="AJ22" i="32"/>
  <c r="P22" i="32"/>
  <c r="AM18" i="32"/>
  <c r="AM29" i="32" s="1"/>
  <c r="AM14" i="32"/>
  <c r="AM25" i="32" s="1"/>
  <c r="AQ17" i="32"/>
  <c r="AQ28" i="32" s="1"/>
  <c r="W17" i="32"/>
  <c r="W28" i="32" s="1"/>
  <c r="AQ13" i="32"/>
  <c r="AQ24" i="32" s="1"/>
  <c r="W13" i="32"/>
  <c r="W24" i="32" s="1"/>
  <c r="AK18" i="32"/>
  <c r="AK29" i="32" s="1"/>
  <c r="Q18" i="32"/>
  <c r="Q29" i="32" s="1"/>
  <c r="AP17" i="32"/>
  <c r="AP28" i="32" s="1"/>
  <c r="A17" i="32"/>
  <c r="AK14" i="32"/>
  <c r="AK25" i="32" s="1"/>
  <c r="Q14" i="32"/>
  <c r="Q25" i="32" s="1"/>
  <c r="AP13" i="32"/>
  <c r="AP24" i="32" s="1"/>
  <c r="V13" i="32"/>
  <c r="A13" i="32"/>
  <c r="AL27" i="32"/>
  <c r="AL23" i="32"/>
  <c r="AJ18" i="32"/>
  <c r="P18" i="32"/>
  <c r="P29" i="32" s="1"/>
  <c r="AO17" i="32"/>
  <c r="AO28" i="32" s="1"/>
  <c r="AJ14" i="32"/>
  <c r="P14" i="32"/>
  <c r="AO13" i="32"/>
  <c r="AO24" i="32" s="1"/>
  <c r="Q23" i="32"/>
  <c r="I11" i="32"/>
  <c r="I1" i="32" s="1"/>
  <c r="AJ19" i="32"/>
  <c r="AJ26" i="32" s="1"/>
  <c r="AT29" i="32"/>
  <c r="J18" i="32" s="1"/>
  <c r="AT25" i="32"/>
  <c r="J14" i="32" s="1"/>
  <c r="AM17" i="32"/>
  <c r="AM28" i="32" s="1"/>
  <c r="AM13" i="32"/>
  <c r="AM24" i="32" s="1"/>
  <c r="P19" i="32"/>
  <c r="AS20" i="32"/>
  <c r="AQ16" i="32"/>
  <c r="AQ27" i="32" s="1"/>
  <c r="W16" i="32"/>
  <c r="W27" i="32" s="1"/>
  <c r="W32" i="32" s="1"/>
  <c r="AQ12" i="32"/>
  <c r="AQ23" i="32" s="1"/>
  <c r="W12" i="32"/>
  <c r="W23" i="32" s="1"/>
  <c r="W30" i="32" s="1"/>
  <c r="G11" i="32"/>
  <c r="G1" i="32" s="1"/>
  <c r="AR29" i="32"/>
  <c r="AR25" i="32"/>
  <c r="AR20" i="32"/>
  <c r="AK17" i="32"/>
  <c r="AK28" i="32" s="1"/>
  <c r="Q17" i="32"/>
  <c r="Q28" i="32" s="1"/>
  <c r="AP16" i="32"/>
  <c r="AP27" i="32" s="1"/>
  <c r="V16" i="32"/>
  <c r="V27" i="32" s="1"/>
  <c r="A16" i="32"/>
  <c r="AK13" i="32"/>
  <c r="AK24" i="32" s="1"/>
  <c r="AP12" i="32"/>
  <c r="AP23" i="32" s="1"/>
  <c r="A12" i="32"/>
  <c r="AJ17" i="32"/>
  <c r="P17" i="32"/>
  <c r="P28" i="32" s="1"/>
  <c r="AO16" i="32"/>
  <c r="AO27" i="32" s="1"/>
  <c r="AJ13" i="32"/>
  <c r="U25" i="32"/>
  <c r="AM16" i="32"/>
  <c r="AM27" i="32" s="1"/>
  <c r="AK16" i="32"/>
  <c r="AK27" i="32" s="1"/>
  <c r="AJ16" i="32"/>
  <c r="AQ18" i="32"/>
  <c r="AQ29" i="32" s="1"/>
  <c r="W18" i="32"/>
  <c r="W29" i="32" s="1"/>
  <c r="AI20" i="4"/>
  <c r="AM74" i="30"/>
  <c r="AI69" i="30"/>
  <c r="O63" i="30"/>
  <c r="X62" i="30"/>
  <c r="R56" i="30"/>
  <c r="H15" i="31"/>
  <c r="P63" i="30"/>
  <c r="AH73" i="30"/>
  <c r="Q56" i="30"/>
  <c r="I35" i="30"/>
  <c r="AQ24" i="31"/>
  <c r="W23" i="31"/>
  <c r="H11" i="31"/>
  <c r="S25" i="31"/>
  <c r="S54" i="30"/>
  <c r="S74" i="30" s="1"/>
  <c r="AS68" i="30"/>
  <c r="AS60" i="30"/>
  <c r="BF27" i="31"/>
  <c r="I16" i="31" s="1"/>
  <c r="S23" i="31"/>
  <c r="AI26" i="31"/>
  <c r="X50" i="30"/>
  <c r="X70" i="30" s="1"/>
  <c r="AI54" i="30"/>
  <c r="AL24" i="31"/>
  <c r="AI22" i="31"/>
  <c r="BB26" i="31"/>
  <c r="AH26" i="31"/>
  <c r="W50" i="30"/>
  <c r="W70" i="30" s="1"/>
  <c r="AE68" i="30"/>
  <c r="AC64" i="30"/>
  <c r="Q62" i="30"/>
  <c r="AF61" i="30"/>
  <c r="Z55" i="30"/>
  <c r="AA26" i="31"/>
  <c r="AH22" i="31"/>
  <c r="AS57" i="30"/>
  <c r="S56" i="30"/>
  <c r="AW27" i="31"/>
  <c r="AC27" i="31"/>
  <c r="B16" i="31"/>
  <c r="U50" i="30"/>
  <c r="U70" i="30" s="1"/>
  <c r="AF65" i="30"/>
  <c r="AL22" i="31"/>
  <c r="BC23" i="31"/>
  <c r="Y26" i="31"/>
  <c r="O64" i="30"/>
  <c r="AE65" i="30"/>
  <c r="S53" i="30"/>
  <c r="Q54" i="30"/>
  <c r="Q74" i="30" s="1"/>
  <c r="Y56" i="30"/>
  <c r="AA22" i="31"/>
  <c r="X26" i="31"/>
  <c r="Y24" i="31"/>
  <c r="AQ23" i="31"/>
  <c r="AC20" i="4"/>
  <c r="R69" i="30"/>
  <c r="AM73" i="30"/>
  <c r="AS66" i="30"/>
  <c r="AI65" i="30"/>
  <c r="AO54" i="30"/>
  <c r="W55" i="30"/>
  <c r="AU23" i="31"/>
  <c r="AU28" i="31" s="1"/>
  <c r="AT27" i="31"/>
  <c r="Z27" i="31"/>
  <c r="X24" i="31"/>
  <c r="AP23" i="31"/>
  <c r="X22" i="31"/>
  <c r="AO66" i="30"/>
  <c r="AK67" i="30"/>
  <c r="AS61" i="30"/>
  <c r="U55" i="30"/>
  <c r="Q53" i="30"/>
  <c r="Q73" i="30" s="1"/>
  <c r="AK57" i="30"/>
  <c r="AK54" i="30"/>
  <c r="O55" i="30"/>
  <c r="AO25" i="31"/>
  <c r="D14" i="31"/>
  <c r="W24" i="31"/>
  <c r="AO23" i="31"/>
  <c r="AK60" i="30"/>
  <c r="AS59" i="30"/>
  <c r="AA25" i="31"/>
  <c r="O23" i="31"/>
  <c r="AL25" i="31"/>
  <c r="B14" i="31"/>
  <c r="V24" i="31"/>
  <c r="AN23" i="31"/>
  <c r="AO69" i="30"/>
  <c r="AI62" i="30"/>
  <c r="X64" i="30"/>
  <c r="S67" i="30"/>
  <c r="AQ27" i="31"/>
  <c r="W27" i="31"/>
  <c r="U24" i="31"/>
  <c r="S22" i="31"/>
  <c r="AL20" i="4"/>
  <c r="AN72" i="30"/>
  <c r="W56" i="30"/>
  <c r="AO59" i="30"/>
  <c r="Y22" i="31"/>
  <c r="AL26" i="31"/>
  <c r="AA23" i="31"/>
  <c r="AO55" i="30"/>
  <c r="AS70" i="30"/>
  <c r="AO65" i="30"/>
  <c r="Q55" i="30"/>
  <c r="S24" i="31"/>
  <c r="X23" i="31"/>
  <c r="X28" i="31" s="1"/>
  <c r="AP74" i="30"/>
  <c r="P68" i="30"/>
  <c r="AE67" i="30"/>
  <c r="AR71" i="30"/>
  <c r="S64" i="30"/>
  <c r="AL71" i="30"/>
  <c r="AK64" i="30"/>
  <c r="U56" i="30"/>
  <c r="P67" i="30"/>
  <c r="H17" i="31"/>
  <c r="AR26" i="31"/>
  <c r="G16" i="31" s="1"/>
  <c r="R24" i="31"/>
  <c r="BB22" i="31"/>
  <c r="AQ22" i="31"/>
  <c r="W22" i="31"/>
  <c r="O56" i="30"/>
  <c r="P62" i="30"/>
  <c r="AO74" i="30"/>
  <c r="AQ71" i="30"/>
  <c r="V65" i="30"/>
  <c r="AK69" i="30"/>
  <c r="AE62" i="30"/>
  <c r="AS67" i="30"/>
  <c r="AI66" i="30"/>
  <c r="O62" i="30"/>
  <c r="AE26" i="31"/>
  <c r="C15" i="31"/>
  <c r="F15" i="31" s="1"/>
  <c r="BE26" i="31"/>
  <c r="AD26" i="31"/>
  <c r="AW25" i="31"/>
  <c r="AV22" i="31"/>
  <c r="AV23" i="31"/>
  <c r="AV27" i="31"/>
  <c r="AV24" i="31"/>
  <c r="AB22" i="31"/>
  <c r="AB23" i="31"/>
  <c r="AB27" i="31"/>
  <c r="AB24" i="31"/>
  <c r="AZ27" i="31"/>
  <c r="AF27" i="31"/>
  <c r="AY27" i="31"/>
  <c r="AE27" i="31"/>
  <c r="AB26" i="31"/>
  <c r="AT22" i="31"/>
  <c r="AT24" i="31"/>
  <c r="AT25" i="31"/>
  <c r="Z22" i="31"/>
  <c r="Z24" i="31"/>
  <c r="Z25" i="31"/>
  <c r="F17" i="31"/>
  <c r="G17" i="31"/>
  <c r="BA26" i="31"/>
  <c r="AG26" i="31"/>
  <c r="AZ26" i="31"/>
  <c r="AF26" i="31"/>
  <c r="AY25" i="31"/>
  <c r="AE25" i="31"/>
  <c r="AY26" i="31"/>
  <c r="AX25" i="31"/>
  <c r="AD25" i="31"/>
  <c r="AX26" i="31"/>
  <c r="AV26" i="31"/>
  <c r="AC25" i="31"/>
  <c r="G11" i="31"/>
  <c r="AO26" i="31"/>
  <c r="U26" i="31"/>
  <c r="BC27" i="31"/>
  <c r="AI27" i="31"/>
  <c r="O27" i="31"/>
  <c r="AN26" i="31"/>
  <c r="T26" i="31"/>
  <c r="AN22" i="31"/>
  <c r="T22" i="31"/>
  <c r="B13" i="31"/>
  <c r="BE11" i="31"/>
  <c r="AK11" i="31"/>
  <c r="AK22" i="31" s="1"/>
  <c r="Q11" i="31"/>
  <c r="Q22" i="31" s="1"/>
  <c r="BD11" i="31"/>
  <c r="AJ11" i="31"/>
  <c r="P11" i="31"/>
  <c r="BD17" i="31"/>
  <c r="BD26" i="31" s="1"/>
  <c r="AJ17" i="31"/>
  <c r="AJ27" i="31" s="1"/>
  <c r="P17" i="31"/>
  <c r="P27" i="31" s="1"/>
  <c r="BD12" i="31"/>
  <c r="AJ12" i="31"/>
  <c r="P12" i="31"/>
  <c r="BA11" i="31"/>
  <c r="BA22" i="31" s="1"/>
  <c r="AG11" i="31"/>
  <c r="AG22" i="31" s="1"/>
  <c r="AZ11" i="31"/>
  <c r="AZ22" i="31" s="1"/>
  <c r="AF11" i="31"/>
  <c r="AF22" i="31" s="1"/>
  <c r="AQ15" i="31"/>
  <c r="AQ26" i="31" s="1"/>
  <c r="W15" i="31"/>
  <c r="W26" i="31" s="1"/>
  <c r="BE13" i="31"/>
  <c r="AK13" i="31"/>
  <c r="AK24" i="31" s="1"/>
  <c r="Q13" i="31"/>
  <c r="Q24" i="31" s="1"/>
  <c r="BB12" i="31"/>
  <c r="BB23" i="31" s="1"/>
  <c r="AH12" i="31"/>
  <c r="AH23" i="31" s="1"/>
  <c r="AY11" i="31"/>
  <c r="AY22" i="31" s="1"/>
  <c r="AE11" i="31"/>
  <c r="AE22" i="31" s="1"/>
  <c r="BD13" i="31"/>
  <c r="AJ13" i="31"/>
  <c r="P13" i="31"/>
  <c r="BA12" i="31"/>
  <c r="BA23" i="31" s="1"/>
  <c r="AG12" i="31"/>
  <c r="AG23" i="31" s="1"/>
  <c r="AX11" i="31"/>
  <c r="AX22" i="31" s="1"/>
  <c r="AD11" i="31"/>
  <c r="AD22" i="31" s="1"/>
  <c r="BE21" i="31"/>
  <c r="AK21" i="31"/>
  <c r="Q21" i="31"/>
  <c r="BC13" i="31"/>
  <c r="BC24" i="31" s="1"/>
  <c r="AI13" i="31"/>
  <c r="AI24" i="31" s="1"/>
  <c r="O13" i="31"/>
  <c r="O24" i="31" s="1"/>
  <c r="O28" i="31" s="1"/>
  <c r="AZ12" i="31"/>
  <c r="AZ23" i="31" s="1"/>
  <c r="AF12" i="31"/>
  <c r="AF23" i="31" s="1"/>
  <c r="AW11" i="31"/>
  <c r="AW22" i="31" s="1"/>
  <c r="AC11" i="31"/>
  <c r="AC22" i="31" s="1"/>
  <c r="BD21" i="31"/>
  <c r="AJ21" i="31"/>
  <c r="P21" i="31"/>
  <c r="BE14" i="31"/>
  <c r="AK14" i="31"/>
  <c r="AK25" i="31" s="1"/>
  <c r="Q14" i="31"/>
  <c r="Q25" i="31" s="1"/>
  <c r="BB13" i="31"/>
  <c r="BB24" i="31" s="1"/>
  <c r="AH13" i="31"/>
  <c r="AH24" i="31" s="1"/>
  <c r="AY12" i="31"/>
  <c r="AY23" i="31" s="1"/>
  <c r="AE12" i="31"/>
  <c r="AE23" i="31" s="1"/>
  <c r="AS27" i="31"/>
  <c r="Y27" i="31"/>
  <c r="BC21" i="31"/>
  <c r="AI21" i="31"/>
  <c r="O21" i="31"/>
  <c r="BD14" i="31"/>
  <c r="AJ14" i="31"/>
  <c r="P14" i="31"/>
  <c r="BA13" i="31"/>
  <c r="BA24" i="31" s="1"/>
  <c r="AG13" i="31"/>
  <c r="AG24" i="31" s="1"/>
  <c r="M13" i="31"/>
  <c r="AX12" i="31"/>
  <c r="AX23" i="31" s="1"/>
  <c r="AD12" i="31"/>
  <c r="AD23" i="31" s="1"/>
  <c r="C10" i="31"/>
  <c r="F10" i="31" s="1"/>
  <c r="AZ13" i="31"/>
  <c r="AZ24" i="31" s="1"/>
  <c r="AF13" i="31"/>
  <c r="AF24" i="31" s="1"/>
  <c r="AW12" i="31"/>
  <c r="AW23" i="31" s="1"/>
  <c r="AC12" i="31"/>
  <c r="AC23" i="31" s="1"/>
  <c r="B10" i="31"/>
  <c r="G10" i="31" s="1"/>
  <c r="BA21" i="31"/>
  <c r="AG21" i="31"/>
  <c r="BB14" i="31"/>
  <c r="BB25" i="31" s="1"/>
  <c r="AH14" i="31"/>
  <c r="AH25" i="31" s="1"/>
  <c r="AY13" i="31"/>
  <c r="AY24" i="31" s="1"/>
  <c r="AE13" i="31"/>
  <c r="AE24" i="31" s="1"/>
  <c r="AZ21" i="31"/>
  <c r="AF21" i="31"/>
  <c r="BA14" i="31"/>
  <c r="BA25" i="31" s="1"/>
  <c r="AG14" i="31"/>
  <c r="AG25" i="31" s="1"/>
  <c r="AX13" i="31"/>
  <c r="AX24" i="31" s="1"/>
  <c r="AD13" i="31"/>
  <c r="AD24" i="31" s="1"/>
  <c r="AY21" i="31"/>
  <c r="AE21" i="31"/>
  <c r="AZ14" i="31"/>
  <c r="AZ25" i="31" s="1"/>
  <c r="AF14" i="31"/>
  <c r="AF25" i="31" s="1"/>
  <c r="AW13" i="31"/>
  <c r="AW24" i="31" s="1"/>
  <c r="AC13" i="31"/>
  <c r="AC24" i="31" s="1"/>
  <c r="AX21" i="31"/>
  <c r="AD21" i="31"/>
  <c r="D12" i="31"/>
  <c r="AL23" i="31"/>
  <c r="AP72" i="30"/>
  <c r="AB56" i="30"/>
  <c r="AP70" i="30"/>
  <c r="AK63" i="30"/>
  <c r="AO70" i="30"/>
  <c r="Z20" i="4"/>
  <c r="AN70" i="30"/>
  <c r="AI63" i="30"/>
  <c r="AK55" i="30"/>
  <c r="AK53" i="30"/>
  <c r="AI68" i="30"/>
  <c r="AS64" i="30"/>
  <c r="AO61" i="30"/>
  <c r="T55" i="30"/>
  <c r="I41" i="30"/>
  <c r="X67" i="30"/>
  <c r="AQ72" i="30"/>
  <c r="AK61" i="30"/>
  <c r="AB54" i="30"/>
  <c r="AB74" i="30" s="1"/>
  <c r="T57" i="30"/>
  <c r="AS54" i="30"/>
  <c r="AS69" i="30"/>
  <c r="S63" i="30"/>
  <c r="S55" i="30"/>
  <c r="AM71" i="30"/>
  <c r="R65" i="30"/>
  <c r="AI70" i="30"/>
  <c r="S61" i="30"/>
  <c r="V59" i="30"/>
  <c r="AS62" i="30"/>
  <c r="AK59" i="30"/>
  <c r="T56" i="30"/>
  <c r="AR69" i="30"/>
  <c r="AS56" i="30"/>
  <c r="V53" i="30"/>
  <c r="V73" i="30" s="1"/>
  <c r="Y50" i="30"/>
  <c r="Y70" i="30" s="1"/>
  <c r="AS73" i="30"/>
  <c r="V67" i="30"/>
  <c r="AO72" i="30"/>
  <c r="AL72" i="30"/>
  <c r="W69" i="30"/>
  <c r="W62" i="30"/>
  <c r="Y54" i="30"/>
  <c r="Y74" i="30" s="1"/>
  <c r="O20" i="4"/>
  <c r="AI74" i="30"/>
  <c r="AQ69" i="30"/>
  <c r="AO56" i="30"/>
  <c r="AR73" i="30"/>
  <c r="AK71" i="30"/>
  <c r="C43" i="30"/>
  <c r="V62" i="30"/>
  <c r="Q61" i="30"/>
  <c r="AV61" i="30"/>
  <c r="K35" i="30" s="1"/>
  <c r="X54" i="30"/>
  <c r="X74" i="30" s="1"/>
  <c r="AI59" i="30"/>
  <c r="AS72" i="30"/>
  <c r="P20" i="4"/>
  <c r="AH74" i="30"/>
  <c r="AS71" i="30"/>
  <c r="AO64" i="30"/>
  <c r="Q63" i="30"/>
  <c r="AK56" i="30"/>
  <c r="AQ73" i="30"/>
  <c r="AM72" i="30"/>
  <c r="U62" i="30"/>
  <c r="S59" i="30"/>
  <c r="W54" i="30"/>
  <c r="W74" i="30" s="1"/>
  <c r="AL70" i="30"/>
  <c r="AO57" i="30"/>
  <c r="Q20" i="4"/>
  <c r="AN69" i="30"/>
  <c r="AI56" i="30"/>
  <c r="AV49" i="30"/>
  <c r="AD63" i="30"/>
  <c r="AS65" i="30"/>
  <c r="AO62" i="30"/>
  <c r="V54" i="30"/>
  <c r="V74" i="30" s="1"/>
  <c r="AS53" i="30"/>
  <c r="AK50" i="30"/>
  <c r="I18" i="4"/>
  <c r="AI60" i="30"/>
  <c r="R20" i="4"/>
  <c r="AL69" i="30"/>
  <c r="AI64" i="30"/>
  <c r="AK62" i="30"/>
  <c r="X68" i="30"/>
  <c r="AO73" i="30"/>
  <c r="S62" i="30"/>
  <c r="AH69" i="30"/>
  <c r="AG60" i="30"/>
  <c r="T50" i="30"/>
  <c r="T70" i="30" s="1"/>
  <c r="R62" i="30"/>
  <c r="AS63" i="30"/>
  <c r="AI50" i="30"/>
  <c r="T20" i="4"/>
  <c r="AI71" i="30"/>
  <c r="AS50" i="30"/>
  <c r="S50" i="30"/>
  <c r="S70" i="30" s="1"/>
  <c r="AB53" i="30"/>
  <c r="AB73" i="30" s="1"/>
  <c r="W58" i="30"/>
  <c r="AM70" i="30"/>
  <c r="X61" i="30"/>
  <c r="U20" i="4"/>
  <c r="AO20" i="4"/>
  <c r="AP73" i="30"/>
  <c r="O67" i="30"/>
  <c r="AH72" i="30"/>
  <c r="Y53" i="30"/>
  <c r="Y73" i="30" s="1"/>
  <c r="AO53" i="30"/>
  <c r="AK65" i="30"/>
  <c r="AC65" i="30"/>
  <c r="Z64" i="30"/>
  <c r="P58" i="30"/>
  <c r="AK72" i="30"/>
  <c r="AK70" i="30"/>
  <c r="AK73" i="30"/>
  <c r="AO68" i="30"/>
  <c r="AS74" i="30"/>
  <c r="AD61" i="30"/>
  <c r="AO63" i="30"/>
  <c r="Y55" i="30"/>
  <c r="AE50" i="30"/>
  <c r="AE70" i="30" s="1"/>
  <c r="R55" i="30"/>
  <c r="U61" i="30"/>
  <c r="X20" i="4"/>
  <c r="AR20" i="4"/>
  <c r="AI73" i="30"/>
  <c r="AV70" i="30"/>
  <c r="K44" i="30" s="1"/>
  <c r="R68" i="30"/>
  <c r="AS58" i="30"/>
  <c r="AO50" i="30"/>
  <c r="AA65" i="30"/>
  <c r="W63" i="30"/>
  <c r="W68" i="30"/>
  <c r="AK58" i="30"/>
  <c r="AS55" i="30"/>
  <c r="AO71" i="30"/>
  <c r="AQ74" i="30"/>
  <c r="Q68" i="30"/>
  <c r="AG67" i="30"/>
  <c r="W64" i="30"/>
  <c r="AO60" i="30"/>
  <c r="U53" i="30"/>
  <c r="U73" i="30" s="1"/>
  <c r="AI58" i="30"/>
  <c r="P72" i="30"/>
  <c r="R72" i="30"/>
  <c r="S73" i="30"/>
  <c r="R71" i="30"/>
  <c r="V70" i="30"/>
  <c r="X69" i="30"/>
  <c r="V60" i="30"/>
  <c r="O60" i="30"/>
  <c r="Q58" i="30"/>
  <c r="AR54" i="30"/>
  <c r="AR53" i="30"/>
  <c r="AR60" i="30"/>
  <c r="AR57" i="30"/>
  <c r="AR56" i="30"/>
  <c r="O71" i="30"/>
  <c r="T60" i="30"/>
  <c r="C35" i="30"/>
  <c r="Y72" i="30"/>
  <c r="U69" i="30"/>
  <c r="V69" i="30"/>
  <c r="Z69" i="30"/>
  <c r="AB69" i="30"/>
  <c r="AD69" i="30"/>
  <c r="AV64" i="30"/>
  <c r="K38" i="30" s="1"/>
  <c r="E27" i="30"/>
  <c r="T69" i="30"/>
  <c r="AV66" i="30"/>
  <c r="K40" i="30" s="1"/>
  <c r="P60" i="30"/>
  <c r="AG68" i="30"/>
  <c r="O58" i="30"/>
  <c r="AG57" i="30"/>
  <c r="X52" i="30"/>
  <c r="X72" i="30" s="1"/>
  <c r="X56" i="30"/>
  <c r="D27" i="30"/>
  <c r="I45" i="30"/>
  <c r="AG58" i="30"/>
  <c r="V57" i="30"/>
  <c r="S72" i="30"/>
  <c r="A57" i="30"/>
  <c r="Q57" i="30"/>
  <c r="S57" i="30"/>
  <c r="W57" i="30"/>
  <c r="T62" i="30"/>
  <c r="A67" i="30"/>
  <c r="Q67" i="30"/>
  <c r="R67" i="30"/>
  <c r="Q59" i="30"/>
  <c r="G37" i="30"/>
  <c r="H37" i="30"/>
  <c r="C28" i="30"/>
  <c r="A71" i="30"/>
  <c r="A69" i="30"/>
  <c r="X57" i="30"/>
  <c r="U72" i="30"/>
  <c r="U57" i="30"/>
  <c r="AR59" i="30"/>
  <c r="P57" i="30"/>
  <c r="V63" i="30"/>
  <c r="T61" i="30"/>
  <c r="Y61" i="30"/>
  <c r="A61" i="30"/>
  <c r="AE61" i="30"/>
  <c r="P61" i="30"/>
  <c r="P69" i="30"/>
  <c r="AA64" i="30"/>
  <c r="AA63" i="30"/>
  <c r="A74" i="30"/>
  <c r="AG66" i="30"/>
  <c r="G41" i="30"/>
  <c r="O59" i="30"/>
  <c r="AR58" i="30"/>
  <c r="Y57" i="30"/>
  <c r="A73" i="30"/>
  <c r="A70" i="30"/>
  <c r="A60" i="30"/>
  <c r="P59" i="30"/>
  <c r="U59" i="30"/>
  <c r="W59" i="30"/>
  <c r="Y64" i="30"/>
  <c r="Y63" i="30"/>
  <c r="R57" i="30"/>
  <c r="AV60" i="30"/>
  <c r="K34" i="30" s="1"/>
  <c r="F34" i="30"/>
  <c r="Q50" i="30"/>
  <c r="Q70" i="30" s="1"/>
  <c r="Q69" i="30"/>
  <c r="P55" i="30"/>
  <c r="V72" i="30"/>
  <c r="AG71" i="30"/>
  <c r="G45" i="30"/>
  <c r="H45" i="30"/>
  <c r="AE71" i="30"/>
  <c r="AC71" i="30"/>
  <c r="Y67" i="30"/>
  <c r="Y59" i="30"/>
  <c r="AC67" i="30"/>
  <c r="U63" i="30"/>
  <c r="Z61" i="30"/>
  <c r="AG69" i="30"/>
  <c r="AG50" i="30"/>
  <c r="AG70" i="30" s="1"/>
  <c r="X63" i="30"/>
  <c r="AC63" i="30"/>
  <c r="R63" i="30"/>
  <c r="T63" i="30"/>
  <c r="U60" i="30"/>
  <c r="O57" i="30"/>
  <c r="AB71" i="30"/>
  <c r="AE69" i="30"/>
  <c r="Y68" i="30"/>
  <c r="W67" i="30"/>
  <c r="A63" i="30"/>
  <c r="X59" i="30"/>
  <c r="G46" i="30"/>
  <c r="H46" i="30"/>
  <c r="I46" i="30"/>
  <c r="S60" i="30"/>
  <c r="AC56" i="30"/>
  <c r="AV56" i="30"/>
  <c r="K30" i="30" s="1"/>
  <c r="AV55" i="30"/>
  <c r="K29" i="30" s="1"/>
  <c r="AV54" i="30"/>
  <c r="K28" i="30" s="1"/>
  <c r="AV53" i="30"/>
  <c r="AV50" i="30"/>
  <c r="AV59" i="30"/>
  <c r="K33" i="30" s="1"/>
  <c r="F29" i="30"/>
  <c r="AV58" i="30"/>
  <c r="K32" i="30" s="1"/>
  <c r="AF67" i="30"/>
  <c r="O69" i="30"/>
  <c r="AG72" i="30"/>
  <c r="O68" i="30"/>
  <c r="AC69" i="30"/>
  <c r="U67" i="30"/>
  <c r="A64" i="30"/>
  <c r="AE64" i="30"/>
  <c r="AF64" i="30"/>
  <c r="P64" i="30"/>
  <c r="R64" i="30"/>
  <c r="T64" i="30"/>
  <c r="T59" i="30"/>
  <c r="Z67" i="30"/>
  <c r="R60" i="30"/>
  <c r="AG59" i="30"/>
  <c r="I37" i="30"/>
  <c r="G35" i="30"/>
  <c r="H35" i="30"/>
  <c r="Q71" i="30"/>
  <c r="S71" i="30"/>
  <c r="T71" i="30"/>
  <c r="U71" i="30"/>
  <c r="W71" i="30"/>
  <c r="Y71" i="30"/>
  <c r="Z71" i="30"/>
  <c r="AD71" i="30"/>
  <c r="AF71" i="30"/>
  <c r="P71" i="30"/>
  <c r="P56" i="30"/>
  <c r="P53" i="30"/>
  <c r="P73" i="30" s="1"/>
  <c r="W60" i="30"/>
  <c r="X60" i="30"/>
  <c r="Y60" i="30"/>
  <c r="A72" i="30"/>
  <c r="AV65" i="30"/>
  <c r="K39" i="30" s="1"/>
  <c r="AV62" i="30"/>
  <c r="K36" i="30" s="1"/>
  <c r="F39" i="30"/>
  <c r="AV68" i="30"/>
  <c r="K42" i="30" s="1"/>
  <c r="C30" i="30"/>
  <c r="A68" i="30"/>
  <c r="S68" i="30"/>
  <c r="T68" i="30"/>
  <c r="A58" i="30"/>
  <c r="S58" i="30"/>
  <c r="T58" i="30"/>
  <c r="U58" i="30"/>
  <c r="X58" i="30"/>
  <c r="Y58" i="30"/>
  <c r="AB58" i="30"/>
  <c r="X71" i="30"/>
  <c r="AA69" i="30"/>
  <c r="V68" i="30"/>
  <c r="T67" i="30"/>
  <c r="AV63" i="30"/>
  <c r="K37" i="30" s="1"/>
  <c r="R59" i="30"/>
  <c r="W61" i="30"/>
  <c r="C40" i="30"/>
  <c r="Q60" i="30"/>
  <c r="AB59" i="30"/>
  <c r="Z56" i="30"/>
  <c r="P54" i="30"/>
  <c r="P74" i="30" s="1"/>
  <c r="V71" i="30"/>
  <c r="Y69" i="30"/>
  <c r="U68" i="30"/>
  <c r="T65" i="30"/>
  <c r="Z59" i="30"/>
  <c r="AR55" i="30"/>
  <c r="AN73" i="30"/>
  <c r="AH70" i="30"/>
  <c r="AV67" i="30"/>
  <c r="K41" i="30" s="1"/>
  <c r="X65" i="30"/>
  <c r="AV57" i="30"/>
  <c r="K31" i="30" s="1"/>
  <c r="X55" i="30"/>
  <c r="T53" i="30"/>
  <c r="T73" i="30" s="1"/>
  <c r="P50" i="30"/>
  <c r="P70" i="30" s="1"/>
  <c r="AC39" i="30"/>
  <c r="AC59" i="30" s="1"/>
  <c r="AC34" i="30"/>
  <c r="AC54" i="30" s="1"/>
  <c r="AC74" i="30" s="1"/>
  <c r="AC29" i="30"/>
  <c r="AJ28" i="30"/>
  <c r="J26" i="30"/>
  <c r="J1" i="30" s="1"/>
  <c r="AN74" i="30"/>
  <c r="AL73" i="30"/>
  <c r="AH71" i="30"/>
  <c r="N61" i="30"/>
  <c r="B61" i="30" s="1"/>
  <c r="V55" i="30"/>
  <c r="T54" i="30"/>
  <c r="T74" i="30" s="1"/>
  <c r="R53" i="30"/>
  <c r="R73" i="30" s="1"/>
  <c r="AU44" i="30"/>
  <c r="AU39" i="30"/>
  <c r="AA39" i="30"/>
  <c r="AU34" i="30"/>
  <c r="AA34" i="30"/>
  <c r="AU29" i="30"/>
  <c r="AA29" i="30"/>
  <c r="I26" i="30"/>
  <c r="I1" i="30" s="1"/>
  <c r="AL74" i="30"/>
  <c r="N72" i="30"/>
  <c r="B72" i="30" s="1"/>
  <c r="V56" i="30"/>
  <c r="R54" i="30"/>
  <c r="R74" i="30" s="1"/>
  <c r="AU47" i="30"/>
  <c r="AA47" i="30"/>
  <c r="AA67" i="30" s="1"/>
  <c r="D44" i="30"/>
  <c r="AC41" i="30"/>
  <c r="AC61" i="30" s="1"/>
  <c r="AC31" i="30"/>
  <c r="O53" i="30"/>
  <c r="O73" i="30" s="1"/>
  <c r="AU36" i="30"/>
  <c r="AA36" i="30"/>
  <c r="AU31" i="30"/>
  <c r="E26" i="30"/>
  <c r="E1" i="30" s="1"/>
  <c r="AD33" i="30"/>
  <c r="AT31" i="30"/>
  <c r="AD28" i="30"/>
  <c r="D26" i="30"/>
  <c r="N54" i="30"/>
  <c r="B54" i="30" s="1"/>
  <c r="AB50" i="30"/>
  <c r="AB70" i="30" s="1"/>
  <c r="AC38" i="30"/>
  <c r="AC58" i="30" s="1"/>
  <c r="D36" i="30"/>
  <c r="AC33" i="30"/>
  <c r="AC53" i="30" s="1"/>
  <c r="AC73" i="30" s="1"/>
  <c r="AC28" i="30"/>
  <c r="C26" i="30"/>
  <c r="A53" i="30"/>
  <c r="AJ32" i="30"/>
  <c r="AF30" i="30"/>
  <c r="AN29" i="30"/>
  <c r="AB28" i="30"/>
  <c r="AJ27" i="30"/>
  <c r="AR70" i="30"/>
  <c r="AP69" i="30"/>
  <c r="AU43" i="30"/>
  <c r="AU38" i="30"/>
  <c r="AA38" i="30"/>
  <c r="AU33" i="30"/>
  <c r="AA33" i="30"/>
  <c r="AA50" i="30" s="1"/>
  <c r="AA70" i="30" s="1"/>
  <c r="AU28" i="30"/>
  <c r="AA28" i="30"/>
  <c r="AA60" i="30" s="1"/>
  <c r="AU52" i="30"/>
  <c r="AT38" i="30"/>
  <c r="Z38" i="30"/>
  <c r="Z58" i="30" s="1"/>
  <c r="AT33" i="30"/>
  <c r="Z33" i="30"/>
  <c r="AP31" i="30"/>
  <c r="A31" i="30"/>
  <c r="AD30" i="30"/>
  <c r="AT28" i="30"/>
  <c r="Z28" i="30"/>
  <c r="AT52" i="30"/>
  <c r="AC40" i="30"/>
  <c r="AC60" i="30" s="1"/>
  <c r="AC30" i="30"/>
  <c r="AM69" i="30"/>
  <c r="S69" i="30"/>
  <c r="AI67" i="30"/>
  <c r="M66" i="30"/>
  <c r="AC66" i="30" s="1"/>
  <c r="A65" i="30"/>
  <c r="AI57" i="30"/>
  <c r="AF48" i="30"/>
  <c r="AF68" i="30" s="1"/>
  <c r="AD45" i="30"/>
  <c r="AD65" i="30" s="1"/>
  <c r="AF42" i="30"/>
  <c r="AF62" i="30" s="1"/>
  <c r="AN41" i="30"/>
  <c r="AB40" i="30"/>
  <c r="AB60" i="30" s="1"/>
  <c r="AJ39" i="30"/>
  <c r="AF37" i="30"/>
  <c r="AN36" i="30"/>
  <c r="AB35" i="30"/>
  <c r="AB67" i="30" s="1"/>
  <c r="AJ34" i="30"/>
  <c r="AF32" i="30"/>
  <c r="AF52" i="30" s="1"/>
  <c r="AF72" i="30" s="1"/>
  <c r="AN31" i="30"/>
  <c r="AB30" i="30"/>
  <c r="AJ29" i="30"/>
  <c r="AF27" i="30"/>
  <c r="AF55" i="30" s="1"/>
  <c r="AQ33" i="30"/>
  <c r="AE32" i="30"/>
  <c r="AE52" i="30" s="1"/>
  <c r="AE72" i="30" s="1"/>
  <c r="AM31" i="30"/>
  <c r="AU30" i="30"/>
  <c r="AA30" i="30"/>
  <c r="AQ28" i="30"/>
  <c r="AE27" i="30"/>
  <c r="AE53" i="30" s="1"/>
  <c r="AE73" i="30" s="1"/>
  <c r="AQ52" i="30"/>
  <c r="AD48" i="30"/>
  <c r="AD68" i="30" s="1"/>
  <c r="AJ47" i="30"/>
  <c r="AJ72" i="30" s="1"/>
  <c r="A43" i="30"/>
  <c r="AD42" i="30"/>
  <c r="AD62" i="30" s="1"/>
  <c r="AL41" i="30"/>
  <c r="AT40" i="30"/>
  <c r="Z40" i="30"/>
  <c r="Z60" i="30" s="1"/>
  <c r="E40" i="30"/>
  <c r="AH39" i="30"/>
  <c r="AP38" i="30"/>
  <c r="AD37" i="30"/>
  <c r="AL36" i="30"/>
  <c r="AH34" i="30"/>
  <c r="AP33" i="30"/>
  <c r="A33" i="30"/>
  <c r="AD32" i="30"/>
  <c r="AD52" i="30" s="1"/>
  <c r="AD72" i="30" s="1"/>
  <c r="AL31" i="30"/>
  <c r="AT30" i="30"/>
  <c r="AH29" i="30"/>
  <c r="AP28" i="30"/>
  <c r="AD27" i="30"/>
  <c r="AD55" i="30" s="1"/>
  <c r="AN71" i="30"/>
  <c r="X53" i="30"/>
  <c r="X73" i="30" s="1"/>
  <c r="AC48" i="30"/>
  <c r="AC68" i="30" s="1"/>
  <c r="AC42" i="30"/>
  <c r="AC62" i="30" s="1"/>
  <c r="AC37" i="30"/>
  <c r="AC57" i="30" s="1"/>
  <c r="AC32" i="30"/>
  <c r="AC52" i="30" s="1"/>
  <c r="AC72" i="30" s="1"/>
  <c r="W53" i="30"/>
  <c r="W73" i="30" s="1"/>
  <c r="AB48" i="30"/>
  <c r="AB42" i="30"/>
  <c r="AJ41" i="30"/>
  <c r="AR40" i="30"/>
  <c r="AF39" i="30"/>
  <c r="AN38" i="30"/>
  <c r="AB37" i="30"/>
  <c r="AB57" i="30" s="1"/>
  <c r="AJ36" i="30"/>
  <c r="AR35" i="30"/>
  <c r="AF34" i="30"/>
  <c r="AN33" i="30"/>
  <c r="AB32" i="30"/>
  <c r="AB52" i="30" s="1"/>
  <c r="AB72" i="30" s="1"/>
  <c r="AF29" i="30"/>
  <c r="AF49" i="30"/>
  <c r="AU48" i="30"/>
  <c r="AA48" i="30"/>
  <c r="AA68" i="30" s="1"/>
  <c r="AU42" i="30"/>
  <c r="AA42" i="30"/>
  <c r="AA62" i="30" s="1"/>
  <c r="AQ40" i="30"/>
  <c r="AE39" i="30"/>
  <c r="AM38" i="30"/>
  <c r="AM61" i="30" s="1"/>
  <c r="AA37" i="30"/>
  <c r="AQ35" i="30"/>
  <c r="AE34" i="30"/>
  <c r="AM33" i="30"/>
  <c r="AU32" i="30"/>
  <c r="AM28" i="30"/>
  <c r="AT48" i="30"/>
  <c r="AT71" i="30" s="1"/>
  <c r="Z48" i="30"/>
  <c r="Z68" i="30" s="1"/>
  <c r="AT42" i="30"/>
  <c r="Z42" i="30"/>
  <c r="Z62" i="30" s="1"/>
  <c r="AH41" i="30"/>
  <c r="AP40" i="30"/>
  <c r="AD39" i="30"/>
  <c r="AL38" i="30"/>
  <c r="Z37" i="30"/>
  <c r="Z57" i="30" s="1"/>
  <c r="AH36" i="30"/>
  <c r="AP35" i="30"/>
  <c r="AD34" i="30"/>
  <c r="AL33" i="30"/>
  <c r="AT32" i="30"/>
  <c r="Z32" i="30"/>
  <c r="Z52" i="30" s="1"/>
  <c r="Z72" i="30" s="1"/>
  <c r="AB20" i="4"/>
  <c r="AV20" i="4"/>
  <c r="F20" i="4" s="1"/>
  <c r="C19" i="4"/>
  <c r="AN20" i="4"/>
  <c r="C20" i="4" s="1"/>
  <c r="W20" i="4"/>
  <c r="AQ20" i="4"/>
  <c r="AU20" i="4"/>
  <c r="E20" i="4" s="1"/>
  <c r="E19" i="4"/>
  <c r="D18" i="4"/>
  <c r="G18" i="4" s="1"/>
  <c r="AT20" i="4"/>
  <c r="D20" i="4" s="1"/>
  <c r="H18" i="4"/>
  <c r="S17" i="4"/>
  <c r="AM17" i="4"/>
  <c r="AF18" i="4"/>
  <c r="AF20" i="4" s="1"/>
  <c r="E13" i="4"/>
  <c r="AA16" i="4"/>
  <c r="AU16" i="4"/>
  <c r="E16" i="4" s="1"/>
  <c r="AG18" i="4"/>
  <c r="AD19" i="4"/>
  <c r="AD20" i="4" s="1"/>
  <c r="AG15" i="4"/>
  <c r="O15" i="4"/>
  <c r="AI15" i="4"/>
  <c r="F19" i="4"/>
  <c r="K13" i="4"/>
  <c r="K1" i="4" s="1"/>
  <c r="AA14" i="4"/>
  <c r="AU14" i="4"/>
  <c r="E14" i="4" s="1"/>
  <c r="AG16" i="4"/>
  <c r="Z17" i="4"/>
  <c r="AT17" i="4"/>
  <c r="D17" i="4" s="1"/>
  <c r="S18" i="4"/>
  <c r="S20" i="4" s="1"/>
  <c r="AM18" i="4"/>
  <c r="AM20" i="4" s="1"/>
  <c r="AA17" i="4"/>
  <c r="AU17" i="4"/>
  <c r="E17" i="4" s="1"/>
  <c r="I17" i="4" s="1"/>
  <c r="AG19" i="4"/>
  <c r="O16" i="4"/>
  <c r="AI16" i="4"/>
  <c r="AE19" i="4"/>
  <c r="AE20" i="4" s="1"/>
  <c r="AD14" i="4"/>
  <c r="P16" i="4"/>
  <c r="AJ16" i="4"/>
  <c r="AC17" i="4"/>
  <c r="V18" i="4"/>
  <c r="V20" i="4" s="1"/>
  <c r="AP18" i="4"/>
  <c r="AP20" i="4" s="1"/>
  <c r="AF16" i="4"/>
  <c r="AE14" i="4"/>
  <c r="X15" i="4"/>
  <c r="AR15" i="4"/>
  <c r="Q16" i="4"/>
  <c r="AK16" i="4"/>
  <c r="AD17" i="4"/>
  <c r="AD16" i="4"/>
  <c r="AG14" i="4"/>
  <c r="Z15" i="4"/>
  <c r="AT15" i="4"/>
  <c r="D15" i="4" s="1"/>
  <c r="S16" i="4"/>
  <c r="AM16" i="4"/>
  <c r="AF17" i="4"/>
  <c r="Y18" i="4"/>
  <c r="Y20" i="4" s="1"/>
  <c r="AS18" i="4"/>
  <c r="AS20" i="4" s="1"/>
  <c r="AE16" i="4"/>
  <c r="AH14" i="4"/>
  <c r="AA15" i="4"/>
  <c r="AU15" i="4"/>
  <c r="E15" i="4" s="1"/>
  <c r="I15" i="4" s="1"/>
  <c r="AF14" i="4"/>
  <c r="O14" i="4"/>
  <c r="AI14" i="4"/>
  <c r="P14" i="4"/>
  <c r="AJ14" i="4"/>
  <c r="AD15" i="4"/>
  <c r="R14" i="4"/>
  <c r="AL14" i="4"/>
  <c r="AE15" i="4"/>
  <c r="AE17" i="4"/>
  <c r="AM28" i="31" l="1"/>
  <c r="AR21" i="35"/>
  <c r="I12" i="35" s="1"/>
  <c r="C12" i="35"/>
  <c r="AS21" i="35"/>
  <c r="J12" i="35" s="1"/>
  <c r="D12" i="35"/>
  <c r="AP28" i="31"/>
  <c r="AJ23" i="32"/>
  <c r="AJ30" i="32" s="1"/>
  <c r="AN51" i="33"/>
  <c r="S41" i="33"/>
  <c r="X45" i="33"/>
  <c r="T41" i="33"/>
  <c r="AL53" i="33"/>
  <c r="AG55" i="33"/>
  <c r="V51" i="33"/>
  <c r="AO54" i="33"/>
  <c r="AP48" i="33"/>
  <c r="AP45" i="33"/>
  <c r="I17" i="34"/>
  <c r="Q20" i="34"/>
  <c r="AR20" i="34"/>
  <c r="AH20" i="34"/>
  <c r="R20" i="34"/>
  <c r="AA72" i="34"/>
  <c r="AL21" i="35"/>
  <c r="B12" i="35"/>
  <c r="Q23" i="35"/>
  <c r="AO23" i="35"/>
  <c r="AO24" i="35"/>
  <c r="AC22" i="35"/>
  <c r="Y23" i="35"/>
  <c r="AC21" i="35"/>
  <c r="AP55" i="33"/>
  <c r="AR24" i="35"/>
  <c r="I15" i="35" s="1"/>
  <c r="C15" i="35"/>
  <c r="F15" i="35" s="1"/>
  <c r="AJ74" i="30"/>
  <c r="AM30" i="32"/>
  <c r="AR51" i="33"/>
  <c r="AL41" i="33"/>
  <c r="AR45" i="33"/>
  <c r="AN45" i="33"/>
  <c r="U49" i="33"/>
  <c r="AM38" i="33"/>
  <c r="AM48" i="33"/>
  <c r="Y44" i="33"/>
  <c r="AK72" i="34"/>
  <c r="AB20" i="34"/>
  <c r="AM20" i="34"/>
  <c r="AC25" i="35"/>
  <c r="AO25" i="35"/>
  <c r="AC23" i="35"/>
  <c r="Y25" i="35"/>
  <c r="H11" i="35"/>
  <c r="H1" i="35" s="1"/>
  <c r="Y26" i="35"/>
  <c r="F11" i="35"/>
  <c r="F1" i="35" s="1"/>
  <c r="X42" i="33"/>
  <c r="U28" i="31"/>
  <c r="AJ28" i="32"/>
  <c r="AH44" i="33"/>
  <c r="U20" i="34"/>
  <c r="AL20" i="34"/>
  <c r="AL23" i="35"/>
  <c r="B14" i="35"/>
  <c r="G14" i="35" s="1"/>
  <c r="AL22" i="35"/>
  <c r="B13" i="35"/>
  <c r="D13" i="35"/>
  <c r="AS22" i="35"/>
  <c r="J13" i="35" s="1"/>
  <c r="AO22" i="35"/>
  <c r="Y22" i="35"/>
  <c r="Q26" i="35"/>
  <c r="Q22" i="35"/>
  <c r="Q25" i="35"/>
  <c r="AR23" i="35"/>
  <c r="I14" i="35" s="1"/>
  <c r="C14" i="35"/>
  <c r="F14" i="35" s="1"/>
  <c r="Y21" i="35"/>
  <c r="AR26" i="35"/>
  <c r="I17" i="35" s="1"/>
  <c r="D17" i="35"/>
  <c r="C17" i="35"/>
  <c r="H17" i="35" s="1"/>
  <c r="AQ26" i="35"/>
  <c r="G16" i="35"/>
  <c r="F16" i="35"/>
  <c r="G11" i="35"/>
  <c r="G1" i="35" s="1"/>
  <c r="AF72" i="34"/>
  <c r="AH72" i="34"/>
  <c r="H18" i="34"/>
  <c r="G18" i="34"/>
  <c r="AC20" i="34"/>
  <c r="G17" i="34"/>
  <c r="H17" i="34"/>
  <c r="D19" i="34"/>
  <c r="AT20" i="34"/>
  <c r="D20" i="34" s="1"/>
  <c r="AV20" i="34"/>
  <c r="F20" i="34" s="1"/>
  <c r="AJ20" i="34"/>
  <c r="D18" i="34"/>
  <c r="AT67" i="34"/>
  <c r="AT72" i="34" s="1"/>
  <c r="AD72" i="34"/>
  <c r="AS72" i="34"/>
  <c r="C18" i="34"/>
  <c r="AN67" i="34"/>
  <c r="AN72" i="34" s="1"/>
  <c r="AG72" i="34"/>
  <c r="H19" i="34"/>
  <c r="G19" i="34"/>
  <c r="AG20" i="34"/>
  <c r="I19" i="34"/>
  <c r="G13" i="34"/>
  <c r="G1" i="34" s="1"/>
  <c r="D1" i="34"/>
  <c r="AL72" i="34"/>
  <c r="AM72" i="34"/>
  <c r="H16" i="34"/>
  <c r="G16" i="34"/>
  <c r="AP20" i="34"/>
  <c r="Z20" i="34"/>
  <c r="AF20" i="34"/>
  <c r="AE20" i="34"/>
  <c r="AI72" i="34"/>
  <c r="AU20" i="34"/>
  <c r="E20" i="34" s="1"/>
  <c r="AL48" i="33"/>
  <c r="AR47" i="33"/>
  <c r="U45" i="33"/>
  <c r="AG53" i="33"/>
  <c r="AO45" i="33"/>
  <c r="AF30" i="32"/>
  <c r="R28" i="31"/>
  <c r="AK41" i="33"/>
  <c r="Q50" i="33"/>
  <c r="AK48" i="33"/>
  <c r="AH47" i="33"/>
  <c r="AK54" i="33"/>
  <c r="AG33" i="32"/>
  <c r="AI50" i="33"/>
  <c r="V52" i="33"/>
  <c r="AG47" i="33"/>
  <c r="AR33" i="32"/>
  <c r="AK49" i="33"/>
  <c r="U52" i="33"/>
  <c r="AP52" i="33"/>
  <c r="AK43" i="33"/>
  <c r="AO52" i="33"/>
  <c r="Q38" i="33"/>
  <c r="T49" i="33"/>
  <c r="X48" i="33"/>
  <c r="V28" i="31"/>
  <c r="AH53" i="33"/>
  <c r="S52" i="33"/>
  <c r="AI38" i="33"/>
  <c r="AI54" i="33"/>
  <c r="AK38" i="33"/>
  <c r="AG56" i="33"/>
  <c r="AT45" i="33"/>
  <c r="AO56" i="33"/>
  <c r="AN53" i="33"/>
  <c r="AG48" i="33"/>
  <c r="Q42" i="33"/>
  <c r="AO46" i="33"/>
  <c r="Z41" i="33"/>
  <c r="Z48" i="33"/>
  <c r="AM50" i="30"/>
  <c r="S51" i="33"/>
  <c r="AL51" i="33"/>
  <c r="V41" i="33"/>
  <c r="AM51" i="33"/>
  <c r="U48" i="33"/>
  <c r="AJ25" i="32"/>
  <c r="R51" i="33"/>
  <c r="AL38" i="33"/>
  <c r="AP41" i="33"/>
  <c r="AC46" i="33"/>
  <c r="R41" i="33"/>
  <c r="AH56" i="33"/>
  <c r="O42" i="33"/>
  <c r="AT54" i="33"/>
  <c r="Z47" i="33"/>
  <c r="AR55" i="33"/>
  <c r="AS32" i="32"/>
  <c r="AJ29" i="32"/>
  <c r="AE30" i="32"/>
  <c r="X43" i="33"/>
  <c r="AM41" i="33"/>
  <c r="AO38" i="33"/>
  <c r="U44" i="33"/>
  <c r="Q45" i="33"/>
  <c r="AH50" i="33"/>
  <c r="AI52" i="33"/>
  <c r="AJ27" i="32"/>
  <c r="AH33" i="32"/>
  <c r="AI30" i="32"/>
  <c r="S44" i="33"/>
  <c r="O48" i="33"/>
  <c r="AT48" i="33"/>
  <c r="AT53" i="33"/>
  <c r="AL28" i="31"/>
  <c r="AS28" i="31"/>
  <c r="AL32" i="32"/>
  <c r="X51" i="33"/>
  <c r="O44" i="33"/>
  <c r="AC51" i="33"/>
  <c r="R52" i="33"/>
  <c r="AR41" i="33"/>
  <c r="AR38" i="33"/>
  <c r="O46" i="33"/>
  <c r="AL52" i="33"/>
  <c r="T45" i="33"/>
  <c r="AK42" i="33"/>
  <c r="Y42" i="33"/>
  <c r="Y41" i="33"/>
  <c r="Y43" i="33"/>
  <c r="AQ41" i="33"/>
  <c r="W41" i="33"/>
  <c r="W57" i="33" s="1"/>
  <c r="AH41" i="33"/>
  <c r="C28" i="33"/>
  <c r="H28" i="33" s="1"/>
  <c r="AN48" i="33"/>
  <c r="AC42" i="33"/>
  <c r="V48" i="33"/>
  <c r="Z56" i="33"/>
  <c r="T51" i="33"/>
  <c r="AR54" i="33"/>
  <c r="R49" i="33"/>
  <c r="AL42" i="33"/>
  <c r="Z49" i="33"/>
  <c r="Z50" i="33"/>
  <c r="AL49" i="33"/>
  <c r="AP43" i="33"/>
  <c r="Z43" i="33"/>
  <c r="Z44" i="33"/>
  <c r="U41" i="33"/>
  <c r="U42" i="33"/>
  <c r="AI42" i="33"/>
  <c r="V44" i="33"/>
  <c r="X44" i="33"/>
  <c r="I21" i="33"/>
  <c r="D30" i="33"/>
  <c r="G30" i="33" s="1"/>
  <c r="AT50" i="33"/>
  <c r="AT49" i="33"/>
  <c r="AD52" i="33"/>
  <c r="AC45" i="33"/>
  <c r="Q43" i="33"/>
  <c r="AE46" i="33"/>
  <c r="AH52" i="33"/>
  <c r="S49" i="33"/>
  <c r="U46" i="33"/>
  <c r="AP51" i="33"/>
  <c r="AJ46" i="33"/>
  <c r="AJ57" i="33" s="1"/>
  <c r="AR43" i="33"/>
  <c r="AT43" i="33"/>
  <c r="D23" i="33"/>
  <c r="G23" i="33" s="1"/>
  <c r="AT44" i="33"/>
  <c r="AO41" i="33"/>
  <c r="AO42" i="33"/>
  <c r="AP44" i="33"/>
  <c r="AR44" i="33"/>
  <c r="T42" i="33"/>
  <c r="U51" i="33"/>
  <c r="V46" i="33"/>
  <c r="AL43" i="33"/>
  <c r="J21" i="33"/>
  <c r="AN55" i="33"/>
  <c r="S46" i="33"/>
  <c r="AM46" i="33"/>
  <c r="T46" i="33"/>
  <c r="AN46" i="33"/>
  <c r="W46" i="33"/>
  <c r="AQ46" i="33"/>
  <c r="AB46" i="33"/>
  <c r="AV46" i="33"/>
  <c r="K26" i="33" s="1"/>
  <c r="AD46" i="33"/>
  <c r="AF46" i="33"/>
  <c r="Q46" i="33"/>
  <c r="G21" i="33"/>
  <c r="AT51" i="33"/>
  <c r="AT41" i="33"/>
  <c r="AR42" i="33"/>
  <c r="AK53" i="33"/>
  <c r="AC56" i="33"/>
  <c r="AG44" i="33"/>
  <c r="AG42" i="33"/>
  <c r="AO44" i="33"/>
  <c r="R46" i="33"/>
  <c r="Q52" i="33"/>
  <c r="AK44" i="33"/>
  <c r="AL44" i="33"/>
  <c r="AM44" i="33"/>
  <c r="T44" i="33"/>
  <c r="T47" i="33"/>
  <c r="AI45" i="33"/>
  <c r="AI48" i="33"/>
  <c r="AK45" i="33"/>
  <c r="S42" i="33"/>
  <c r="G24" i="33"/>
  <c r="I24" i="33"/>
  <c r="AH45" i="33"/>
  <c r="AG52" i="33"/>
  <c r="I30" i="33"/>
  <c r="AH43" i="33"/>
  <c r="R44" i="33"/>
  <c r="AL46" i="33"/>
  <c r="AK52" i="33"/>
  <c r="X46" i="33"/>
  <c r="R47" i="33"/>
  <c r="AN44" i="33"/>
  <c r="C24" i="33"/>
  <c r="H24" i="33" s="1"/>
  <c r="C27" i="33"/>
  <c r="H27" i="33" s="1"/>
  <c r="AN47" i="33"/>
  <c r="U47" i="33"/>
  <c r="U50" i="33"/>
  <c r="AM42" i="33"/>
  <c r="S45" i="33"/>
  <c r="R38" i="33"/>
  <c r="AL54" i="33"/>
  <c r="AS46" i="33"/>
  <c r="AG43" i="33"/>
  <c r="AE52" i="33"/>
  <c r="AE57" i="33" s="1"/>
  <c r="G33" i="33"/>
  <c r="H33" i="33"/>
  <c r="AM52" i="33"/>
  <c r="V45" i="33"/>
  <c r="AR53" i="33"/>
  <c r="R43" i="33"/>
  <c r="Q44" i="33"/>
  <c r="AT42" i="33"/>
  <c r="AC48" i="33"/>
  <c r="AR46" i="33"/>
  <c r="AL47" i="33"/>
  <c r="S50" i="33"/>
  <c r="AO47" i="33"/>
  <c r="AO50" i="33"/>
  <c r="R45" i="33"/>
  <c r="AM45" i="33"/>
  <c r="Z54" i="33"/>
  <c r="Z51" i="33"/>
  <c r="AC50" i="33"/>
  <c r="S38" i="33"/>
  <c r="Z53" i="33"/>
  <c r="AL55" i="33"/>
  <c r="AR48" i="33"/>
  <c r="Q41" i="33"/>
  <c r="V49" i="33"/>
  <c r="Q47" i="33"/>
  <c r="X49" i="33"/>
  <c r="Z46" i="33"/>
  <c r="AM50" i="33"/>
  <c r="AH48" i="33"/>
  <c r="V50" i="33"/>
  <c r="AL45" i="33"/>
  <c r="AC38" i="33"/>
  <c r="AC41" i="33"/>
  <c r="AC44" i="33"/>
  <c r="AG38" i="33"/>
  <c r="P52" i="33"/>
  <c r="P57" i="33" s="1"/>
  <c r="AC55" i="33"/>
  <c r="AN42" i="33"/>
  <c r="C22" i="33"/>
  <c r="H22" i="33" s="1"/>
  <c r="Q49" i="33"/>
  <c r="AP49" i="33"/>
  <c r="AK47" i="33"/>
  <c r="AR49" i="33"/>
  <c r="D26" i="33"/>
  <c r="G26" i="33" s="1"/>
  <c r="AT46" i="33"/>
  <c r="AG54" i="33"/>
  <c r="AP50" i="33"/>
  <c r="X47" i="33"/>
  <c r="R48" i="33"/>
  <c r="V42" i="33"/>
  <c r="AI49" i="33"/>
  <c r="O52" i="33"/>
  <c r="I33" i="33"/>
  <c r="AK55" i="33"/>
  <c r="V43" i="33"/>
  <c r="AN50" i="33"/>
  <c r="C30" i="33"/>
  <c r="H30" i="33" s="1"/>
  <c r="AP42" i="33"/>
  <c r="Y46" i="33"/>
  <c r="U38" i="33"/>
  <c r="AS42" i="33"/>
  <c r="AS41" i="33"/>
  <c r="AS43" i="33"/>
  <c r="AS38" i="33"/>
  <c r="AI55" i="33"/>
  <c r="O47" i="33"/>
  <c r="AK50" i="33"/>
  <c r="AG51" i="33"/>
  <c r="D35" i="33"/>
  <c r="G35" i="33" s="1"/>
  <c r="AT55" i="33"/>
  <c r="AI51" i="33"/>
  <c r="Q48" i="33"/>
  <c r="X50" i="33"/>
  <c r="O43" i="33"/>
  <c r="O57" i="33" s="1"/>
  <c r="S43" i="33"/>
  <c r="AI46" i="33"/>
  <c r="V38" i="33"/>
  <c r="AN41" i="33"/>
  <c r="C21" i="33"/>
  <c r="H21" i="33" s="1"/>
  <c r="AG41" i="33"/>
  <c r="R50" i="33"/>
  <c r="Z52" i="33"/>
  <c r="AH38" i="33"/>
  <c r="AO53" i="33"/>
  <c r="AR50" i="33"/>
  <c r="AI43" i="33"/>
  <c r="AP38" i="33"/>
  <c r="AN43" i="33"/>
  <c r="AI53" i="33"/>
  <c r="AL50" i="33"/>
  <c r="AT52" i="33"/>
  <c r="D32" i="33"/>
  <c r="G32" i="33" s="1"/>
  <c r="AN38" i="33"/>
  <c r="AH54" i="33"/>
  <c r="Q51" i="33"/>
  <c r="AM43" i="33"/>
  <c r="AP46" i="33"/>
  <c r="AG46" i="33"/>
  <c r="AP54" i="33"/>
  <c r="AC53" i="33"/>
  <c r="AO55" i="33"/>
  <c r="AI56" i="33"/>
  <c r="X52" i="33"/>
  <c r="K21" i="33"/>
  <c r="W52" i="33"/>
  <c r="AQ52" i="33"/>
  <c r="Y52" i="33"/>
  <c r="AS52" i="33"/>
  <c r="AA52" i="33"/>
  <c r="AA57" i="33" s="1"/>
  <c r="AU52" i="33"/>
  <c r="J32" i="33" s="1"/>
  <c r="AB52" i="33"/>
  <c r="AV52" i="33"/>
  <c r="K32" i="33" s="1"/>
  <c r="AC52" i="33"/>
  <c r="AF52" i="33"/>
  <c r="T52" i="33"/>
  <c r="AN52" i="33"/>
  <c r="AN56" i="33"/>
  <c r="C36" i="33"/>
  <c r="H36" i="33" s="1"/>
  <c r="AK51" i="33"/>
  <c r="S48" i="33"/>
  <c r="Z42" i="33"/>
  <c r="AC47" i="33"/>
  <c r="AO51" i="33"/>
  <c r="AH55" i="33"/>
  <c r="AG49" i="33"/>
  <c r="AG50" i="33"/>
  <c r="R42" i="33"/>
  <c r="T43" i="33"/>
  <c r="AI41" i="33"/>
  <c r="AR52" i="33"/>
  <c r="X41" i="33"/>
  <c r="X38" i="33"/>
  <c r="O38" i="33"/>
  <c r="AP56" i="33"/>
  <c r="AH46" i="33"/>
  <c r="AO48" i="33"/>
  <c r="AM49" i="33"/>
  <c r="U43" i="33"/>
  <c r="T38" i="33"/>
  <c r="AK46" i="33"/>
  <c r="AH50" i="30"/>
  <c r="AO28" i="31"/>
  <c r="AJ64" i="30"/>
  <c r="W28" i="31"/>
  <c r="AR30" i="32"/>
  <c r="S28" i="31"/>
  <c r="AH28" i="31"/>
  <c r="AE54" i="30"/>
  <c r="AE74" i="30" s="1"/>
  <c r="Y28" i="31"/>
  <c r="AU63" i="30"/>
  <c r="J37" i="30" s="1"/>
  <c r="AE59" i="30"/>
  <c r="AG30" i="32"/>
  <c r="AP65" i="30"/>
  <c r="G13" i="31"/>
  <c r="AR32" i="32"/>
  <c r="AM33" i="32"/>
  <c r="I12" i="32"/>
  <c r="I20" i="32" s="1"/>
  <c r="AS30" i="32"/>
  <c r="I19" i="32" s="1"/>
  <c r="AS33" i="32"/>
  <c r="AH63" i="30"/>
  <c r="BD25" i="31"/>
  <c r="T28" i="31"/>
  <c r="AF32" i="32"/>
  <c r="AD30" i="32"/>
  <c r="AI28" i="31"/>
  <c r="BC28" i="31"/>
  <c r="AQ28" i="31"/>
  <c r="AK33" i="32"/>
  <c r="AE33" i="32"/>
  <c r="AE55" i="30"/>
  <c r="AT30" i="32"/>
  <c r="J19" i="32" s="1"/>
  <c r="AT33" i="32"/>
  <c r="J12" i="32"/>
  <c r="J20" i="32" s="1"/>
  <c r="P20" i="32"/>
  <c r="P25" i="32"/>
  <c r="AN30" i="32"/>
  <c r="AN33" i="32"/>
  <c r="AJ32" i="32"/>
  <c r="AK32" i="32"/>
  <c r="AQ20" i="32"/>
  <c r="AM32" i="32"/>
  <c r="AL30" i="32"/>
  <c r="AL33" i="32"/>
  <c r="AO30" i="32"/>
  <c r="AO33" i="32"/>
  <c r="AK20" i="32"/>
  <c r="AQ30" i="32"/>
  <c r="AQ33" i="32"/>
  <c r="AJ24" i="32"/>
  <c r="AO32" i="32"/>
  <c r="AQ32" i="32"/>
  <c r="V20" i="32"/>
  <c r="V24" i="32"/>
  <c r="AO20" i="32"/>
  <c r="Q20" i="32"/>
  <c r="AJ33" i="32"/>
  <c r="AK30" i="32"/>
  <c r="AM20" i="32"/>
  <c r="E20" i="32"/>
  <c r="H20" i="32" s="1"/>
  <c r="F20" i="32"/>
  <c r="G20" i="32"/>
  <c r="AP30" i="32"/>
  <c r="AP33" i="32"/>
  <c r="AP20" i="32"/>
  <c r="AJ20" i="32"/>
  <c r="AP32" i="32"/>
  <c r="J16" i="32"/>
  <c r="AT32" i="32"/>
  <c r="H14" i="31"/>
  <c r="G14" i="31"/>
  <c r="AL65" i="30"/>
  <c r="AT28" i="31"/>
  <c r="AF60" i="30"/>
  <c r="AE60" i="30"/>
  <c r="AE58" i="30"/>
  <c r="BF28" i="31"/>
  <c r="I17" i="31" s="1"/>
  <c r="AN53" i="30"/>
  <c r="BD23" i="31"/>
  <c r="BD27" i="31"/>
  <c r="AP56" i="30"/>
  <c r="P24" i="31"/>
  <c r="AR28" i="31"/>
  <c r="AJ69" i="30"/>
  <c r="AO75" i="30"/>
  <c r="BD24" i="31"/>
  <c r="P22" i="31"/>
  <c r="AS75" i="30"/>
  <c r="AK75" i="30"/>
  <c r="AY28" i="31"/>
  <c r="BD22" i="31"/>
  <c r="AF58" i="30"/>
  <c r="Q28" i="31"/>
  <c r="AA28" i="31"/>
  <c r="AF54" i="30"/>
  <c r="AF74" i="30" s="1"/>
  <c r="AW28" i="31"/>
  <c r="BB28" i="31"/>
  <c r="AK28" i="31"/>
  <c r="P25" i="31"/>
  <c r="C11" i="31"/>
  <c r="F11" i="31" s="1"/>
  <c r="BE22" i="31"/>
  <c r="AJ25" i="31"/>
  <c r="BE24" i="31"/>
  <c r="C13" i="31"/>
  <c r="F13" i="31" s="1"/>
  <c r="AN28" i="31"/>
  <c r="AB28" i="31"/>
  <c r="AZ28" i="31"/>
  <c r="F12" i="31"/>
  <c r="G12" i="31"/>
  <c r="H12" i="31"/>
  <c r="AG28" i="31"/>
  <c r="BA28" i="31"/>
  <c r="AV28" i="31"/>
  <c r="AF28" i="31"/>
  <c r="AD28" i="31"/>
  <c r="P23" i="31"/>
  <c r="P26" i="31"/>
  <c r="AX28" i="31"/>
  <c r="AJ23" i="31"/>
  <c r="Z28" i="31"/>
  <c r="AJ26" i="31"/>
  <c r="BE25" i="31"/>
  <c r="C14" i="31"/>
  <c r="F14" i="31" s="1"/>
  <c r="AJ24" i="31"/>
  <c r="AE28" i="31"/>
  <c r="AJ22" i="31"/>
  <c r="AC28" i="31"/>
  <c r="AQ62" i="30"/>
  <c r="AB62" i="30"/>
  <c r="AB68" i="30"/>
  <c r="AH65" i="30"/>
  <c r="AN54" i="30"/>
  <c r="AJ59" i="30"/>
  <c r="AU66" i="30"/>
  <c r="J40" i="30" s="1"/>
  <c r="AJ71" i="30"/>
  <c r="AL63" i="30"/>
  <c r="AN66" i="30"/>
  <c r="AB65" i="30"/>
  <c r="AJ54" i="30"/>
  <c r="AP66" i="30"/>
  <c r="AP53" i="30"/>
  <c r="AT67" i="30"/>
  <c r="AR63" i="30"/>
  <c r="AL55" i="30"/>
  <c r="AI75" i="30"/>
  <c r="AT53" i="30"/>
  <c r="AJ61" i="30"/>
  <c r="AE56" i="30"/>
  <c r="AD58" i="30"/>
  <c r="AN63" i="30"/>
  <c r="AP59" i="30"/>
  <c r="AT61" i="30"/>
  <c r="AF59" i="30"/>
  <c r="AH60" i="30"/>
  <c r="AA53" i="30"/>
  <c r="AA73" i="30" s="1"/>
  <c r="AM58" i="30"/>
  <c r="AM55" i="30"/>
  <c r="AM53" i="30"/>
  <c r="AM54" i="30"/>
  <c r="AM56" i="30"/>
  <c r="C41" i="30"/>
  <c r="H41" i="30" s="1"/>
  <c r="AN67" i="30"/>
  <c r="AM60" i="30"/>
  <c r="AN56" i="30"/>
  <c r="G27" i="30"/>
  <c r="H27" i="30"/>
  <c r="AQ54" i="30"/>
  <c r="AQ60" i="30"/>
  <c r="AQ57" i="30"/>
  <c r="AQ58" i="30"/>
  <c r="AQ55" i="30"/>
  <c r="AR67" i="30"/>
  <c r="AR62" i="30"/>
  <c r="AR61" i="30"/>
  <c r="AR64" i="30"/>
  <c r="AT74" i="30"/>
  <c r="D48" i="30"/>
  <c r="AT72" i="30"/>
  <c r="AT70" i="30"/>
  <c r="AT73" i="30"/>
  <c r="AT55" i="30"/>
  <c r="E33" i="30"/>
  <c r="AU59" i="30"/>
  <c r="J33" i="30" s="1"/>
  <c r="AR65" i="30"/>
  <c r="AR68" i="30"/>
  <c r="AH67" i="30"/>
  <c r="AP50" i="30"/>
  <c r="AP55" i="30"/>
  <c r="AP54" i="30"/>
  <c r="AP60" i="30"/>
  <c r="AP58" i="30"/>
  <c r="AT64" i="30"/>
  <c r="D38" i="30"/>
  <c r="AT63" i="30"/>
  <c r="AT62" i="30"/>
  <c r="AT65" i="30"/>
  <c r="AV75" i="30"/>
  <c r="K27" i="30"/>
  <c r="K49" i="30" s="1"/>
  <c r="C33" i="30"/>
  <c r="AN59" i="30"/>
  <c r="AH58" i="30"/>
  <c r="AH55" i="30"/>
  <c r="AH59" i="30"/>
  <c r="AH56" i="30"/>
  <c r="AH57" i="30"/>
  <c r="AU73" i="30"/>
  <c r="J47" i="30" s="1"/>
  <c r="E47" i="30"/>
  <c r="AQ63" i="30"/>
  <c r="AJ66" i="30"/>
  <c r="AJ63" i="30"/>
  <c r="AJ62" i="30"/>
  <c r="AJ68" i="30"/>
  <c r="AA58" i="30"/>
  <c r="AQ59" i="30"/>
  <c r="AU64" i="30"/>
  <c r="J38" i="30" s="1"/>
  <c r="E38" i="30"/>
  <c r="D31" i="30"/>
  <c r="AT57" i="30"/>
  <c r="I27" i="30"/>
  <c r="AA66" i="30"/>
  <c r="AD56" i="30"/>
  <c r="AN50" i="30"/>
  <c r="D1" i="30"/>
  <c r="G26" i="30"/>
  <c r="G1" i="30" s="1"/>
  <c r="E32" i="30"/>
  <c r="AU58" i="30"/>
  <c r="J32" i="30" s="1"/>
  <c r="AR50" i="30"/>
  <c r="AM59" i="30"/>
  <c r="AR66" i="30"/>
  <c r="AL62" i="30"/>
  <c r="AL61" i="30"/>
  <c r="AL68" i="30"/>
  <c r="AL66" i="30"/>
  <c r="E43" i="30"/>
  <c r="AU69" i="30"/>
  <c r="J43" i="30" s="1"/>
  <c r="AU72" i="30"/>
  <c r="J46" i="30" s="1"/>
  <c r="AU71" i="30"/>
  <c r="J45" i="30" s="1"/>
  <c r="AD53" i="30"/>
  <c r="AD73" i="30" s="1"/>
  <c r="AD50" i="30"/>
  <c r="AD70" i="30" s="1"/>
  <c r="AU55" i="30"/>
  <c r="J29" i="30" s="1"/>
  <c r="E29" i="30"/>
  <c r="AM62" i="30"/>
  <c r="AQ61" i="30"/>
  <c r="AQ68" i="30"/>
  <c r="AQ65" i="30"/>
  <c r="AQ67" i="30"/>
  <c r="AJ67" i="30"/>
  <c r="AD57" i="30"/>
  <c r="AJ55" i="30"/>
  <c r="AQ53" i="30"/>
  <c r="A66" i="30"/>
  <c r="O66" i="30"/>
  <c r="T66" i="30"/>
  <c r="V66" i="30"/>
  <c r="X66" i="30"/>
  <c r="Z66" i="30"/>
  <c r="Q66" i="30"/>
  <c r="R66" i="30"/>
  <c r="W66" i="30"/>
  <c r="S66" i="30"/>
  <c r="U66" i="30"/>
  <c r="Y66" i="30"/>
  <c r="AB66" i="30"/>
  <c r="AF66" i="30"/>
  <c r="C38" i="30"/>
  <c r="AN64" i="30"/>
  <c r="AL50" i="30"/>
  <c r="AA54" i="30"/>
  <c r="AA74" i="30" s="1"/>
  <c r="AA57" i="30"/>
  <c r="AP64" i="30"/>
  <c r="E31" i="30"/>
  <c r="AU57" i="30"/>
  <c r="J31" i="30" s="1"/>
  <c r="E34" i="30"/>
  <c r="I34" i="30" s="1"/>
  <c r="AU60" i="30"/>
  <c r="J34" i="30" s="1"/>
  <c r="AD60" i="30"/>
  <c r="AN65" i="30"/>
  <c r="AT68" i="30"/>
  <c r="D42" i="30"/>
  <c r="AM57" i="30"/>
  <c r="H40" i="30"/>
  <c r="AU62" i="30"/>
  <c r="J36" i="30" s="1"/>
  <c r="E36" i="30"/>
  <c r="AU67" i="30"/>
  <c r="J41" i="30" s="1"/>
  <c r="AU61" i="30"/>
  <c r="J35" i="30" s="1"/>
  <c r="AU65" i="30"/>
  <c r="J39" i="30" s="1"/>
  <c r="E39" i="30"/>
  <c r="I39" i="30" s="1"/>
  <c r="D30" i="30"/>
  <c r="AT56" i="30"/>
  <c r="AU54" i="30"/>
  <c r="J28" i="30" s="1"/>
  <c r="E28" i="30"/>
  <c r="AN68" i="30"/>
  <c r="AN61" i="30"/>
  <c r="AD54" i="30"/>
  <c r="AD74" i="30" s="1"/>
  <c r="AQ66" i="30"/>
  <c r="AJ60" i="30"/>
  <c r="AT54" i="30"/>
  <c r="D28" i="30"/>
  <c r="AT60" i="30"/>
  <c r="C29" i="30"/>
  <c r="AN55" i="30"/>
  <c r="AN60" i="30"/>
  <c r="AH53" i="30"/>
  <c r="E44" i="30"/>
  <c r="AU70" i="30"/>
  <c r="J44" i="30" s="1"/>
  <c r="AJ50" i="30"/>
  <c r="AN58" i="30"/>
  <c r="AT50" i="30"/>
  <c r="AU56" i="30"/>
  <c r="J30" i="30" s="1"/>
  <c r="E30" i="30"/>
  <c r="C31" i="30"/>
  <c r="AN57" i="30"/>
  <c r="AJ56" i="30"/>
  <c r="AJ53" i="30"/>
  <c r="AL59" i="30"/>
  <c r="AP62" i="30"/>
  <c r="AP67" i="30"/>
  <c r="AP61" i="30"/>
  <c r="AP68" i="30"/>
  <c r="AP63" i="30"/>
  <c r="D40" i="30"/>
  <c r="G40" i="30" s="1"/>
  <c r="AT66" i="30"/>
  <c r="AB55" i="30"/>
  <c r="AB61" i="30"/>
  <c r="AB64" i="30"/>
  <c r="AB63" i="30"/>
  <c r="AT69" i="30"/>
  <c r="AA55" i="30"/>
  <c r="AE66" i="30"/>
  <c r="AH54" i="30"/>
  <c r="AL53" i="30"/>
  <c r="AQ50" i="30"/>
  <c r="AQ64" i="30"/>
  <c r="I40" i="30"/>
  <c r="AT58" i="30"/>
  <c r="D32" i="30"/>
  <c r="AM68" i="30"/>
  <c r="AM65" i="30"/>
  <c r="AM67" i="30"/>
  <c r="AM63" i="30"/>
  <c r="AM66" i="30"/>
  <c r="AM64" i="30"/>
  <c r="AA59" i="30"/>
  <c r="AH68" i="30"/>
  <c r="AH62" i="30"/>
  <c r="AH66" i="30"/>
  <c r="AH64" i="30"/>
  <c r="E42" i="30"/>
  <c r="AU68" i="30"/>
  <c r="J42" i="30" s="1"/>
  <c r="AL67" i="30"/>
  <c r="C36" i="30"/>
  <c r="AN62" i="30"/>
  <c r="AJ58" i="30"/>
  <c r="AF53" i="30"/>
  <c r="AF73" i="30" s="1"/>
  <c r="AL54" i="30"/>
  <c r="AF57" i="30"/>
  <c r="AP57" i="30"/>
  <c r="AE57" i="30"/>
  <c r="AC50" i="30"/>
  <c r="AC70" i="30" s="1"/>
  <c r="AF56" i="30"/>
  <c r="AL57" i="30"/>
  <c r="AL56" i="30"/>
  <c r="AL58" i="30"/>
  <c r="AA56" i="30"/>
  <c r="AU50" i="30"/>
  <c r="AL64" i="30"/>
  <c r="E48" i="30"/>
  <c r="AU74" i="30"/>
  <c r="J48" i="30" s="1"/>
  <c r="AJ65" i="30"/>
  <c r="Z53" i="30"/>
  <c r="Z73" i="30" s="1"/>
  <c r="Z50" i="30"/>
  <c r="Z70" i="30" s="1"/>
  <c r="AL60" i="30"/>
  <c r="AJ57" i="30"/>
  <c r="AD59" i="30"/>
  <c r="AF50" i="30"/>
  <c r="AF70" i="30" s="1"/>
  <c r="AF69" i="30"/>
  <c r="AJ73" i="30"/>
  <c r="AJ70" i="30"/>
  <c r="D33" i="30"/>
  <c r="AT59" i="30"/>
  <c r="C1" i="30"/>
  <c r="H26" i="30"/>
  <c r="H1" i="30" s="1"/>
  <c r="AH61" i="30"/>
  <c r="AD66" i="30"/>
  <c r="P66" i="30"/>
  <c r="AU53" i="30"/>
  <c r="AQ56" i="30"/>
  <c r="H15" i="4"/>
  <c r="G15" i="4"/>
  <c r="I19" i="4"/>
  <c r="G16" i="4"/>
  <c r="H16" i="4"/>
  <c r="G19" i="4"/>
  <c r="H19" i="4"/>
  <c r="I16" i="4"/>
  <c r="E1" i="4"/>
  <c r="I13" i="4"/>
  <c r="I1" i="4" s="1"/>
  <c r="I20" i="4"/>
  <c r="H14" i="4"/>
  <c r="G14" i="4"/>
  <c r="AG20" i="4"/>
  <c r="H17" i="4"/>
  <c r="G17" i="4"/>
  <c r="H20" i="4"/>
  <c r="G20" i="4"/>
  <c r="I14" i="4"/>
  <c r="AU57" i="33" l="1"/>
  <c r="AK57" i="33"/>
  <c r="F17" i="35"/>
  <c r="G17" i="35"/>
  <c r="E17" i="35"/>
  <c r="AB57" i="33"/>
  <c r="AP72" i="34"/>
  <c r="H13" i="35"/>
  <c r="F13" i="35"/>
  <c r="G13" i="35"/>
  <c r="H12" i="35"/>
  <c r="G12" i="35"/>
  <c r="F12" i="35"/>
  <c r="G20" i="34"/>
  <c r="H20" i="34"/>
  <c r="I20" i="34"/>
  <c r="S57" i="33"/>
  <c r="AM57" i="33"/>
  <c r="AF57" i="33"/>
  <c r="AO57" i="33"/>
  <c r="AD57" i="33"/>
  <c r="T57" i="33"/>
  <c r="V57" i="33"/>
  <c r="AP57" i="33"/>
  <c r="Z57" i="33"/>
  <c r="AL57" i="33"/>
  <c r="R57" i="33"/>
  <c r="AQ57" i="33"/>
  <c r="U57" i="33"/>
  <c r="Q57" i="33"/>
  <c r="AS57" i="33"/>
  <c r="X57" i="33"/>
  <c r="AH57" i="33"/>
  <c r="AG57" i="33"/>
  <c r="Y57" i="33"/>
  <c r="AI57" i="33"/>
  <c r="AN57" i="33"/>
  <c r="J37" i="33"/>
  <c r="AV57" i="33"/>
  <c r="AT57" i="33"/>
  <c r="AR57" i="33"/>
  <c r="K37" i="33"/>
  <c r="AC57" i="33"/>
  <c r="BD28" i="31"/>
  <c r="P28" i="31"/>
  <c r="AJ28" i="31"/>
  <c r="BE28" i="31"/>
  <c r="AN75" i="30"/>
  <c r="AT75" i="30"/>
  <c r="AR75" i="30"/>
  <c r="AP75" i="30"/>
  <c r="AQ75" i="30"/>
  <c r="J27" i="30"/>
  <c r="J49" i="30" s="1"/>
  <c r="AU75" i="30"/>
  <c r="G48" i="30"/>
  <c r="H48" i="30"/>
  <c r="I48" i="30"/>
  <c r="G42" i="30"/>
  <c r="H42" i="30"/>
  <c r="I42" i="30"/>
  <c r="AH75" i="30"/>
  <c r="G36" i="30"/>
  <c r="H36" i="30"/>
  <c r="I36" i="30"/>
  <c r="G29" i="30"/>
  <c r="H29" i="30"/>
  <c r="G33" i="30"/>
  <c r="H33" i="30"/>
  <c r="I33" i="30"/>
  <c r="H39" i="30"/>
  <c r="G39" i="30"/>
  <c r="H44" i="30"/>
  <c r="G44" i="30"/>
  <c r="I44" i="30"/>
  <c r="G38" i="30"/>
  <c r="H38" i="30"/>
  <c r="I38" i="30"/>
  <c r="AM75" i="30"/>
  <c r="AJ75" i="30"/>
  <c r="I29" i="30"/>
  <c r="G43" i="30"/>
  <c r="H43" i="30"/>
  <c r="I43" i="30"/>
  <c r="G32" i="30"/>
  <c r="H32" i="30"/>
  <c r="I32" i="30"/>
  <c r="H34" i="30"/>
  <c r="G34" i="30"/>
  <c r="G47" i="30"/>
  <c r="H47" i="30"/>
  <c r="I47" i="30"/>
  <c r="AL75" i="30"/>
  <c r="G30" i="30"/>
  <c r="H30" i="30"/>
  <c r="I30" i="30"/>
  <c r="G28" i="30"/>
  <c r="H28" i="30"/>
  <c r="I28" i="30"/>
  <c r="G31" i="30"/>
  <c r="H31" i="30"/>
  <c r="I31" i="30"/>
  <c r="I1" i="15" l="1"/>
  <c r="H1" i="15"/>
  <c r="G1" i="15"/>
  <c r="F1" i="15"/>
  <c r="E1" i="15"/>
  <c r="D1" i="15"/>
  <c r="C1" i="15"/>
  <c r="B1" i="15"/>
  <c r="A8" i="15"/>
  <c r="A7" i="15"/>
  <c r="A6" i="15"/>
  <c r="A5" i="15"/>
  <c r="A4" i="15"/>
  <c r="A3" i="15"/>
  <c r="A2" i="15"/>
  <c r="A1" i="15"/>
  <c r="J18" i="15"/>
  <c r="I18" i="15"/>
  <c r="E18" i="15"/>
  <c r="A18" i="15"/>
  <c r="E16" i="15"/>
  <c r="A16" i="15"/>
  <c r="E15" i="15"/>
  <c r="A15" i="15"/>
  <c r="E14" i="15"/>
  <c r="A14" i="15"/>
  <c r="E13" i="15"/>
  <c r="A13" i="15"/>
  <c r="E12" i="15"/>
  <c r="A12" i="15"/>
  <c r="J11" i="15"/>
  <c r="I11" i="15"/>
  <c r="F11" i="15"/>
  <c r="E11" i="15"/>
  <c r="H11" i="15" s="1"/>
  <c r="D11" i="15"/>
  <c r="C11" i="15"/>
  <c r="B11" i="15"/>
  <c r="G11" i="15" s="1"/>
  <c r="A11" i="15"/>
  <c r="AS11" i="15"/>
  <c r="AR11" i="15"/>
  <c r="AQ11" i="15"/>
  <c r="AQ15" i="15" s="1"/>
  <c r="AP11" i="15"/>
  <c r="AP17" i="15" s="1"/>
  <c r="AO11" i="15"/>
  <c r="AN11" i="15"/>
  <c r="AM11" i="15"/>
  <c r="AM14" i="15" s="1"/>
  <c r="AL11" i="15"/>
  <c r="AL17" i="15" s="1"/>
  <c r="B17" i="15" s="1"/>
  <c r="AK11" i="15"/>
  <c r="AJ11" i="15"/>
  <c r="AI11" i="15"/>
  <c r="AI17" i="15" s="1"/>
  <c r="AH11" i="15"/>
  <c r="AH17" i="15" s="1"/>
  <c r="AG11" i="15"/>
  <c r="AF11" i="15"/>
  <c r="AE11" i="15"/>
  <c r="AE16" i="15" s="1"/>
  <c r="AD11" i="15"/>
  <c r="AD17" i="15" s="1"/>
  <c r="AC11" i="15"/>
  <c r="AB11" i="15"/>
  <c r="AA11" i="15"/>
  <c r="AA15" i="15" s="1"/>
  <c r="Z11" i="15"/>
  <c r="Z17" i="15" s="1"/>
  <c r="Y11" i="15"/>
  <c r="X11" i="15"/>
  <c r="W11" i="15"/>
  <c r="W14" i="15" s="1"/>
  <c r="AS18" i="15"/>
  <c r="AO18" i="15"/>
  <c r="AN18" i="15"/>
  <c r="AC18" i="15"/>
  <c r="Y18" i="15"/>
  <c r="X18" i="15"/>
  <c r="AS17" i="15"/>
  <c r="AR17" i="15"/>
  <c r="AQ17" i="15"/>
  <c r="AO17" i="15"/>
  <c r="AN17" i="15"/>
  <c r="AK17" i="15"/>
  <c r="AJ17" i="15"/>
  <c r="AG17" i="15"/>
  <c r="AF17" i="15"/>
  <c r="AE17" i="15"/>
  <c r="AC17" i="15"/>
  <c r="AB17" i="15"/>
  <c r="AA17" i="15"/>
  <c r="Y17" i="15"/>
  <c r="X17" i="15"/>
  <c r="AS16" i="15"/>
  <c r="D16" i="15" s="1"/>
  <c r="AR16" i="15"/>
  <c r="C16" i="15" s="1"/>
  <c r="AQ16" i="15"/>
  <c r="AO16" i="15"/>
  <c r="AN16" i="15"/>
  <c r="AM16" i="15"/>
  <c r="AK16" i="15"/>
  <c r="AJ16" i="15"/>
  <c r="AG16" i="15"/>
  <c r="AF16" i="15"/>
  <c r="AC16" i="15"/>
  <c r="AB16" i="15"/>
  <c r="AA16" i="15"/>
  <c r="Y16" i="15"/>
  <c r="X16" i="15"/>
  <c r="AS15" i="15"/>
  <c r="D15" i="15" s="1"/>
  <c r="AR15" i="15"/>
  <c r="C15" i="15" s="1"/>
  <c r="AO15" i="15"/>
  <c r="AN15" i="15"/>
  <c r="AM15" i="15"/>
  <c r="AK15" i="15"/>
  <c r="AJ15" i="15"/>
  <c r="AI15" i="15"/>
  <c r="AG15" i="15"/>
  <c r="AF15" i="15"/>
  <c r="AC15" i="15"/>
  <c r="AB15" i="15"/>
  <c r="Y15" i="15"/>
  <c r="X15" i="15"/>
  <c r="AS14" i="15"/>
  <c r="AR14" i="15"/>
  <c r="C14" i="15" s="1"/>
  <c r="AO14" i="15"/>
  <c r="AN14" i="15"/>
  <c r="AK14" i="15"/>
  <c r="AJ14" i="15"/>
  <c r="AI14" i="15"/>
  <c r="AG14" i="15"/>
  <c r="AF14" i="15"/>
  <c r="AE14" i="15"/>
  <c r="AC14" i="15"/>
  <c r="AB14" i="15"/>
  <c r="Y14" i="15"/>
  <c r="X14" i="15"/>
  <c r="AS13" i="15"/>
  <c r="D13" i="15" s="1"/>
  <c r="AR13" i="15"/>
  <c r="C13" i="15" s="1"/>
  <c r="AQ13" i="15"/>
  <c r="AO13" i="15"/>
  <c r="AN13" i="15"/>
  <c r="AK13" i="15"/>
  <c r="AJ13" i="15"/>
  <c r="AG13" i="15"/>
  <c r="AF13" i="15"/>
  <c r="AE13" i="15"/>
  <c r="AC13" i="15"/>
  <c r="AB13" i="15"/>
  <c r="AA13" i="15"/>
  <c r="Y13" i="15"/>
  <c r="X13" i="15"/>
  <c r="AS12" i="15"/>
  <c r="D12" i="15" s="1"/>
  <c r="AR12" i="15"/>
  <c r="C12" i="15" s="1"/>
  <c r="AQ12" i="15"/>
  <c r="AO12" i="15"/>
  <c r="AN12" i="15"/>
  <c r="AM12" i="15"/>
  <c r="AK12" i="15"/>
  <c r="AJ12" i="15"/>
  <c r="AG12" i="15"/>
  <c r="AF12" i="15"/>
  <c r="AC12" i="15"/>
  <c r="AB12" i="15"/>
  <c r="AA12" i="15"/>
  <c r="Y12" i="15"/>
  <c r="X12" i="15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43" i="14"/>
  <c r="A42" i="14"/>
  <c r="A41" i="14"/>
  <c r="L28" i="14"/>
  <c r="L43" i="14" s="1"/>
  <c r="H28" i="14"/>
  <c r="D28" i="14"/>
  <c r="D43" i="14" s="1"/>
  <c r="A28" i="14"/>
  <c r="O28" i="14" s="1"/>
  <c r="M27" i="14"/>
  <c r="L27" i="14"/>
  <c r="K27" i="14"/>
  <c r="J27" i="14"/>
  <c r="I27" i="14"/>
  <c r="H27" i="14"/>
  <c r="G27" i="14"/>
  <c r="P27" i="14" s="1"/>
  <c r="F27" i="14"/>
  <c r="E27" i="14"/>
  <c r="D27" i="14"/>
  <c r="B27" i="14"/>
  <c r="A27" i="14"/>
  <c r="O27" i="14" s="1"/>
  <c r="M26" i="14"/>
  <c r="R26" i="14" s="1"/>
  <c r="L26" i="14"/>
  <c r="K26" i="14"/>
  <c r="J26" i="14"/>
  <c r="I26" i="14"/>
  <c r="H26" i="14"/>
  <c r="G26" i="14"/>
  <c r="X26" i="14" s="1"/>
  <c r="F26" i="14"/>
  <c r="E26" i="14"/>
  <c r="D26" i="14"/>
  <c r="B26" i="14"/>
  <c r="A26" i="14"/>
  <c r="O26" i="14" s="1"/>
  <c r="M25" i="14"/>
  <c r="L25" i="14"/>
  <c r="K25" i="14"/>
  <c r="J25" i="14"/>
  <c r="I25" i="14"/>
  <c r="H25" i="14"/>
  <c r="G25" i="14"/>
  <c r="F25" i="14"/>
  <c r="E25" i="14"/>
  <c r="D25" i="14"/>
  <c r="B25" i="14"/>
  <c r="A25" i="14"/>
  <c r="A40" i="14" s="1"/>
  <c r="M24" i="14"/>
  <c r="L24" i="14"/>
  <c r="Q24" i="14" s="1"/>
  <c r="K24" i="14"/>
  <c r="J24" i="14"/>
  <c r="I24" i="14"/>
  <c r="H24" i="14"/>
  <c r="G24" i="14"/>
  <c r="X24" i="14" s="1"/>
  <c r="F24" i="14"/>
  <c r="E24" i="14"/>
  <c r="D24" i="14"/>
  <c r="B24" i="14"/>
  <c r="A24" i="14"/>
  <c r="A39" i="14" s="1"/>
  <c r="M23" i="14"/>
  <c r="L23" i="14"/>
  <c r="K23" i="14"/>
  <c r="J23" i="14"/>
  <c r="I23" i="14"/>
  <c r="H23" i="14"/>
  <c r="G23" i="14"/>
  <c r="X23" i="14" s="1"/>
  <c r="F23" i="14"/>
  <c r="E23" i="14"/>
  <c r="D23" i="14"/>
  <c r="B23" i="14"/>
  <c r="A23" i="14"/>
  <c r="A38" i="14" s="1"/>
  <c r="M22" i="14"/>
  <c r="R22" i="14" s="1"/>
  <c r="L22" i="14"/>
  <c r="Q22" i="14" s="1"/>
  <c r="K22" i="14"/>
  <c r="J22" i="14"/>
  <c r="I22" i="14"/>
  <c r="H22" i="14"/>
  <c r="G22" i="14"/>
  <c r="X22" i="14" s="1"/>
  <c r="F22" i="14"/>
  <c r="E22" i="14"/>
  <c r="D22" i="14"/>
  <c r="B22" i="14"/>
  <c r="A22" i="14"/>
  <c r="O22" i="14" s="1"/>
  <c r="M21" i="14"/>
  <c r="L21" i="14"/>
  <c r="K21" i="14"/>
  <c r="J21" i="14"/>
  <c r="I21" i="14"/>
  <c r="H21" i="14"/>
  <c r="G21" i="14"/>
  <c r="X21" i="14" s="1"/>
  <c r="F21" i="14"/>
  <c r="E21" i="14"/>
  <c r="D21" i="14"/>
  <c r="B21" i="14"/>
  <c r="A21" i="14"/>
  <c r="A36" i="14" s="1"/>
  <c r="M20" i="14"/>
  <c r="L20" i="14"/>
  <c r="Q20" i="14" s="1"/>
  <c r="K20" i="14"/>
  <c r="J20" i="14"/>
  <c r="I20" i="14"/>
  <c r="H20" i="14"/>
  <c r="G20" i="14"/>
  <c r="X20" i="14" s="1"/>
  <c r="F20" i="14"/>
  <c r="E20" i="14"/>
  <c r="D20" i="14"/>
  <c r="B20" i="14"/>
  <c r="B35" i="14" s="1"/>
  <c r="A20" i="14"/>
  <c r="A35" i="14" s="1"/>
  <c r="M19" i="14"/>
  <c r="L19" i="14"/>
  <c r="K19" i="14"/>
  <c r="J19" i="14"/>
  <c r="I19" i="14"/>
  <c r="H19" i="14"/>
  <c r="G19" i="14"/>
  <c r="F19" i="14"/>
  <c r="E19" i="14"/>
  <c r="D19" i="14"/>
  <c r="B19" i="14"/>
  <c r="A19" i="14"/>
  <c r="A34" i="14" s="1"/>
  <c r="M18" i="14"/>
  <c r="L18" i="14"/>
  <c r="Q18" i="14" s="1"/>
  <c r="K18" i="14"/>
  <c r="J18" i="14"/>
  <c r="I18" i="14"/>
  <c r="H18" i="14"/>
  <c r="G18" i="14"/>
  <c r="X18" i="14" s="1"/>
  <c r="F18" i="14"/>
  <c r="E18" i="14"/>
  <c r="D18" i="14"/>
  <c r="B18" i="14"/>
  <c r="A18" i="14"/>
  <c r="A33" i="14" s="1"/>
  <c r="M17" i="14"/>
  <c r="L17" i="14"/>
  <c r="K17" i="14"/>
  <c r="J17" i="14"/>
  <c r="I17" i="14"/>
  <c r="H17" i="14"/>
  <c r="G17" i="14"/>
  <c r="T17" i="14" s="1"/>
  <c r="F17" i="14"/>
  <c r="E17" i="14"/>
  <c r="D17" i="14"/>
  <c r="B17" i="14"/>
  <c r="A17" i="14"/>
  <c r="A32" i="14" s="1"/>
  <c r="U16" i="14"/>
  <c r="R16" i="14"/>
  <c r="Q16" i="14"/>
  <c r="S16" i="14" s="1"/>
  <c r="P16" i="14"/>
  <c r="T16" i="14" s="1"/>
  <c r="M16" i="14"/>
  <c r="L16" i="14"/>
  <c r="K16" i="14"/>
  <c r="V16" i="14" s="1"/>
  <c r="J16" i="14"/>
  <c r="I16" i="14"/>
  <c r="H16" i="14"/>
  <c r="G16" i="14"/>
  <c r="F16" i="14"/>
  <c r="E16" i="14"/>
  <c r="D16" i="14"/>
  <c r="B16" i="14"/>
  <c r="M13" i="14"/>
  <c r="M28" i="14" s="1"/>
  <c r="L13" i="14"/>
  <c r="K13" i="14"/>
  <c r="K28" i="14" s="1"/>
  <c r="J13" i="14"/>
  <c r="J28" i="14" s="1"/>
  <c r="I13" i="14"/>
  <c r="I28" i="14" s="1"/>
  <c r="H13" i="14"/>
  <c r="G13" i="14"/>
  <c r="G28" i="14" s="1"/>
  <c r="F13" i="14"/>
  <c r="F28" i="14" s="1"/>
  <c r="F43" i="14" s="1"/>
  <c r="E13" i="14"/>
  <c r="E28" i="14" s="1"/>
  <c r="D13" i="14"/>
  <c r="B13" i="14"/>
  <c r="B28" i="14" s="1"/>
  <c r="B43" i="14" s="1"/>
  <c r="A33" i="13"/>
  <c r="A29" i="13"/>
  <c r="L27" i="13"/>
  <c r="H27" i="13"/>
  <c r="D27" i="13"/>
  <c r="C27" i="13"/>
  <c r="O24" i="13"/>
  <c r="J24" i="13"/>
  <c r="F24" i="13"/>
  <c r="B24" i="13"/>
  <c r="O23" i="13"/>
  <c r="N23" i="13"/>
  <c r="J23" i="13"/>
  <c r="F23" i="13"/>
  <c r="B23" i="13"/>
  <c r="A23" i="13"/>
  <c r="A35" i="13" s="1"/>
  <c r="N22" i="13"/>
  <c r="M22" i="13"/>
  <c r="J22" i="13"/>
  <c r="I22" i="13"/>
  <c r="F22" i="13"/>
  <c r="E22" i="13"/>
  <c r="C22" i="13"/>
  <c r="C34" i="13" s="1"/>
  <c r="B22" i="13"/>
  <c r="B34" i="13" s="1"/>
  <c r="A22" i="13"/>
  <c r="O21" i="13"/>
  <c r="N21" i="13"/>
  <c r="J21" i="13"/>
  <c r="J33" i="13" s="1"/>
  <c r="I21" i="13"/>
  <c r="I33" i="13" s="1"/>
  <c r="H21" i="13"/>
  <c r="H33" i="13" s="1"/>
  <c r="G21" i="13"/>
  <c r="G33" i="13" s="1"/>
  <c r="F21" i="13"/>
  <c r="E21" i="13"/>
  <c r="E33" i="13" s="1"/>
  <c r="D21" i="13"/>
  <c r="D33" i="13" s="1"/>
  <c r="C21" i="13"/>
  <c r="C33" i="13" s="1"/>
  <c r="B21" i="13"/>
  <c r="B33" i="13" s="1"/>
  <c r="A21" i="13"/>
  <c r="O20" i="13"/>
  <c r="N20" i="13"/>
  <c r="L20" i="13"/>
  <c r="I20" i="13"/>
  <c r="I32" i="13" s="1"/>
  <c r="H20" i="13"/>
  <c r="H32" i="13" s="1"/>
  <c r="G20" i="13"/>
  <c r="G32" i="13" s="1"/>
  <c r="F20" i="13"/>
  <c r="F32" i="13" s="1"/>
  <c r="E20" i="13"/>
  <c r="E32" i="13" s="1"/>
  <c r="D20" i="13"/>
  <c r="D32" i="13" s="1"/>
  <c r="C20" i="13"/>
  <c r="C32" i="13" s="1"/>
  <c r="B20" i="13"/>
  <c r="B32" i="13" s="1"/>
  <c r="A20" i="13"/>
  <c r="A32" i="13" s="1"/>
  <c r="N19" i="13"/>
  <c r="M19" i="13"/>
  <c r="L19" i="13"/>
  <c r="I19" i="13"/>
  <c r="I31" i="13" s="1"/>
  <c r="H19" i="13"/>
  <c r="H31" i="13" s="1"/>
  <c r="G19" i="13"/>
  <c r="G31" i="13" s="1"/>
  <c r="F19" i="13"/>
  <c r="F31" i="13" s="1"/>
  <c r="E19" i="13"/>
  <c r="E31" i="13" s="1"/>
  <c r="D19" i="13"/>
  <c r="D31" i="13" s="1"/>
  <c r="C19" i="13"/>
  <c r="C31" i="13" s="1"/>
  <c r="B19" i="13"/>
  <c r="B31" i="13" s="1"/>
  <c r="A19" i="13"/>
  <c r="N18" i="13"/>
  <c r="M18" i="13"/>
  <c r="I18" i="13"/>
  <c r="F18" i="13"/>
  <c r="E18" i="13"/>
  <c r="A18" i="13"/>
  <c r="O17" i="13"/>
  <c r="N17" i="13"/>
  <c r="K17" i="13"/>
  <c r="J17" i="13"/>
  <c r="F17" i="13"/>
  <c r="B17" i="13"/>
  <c r="A17" i="13"/>
  <c r="O16" i="13"/>
  <c r="N16" i="13"/>
  <c r="L16" i="13"/>
  <c r="K16" i="13"/>
  <c r="H16" i="13"/>
  <c r="G16" i="13"/>
  <c r="D16" i="13"/>
  <c r="C16" i="13"/>
  <c r="A16" i="13"/>
  <c r="A28" i="13" s="1"/>
  <c r="U15" i="13"/>
  <c r="Q15" i="13"/>
  <c r="M15" i="13"/>
  <c r="M23" i="13" s="1"/>
  <c r="L15" i="13"/>
  <c r="L22" i="13" s="1"/>
  <c r="K15" i="13"/>
  <c r="J15" i="13"/>
  <c r="I15" i="13"/>
  <c r="I23" i="13" s="1"/>
  <c r="H15" i="13"/>
  <c r="H22" i="13" s="1"/>
  <c r="G15" i="13"/>
  <c r="G23" i="13" s="1"/>
  <c r="F15" i="13"/>
  <c r="E15" i="13"/>
  <c r="E23" i="13" s="1"/>
  <c r="D15" i="13"/>
  <c r="D22" i="13" s="1"/>
  <c r="C15" i="13"/>
  <c r="B15" i="13"/>
  <c r="M11" i="13"/>
  <c r="M24" i="13" s="1"/>
  <c r="L11" i="13"/>
  <c r="L24" i="13" s="1"/>
  <c r="K11" i="13"/>
  <c r="K24" i="13" s="1"/>
  <c r="J11" i="13"/>
  <c r="I11" i="13"/>
  <c r="I24" i="13" s="1"/>
  <c r="H11" i="13"/>
  <c r="H24" i="13" s="1"/>
  <c r="G11" i="13"/>
  <c r="G24" i="13" s="1"/>
  <c r="F11" i="13"/>
  <c r="E11" i="13"/>
  <c r="E24" i="13" s="1"/>
  <c r="D11" i="13"/>
  <c r="D24" i="13" s="1"/>
  <c r="C11" i="13"/>
  <c r="C24" i="13" s="1"/>
  <c r="B11" i="13"/>
  <c r="N10" i="12"/>
  <c r="M10" i="12"/>
  <c r="L10" i="12"/>
  <c r="I10" i="12"/>
  <c r="N9" i="12"/>
  <c r="J9" i="12"/>
  <c r="G9" i="12"/>
  <c r="F9" i="12"/>
  <c r="O9" i="12" s="1"/>
  <c r="P8" i="12"/>
  <c r="M8" i="12"/>
  <c r="M9" i="12" s="1"/>
  <c r="L8" i="12"/>
  <c r="K8" i="12"/>
  <c r="K10" i="12" s="1"/>
  <c r="P10" i="12" s="1"/>
  <c r="J8" i="12"/>
  <c r="J10" i="12" s="1"/>
  <c r="I8" i="12"/>
  <c r="I9" i="12" s="1"/>
  <c r="H8" i="12"/>
  <c r="H9" i="12" s="1"/>
  <c r="G8" i="12"/>
  <c r="G10" i="12" s="1"/>
  <c r="F8" i="12"/>
  <c r="O8" i="12" s="1"/>
  <c r="A15" i="11"/>
  <c r="N12" i="11"/>
  <c r="M12" i="11"/>
  <c r="J12" i="11"/>
  <c r="I12" i="11"/>
  <c r="F12" i="11"/>
  <c r="O12" i="11" s="1"/>
  <c r="E12" i="11"/>
  <c r="B12" i="11"/>
  <c r="M11" i="11"/>
  <c r="I11" i="11"/>
  <c r="H11" i="11"/>
  <c r="E11" i="11"/>
  <c r="A11" i="11"/>
  <c r="M10" i="11"/>
  <c r="Q10" i="11" s="1"/>
  <c r="L10" i="11"/>
  <c r="I10" i="11"/>
  <c r="E10" i="11"/>
  <c r="D10" i="11"/>
  <c r="A10" i="11"/>
  <c r="M9" i="11"/>
  <c r="L9" i="11"/>
  <c r="I9" i="11"/>
  <c r="E9" i="11"/>
  <c r="D9" i="11"/>
  <c r="A9" i="11"/>
  <c r="N9" i="11" s="1"/>
  <c r="T8" i="11"/>
  <c r="Q8" i="11"/>
  <c r="M8" i="11"/>
  <c r="L8" i="11"/>
  <c r="L11" i="11" s="1"/>
  <c r="K8" i="11"/>
  <c r="J8" i="11"/>
  <c r="J11" i="11" s="1"/>
  <c r="I8" i="11"/>
  <c r="H8" i="11"/>
  <c r="H10" i="11" s="1"/>
  <c r="G8" i="11"/>
  <c r="F8" i="11"/>
  <c r="O8" i="11" s="1"/>
  <c r="E8" i="11"/>
  <c r="D8" i="11"/>
  <c r="D11" i="11" s="1"/>
  <c r="C8" i="11"/>
  <c r="B8" i="11"/>
  <c r="B11" i="11" s="1"/>
  <c r="M6" i="11"/>
  <c r="L6" i="11"/>
  <c r="L12" i="11" s="1"/>
  <c r="K6" i="11"/>
  <c r="K12" i="11" s="1"/>
  <c r="J6" i="11"/>
  <c r="I6" i="11"/>
  <c r="H6" i="11"/>
  <c r="H12" i="11" s="1"/>
  <c r="G6" i="11"/>
  <c r="G12" i="11" s="1"/>
  <c r="F6" i="11"/>
  <c r="E6" i="11"/>
  <c r="D6" i="11"/>
  <c r="D12" i="11" s="1"/>
  <c r="C6" i="11"/>
  <c r="C12" i="11" s="1"/>
  <c r="B6" i="11"/>
  <c r="AS18" i="19"/>
  <c r="AK18" i="19"/>
  <c r="AC18" i="19"/>
  <c r="U18" i="19"/>
  <c r="M18" i="19"/>
  <c r="G16" i="19"/>
  <c r="A16" i="19"/>
  <c r="AS15" i="19"/>
  <c r="AK15" i="19"/>
  <c r="AC15" i="19"/>
  <c r="U15" i="19"/>
  <c r="M15" i="19"/>
  <c r="A15" i="19"/>
  <c r="AP14" i="19"/>
  <c r="AL14" i="19"/>
  <c r="B14" i="19" s="1"/>
  <c r="AK14" i="19"/>
  <c r="AG14" i="19"/>
  <c r="Z14" i="19"/>
  <c r="V14" i="19"/>
  <c r="U14" i="19"/>
  <c r="Q14" i="19"/>
  <c r="A14" i="19"/>
  <c r="AS13" i="19"/>
  <c r="D13" i="19" s="1"/>
  <c r="AL13" i="19"/>
  <c r="AH13" i="19"/>
  <c r="AG13" i="19"/>
  <c r="AC13" i="19"/>
  <c r="V13" i="19"/>
  <c r="R13" i="19"/>
  <c r="Q13" i="19"/>
  <c r="M13" i="19"/>
  <c r="A13" i="19"/>
  <c r="AT12" i="19"/>
  <c r="AS12" i="19"/>
  <c r="AO12" i="19"/>
  <c r="AH12" i="19"/>
  <c r="AD12" i="19"/>
  <c r="AC12" i="19"/>
  <c r="Y12" i="19"/>
  <c r="R12" i="19"/>
  <c r="Q12" i="19"/>
  <c r="Q21" i="19" s="1"/>
  <c r="P12" i="19"/>
  <c r="P21" i="19" s="1"/>
  <c r="O12" i="19"/>
  <c r="O21" i="19" s="1"/>
  <c r="N12" i="19"/>
  <c r="N21" i="19" s="1"/>
  <c r="A12" i="19"/>
  <c r="A11" i="19"/>
  <c r="A10" i="19"/>
  <c r="AT9" i="19"/>
  <c r="AT18" i="19" s="1"/>
  <c r="AS9" i="19"/>
  <c r="D9" i="19" s="1"/>
  <c r="AR9" i="19"/>
  <c r="AR11" i="19" s="1"/>
  <c r="AQ9" i="19"/>
  <c r="AQ13" i="19" s="1"/>
  <c r="AP9" i="19"/>
  <c r="AP18" i="19" s="1"/>
  <c r="AO9" i="19"/>
  <c r="AO14" i="19" s="1"/>
  <c r="AN9" i="19"/>
  <c r="AN18" i="19" s="1"/>
  <c r="AM9" i="19"/>
  <c r="AM13" i="19" s="1"/>
  <c r="AL9" i="19"/>
  <c r="AL18" i="19" s="1"/>
  <c r="AK9" i="19"/>
  <c r="AK13" i="19" s="1"/>
  <c r="AJ9" i="19"/>
  <c r="AJ11" i="19" s="1"/>
  <c r="AI9" i="19"/>
  <c r="AI12" i="19" s="1"/>
  <c r="AH9" i="19"/>
  <c r="AH18" i="19" s="1"/>
  <c r="AG9" i="19"/>
  <c r="AG12" i="19" s="1"/>
  <c r="AF9" i="19"/>
  <c r="AF10" i="19" s="1"/>
  <c r="AE9" i="19"/>
  <c r="AE10" i="19" s="1"/>
  <c r="AD9" i="19"/>
  <c r="AD18" i="19" s="1"/>
  <c r="AC9" i="19"/>
  <c r="AC14" i="19" s="1"/>
  <c r="AB9" i="19"/>
  <c r="AB11" i="19" s="1"/>
  <c r="AA9" i="19"/>
  <c r="AA14" i="19" s="1"/>
  <c r="Z9" i="19"/>
  <c r="Z18" i="19" s="1"/>
  <c r="Y9" i="19"/>
  <c r="Y14" i="19" s="1"/>
  <c r="X9" i="19"/>
  <c r="X18" i="19" s="1"/>
  <c r="W9" i="19"/>
  <c r="W12" i="19" s="1"/>
  <c r="V9" i="19"/>
  <c r="V18" i="19" s="1"/>
  <c r="U9" i="19"/>
  <c r="U13" i="19" s="1"/>
  <c r="T9" i="19"/>
  <c r="T11" i="19" s="1"/>
  <c r="S9" i="19"/>
  <c r="S11" i="19" s="1"/>
  <c r="R9" i="19"/>
  <c r="R18" i="19" s="1"/>
  <c r="Q9" i="19"/>
  <c r="Q18" i="19" s="1"/>
  <c r="P9" i="19"/>
  <c r="P10" i="19" s="1"/>
  <c r="O9" i="19"/>
  <c r="O14" i="19" s="1"/>
  <c r="N9" i="19"/>
  <c r="N18" i="19" s="1"/>
  <c r="M9" i="19"/>
  <c r="M12" i="19" s="1"/>
  <c r="J9" i="19"/>
  <c r="I9" i="19"/>
  <c r="E9" i="19"/>
  <c r="H9" i="19" s="1"/>
  <c r="B9" i="19"/>
  <c r="G9" i="19" s="1"/>
  <c r="A9" i="19"/>
  <c r="AT7" i="19"/>
  <c r="AT15" i="19" s="1"/>
  <c r="AS7" i="19"/>
  <c r="AR7" i="19"/>
  <c r="AR15" i="19" s="1"/>
  <c r="AQ7" i="19"/>
  <c r="AQ15" i="19" s="1"/>
  <c r="AP7" i="19"/>
  <c r="AP15" i="19" s="1"/>
  <c r="AO7" i="19"/>
  <c r="AO15" i="19" s="1"/>
  <c r="AN7" i="19"/>
  <c r="AN15" i="19" s="1"/>
  <c r="AM7" i="19"/>
  <c r="AM15" i="19" s="1"/>
  <c r="AL7" i="19"/>
  <c r="AL15" i="19" s="1"/>
  <c r="B15" i="19" s="1"/>
  <c r="AK7" i="19"/>
  <c r="AJ7" i="19"/>
  <c r="AJ15" i="19" s="1"/>
  <c r="AI7" i="19"/>
  <c r="AI15" i="19" s="1"/>
  <c r="AH7" i="19"/>
  <c r="AH15" i="19" s="1"/>
  <c r="AG7" i="19"/>
  <c r="AG15" i="19" s="1"/>
  <c r="AF7" i="19"/>
  <c r="AF15" i="19" s="1"/>
  <c r="AE7" i="19"/>
  <c r="AE15" i="19" s="1"/>
  <c r="AD7" i="19"/>
  <c r="AD15" i="19" s="1"/>
  <c r="AC7" i="19"/>
  <c r="AB7" i="19"/>
  <c r="AB15" i="19" s="1"/>
  <c r="AA7" i="19"/>
  <c r="AA15" i="19" s="1"/>
  <c r="Z7" i="19"/>
  <c r="Z15" i="19" s="1"/>
  <c r="Y7" i="19"/>
  <c r="Y15" i="19" s="1"/>
  <c r="X7" i="19"/>
  <c r="X15" i="19" s="1"/>
  <c r="W7" i="19"/>
  <c r="W15" i="19" s="1"/>
  <c r="V7" i="19"/>
  <c r="V15" i="19" s="1"/>
  <c r="U7" i="19"/>
  <c r="T7" i="19"/>
  <c r="T15" i="19" s="1"/>
  <c r="S7" i="19"/>
  <c r="S15" i="19" s="1"/>
  <c r="R7" i="19"/>
  <c r="R15" i="19" s="1"/>
  <c r="Q7" i="19"/>
  <c r="Q15" i="19" s="1"/>
  <c r="P7" i="19"/>
  <c r="P15" i="19" s="1"/>
  <c r="O7" i="19"/>
  <c r="O15" i="19" s="1"/>
  <c r="N7" i="19"/>
  <c r="N15" i="19" s="1"/>
  <c r="M7" i="19"/>
  <c r="L26" i="15"/>
  <c r="L23" i="15"/>
  <c r="AN20" i="15"/>
  <c r="AM20" i="15"/>
  <c r="AK20" i="15"/>
  <c r="AJ20" i="15"/>
  <c r="AI20" i="15"/>
  <c r="AG20" i="15"/>
  <c r="AF20" i="15"/>
  <c r="AE20" i="15"/>
  <c r="AC20" i="15"/>
  <c r="AB20" i="15"/>
  <c r="AA20" i="15"/>
  <c r="Y20" i="15"/>
  <c r="X20" i="15"/>
  <c r="W20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A17" i="15" s="1"/>
  <c r="W16" i="15"/>
  <c r="L16" i="15"/>
  <c r="L25" i="15" s="1"/>
  <c r="W15" i="15"/>
  <c r="L15" i="15"/>
  <c r="L24" i="15" s="1"/>
  <c r="V14" i="15"/>
  <c r="U14" i="15"/>
  <c r="T14" i="15"/>
  <c r="S14" i="15"/>
  <c r="R14" i="15"/>
  <c r="Q14" i="15"/>
  <c r="P14" i="15"/>
  <c r="O14" i="15"/>
  <c r="N14" i="15"/>
  <c r="M14" i="15"/>
  <c r="L14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W12" i="15"/>
  <c r="P12" i="15"/>
  <c r="O12" i="15"/>
  <c r="L12" i="15"/>
  <c r="AS20" i="15"/>
  <c r="AO20" i="15"/>
  <c r="V11" i="15"/>
  <c r="V12" i="15" s="1"/>
  <c r="U11" i="15"/>
  <c r="T11" i="15"/>
  <c r="T20" i="15" s="1"/>
  <c r="S11" i="15"/>
  <c r="S20" i="15" s="1"/>
  <c r="R11" i="15"/>
  <c r="R12" i="15" s="1"/>
  <c r="Q11" i="15"/>
  <c r="Q20" i="15" s="1"/>
  <c r="P11" i="15"/>
  <c r="P20" i="15" s="1"/>
  <c r="O11" i="15"/>
  <c r="O20" i="15" s="1"/>
  <c r="N11" i="15"/>
  <c r="N12" i="15" s="1"/>
  <c r="M11" i="15"/>
  <c r="AS8" i="15"/>
  <c r="AR8" i="15"/>
  <c r="AQ8" i="15"/>
  <c r="AQ18" i="15" s="1"/>
  <c r="AP8" i="15"/>
  <c r="AO8" i="15"/>
  <c r="AN8" i="15"/>
  <c r="AM8" i="15"/>
  <c r="AM18" i="15" s="1"/>
  <c r="AL8" i="15"/>
  <c r="AK8" i="15"/>
  <c r="AK18" i="15" s="1"/>
  <c r="AK24" i="15" s="1"/>
  <c r="AJ8" i="15"/>
  <c r="AJ18" i="15" s="1"/>
  <c r="AI8" i="15"/>
  <c r="AI18" i="15" s="1"/>
  <c r="AH8" i="15"/>
  <c r="AG8" i="15"/>
  <c r="AG18" i="15" s="1"/>
  <c r="AF8" i="15"/>
  <c r="AE8" i="15"/>
  <c r="AE18" i="15" s="1"/>
  <c r="AD8" i="15"/>
  <c r="AC8" i="15"/>
  <c r="AB8" i="15"/>
  <c r="AB18" i="15" s="1"/>
  <c r="AA8" i="15"/>
  <c r="AA18" i="15" s="1"/>
  <c r="Z8" i="15"/>
  <c r="Y8" i="15"/>
  <c r="X8" i="15"/>
  <c r="W8" i="15"/>
  <c r="W18" i="15" s="1"/>
  <c r="V8" i="15"/>
  <c r="U8" i="15"/>
  <c r="T8" i="15"/>
  <c r="T18" i="15" s="1"/>
  <c r="S8" i="15"/>
  <c r="S18" i="15" s="1"/>
  <c r="S26" i="15" s="1"/>
  <c r="R8" i="15"/>
  <c r="Q8" i="15"/>
  <c r="P8" i="15"/>
  <c r="P18" i="15" s="1"/>
  <c r="O8" i="15"/>
  <c r="O18" i="15" s="1"/>
  <c r="O26" i="15" s="1"/>
  <c r="N8" i="15"/>
  <c r="M8" i="15"/>
  <c r="N135" i="27"/>
  <c r="M134" i="27"/>
  <c r="AF133" i="27"/>
  <c r="N131" i="27"/>
  <c r="M130" i="27"/>
  <c r="AR129" i="27"/>
  <c r="AN129" i="27"/>
  <c r="AJ129" i="27"/>
  <c r="AF129" i="27"/>
  <c r="AB129" i="27"/>
  <c r="X129" i="27"/>
  <c r="T129" i="27"/>
  <c r="P129" i="27"/>
  <c r="AV126" i="27"/>
  <c r="F126" i="27" s="1"/>
  <c r="AR126" i="27"/>
  <c r="AN126" i="27"/>
  <c r="C126" i="27" s="1"/>
  <c r="AJ126" i="27"/>
  <c r="AF126" i="27"/>
  <c r="AB126" i="27"/>
  <c r="X126" i="27"/>
  <c r="T126" i="27"/>
  <c r="P126" i="27"/>
  <c r="B126" i="27"/>
  <c r="A126" i="27"/>
  <c r="AP125" i="27"/>
  <c r="AP137" i="27" s="1"/>
  <c r="AM125" i="27"/>
  <c r="AM137" i="27" s="1"/>
  <c r="AK125" i="27"/>
  <c r="AK137" i="27" s="1"/>
  <c r="AG125" i="27"/>
  <c r="AG137" i="27" s="1"/>
  <c r="AF125" i="27"/>
  <c r="AF137" i="27" s="1"/>
  <c r="AE125" i="27"/>
  <c r="AE137" i="27" s="1"/>
  <c r="AD125" i="27"/>
  <c r="AD137" i="27" s="1"/>
  <c r="Y125" i="27"/>
  <c r="Y137" i="27" s="1"/>
  <c r="N125" i="27"/>
  <c r="N137" i="27" s="1"/>
  <c r="M125" i="27"/>
  <c r="M137" i="27" s="1"/>
  <c r="B125" i="27"/>
  <c r="A125" i="27"/>
  <c r="AV124" i="27"/>
  <c r="F124" i="27" s="1"/>
  <c r="AR124" i="27"/>
  <c r="AN124" i="27"/>
  <c r="C124" i="27" s="1"/>
  <c r="AJ124" i="27"/>
  <c r="AF124" i="27"/>
  <c r="AB124" i="27"/>
  <c r="X124" i="27"/>
  <c r="X136" i="27" s="1"/>
  <c r="W124" i="27"/>
  <c r="W136" i="27" s="1"/>
  <c r="V124" i="27"/>
  <c r="V136" i="27" s="1"/>
  <c r="U124" i="27"/>
  <c r="U136" i="27" s="1"/>
  <c r="T124" i="27"/>
  <c r="T136" i="27" s="1"/>
  <c r="S124" i="27"/>
  <c r="S136" i="27" s="1"/>
  <c r="R124" i="27"/>
  <c r="R136" i="27" s="1"/>
  <c r="Q124" i="27"/>
  <c r="Q136" i="27" s="1"/>
  <c r="P124" i="27"/>
  <c r="P136" i="27" s="1"/>
  <c r="O124" i="27"/>
  <c r="O136" i="27" s="1"/>
  <c r="N124" i="27"/>
  <c r="M124" i="27"/>
  <c r="M136" i="27" s="1"/>
  <c r="A124" i="27"/>
  <c r="AV123" i="27"/>
  <c r="F123" i="27" s="1"/>
  <c r="AR123" i="27"/>
  <c r="AN123" i="27"/>
  <c r="AJ123" i="27"/>
  <c r="AF123" i="27"/>
  <c r="AB123" i="27"/>
  <c r="X123" i="27"/>
  <c r="X135" i="27" s="1"/>
  <c r="W123" i="27"/>
  <c r="W135" i="27" s="1"/>
  <c r="V123" i="27"/>
  <c r="V135" i="27" s="1"/>
  <c r="U123" i="27"/>
  <c r="U135" i="27" s="1"/>
  <c r="T123" i="27"/>
  <c r="T135" i="27" s="1"/>
  <c r="S123" i="27"/>
  <c r="S135" i="27" s="1"/>
  <c r="R123" i="27"/>
  <c r="R135" i="27" s="1"/>
  <c r="Q123" i="27"/>
  <c r="Q135" i="27" s="1"/>
  <c r="P123" i="27"/>
  <c r="P135" i="27" s="1"/>
  <c r="O123" i="27"/>
  <c r="O135" i="27" s="1"/>
  <c r="N123" i="27"/>
  <c r="M123" i="27"/>
  <c r="B123" i="27"/>
  <c r="AV122" i="27"/>
  <c r="AR122" i="27"/>
  <c r="AN122" i="27"/>
  <c r="C122" i="27" s="1"/>
  <c r="AJ122" i="27"/>
  <c r="AF122" i="27"/>
  <c r="AB122" i="27"/>
  <c r="X122" i="27"/>
  <c r="X134" i="27" s="1"/>
  <c r="W122" i="27"/>
  <c r="W134" i="27" s="1"/>
  <c r="V122" i="27"/>
  <c r="V134" i="27" s="1"/>
  <c r="U122" i="27"/>
  <c r="U134" i="27" s="1"/>
  <c r="T122" i="27"/>
  <c r="T134" i="27" s="1"/>
  <c r="S122" i="27"/>
  <c r="S134" i="27" s="1"/>
  <c r="R122" i="27"/>
  <c r="R134" i="27" s="1"/>
  <c r="Q122" i="27"/>
  <c r="Q134" i="27" s="1"/>
  <c r="P122" i="27"/>
  <c r="P134" i="27" s="1"/>
  <c r="O122" i="27"/>
  <c r="O134" i="27" s="1"/>
  <c r="N122" i="27"/>
  <c r="B122" i="27" s="1"/>
  <c r="M122" i="27"/>
  <c r="A122" i="27"/>
  <c r="AU121" i="27"/>
  <c r="AU133" i="27" s="1"/>
  <c r="J121" i="27" s="1"/>
  <c r="AT121" i="27"/>
  <c r="AS133" i="27" s="1"/>
  <c r="AQ121" i="27"/>
  <c r="AQ133" i="27" s="1"/>
  <c r="AP121" i="27"/>
  <c r="AP133" i="27" s="1"/>
  <c r="AO121" i="27"/>
  <c r="AO133" i="27" s="1"/>
  <c r="AN121" i="27"/>
  <c r="C121" i="27" s="1"/>
  <c r="AM121" i="27"/>
  <c r="AM133" i="27" s="1"/>
  <c r="AL121" i="27"/>
  <c r="AL133" i="27" s="1"/>
  <c r="AK121" i="27"/>
  <c r="AK133" i="27" s="1"/>
  <c r="AJ121" i="27"/>
  <c r="AJ133" i="27" s="1"/>
  <c r="AI121" i="27"/>
  <c r="AI133" i="27" s="1"/>
  <c r="AG121" i="27"/>
  <c r="AG133" i="27" s="1"/>
  <c r="AF121" i="27"/>
  <c r="AE121" i="27"/>
  <c r="AE133" i="27" s="1"/>
  <c r="AD121" i="27"/>
  <c r="AD133" i="27" s="1"/>
  <c r="AC121" i="27"/>
  <c r="AC133" i="27" s="1"/>
  <c r="AB121" i="27"/>
  <c r="AB133" i="27" s="1"/>
  <c r="Z121" i="27"/>
  <c r="Z133" i="27" s="1"/>
  <c r="Y121" i="27"/>
  <c r="Y133" i="27" s="1"/>
  <c r="N121" i="27"/>
  <c r="N133" i="27" s="1"/>
  <c r="M121" i="27"/>
  <c r="M133" i="27" s="1"/>
  <c r="A121" i="27"/>
  <c r="AV120" i="27"/>
  <c r="F120" i="27" s="1"/>
  <c r="AR120" i="27"/>
  <c r="AO120" i="27"/>
  <c r="AN120" i="27"/>
  <c r="AK120" i="27"/>
  <c r="AJ120" i="27"/>
  <c r="AF120" i="27"/>
  <c r="AB120" i="27"/>
  <c r="Y120" i="27"/>
  <c r="X120" i="27"/>
  <c r="X132" i="27" s="1"/>
  <c r="W120" i="27"/>
  <c r="W132" i="27" s="1"/>
  <c r="V120" i="27"/>
  <c r="V132" i="27" s="1"/>
  <c r="U120" i="27"/>
  <c r="U132" i="27" s="1"/>
  <c r="T120" i="27"/>
  <c r="T132" i="27" s="1"/>
  <c r="S120" i="27"/>
  <c r="S132" i="27" s="1"/>
  <c r="R120" i="27"/>
  <c r="R132" i="27" s="1"/>
  <c r="Q120" i="27"/>
  <c r="Q132" i="27" s="1"/>
  <c r="P120" i="27"/>
  <c r="P132" i="27" s="1"/>
  <c r="O120" i="27"/>
  <c r="O132" i="27" s="1"/>
  <c r="N120" i="27"/>
  <c r="M120" i="27"/>
  <c r="M132" i="27" s="1"/>
  <c r="A120" i="27"/>
  <c r="AV119" i="27"/>
  <c r="F119" i="27" s="1"/>
  <c r="AS119" i="27"/>
  <c r="AR119" i="27"/>
  <c r="AN119" i="27"/>
  <c r="C119" i="27" s="1"/>
  <c r="AJ119" i="27"/>
  <c r="AG119" i="27"/>
  <c r="AF119" i="27"/>
  <c r="AC119" i="27"/>
  <c r="AB119" i="27"/>
  <c r="X119" i="27"/>
  <c r="X131" i="27" s="1"/>
  <c r="W119" i="27"/>
  <c r="W131" i="27" s="1"/>
  <c r="V119" i="27"/>
  <c r="V131" i="27" s="1"/>
  <c r="U119" i="27"/>
  <c r="U131" i="27" s="1"/>
  <c r="T119" i="27"/>
  <c r="T131" i="27" s="1"/>
  <c r="S119" i="27"/>
  <c r="S131" i="27" s="1"/>
  <c r="R119" i="27"/>
  <c r="R131" i="27" s="1"/>
  <c r="Q119" i="27"/>
  <c r="Q131" i="27" s="1"/>
  <c r="P119" i="27"/>
  <c r="P131" i="27" s="1"/>
  <c r="O119" i="27"/>
  <c r="O131" i="27" s="1"/>
  <c r="N119" i="27"/>
  <c r="M119" i="27"/>
  <c r="B119" i="27"/>
  <c r="AV118" i="27"/>
  <c r="F118" i="27" s="1"/>
  <c r="AR118" i="27"/>
  <c r="AN118" i="27"/>
  <c r="AJ118" i="27"/>
  <c r="AF118" i="27"/>
  <c r="AB118" i="27"/>
  <c r="X118" i="27"/>
  <c r="X130" i="27" s="1"/>
  <c r="W118" i="27"/>
  <c r="W130" i="27" s="1"/>
  <c r="V118" i="27"/>
  <c r="V130" i="27" s="1"/>
  <c r="U118" i="27"/>
  <c r="U130" i="27" s="1"/>
  <c r="T118" i="27"/>
  <c r="T130" i="27" s="1"/>
  <c r="S118" i="27"/>
  <c r="S130" i="27" s="1"/>
  <c r="R118" i="27"/>
  <c r="R130" i="27" s="1"/>
  <c r="Q118" i="27"/>
  <c r="Q130" i="27" s="1"/>
  <c r="P118" i="27"/>
  <c r="P130" i="27" s="1"/>
  <c r="O118" i="27"/>
  <c r="O130" i="27" s="1"/>
  <c r="N118" i="27"/>
  <c r="N130" i="27" s="1"/>
  <c r="M118" i="27"/>
  <c r="A118" i="27"/>
  <c r="AV117" i="27"/>
  <c r="AV129" i="27" s="1"/>
  <c r="AU117" i="27"/>
  <c r="AU129" i="27" s="1"/>
  <c r="AT117" i="27"/>
  <c r="AS117" i="27"/>
  <c r="AS125" i="27" s="1"/>
  <c r="AR117" i="27"/>
  <c r="AR125" i="27" s="1"/>
  <c r="AQ117" i="27"/>
  <c r="AQ122" i="27" s="1"/>
  <c r="AP117" i="27"/>
  <c r="AO117" i="27"/>
  <c r="AO119" i="27" s="1"/>
  <c r="AN117" i="27"/>
  <c r="AN125" i="27" s="1"/>
  <c r="C125" i="27" s="1"/>
  <c r="AM117" i="27"/>
  <c r="AM119" i="27" s="1"/>
  <c r="AL117" i="27"/>
  <c r="AK117" i="27"/>
  <c r="AK126" i="27" s="1"/>
  <c r="AJ117" i="27"/>
  <c r="AJ125" i="27" s="1"/>
  <c r="AI117" i="27"/>
  <c r="AI123" i="27" s="1"/>
  <c r="AH117" i="27"/>
  <c r="AG117" i="27"/>
  <c r="AG129" i="27" s="1"/>
  <c r="AF117" i="27"/>
  <c r="AE117" i="27"/>
  <c r="AE118" i="27" s="1"/>
  <c r="AD117" i="27"/>
  <c r="AC117" i="27"/>
  <c r="AC124" i="27" s="1"/>
  <c r="AB117" i="27"/>
  <c r="AB125" i="27" s="1"/>
  <c r="AA117" i="27"/>
  <c r="AA125" i="27" s="1"/>
  <c r="Z117" i="27"/>
  <c r="Y117" i="27"/>
  <c r="Y119" i="27" s="1"/>
  <c r="X117" i="27"/>
  <c r="X125" i="27" s="1"/>
  <c r="W117" i="27"/>
  <c r="V117" i="27"/>
  <c r="V126" i="27" s="1"/>
  <c r="U117" i="27"/>
  <c r="U125" i="27" s="1"/>
  <c r="T117" i="27"/>
  <c r="T125" i="27" s="1"/>
  <c r="S117" i="27"/>
  <c r="S121" i="27" s="1"/>
  <c r="R117" i="27"/>
  <c r="R129" i="27" s="1"/>
  <c r="Q117" i="27"/>
  <c r="Q126" i="27" s="1"/>
  <c r="P117" i="27"/>
  <c r="P125" i="27" s="1"/>
  <c r="O117" i="27"/>
  <c r="N117" i="27"/>
  <c r="B117" i="27" s="1"/>
  <c r="M117" i="27"/>
  <c r="K117" i="27"/>
  <c r="J117" i="27"/>
  <c r="F117" i="27"/>
  <c r="E117" i="27"/>
  <c r="I117" i="27" s="1"/>
  <c r="D117" i="27"/>
  <c r="G117" i="27" s="1"/>
  <c r="C117" i="27"/>
  <c r="A117" i="27"/>
  <c r="AU79" i="27"/>
  <c r="AT79" i="27"/>
  <c r="AQ79" i="27"/>
  <c r="AP79" i="27"/>
  <c r="AO79" i="27"/>
  <c r="AL79" i="27"/>
  <c r="AK79" i="27"/>
  <c r="AI79" i="27"/>
  <c r="AG79" i="27"/>
  <c r="AE79" i="27"/>
  <c r="AD79" i="27"/>
  <c r="AA79" i="27"/>
  <c r="Z79" i="27"/>
  <c r="Y79" i="27"/>
  <c r="M79" i="27"/>
  <c r="N78" i="27"/>
  <c r="AQ75" i="27"/>
  <c r="AL75" i="27"/>
  <c r="AG75" i="27"/>
  <c r="AA75" i="27"/>
  <c r="M75" i="27"/>
  <c r="N74" i="27"/>
  <c r="AU73" i="27"/>
  <c r="J46" i="27" s="1"/>
  <c r="AP73" i="27"/>
  <c r="AK73" i="27"/>
  <c r="AE73" i="27"/>
  <c r="Z73" i="27"/>
  <c r="M73" i="27"/>
  <c r="AQ73" i="27" s="1"/>
  <c r="AU72" i="27"/>
  <c r="AO72" i="27"/>
  <c r="AJ72" i="27"/>
  <c r="AE72" i="27"/>
  <c r="Y72" i="27"/>
  <c r="M72" i="27"/>
  <c r="AV72" i="27" s="1"/>
  <c r="K45" i="27" s="1"/>
  <c r="AU71" i="27"/>
  <c r="J44" i="27" s="1"/>
  <c r="AT71" i="27"/>
  <c r="AQ71" i="27"/>
  <c r="AP71" i="27"/>
  <c r="AO71" i="27"/>
  <c r="AL71" i="27"/>
  <c r="AK71" i="27"/>
  <c r="AI71" i="27"/>
  <c r="AG71" i="27"/>
  <c r="AE71" i="27"/>
  <c r="AD71" i="27"/>
  <c r="AA71" i="27"/>
  <c r="Z71" i="27"/>
  <c r="Y71" i="27"/>
  <c r="M71" i="27"/>
  <c r="N70" i="27"/>
  <c r="M69" i="27"/>
  <c r="N68" i="27"/>
  <c r="AU65" i="27"/>
  <c r="AP65" i="27"/>
  <c r="AL65" i="27"/>
  <c r="AK65" i="27"/>
  <c r="AG65" i="27"/>
  <c r="AE65" i="27"/>
  <c r="AA65" i="27"/>
  <c r="Z65" i="27"/>
  <c r="M65" i="27"/>
  <c r="AQ65" i="27" s="1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N53" i="27"/>
  <c r="N80" i="27" s="1"/>
  <c r="M53" i="27"/>
  <c r="B53" i="27"/>
  <c r="A53" i="27"/>
  <c r="AV52" i="27"/>
  <c r="F52" i="27" s="1"/>
  <c r="AU52" i="27"/>
  <c r="E52" i="27" s="1"/>
  <c r="AP52" i="27"/>
  <c r="AO52" i="27"/>
  <c r="AN52" i="27"/>
  <c r="C52" i="27" s="1"/>
  <c r="AL52" i="27"/>
  <c r="AK52" i="27"/>
  <c r="AJ52" i="27"/>
  <c r="AG52" i="27"/>
  <c r="AF52" i="27"/>
  <c r="AE52" i="27"/>
  <c r="AD52" i="27"/>
  <c r="AC52" i="27"/>
  <c r="AA52" i="27"/>
  <c r="Y52" i="27"/>
  <c r="N52" i="27"/>
  <c r="N79" i="27" s="1"/>
  <c r="M52" i="27"/>
  <c r="J52" i="27"/>
  <c r="B52" i="27"/>
  <c r="A52" i="27"/>
  <c r="AU51" i="27"/>
  <c r="E51" i="27" s="1"/>
  <c r="AE51" i="27"/>
  <c r="N51" i="27"/>
  <c r="M51" i="27"/>
  <c r="A51" i="27" s="1"/>
  <c r="B51" i="27"/>
  <c r="AQ50" i="27"/>
  <c r="AA50" i="27"/>
  <c r="N50" i="27"/>
  <c r="M50" i="27"/>
  <c r="M77" i="27" s="1"/>
  <c r="A50" i="27"/>
  <c r="AQ49" i="27"/>
  <c r="AA49" i="27"/>
  <c r="N49" i="27"/>
  <c r="N76" i="27" s="1"/>
  <c r="M49" i="27"/>
  <c r="M76" i="27" s="1"/>
  <c r="B49" i="27"/>
  <c r="A49" i="27"/>
  <c r="N48" i="27"/>
  <c r="N75" i="27" s="1"/>
  <c r="M48" i="27"/>
  <c r="B48" i="27"/>
  <c r="A48" i="27"/>
  <c r="AQ47" i="27"/>
  <c r="AA47" i="27"/>
  <c r="N47" i="27"/>
  <c r="M47" i="27"/>
  <c r="B47" i="27"/>
  <c r="AM46" i="27"/>
  <c r="Z46" i="27"/>
  <c r="Y46" i="27"/>
  <c r="N46" i="27"/>
  <c r="M46" i="27"/>
  <c r="A46" i="27"/>
  <c r="AI45" i="27"/>
  <c r="N45" i="27"/>
  <c r="N72" i="27" s="1"/>
  <c r="M45" i="27"/>
  <c r="J45" i="27"/>
  <c r="B45" i="27"/>
  <c r="A45" i="27"/>
  <c r="AV44" i="27"/>
  <c r="F44" i="27" s="1"/>
  <c r="AU44" i="27"/>
  <c r="E44" i="27" s="1"/>
  <c r="AT44" i="27"/>
  <c r="D44" i="27" s="1"/>
  <c r="AS44" i="27"/>
  <c r="AR44" i="27"/>
  <c r="AQ44" i="27"/>
  <c r="AP44" i="27"/>
  <c r="AO44" i="27"/>
  <c r="AN44" i="27"/>
  <c r="C44" i="27" s="1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N44" i="27"/>
  <c r="N71" i="27" s="1"/>
  <c r="M44" i="27"/>
  <c r="B44" i="27"/>
  <c r="A44" i="27"/>
  <c r="AQ43" i="27"/>
  <c r="AA43" i="27"/>
  <c r="N43" i="27"/>
  <c r="M43" i="27"/>
  <c r="B43" i="27"/>
  <c r="AV42" i="27"/>
  <c r="F42" i="27" s="1"/>
  <c r="AU42" i="27"/>
  <c r="E42" i="27" s="1"/>
  <c r="AT42" i="27"/>
  <c r="D42" i="27" s="1"/>
  <c r="AR42" i="27"/>
  <c r="AQ42" i="27"/>
  <c r="AP42" i="27"/>
  <c r="AO42" i="27"/>
  <c r="AN42" i="27"/>
  <c r="C42" i="27" s="1"/>
  <c r="AM42" i="27"/>
  <c r="AL42" i="27"/>
  <c r="AK42" i="27"/>
  <c r="AJ42" i="27"/>
  <c r="AG42" i="27"/>
  <c r="AF42" i="27"/>
  <c r="AE42" i="27"/>
  <c r="AD42" i="27"/>
  <c r="AC42" i="27"/>
  <c r="AB42" i="27"/>
  <c r="AA42" i="27"/>
  <c r="Z42" i="27"/>
  <c r="Y42" i="27"/>
  <c r="N42" i="27"/>
  <c r="M42" i="27"/>
  <c r="A42" i="27"/>
  <c r="AU41" i="27"/>
  <c r="E41" i="27" s="1"/>
  <c r="AI41" i="27"/>
  <c r="N41" i="27"/>
  <c r="M41" i="27"/>
  <c r="A41" i="27" s="1"/>
  <c r="B41" i="27"/>
  <c r="AU40" i="27"/>
  <c r="E40" i="27" s="1"/>
  <c r="AQ40" i="27"/>
  <c r="AP40" i="27"/>
  <c r="AO40" i="27"/>
  <c r="AN40" i="27"/>
  <c r="C40" i="27" s="1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N40" i="27"/>
  <c r="N67" i="27" s="1"/>
  <c r="M40" i="27"/>
  <c r="A40" i="27" s="1"/>
  <c r="AU39" i="27"/>
  <c r="E39" i="27" s="1"/>
  <c r="AQ39" i="27"/>
  <c r="AM39" i="27"/>
  <c r="AI39" i="27"/>
  <c r="AE39" i="27"/>
  <c r="AA39" i="27"/>
  <c r="N39" i="27"/>
  <c r="N66" i="27" s="1"/>
  <c r="M39" i="27"/>
  <c r="Z38" i="27"/>
  <c r="N38" i="27"/>
  <c r="M38" i="27"/>
  <c r="J38" i="27"/>
  <c r="A38" i="27"/>
  <c r="AU37" i="27"/>
  <c r="E37" i="27" s="1"/>
  <c r="AQ37" i="27"/>
  <c r="AM37" i="27"/>
  <c r="AI37" i="27"/>
  <c r="AE37" i="27"/>
  <c r="AA37" i="27"/>
  <c r="N37" i="27"/>
  <c r="N64" i="27" s="1"/>
  <c r="M37" i="27"/>
  <c r="A37" i="27" s="1"/>
  <c r="B37" i="27"/>
  <c r="AU36" i="27"/>
  <c r="E36" i="27" s="1"/>
  <c r="AQ36" i="27"/>
  <c r="AP36" i="27"/>
  <c r="AM36" i="27"/>
  <c r="AK36" i="27"/>
  <c r="AI36" i="27"/>
  <c r="AG36" i="27"/>
  <c r="AF36" i="27"/>
  <c r="AE36" i="27"/>
  <c r="AD36" i="27"/>
  <c r="AA36" i="27"/>
  <c r="Y36" i="27"/>
  <c r="N36" i="27"/>
  <c r="N63" i="27" s="1"/>
  <c r="M36" i="27"/>
  <c r="M63" i="27" s="1"/>
  <c r="AU35" i="27"/>
  <c r="E35" i="27" s="1"/>
  <c r="AQ35" i="27"/>
  <c r="AM35" i="27"/>
  <c r="AI35" i="27"/>
  <c r="AE35" i="27"/>
  <c r="AA35" i="27"/>
  <c r="N35" i="27"/>
  <c r="B35" i="27" s="1"/>
  <c r="M35" i="27"/>
  <c r="N34" i="27"/>
  <c r="N61" i="27" s="1"/>
  <c r="M34" i="27"/>
  <c r="A34" i="27" s="1"/>
  <c r="AU33" i="27"/>
  <c r="E33" i="27" s="1"/>
  <c r="AQ33" i="27"/>
  <c r="AM33" i="27"/>
  <c r="AI33" i="27"/>
  <c r="AE33" i="27"/>
  <c r="AA33" i="27"/>
  <c r="N33" i="27"/>
  <c r="N60" i="27" s="1"/>
  <c r="M33" i="27"/>
  <c r="A33" i="27" s="1"/>
  <c r="B33" i="27"/>
  <c r="AU32" i="27"/>
  <c r="E32" i="27" s="1"/>
  <c r="AT32" i="27"/>
  <c r="D32" i="27" s="1"/>
  <c r="AQ32" i="27"/>
  <c r="AP32" i="27"/>
  <c r="AO32" i="27"/>
  <c r="AN32" i="27"/>
  <c r="C32" i="27" s="1"/>
  <c r="AM32" i="27"/>
  <c r="AL32" i="27"/>
  <c r="AK32" i="27"/>
  <c r="AJ32" i="27"/>
  <c r="AI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N59" i="27" s="1"/>
  <c r="M32" i="27"/>
  <c r="M59" i="27" s="1"/>
  <c r="A32" i="27"/>
  <c r="AU31" i="27"/>
  <c r="E31" i="27" s="1"/>
  <c r="AT31" i="27"/>
  <c r="D31" i="27" s="1"/>
  <c r="AQ31" i="27"/>
  <c r="AM31" i="27"/>
  <c r="AI31" i="27"/>
  <c r="AE31" i="27"/>
  <c r="AD31" i="27"/>
  <c r="AA31" i="27"/>
  <c r="N31" i="27"/>
  <c r="N58" i="27" s="1"/>
  <c r="M31" i="27"/>
  <c r="B31" i="27"/>
  <c r="AU30" i="27"/>
  <c r="E30" i="27" s="1"/>
  <c r="AQ30" i="27"/>
  <c r="AP30" i="27"/>
  <c r="AM30" i="27"/>
  <c r="AJ30" i="27"/>
  <c r="AI30" i="27"/>
  <c r="AE30" i="27"/>
  <c r="AA30" i="27"/>
  <c r="Z30" i="27"/>
  <c r="X30" i="27"/>
  <c r="W30" i="27"/>
  <c r="V30" i="27"/>
  <c r="U30" i="27"/>
  <c r="T30" i="27"/>
  <c r="S30" i="27"/>
  <c r="R30" i="27"/>
  <c r="Q30" i="27"/>
  <c r="P30" i="27"/>
  <c r="O30" i="27"/>
  <c r="N30" i="27"/>
  <c r="N57" i="27" s="1"/>
  <c r="M30" i="27"/>
  <c r="M57" i="27" s="1"/>
  <c r="B30" i="27"/>
  <c r="A30" i="27"/>
  <c r="AU29" i="27"/>
  <c r="E29" i="27" s="1"/>
  <c r="AQ29" i="27"/>
  <c r="AP29" i="27"/>
  <c r="AM29" i="27"/>
  <c r="AI29" i="27"/>
  <c r="AH29" i="27"/>
  <c r="AE29" i="27"/>
  <c r="AA29" i="27"/>
  <c r="Z29" i="27"/>
  <c r="W29" i="27"/>
  <c r="R29" i="27"/>
  <c r="N29" i="27"/>
  <c r="N56" i="27" s="1"/>
  <c r="M29" i="27"/>
  <c r="M56" i="27" s="1"/>
  <c r="B29" i="27"/>
  <c r="A29" i="27"/>
  <c r="AV28" i="27"/>
  <c r="AV38" i="27" s="1"/>
  <c r="F38" i="27" s="1"/>
  <c r="AU28" i="27"/>
  <c r="AU48" i="27" s="1"/>
  <c r="E48" i="27" s="1"/>
  <c r="AT28" i="27"/>
  <c r="AS28" i="27"/>
  <c r="AR28" i="27"/>
  <c r="AR46" i="27" s="1"/>
  <c r="AQ28" i="27"/>
  <c r="AQ45" i="27" s="1"/>
  <c r="AP28" i="27"/>
  <c r="AP48" i="27" s="1"/>
  <c r="AO28" i="27"/>
  <c r="AN28" i="27"/>
  <c r="AN45" i="27" s="1"/>
  <c r="C45" i="27" s="1"/>
  <c r="AM28" i="27"/>
  <c r="AM51" i="27" s="1"/>
  <c r="AL28" i="27"/>
  <c r="AL43" i="27" s="1"/>
  <c r="AK28" i="27"/>
  <c r="AJ28" i="27"/>
  <c r="AJ34" i="27" s="1"/>
  <c r="AI28" i="27"/>
  <c r="AI50" i="27" s="1"/>
  <c r="AH28" i="27"/>
  <c r="AH46" i="27" s="1"/>
  <c r="AG28" i="27"/>
  <c r="AF28" i="27"/>
  <c r="AF48" i="27" s="1"/>
  <c r="AE28" i="27"/>
  <c r="AE48" i="27" s="1"/>
  <c r="AD28" i="27"/>
  <c r="AC28" i="27"/>
  <c r="AB28" i="27"/>
  <c r="AB30" i="27" s="1"/>
  <c r="AA28" i="27"/>
  <c r="AA48" i="27" s="1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M55" i="27" s="1"/>
  <c r="K28" i="27"/>
  <c r="J28" i="27"/>
  <c r="E28" i="27"/>
  <c r="D28" i="27"/>
  <c r="G28" i="27" s="1"/>
  <c r="C28" i="27"/>
  <c r="H28" i="27" s="1"/>
  <c r="AV26" i="27"/>
  <c r="AV53" i="27" s="1"/>
  <c r="F53" i="27" s="1"/>
  <c r="AU26" i="27"/>
  <c r="AU53" i="27" s="1"/>
  <c r="E53" i="27" s="1"/>
  <c r="AT26" i="27"/>
  <c r="AS26" i="27"/>
  <c r="AR26" i="27"/>
  <c r="AR53" i="27" s="1"/>
  <c r="AQ26" i="27"/>
  <c r="AQ53" i="27" s="1"/>
  <c r="AP26" i="27"/>
  <c r="AO26" i="27"/>
  <c r="AN26" i="27"/>
  <c r="AN53" i="27" s="1"/>
  <c r="C53" i="27" s="1"/>
  <c r="AM26" i="27"/>
  <c r="AM53" i="27" s="1"/>
  <c r="AL26" i="27"/>
  <c r="AK26" i="27"/>
  <c r="AJ26" i="27"/>
  <c r="AJ53" i="27" s="1"/>
  <c r="AI26" i="27"/>
  <c r="AI53" i="27" s="1"/>
  <c r="AH26" i="27"/>
  <c r="AG26" i="27"/>
  <c r="AF26" i="27"/>
  <c r="AF53" i="27" s="1"/>
  <c r="AE26" i="27"/>
  <c r="AE53" i="27" s="1"/>
  <c r="AD26" i="27"/>
  <c r="AC26" i="27"/>
  <c r="AB26" i="27"/>
  <c r="AB53" i="27" s="1"/>
  <c r="AA26" i="27"/>
  <c r="AA53" i="27" s="1"/>
  <c r="Z26" i="27"/>
  <c r="Y26" i="27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P33" i="27" s="1"/>
  <c r="B6" i="27"/>
  <c r="A6" i="27"/>
  <c r="B5" i="27"/>
  <c r="A5" i="27"/>
  <c r="B4" i="27"/>
  <c r="A4" i="27"/>
  <c r="B3" i="27"/>
  <c r="A3" i="27"/>
  <c r="B2" i="27"/>
  <c r="A2" i="27"/>
  <c r="B1" i="27"/>
  <c r="A1" i="27"/>
  <c r="V21" i="17"/>
  <c r="U21" i="17"/>
  <c r="T21" i="17"/>
  <c r="S21" i="17"/>
  <c r="R21" i="17"/>
  <c r="Q21" i="17"/>
  <c r="P21" i="17"/>
  <c r="O21" i="17"/>
  <c r="N21" i="17"/>
  <c r="M21" i="17"/>
  <c r="L21" i="17"/>
  <c r="L16" i="17"/>
  <c r="AS13" i="17"/>
  <c r="AO13" i="17"/>
  <c r="AK13" i="17"/>
  <c r="AG13" i="17"/>
  <c r="AC13" i="17"/>
  <c r="Y13" i="17"/>
  <c r="U13" i="17"/>
  <c r="Q13" i="17"/>
  <c r="M13" i="17"/>
  <c r="A13" i="17"/>
  <c r="AS12" i="17"/>
  <c r="D12" i="17" s="1"/>
  <c r="AO12" i="17"/>
  <c r="AK12" i="17"/>
  <c r="AG12" i="17"/>
  <c r="AC12" i="17"/>
  <c r="Y12" i="17"/>
  <c r="U12" i="17"/>
  <c r="U20" i="17" s="1"/>
  <c r="Q12" i="17"/>
  <c r="Q20" i="17" s="1"/>
  <c r="M12" i="17"/>
  <c r="M20" i="17" s="1"/>
  <c r="L12" i="17"/>
  <c r="L20" i="17" s="1"/>
  <c r="A12" i="17"/>
  <c r="AS11" i="17"/>
  <c r="AO11" i="17"/>
  <c r="AK11" i="17"/>
  <c r="AG11" i="17"/>
  <c r="AC11" i="17"/>
  <c r="Y11" i="17"/>
  <c r="L11" i="17"/>
  <c r="L19" i="17" s="1"/>
  <c r="AS10" i="17"/>
  <c r="AO10" i="17"/>
  <c r="AK10" i="17"/>
  <c r="AG10" i="17"/>
  <c r="AC10" i="17"/>
  <c r="Y10" i="17"/>
  <c r="V10" i="17"/>
  <c r="V18" i="17" s="1"/>
  <c r="U10" i="17"/>
  <c r="U18" i="17" s="1"/>
  <c r="T10" i="17"/>
  <c r="T18" i="17" s="1"/>
  <c r="S10" i="17"/>
  <c r="S18" i="17" s="1"/>
  <c r="R10" i="17"/>
  <c r="R18" i="17" s="1"/>
  <c r="Q10" i="17"/>
  <c r="Q18" i="17" s="1"/>
  <c r="P10" i="17"/>
  <c r="P18" i="17" s="1"/>
  <c r="O10" i="17"/>
  <c r="O18" i="17" s="1"/>
  <c r="N10" i="17"/>
  <c r="N18" i="17" s="1"/>
  <c r="M10" i="17"/>
  <c r="M18" i="17" s="1"/>
  <c r="L10" i="17"/>
  <c r="L18" i="17" s="1"/>
  <c r="AT9" i="17"/>
  <c r="E9" i="17" s="1"/>
  <c r="AS9" i="17"/>
  <c r="D9" i="17" s="1"/>
  <c r="AP9" i="17"/>
  <c r="AO9" i="17"/>
  <c r="AL9" i="17"/>
  <c r="AK9" i="17"/>
  <c r="AH9" i="17"/>
  <c r="AG9" i="17"/>
  <c r="AD9" i="17"/>
  <c r="AC9" i="17"/>
  <c r="Z9" i="17"/>
  <c r="Y9" i="17"/>
  <c r="V9" i="17"/>
  <c r="V17" i="17" s="1"/>
  <c r="U9" i="17"/>
  <c r="U17" i="17" s="1"/>
  <c r="T9" i="17"/>
  <c r="T17" i="17" s="1"/>
  <c r="S9" i="17"/>
  <c r="S17" i="17" s="1"/>
  <c r="R9" i="17"/>
  <c r="R17" i="17" s="1"/>
  <c r="Q9" i="17"/>
  <c r="Q17" i="17" s="1"/>
  <c r="P9" i="17"/>
  <c r="P17" i="17" s="1"/>
  <c r="O9" i="17"/>
  <c r="O17" i="17" s="1"/>
  <c r="N9" i="17"/>
  <c r="N17" i="17" s="1"/>
  <c r="M9" i="17"/>
  <c r="M17" i="17" s="1"/>
  <c r="L9" i="17"/>
  <c r="L17" i="17" s="1"/>
  <c r="A9" i="17"/>
  <c r="AT8" i="17"/>
  <c r="AT16" i="17" s="1"/>
  <c r="AS8" i="17"/>
  <c r="AS16" i="17" s="1"/>
  <c r="AR8" i="17"/>
  <c r="AR11" i="17" s="1"/>
  <c r="AQ8" i="17"/>
  <c r="AQ12" i="17" s="1"/>
  <c r="AP8" i="17"/>
  <c r="AP16" i="17" s="1"/>
  <c r="AO8" i="17"/>
  <c r="AO16" i="17" s="1"/>
  <c r="AN8" i="17"/>
  <c r="AN11" i="17" s="1"/>
  <c r="AM8" i="17"/>
  <c r="AM12" i="17" s="1"/>
  <c r="AL8" i="17"/>
  <c r="AL16" i="17" s="1"/>
  <c r="AK8" i="17"/>
  <c r="AK16" i="17" s="1"/>
  <c r="AJ8" i="17"/>
  <c r="AJ11" i="17" s="1"/>
  <c r="AI8" i="17"/>
  <c r="AI12" i="17" s="1"/>
  <c r="AH8" i="17"/>
  <c r="AH16" i="17" s="1"/>
  <c r="AG8" i="17"/>
  <c r="AG16" i="17" s="1"/>
  <c r="AF8" i="17"/>
  <c r="AF11" i="17" s="1"/>
  <c r="AE8" i="17"/>
  <c r="AE12" i="17" s="1"/>
  <c r="AD8" i="17"/>
  <c r="AD16" i="17" s="1"/>
  <c r="AC8" i="17"/>
  <c r="AC16" i="17" s="1"/>
  <c r="AB8" i="17"/>
  <c r="AB11" i="17" s="1"/>
  <c r="AA8" i="17"/>
  <c r="AA12" i="17" s="1"/>
  <c r="Z8" i="17"/>
  <c r="Z16" i="17" s="1"/>
  <c r="Y8" i="17"/>
  <c r="Y16" i="17" s="1"/>
  <c r="X8" i="17"/>
  <c r="X11" i="17" s="1"/>
  <c r="W8" i="17"/>
  <c r="W12" i="17" s="1"/>
  <c r="V8" i="17"/>
  <c r="V16" i="17" s="1"/>
  <c r="U8" i="17"/>
  <c r="U16" i="17" s="1"/>
  <c r="T8" i="17"/>
  <c r="T16" i="17" s="1"/>
  <c r="S8" i="17"/>
  <c r="S12" i="17" s="1"/>
  <c r="S20" i="17" s="1"/>
  <c r="R8" i="17"/>
  <c r="R16" i="17" s="1"/>
  <c r="Q8" i="17"/>
  <c r="Q16" i="17" s="1"/>
  <c r="P8" i="17"/>
  <c r="P16" i="17" s="1"/>
  <c r="O8" i="17"/>
  <c r="O12" i="17" s="1"/>
  <c r="O20" i="17" s="1"/>
  <c r="N8" i="17"/>
  <c r="N16" i="17" s="1"/>
  <c r="M8" i="17"/>
  <c r="M16" i="17" s="1"/>
  <c r="I8" i="17"/>
  <c r="I1" i="17" s="1"/>
  <c r="E8" i="17"/>
  <c r="H8" i="17" s="1"/>
  <c r="H1" i="17" s="1"/>
  <c r="D8" i="17"/>
  <c r="D1" i="17" s="1"/>
  <c r="A8" i="17"/>
  <c r="AT6" i="17"/>
  <c r="AT13" i="17" s="1"/>
  <c r="AS6" i="17"/>
  <c r="AR6" i="17"/>
  <c r="AR13" i="17" s="1"/>
  <c r="AQ6" i="17"/>
  <c r="AQ13" i="17" s="1"/>
  <c r="AP6" i="17"/>
  <c r="AP13" i="17" s="1"/>
  <c r="AO6" i="17"/>
  <c r="AN6" i="17"/>
  <c r="AN13" i="17" s="1"/>
  <c r="AM6" i="17"/>
  <c r="AM13" i="17" s="1"/>
  <c r="AL6" i="17"/>
  <c r="AL13" i="17" s="1"/>
  <c r="AK6" i="17"/>
  <c r="AJ6" i="17"/>
  <c r="AJ13" i="17" s="1"/>
  <c r="AI6" i="17"/>
  <c r="AI13" i="17" s="1"/>
  <c r="AH6" i="17"/>
  <c r="AH13" i="17" s="1"/>
  <c r="AG6" i="17"/>
  <c r="AF6" i="17"/>
  <c r="AF13" i="17" s="1"/>
  <c r="AE6" i="17"/>
  <c r="AE13" i="17" s="1"/>
  <c r="AD6" i="17"/>
  <c r="AD13" i="17" s="1"/>
  <c r="AC6" i="17"/>
  <c r="AB6" i="17"/>
  <c r="AB13" i="17" s="1"/>
  <c r="AA6" i="17"/>
  <c r="AA13" i="17" s="1"/>
  <c r="Z6" i="17"/>
  <c r="Z13" i="17" s="1"/>
  <c r="Y6" i="17"/>
  <c r="X6" i="17"/>
  <c r="X13" i="17" s="1"/>
  <c r="W6" i="17"/>
  <c r="W13" i="17" s="1"/>
  <c r="V6" i="17"/>
  <c r="V13" i="17" s="1"/>
  <c r="U6" i="17"/>
  <c r="T6" i="17"/>
  <c r="T13" i="17" s="1"/>
  <c r="S6" i="17"/>
  <c r="S13" i="17" s="1"/>
  <c r="R6" i="17"/>
  <c r="R13" i="17" s="1"/>
  <c r="Q6" i="17"/>
  <c r="P6" i="17"/>
  <c r="P13" i="17" s="1"/>
  <c r="O6" i="17"/>
  <c r="O13" i="17" s="1"/>
  <c r="N6" i="17"/>
  <c r="N13" i="17" s="1"/>
  <c r="M6" i="17"/>
  <c r="A6" i="17"/>
  <c r="A5" i="17"/>
  <c r="A4" i="17"/>
  <c r="A3" i="17"/>
  <c r="A2" i="17"/>
  <c r="A1" i="17"/>
  <c r="L34" i="29"/>
  <c r="L30" i="29"/>
  <c r="AQ24" i="29"/>
  <c r="AM24" i="29"/>
  <c r="AI24" i="29"/>
  <c r="AE24" i="29"/>
  <c r="AA24" i="29"/>
  <c r="W24" i="29"/>
  <c r="S24" i="29"/>
  <c r="O24" i="29"/>
  <c r="L24" i="29"/>
  <c r="A24" i="29"/>
  <c r="L23" i="29"/>
  <c r="L36" i="29" s="1"/>
  <c r="L22" i="29"/>
  <c r="A22" i="29" s="1"/>
  <c r="L21" i="29"/>
  <c r="A21" i="29"/>
  <c r="AQ20" i="29"/>
  <c r="AP20" i="29"/>
  <c r="AO20" i="29"/>
  <c r="AN20" i="29"/>
  <c r="AM20" i="29"/>
  <c r="AL20" i="29"/>
  <c r="B20" i="29" s="1"/>
  <c r="AK20" i="29"/>
  <c r="AJ20" i="29"/>
  <c r="AI20" i="29"/>
  <c r="AH20" i="29"/>
  <c r="AG20" i="29"/>
  <c r="AF20" i="29"/>
  <c r="AE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L33" i="29" s="1"/>
  <c r="AQ19" i="29"/>
  <c r="AM19" i="29"/>
  <c r="AI19" i="29"/>
  <c r="AE19" i="29"/>
  <c r="AA19" i="29"/>
  <c r="W19" i="29"/>
  <c r="S19" i="29"/>
  <c r="O19" i="29"/>
  <c r="L19" i="29"/>
  <c r="L32" i="29" s="1"/>
  <c r="Q18" i="29"/>
  <c r="P18" i="29"/>
  <c r="O18" i="29"/>
  <c r="N18" i="29"/>
  <c r="M18" i="29"/>
  <c r="L18" i="29"/>
  <c r="L31" i="29" s="1"/>
  <c r="A18" i="29"/>
  <c r="AQ17" i="29"/>
  <c r="AM17" i="29"/>
  <c r="AI17" i="29"/>
  <c r="AE17" i="29"/>
  <c r="AA17" i="29"/>
  <c r="W17" i="29"/>
  <c r="S17" i="29"/>
  <c r="O17" i="29"/>
  <c r="L17" i="29"/>
  <c r="A17" i="29"/>
  <c r="AQ16" i="29"/>
  <c r="AM16" i="29"/>
  <c r="AI16" i="29"/>
  <c r="AE16" i="29"/>
  <c r="AA16" i="29"/>
  <c r="W16" i="29"/>
  <c r="S16" i="29"/>
  <c r="O16" i="29"/>
  <c r="L16" i="29"/>
  <c r="L29" i="29" s="1"/>
  <c r="AR15" i="29"/>
  <c r="C15" i="29" s="1"/>
  <c r="AQ15" i="29"/>
  <c r="AN15" i="29"/>
  <c r="AM15" i="29"/>
  <c r="AJ15" i="29"/>
  <c r="AI15" i="29"/>
  <c r="AF15" i="29"/>
  <c r="AE15" i="29"/>
  <c r="AB15" i="29"/>
  <c r="AA15" i="29"/>
  <c r="X15" i="29"/>
  <c r="W15" i="29"/>
  <c r="T15" i="29"/>
  <c r="S15" i="29"/>
  <c r="P15" i="29"/>
  <c r="O15" i="29"/>
  <c r="L15" i="29"/>
  <c r="L28" i="29" s="1"/>
  <c r="AT14" i="29"/>
  <c r="AT23" i="29" s="1"/>
  <c r="AS14" i="29"/>
  <c r="AS20" i="29" s="1"/>
  <c r="AR14" i="29"/>
  <c r="AR21" i="29" s="1"/>
  <c r="AQ14" i="29"/>
  <c r="AQ22" i="29" s="1"/>
  <c r="AP14" i="29"/>
  <c r="AP23" i="29" s="1"/>
  <c r="AO14" i="29"/>
  <c r="AO16" i="29" s="1"/>
  <c r="AN14" i="29"/>
  <c r="AN21" i="29" s="1"/>
  <c r="AM14" i="29"/>
  <c r="AM22" i="29" s="1"/>
  <c r="AL14" i="29"/>
  <c r="AL23" i="29" s="1"/>
  <c r="AK14" i="29"/>
  <c r="AK16" i="29" s="1"/>
  <c r="AJ14" i="29"/>
  <c r="AJ21" i="29" s="1"/>
  <c r="AI14" i="29"/>
  <c r="AI22" i="29" s="1"/>
  <c r="AH14" i="29"/>
  <c r="AH23" i="29" s="1"/>
  <c r="AG14" i="29"/>
  <c r="AG16" i="29" s="1"/>
  <c r="AF14" i="29"/>
  <c r="AF21" i="29" s="1"/>
  <c r="AE14" i="29"/>
  <c r="AE22" i="29" s="1"/>
  <c r="AD14" i="29"/>
  <c r="AD23" i="29" s="1"/>
  <c r="AC14" i="29"/>
  <c r="AC16" i="29" s="1"/>
  <c r="AB14" i="29"/>
  <c r="AB21" i="29" s="1"/>
  <c r="AA14" i="29"/>
  <c r="AA22" i="29" s="1"/>
  <c r="Z14" i="29"/>
  <c r="Z23" i="29" s="1"/>
  <c r="Y14" i="29"/>
  <c r="Y16" i="29" s="1"/>
  <c r="X14" i="29"/>
  <c r="X21" i="29" s="1"/>
  <c r="W14" i="29"/>
  <c r="W22" i="29" s="1"/>
  <c r="V14" i="29"/>
  <c r="V23" i="29" s="1"/>
  <c r="U14" i="29"/>
  <c r="U16" i="29" s="1"/>
  <c r="T14" i="29"/>
  <c r="T21" i="29" s="1"/>
  <c r="S14" i="29"/>
  <c r="S22" i="29" s="1"/>
  <c r="R14" i="29"/>
  <c r="R23" i="29" s="1"/>
  <c r="Q14" i="29"/>
  <c r="Q16" i="29" s="1"/>
  <c r="P14" i="29"/>
  <c r="P21" i="29" s="1"/>
  <c r="O14" i="29"/>
  <c r="O22" i="29" s="1"/>
  <c r="N14" i="29"/>
  <c r="N23" i="29" s="1"/>
  <c r="M14" i="29"/>
  <c r="M16" i="29" s="1"/>
  <c r="C14" i="29"/>
  <c r="C1" i="29" s="1"/>
  <c r="A14" i="29"/>
  <c r="AT11" i="29"/>
  <c r="AT24" i="29" s="1"/>
  <c r="AS11" i="29"/>
  <c r="AS24" i="29" s="1"/>
  <c r="AR11" i="29"/>
  <c r="AR24" i="29" s="1"/>
  <c r="AQ11" i="29"/>
  <c r="AP11" i="29"/>
  <c r="AP24" i="29" s="1"/>
  <c r="AO11" i="29"/>
  <c r="AO24" i="29" s="1"/>
  <c r="AN11" i="29"/>
  <c r="AN24" i="29" s="1"/>
  <c r="AM11" i="29"/>
  <c r="AL11" i="29"/>
  <c r="AL24" i="29" s="1"/>
  <c r="AK11" i="29"/>
  <c r="AK24" i="29" s="1"/>
  <c r="AJ11" i="29"/>
  <c r="AJ24" i="29" s="1"/>
  <c r="AI11" i="29"/>
  <c r="AH11" i="29"/>
  <c r="AH24" i="29" s="1"/>
  <c r="AG11" i="29"/>
  <c r="AG24" i="29" s="1"/>
  <c r="AF11" i="29"/>
  <c r="AF24" i="29" s="1"/>
  <c r="AE11" i="29"/>
  <c r="AD11" i="29"/>
  <c r="AD24" i="29" s="1"/>
  <c r="AC11" i="29"/>
  <c r="AC24" i="29" s="1"/>
  <c r="AB11" i="29"/>
  <c r="AB24" i="29" s="1"/>
  <c r="AA11" i="29"/>
  <c r="Z11" i="29"/>
  <c r="Z24" i="29" s="1"/>
  <c r="Y11" i="29"/>
  <c r="Y24" i="29" s="1"/>
  <c r="X11" i="29"/>
  <c r="X24" i="29" s="1"/>
  <c r="W11" i="29"/>
  <c r="V11" i="29"/>
  <c r="V24" i="29" s="1"/>
  <c r="U11" i="29"/>
  <c r="U24" i="29" s="1"/>
  <c r="T11" i="29"/>
  <c r="T24" i="29" s="1"/>
  <c r="S11" i="29"/>
  <c r="R11" i="29"/>
  <c r="R24" i="29" s="1"/>
  <c r="Q11" i="29"/>
  <c r="Q24" i="29" s="1"/>
  <c r="P11" i="29"/>
  <c r="P24" i="29" s="1"/>
  <c r="O11" i="29"/>
  <c r="N11" i="29"/>
  <c r="N24" i="29" s="1"/>
  <c r="M11" i="29"/>
  <c r="M24" i="29" s="1"/>
  <c r="A11" i="29"/>
  <c r="A10" i="29"/>
  <c r="A9" i="29"/>
  <c r="A8" i="29"/>
  <c r="A7" i="29"/>
  <c r="A6" i="29"/>
  <c r="A5" i="29"/>
  <c r="A4" i="29"/>
  <c r="A3" i="29"/>
  <c r="A2" i="29"/>
  <c r="A1" i="29"/>
  <c r="J29" i="24"/>
  <c r="AL25" i="24"/>
  <c r="AH25" i="24"/>
  <c r="AD25" i="24"/>
  <c r="Z25" i="24"/>
  <c r="V25" i="24"/>
  <c r="R25" i="24"/>
  <c r="N25" i="24"/>
  <c r="AP22" i="24"/>
  <c r="AL22" i="24"/>
  <c r="C22" i="24" s="1"/>
  <c r="AH22" i="24"/>
  <c r="AD22" i="24"/>
  <c r="Z22" i="24"/>
  <c r="V22" i="24"/>
  <c r="R22" i="24"/>
  <c r="N22" i="24"/>
  <c r="AR21" i="24"/>
  <c r="AR33" i="24" s="1"/>
  <c r="AQ21" i="24"/>
  <c r="AP33" i="24" s="1"/>
  <c r="AN21" i="24"/>
  <c r="AN33" i="24" s="1"/>
  <c r="K21" i="24"/>
  <c r="K33" i="24" s="1"/>
  <c r="B33" i="24" s="1"/>
  <c r="J21" i="24"/>
  <c r="J33" i="24" s="1"/>
  <c r="A33" i="24" s="1"/>
  <c r="B21" i="24"/>
  <c r="A21" i="24"/>
  <c r="AS20" i="24"/>
  <c r="AS32" i="24" s="1"/>
  <c r="U20" i="24"/>
  <c r="U32" i="24" s="1"/>
  <c r="T20" i="24"/>
  <c r="T32" i="24" s="1"/>
  <c r="S20" i="24"/>
  <c r="S32" i="24" s="1"/>
  <c r="R20" i="24"/>
  <c r="R32" i="24" s="1"/>
  <c r="Q20" i="24"/>
  <c r="Q32" i="24" s="1"/>
  <c r="P20" i="24"/>
  <c r="P32" i="24" s="1"/>
  <c r="O20" i="24"/>
  <c r="O32" i="24" s="1"/>
  <c r="N20" i="24"/>
  <c r="N32" i="24" s="1"/>
  <c r="M20" i="24"/>
  <c r="M32" i="24" s="1"/>
  <c r="L20" i="24"/>
  <c r="L32" i="24" s="1"/>
  <c r="K20" i="24"/>
  <c r="K32" i="24" s="1"/>
  <c r="J20" i="24"/>
  <c r="J32" i="24" s="1"/>
  <c r="U19" i="24"/>
  <c r="U31" i="24" s="1"/>
  <c r="T19" i="24"/>
  <c r="T31" i="24" s="1"/>
  <c r="S19" i="24"/>
  <c r="S31" i="24" s="1"/>
  <c r="R19" i="24"/>
  <c r="R31" i="24" s="1"/>
  <c r="Q19" i="24"/>
  <c r="Q31" i="24" s="1"/>
  <c r="P19" i="24"/>
  <c r="P31" i="24" s="1"/>
  <c r="O19" i="24"/>
  <c r="O31" i="24" s="1"/>
  <c r="N19" i="24"/>
  <c r="N31" i="24" s="1"/>
  <c r="M19" i="24"/>
  <c r="M31" i="24" s="1"/>
  <c r="L19" i="24"/>
  <c r="L31" i="24" s="1"/>
  <c r="K19" i="24"/>
  <c r="K31" i="24" s="1"/>
  <c r="J19" i="24"/>
  <c r="J31" i="24" s="1"/>
  <c r="B19" i="24"/>
  <c r="B31" i="24" s="1"/>
  <c r="U18" i="24"/>
  <c r="U30" i="24" s="1"/>
  <c r="T18" i="24"/>
  <c r="T30" i="24" s="1"/>
  <c r="S18" i="24"/>
  <c r="S30" i="24" s="1"/>
  <c r="R18" i="24"/>
  <c r="R30" i="24" s="1"/>
  <c r="Q18" i="24"/>
  <c r="Q30" i="24" s="1"/>
  <c r="P18" i="24"/>
  <c r="P30" i="24" s="1"/>
  <c r="O18" i="24"/>
  <c r="O30" i="24" s="1"/>
  <c r="N18" i="24"/>
  <c r="N30" i="24" s="1"/>
  <c r="M18" i="24"/>
  <c r="M30" i="24" s="1"/>
  <c r="L18" i="24"/>
  <c r="L30" i="24" s="1"/>
  <c r="K18" i="24"/>
  <c r="K30" i="24" s="1"/>
  <c r="J18" i="24"/>
  <c r="J30" i="24" s="1"/>
  <c r="U17" i="24"/>
  <c r="U29" i="24" s="1"/>
  <c r="T17" i="24"/>
  <c r="T29" i="24" s="1"/>
  <c r="S17" i="24"/>
  <c r="S29" i="24" s="1"/>
  <c r="R17" i="24"/>
  <c r="R29" i="24" s="1"/>
  <c r="Q17" i="24"/>
  <c r="Q29" i="24" s="1"/>
  <c r="P17" i="24"/>
  <c r="P29" i="24" s="1"/>
  <c r="O17" i="24"/>
  <c r="O29" i="24" s="1"/>
  <c r="N17" i="24"/>
  <c r="N29" i="24" s="1"/>
  <c r="M17" i="24"/>
  <c r="M29" i="24" s="1"/>
  <c r="L17" i="24"/>
  <c r="L29" i="24" s="1"/>
  <c r="K17" i="24"/>
  <c r="K29" i="24" s="1"/>
  <c r="J17" i="24"/>
  <c r="B17" i="24"/>
  <c r="B29" i="24" s="1"/>
  <c r="U16" i="24"/>
  <c r="U28" i="24" s="1"/>
  <c r="T16" i="24"/>
  <c r="T28" i="24" s="1"/>
  <c r="S16" i="24"/>
  <c r="S28" i="24" s="1"/>
  <c r="R16" i="24"/>
  <c r="R28" i="24" s="1"/>
  <c r="Q16" i="24"/>
  <c r="Q28" i="24" s="1"/>
  <c r="P16" i="24"/>
  <c r="P28" i="24" s="1"/>
  <c r="O16" i="24"/>
  <c r="O28" i="24" s="1"/>
  <c r="N16" i="24"/>
  <c r="N28" i="24" s="1"/>
  <c r="M16" i="24"/>
  <c r="M28" i="24" s="1"/>
  <c r="L16" i="24"/>
  <c r="L28" i="24" s="1"/>
  <c r="K16" i="24"/>
  <c r="K28" i="24" s="1"/>
  <c r="J16" i="24"/>
  <c r="J28" i="24" s="1"/>
  <c r="AQ15" i="24"/>
  <c r="AA15" i="24"/>
  <c r="U15" i="24"/>
  <c r="U27" i="24" s="1"/>
  <c r="T15" i="24"/>
  <c r="T27" i="24" s="1"/>
  <c r="S15" i="24"/>
  <c r="S27" i="24" s="1"/>
  <c r="R15" i="24"/>
  <c r="R27" i="24" s="1"/>
  <c r="Q15" i="24"/>
  <c r="Q27" i="24" s="1"/>
  <c r="P15" i="24"/>
  <c r="P27" i="24" s="1"/>
  <c r="O15" i="24"/>
  <c r="O27" i="24" s="1"/>
  <c r="N15" i="24"/>
  <c r="N27" i="24" s="1"/>
  <c r="M15" i="24"/>
  <c r="M27" i="24" s="1"/>
  <c r="L15" i="24"/>
  <c r="L27" i="24" s="1"/>
  <c r="K15" i="24"/>
  <c r="K27" i="24" s="1"/>
  <c r="J15" i="24"/>
  <c r="J27" i="24" s="1"/>
  <c r="B15" i="24"/>
  <c r="B27" i="24" s="1"/>
  <c r="AQ14" i="24"/>
  <c r="AE14" i="24"/>
  <c r="AA14" i="24"/>
  <c r="U14" i="24"/>
  <c r="U26" i="24" s="1"/>
  <c r="T14" i="24"/>
  <c r="T26" i="24" s="1"/>
  <c r="S14" i="24"/>
  <c r="S26" i="24" s="1"/>
  <c r="R14" i="24"/>
  <c r="R26" i="24" s="1"/>
  <c r="Q14" i="24"/>
  <c r="Q26" i="24" s="1"/>
  <c r="P14" i="24"/>
  <c r="P26" i="24" s="1"/>
  <c r="O14" i="24"/>
  <c r="O26" i="24" s="1"/>
  <c r="N14" i="24"/>
  <c r="N26" i="24" s="1"/>
  <c r="M14" i="24"/>
  <c r="M26" i="24" s="1"/>
  <c r="L14" i="24"/>
  <c r="L26" i="24" s="1"/>
  <c r="K14" i="24"/>
  <c r="K26" i="24" s="1"/>
  <c r="J14" i="24"/>
  <c r="J26" i="24" s="1"/>
  <c r="AS13" i="24"/>
  <c r="AS25" i="24" s="1"/>
  <c r="AR13" i="24"/>
  <c r="AR25" i="24" s="1"/>
  <c r="AQ13" i="24"/>
  <c r="AP25" i="24" s="1"/>
  <c r="AP13" i="24"/>
  <c r="AP21" i="24" s="1"/>
  <c r="AO13" i="24"/>
  <c r="AO21" i="24" s="1"/>
  <c r="AN13" i="24"/>
  <c r="AN25" i="24" s="1"/>
  <c r="AM13" i="24"/>
  <c r="AL13" i="24"/>
  <c r="AL21" i="24" s="1"/>
  <c r="AK13" i="24"/>
  <c r="AK21" i="24" s="1"/>
  <c r="AK33" i="24" s="1"/>
  <c r="AJ13" i="24"/>
  <c r="AJ25" i="24" s="1"/>
  <c r="AI13" i="24"/>
  <c r="AH13" i="24"/>
  <c r="AH21" i="24" s="1"/>
  <c r="AG13" i="24"/>
  <c r="AG21" i="24" s="1"/>
  <c r="AF13" i="24"/>
  <c r="AF25" i="24" s="1"/>
  <c r="AE13" i="24"/>
  <c r="AE19" i="24" s="1"/>
  <c r="AD13" i="24"/>
  <c r="AD21" i="24" s="1"/>
  <c r="AC13" i="24"/>
  <c r="AC21" i="24" s="1"/>
  <c r="AB13" i="24"/>
  <c r="AB25" i="24" s="1"/>
  <c r="AA13" i="24"/>
  <c r="AA20" i="24" s="1"/>
  <c r="Z13" i="24"/>
  <c r="Z21" i="24" s="1"/>
  <c r="Y13" i="24"/>
  <c r="Y21" i="24" s="1"/>
  <c r="X13" i="24"/>
  <c r="X25" i="24" s="1"/>
  <c r="W13" i="24"/>
  <c r="V13" i="24"/>
  <c r="V21" i="24" s="1"/>
  <c r="U13" i="24"/>
  <c r="U21" i="24" s="1"/>
  <c r="T13" i="24"/>
  <c r="T25" i="24" s="1"/>
  <c r="S13" i="24"/>
  <c r="R13" i="24"/>
  <c r="R21" i="24" s="1"/>
  <c r="Q13" i="24"/>
  <c r="Q21" i="24" s="1"/>
  <c r="Q33" i="24" s="1"/>
  <c r="P13" i="24"/>
  <c r="P25" i="24" s="1"/>
  <c r="O13" i="24"/>
  <c r="N13" i="24"/>
  <c r="N21" i="24" s="1"/>
  <c r="M13" i="24"/>
  <c r="M21" i="24" s="1"/>
  <c r="L13" i="24"/>
  <c r="L25" i="24" s="1"/>
  <c r="H13" i="24"/>
  <c r="E13" i="24"/>
  <c r="D13" i="24"/>
  <c r="F13" i="24" s="1"/>
  <c r="C13" i="24"/>
  <c r="G13" i="24" s="1"/>
  <c r="AS10" i="24"/>
  <c r="AS22" i="24" s="1"/>
  <c r="AR10" i="24"/>
  <c r="AR22" i="24" s="1"/>
  <c r="AQ10" i="24"/>
  <c r="AQ22" i="24" s="1"/>
  <c r="AP10" i="24"/>
  <c r="AO10" i="24"/>
  <c r="AO22" i="24" s="1"/>
  <c r="AN10" i="24"/>
  <c r="AN22" i="24" s="1"/>
  <c r="AM10" i="24"/>
  <c r="AM22" i="24" s="1"/>
  <c r="AL10" i="24"/>
  <c r="AK10" i="24"/>
  <c r="AK22" i="24" s="1"/>
  <c r="AJ10" i="24"/>
  <c r="AJ22" i="24" s="1"/>
  <c r="AI10" i="24"/>
  <c r="AI22" i="24" s="1"/>
  <c r="AH10" i="24"/>
  <c r="AG10" i="24"/>
  <c r="AG22" i="24" s="1"/>
  <c r="AF10" i="24"/>
  <c r="AF22" i="24" s="1"/>
  <c r="AE10" i="24"/>
  <c r="AE22" i="24" s="1"/>
  <c r="AD10" i="24"/>
  <c r="AC10" i="24"/>
  <c r="AC22" i="24" s="1"/>
  <c r="AB10" i="24"/>
  <c r="AB22" i="24" s="1"/>
  <c r="AA10" i="24"/>
  <c r="AA22" i="24" s="1"/>
  <c r="Z10" i="24"/>
  <c r="Y10" i="24"/>
  <c r="Y22" i="24" s="1"/>
  <c r="X10" i="24"/>
  <c r="X22" i="24" s="1"/>
  <c r="W10" i="24"/>
  <c r="W22" i="24" s="1"/>
  <c r="V10" i="24"/>
  <c r="U10" i="24"/>
  <c r="U22" i="24" s="1"/>
  <c r="T10" i="24"/>
  <c r="T22" i="24" s="1"/>
  <c r="S10" i="24"/>
  <c r="S22" i="24" s="1"/>
  <c r="R10" i="24"/>
  <c r="Q10" i="24"/>
  <c r="Q22" i="24" s="1"/>
  <c r="P10" i="24"/>
  <c r="P22" i="24" s="1"/>
  <c r="O10" i="24"/>
  <c r="O22" i="24" s="1"/>
  <c r="N10" i="24"/>
  <c r="M10" i="24"/>
  <c r="M22" i="24" s="1"/>
  <c r="L10" i="24"/>
  <c r="L22" i="24" s="1"/>
  <c r="B10" i="24"/>
  <c r="B22" i="24" s="1"/>
  <c r="B34" i="24" s="1"/>
  <c r="A10" i="24"/>
  <c r="A22" i="24" s="1"/>
  <c r="A34" i="24" s="1"/>
  <c r="B9" i="24"/>
  <c r="A9" i="24"/>
  <c r="B8" i="24"/>
  <c r="B20" i="24" s="1"/>
  <c r="B32" i="24" s="1"/>
  <c r="A8" i="24"/>
  <c r="A20" i="24" s="1"/>
  <c r="A32" i="24" s="1"/>
  <c r="B7" i="24"/>
  <c r="A7" i="24"/>
  <c r="A19" i="24" s="1"/>
  <c r="A31" i="24" s="1"/>
  <c r="B6" i="24"/>
  <c r="B18" i="24" s="1"/>
  <c r="B30" i="24" s="1"/>
  <c r="A6" i="24"/>
  <c r="A18" i="24" s="1"/>
  <c r="A30" i="24" s="1"/>
  <c r="B5" i="24"/>
  <c r="A5" i="24"/>
  <c r="A17" i="24" s="1"/>
  <c r="A29" i="24" s="1"/>
  <c r="B4" i="24"/>
  <c r="B16" i="24" s="1"/>
  <c r="B28" i="24" s="1"/>
  <c r="A4" i="24"/>
  <c r="A16" i="24" s="1"/>
  <c r="A28" i="24" s="1"/>
  <c r="B3" i="24"/>
  <c r="A3" i="24"/>
  <c r="A15" i="24" s="1"/>
  <c r="A27" i="24" s="1"/>
  <c r="B2" i="24"/>
  <c r="B14" i="24" s="1"/>
  <c r="B26" i="24" s="1"/>
  <c r="A2" i="24"/>
  <c r="A14" i="24" s="1"/>
  <c r="A26" i="24" s="1"/>
  <c r="N33" i="22"/>
  <c r="M33" i="22"/>
  <c r="M32" i="22"/>
  <c r="N30" i="22"/>
  <c r="N29" i="22"/>
  <c r="M29" i="22"/>
  <c r="M28" i="22"/>
  <c r="N26" i="22"/>
  <c r="AP25" i="22"/>
  <c r="AO25" i="22"/>
  <c r="AL25" i="22"/>
  <c r="AK25" i="22"/>
  <c r="AH25" i="22"/>
  <c r="AG25" i="22"/>
  <c r="AD25" i="22"/>
  <c r="AC25" i="22"/>
  <c r="Z25" i="22"/>
  <c r="Y25" i="22"/>
  <c r="V25" i="22"/>
  <c r="U25" i="22"/>
  <c r="R25" i="22"/>
  <c r="Q25" i="22"/>
  <c r="B22" i="22"/>
  <c r="A22" i="22"/>
  <c r="N21" i="22"/>
  <c r="M21" i="22"/>
  <c r="B21" i="22"/>
  <c r="A21" i="22"/>
  <c r="AV20" i="22"/>
  <c r="AV32" i="22" s="1"/>
  <c r="K20" i="22" s="1"/>
  <c r="AT20" i="22"/>
  <c r="D20" i="22" s="1"/>
  <c r="AS20" i="22"/>
  <c r="AP20" i="22"/>
  <c r="AO20" i="22"/>
  <c r="AL20" i="22"/>
  <c r="AK20" i="22"/>
  <c r="AH20" i="22"/>
  <c r="AG20" i="22"/>
  <c r="AD20" i="22"/>
  <c r="AC20" i="22"/>
  <c r="Z20" i="22"/>
  <c r="Y20" i="22"/>
  <c r="X20" i="22"/>
  <c r="X32" i="22" s="1"/>
  <c r="W20" i="22"/>
  <c r="W32" i="22" s="1"/>
  <c r="V20" i="22"/>
  <c r="V32" i="22" s="1"/>
  <c r="U20" i="22"/>
  <c r="U32" i="22" s="1"/>
  <c r="T20" i="22"/>
  <c r="T32" i="22" s="1"/>
  <c r="S20" i="22"/>
  <c r="S32" i="22" s="1"/>
  <c r="R20" i="22"/>
  <c r="R32" i="22" s="1"/>
  <c r="Q20" i="22"/>
  <c r="Q32" i="22" s="1"/>
  <c r="P20" i="22"/>
  <c r="P32" i="22" s="1"/>
  <c r="O20" i="22"/>
  <c r="O32" i="22" s="1"/>
  <c r="N20" i="22"/>
  <c r="M20" i="22"/>
  <c r="A20" i="22"/>
  <c r="AT19" i="22"/>
  <c r="D19" i="22" s="1"/>
  <c r="AS19" i="22"/>
  <c r="AP19" i="22"/>
  <c r="AO19" i="22"/>
  <c r="AL19" i="22"/>
  <c r="AK19" i="22"/>
  <c r="AH19" i="22"/>
  <c r="AG19" i="22"/>
  <c r="AD19" i="22"/>
  <c r="AC19" i="22"/>
  <c r="Z19" i="22"/>
  <c r="Y19" i="22"/>
  <c r="X19" i="22"/>
  <c r="X31" i="22" s="1"/>
  <c r="W19" i="22"/>
  <c r="W31" i="22" s="1"/>
  <c r="V19" i="22"/>
  <c r="V31" i="22" s="1"/>
  <c r="U19" i="22"/>
  <c r="U31" i="22" s="1"/>
  <c r="T19" i="22"/>
  <c r="T31" i="22" s="1"/>
  <c r="S19" i="22"/>
  <c r="S31" i="22" s="1"/>
  <c r="R19" i="22"/>
  <c r="R31" i="22" s="1"/>
  <c r="Q19" i="22"/>
  <c r="Q31" i="22" s="1"/>
  <c r="P19" i="22"/>
  <c r="P31" i="22" s="1"/>
  <c r="O19" i="22"/>
  <c r="O31" i="22" s="1"/>
  <c r="N19" i="22"/>
  <c r="N31" i="22" s="1"/>
  <c r="M19" i="22"/>
  <c r="AS18" i="22"/>
  <c r="AO18" i="22"/>
  <c r="AK18" i="22"/>
  <c r="AG18" i="22"/>
  <c r="AC18" i="22"/>
  <c r="Y18" i="22"/>
  <c r="X18" i="22"/>
  <c r="X30" i="22" s="1"/>
  <c r="W18" i="22"/>
  <c r="W30" i="22" s="1"/>
  <c r="V18" i="22"/>
  <c r="V30" i="22" s="1"/>
  <c r="U18" i="22"/>
  <c r="U30" i="22" s="1"/>
  <c r="T18" i="22"/>
  <c r="T30" i="22" s="1"/>
  <c r="S18" i="22"/>
  <c r="S30" i="22" s="1"/>
  <c r="R18" i="22"/>
  <c r="R30" i="22" s="1"/>
  <c r="Q18" i="22"/>
  <c r="Q30" i="22" s="1"/>
  <c r="P18" i="22"/>
  <c r="P30" i="22" s="1"/>
  <c r="O18" i="22"/>
  <c r="O30" i="22" s="1"/>
  <c r="N18" i="22"/>
  <c r="M18" i="22"/>
  <c r="M30" i="22" s="1"/>
  <c r="B18" i="22"/>
  <c r="AI17" i="22"/>
  <c r="X17" i="22"/>
  <c r="X29" i="22" s="1"/>
  <c r="W17" i="22"/>
  <c r="W29" i="22" s="1"/>
  <c r="V17" i="22"/>
  <c r="V29" i="22" s="1"/>
  <c r="U17" i="22"/>
  <c r="U29" i="22" s="1"/>
  <c r="T17" i="22"/>
  <c r="T29" i="22" s="1"/>
  <c r="S17" i="22"/>
  <c r="S29" i="22" s="1"/>
  <c r="R17" i="22"/>
  <c r="R29" i="22" s="1"/>
  <c r="Q17" i="22"/>
  <c r="Q29" i="22" s="1"/>
  <c r="P17" i="22"/>
  <c r="P29" i="22" s="1"/>
  <c r="O17" i="22"/>
  <c r="O29" i="22" s="1"/>
  <c r="N17" i="22"/>
  <c r="M17" i="22"/>
  <c r="B17" i="22"/>
  <c r="A17" i="22"/>
  <c r="AT16" i="22"/>
  <c r="D16" i="22" s="1"/>
  <c r="AS16" i="22"/>
  <c r="AP16" i="22"/>
  <c r="AO16" i="22"/>
  <c r="AL16" i="22"/>
  <c r="AK16" i="22"/>
  <c r="AH16" i="22"/>
  <c r="AG16" i="22"/>
  <c r="AD16" i="22"/>
  <c r="AC16" i="22"/>
  <c r="Z16" i="22"/>
  <c r="Y16" i="22"/>
  <c r="X16" i="22"/>
  <c r="X28" i="22" s="1"/>
  <c r="W16" i="22"/>
  <c r="W28" i="22" s="1"/>
  <c r="V16" i="22"/>
  <c r="V28" i="22" s="1"/>
  <c r="U16" i="22"/>
  <c r="U28" i="22" s="1"/>
  <c r="T16" i="22"/>
  <c r="T28" i="22" s="1"/>
  <c r="S16" i="22"/>
  <c r="S28" i="22" s="1"/>
  <c r="R16" i="22"/>
  <c r="R28" i="22" s="1"/>
  <c r="Q16" i="22"/>
  <c r="Q28" i="22" s="1"/>
  <c r="P16" i="22"/>
  <c r="P28" i="22" s="1"/>
  <c r="O16" i="22"/>
  <c r="O28" i="22" s="1"/>
  <c r="N16" i="22"/>
  <c r="M16" i="22"/>
  <c r="A16" i="22"/>
  <c r="AT15" i="22"/>
  <c r="D15" i="22" s="1"/>
  <c r="AS15" i="22"/>
  <c r="AP15" i="22"/>
  <c r="AO15" i="22"/>
  <c r="AL15" i="22"/>
  <c r="AK15" i="22"/>
  <c r="AH15" i="22"/>
  <c r="AG15" i="22"/>
  <c r="AD15" i="22"/>
  <c r="AC15" i="22"/>
  <c r="Z15" i="22"/>
  <c r="Y15" i="22"/>
  <c r="X15" i="22"/>
  <c r="X27" i="22" s="1"/>
  <c r="W15" i="22"/>
  <c r="W27" i="22" s="1"/>
  <c r="V15" i="22"/>
  <c r="V27" i="22" s="1"/>
  <c r="U15" i="22"/>
  <c r="U27" i="22" s="1"/>
  <c r="T15" i="22"/>
  <c r="T27" i="22" s="1"/>
  <c r="S15" i="22"/>
  <c r="S27" i="22" s="1"/>
  <c r="R15" i="22"/>
  <c r="R27" i="22" s="1"/>
  <c r="Q15" i="22"/>
  <c r="Q27" i="22" s="1"/>
  <c r="P15" i="22"/>
  <c r="P27" i="22" s="1"/>
  <c r="O15" i="22"/>
  <c r="O27" i="22" s="1"/>
  <c r="N15" i="22"/>
  <c r="M15" i="22"/>
  <c r="M27" i="22" s="1"/>
  <c r="AS14" i="22"/>
  <c r="AO14" i="22"/>
  <c r="AK14" i="22"/>
  <c r="AG14" i="22"/>
  <c r="AC14" i="22"/>
  <c r="Y14" i="22"/>
  <c r="X14" i="22"/>
  <c r="X26" i="22" s="1"/>
  <c r="W14" i="22"/>
  <c r="W26" i="22" s="1"/>
  <c r="V14" i="22"/>
  <c r="V26" i="22" s="1"/>
  <c r="U14" i="22"/>
  <c r="U26" i="22" s="1"/>
  <c r="T14" i="22"/>
  <c r="T26" i="22" s="1"/>
  <c r="S14" i="22"/>
  <c r="S26" i="22" s="1"/>
  <c r="R14" i="22"/>
  <c r="R26" i="22" s="1"/>
  <c r="Q14" i="22"/>
  <c r="Q26" i="22" s="1"/>
  <c r="P14" i="22"/>
  <c r="P26" i="22" s="1"/>
  <c r="O14" i="22"/>
  <c r="O26" i="22" s="1"/>
  <c r="N14" i="22"/>
  <c r="M14" i="22"/>
  <c r="B14" i="22"/>
  <c r="AV13" i="22"/>
  <c r="AV14" i="22" s="1"/>
  <c r="AU13" i="22"/>
  <c r="AU21" i="22" s="1"/>
  <c r="AT13" i="22"/>
  <c r="AS25" i="22" s="1"/>
  <c r="AS13" i="22"/>
  <c r="AS21" i="22" s="1"/>
  <c r="AR13" i="22"/>
  <c r="AR18" i="22" s="1"/>
  <c r="AQ13" i="22"/>
  <c r="AP13" i="22"/>
  <c r="AP21" i="22" s="1"/>
  <c r="AO13" i="22"/>
  <c r="AO21" i="22" s="1"/>
  <c r="AN13" i="22"/>
  <c r="AN14" i="22" s="1"/>
  <c r="AM13" i="22"/>
  <c r="AM17" i="22" s="1"/>
  <c r="AL13" i="22"/>
  <c r="AL21" i="22" s="1"/>
  <c r="AK13" i="22"/>
  <c r="AK21" i="22" s="1"/>
  <c r="AJ13" i="22"/>
  <c r="AJ18" i="22" s="1"/>
  <c r="AI13" i="22"/>
  <c r="AH13" i="22"/>
  <c r="AH21" i="22" s="1"/>
  <c r="AG13" i="22"/>
  <c r="AG21" i="22" s="1"/>
  <c r="AF13" i="22"/>
  <c r="AF14" i="22" s="1"/>
  <c r="AE13" i="22"/>
  <c r="AE21" i="22" s="1"/>
  <c r="AD13" i="22"/>
  <c r="AD21" i="22" s="1"/>
  <c r="AC13" i="22"/>
  <c r="AC21" i="22" s="1"/>
  <c r="AB13" i="22"/>
  <c r="AB18" i="22" s="1"/>
  <c r="AA13" i="22"/>
  <c r="Z13" i="22"/>
  <c r="Z21" i="22" s="1"/>
  <c r="Y13" i="22"/>
  <c r="Y21" i="22" s="1"/>
  <c r="X13" i="22"/>
  <c r="W13" i="22"/>
  <c r="W25" i="22" s="1"/>
  <c r="V13" i="22"/>
  <c r="V21" i="22" s="1"/>
  <c r="U13" i="22"/>
  <c r="U21" i="22" s="1"/>
  <c r="T13" i="22"/>
  <c r="S13" i="22"/>
  <c r="S25" i="22" s="1"/>
  <c r="R13" i="22"/>
  <c r="R21" i="22" s="1"/>
  <c r="Q13" i="22"/>
  <c r="Q21" i="22" s="1"/>
  <c r="P13" i="22"/>
  <c r="O13" i="22"/>
  <c r="O25" i="22" s="1"/>
  <c r="N13" i="22"/>
  <c r="M13" i="22"/>
  <c r="K13" i="22"/>
  <c r="K1" i="22" s="1"/>
  <c r="J13" i="22"/>
  <c r="F13" i="22"/>
  <c r="F1" i="22" s="1"/>
  <c r="C13" i="22"/>
  <c r="B13" i="22"/>
  <c r="A13" i="22"/>
  <c r="AV10" i="22"/>
  <c r="AV22" i="22" s="1"/>
  <c r="F22" i="22" s="1"/>
  <c r="AU10" i="22"/>
  <c r="AU22" i="22" s="1"/>
  <c r="AT10" i="22"/>
  <c r="AT22" i="22" s="1"/>
  <c r="AS10" i="22"/>
  <c r="AS22" i="22" s="1"/>
  <c r="AR10" i="22"/>
  <c r="AR22" i="22" s="1"/>
  <c r="AQ10" i="22"/>
  <c r="AQ22" i="22" s="1"/>
  <c r="AP10" i="22"/>
  <c r="AP22" i="22" s="1"/>
  <c r="AO10" i="22"/>
  <c r="AO22" i="22" s="1"/>
  <c r="AN10" i="22"/>
  <c r="AN22" i="22" s="1"/>
  <c r="C22" i="22" s="1"/>
  <c r="AM10" i="22"/>
  <c r="AM22" i="22" s="1"/>
  <c r="AL10" i="22"/>
  <c r="AL22" i="22" s="1"/>
  <c r="AK10" i="22"/>
  <c r="AK22" i="22" s="1"/>
  <c r="AJ10" i="22"/>
  <c r="AJ22" i="22" s="1"/>
  <c r="AI10" i="22"/>
  <c r="AI22" i="22" s="1"/>
  <c r="AH10" i="22"/>
  <c r="AH22" i="22" s="1"/>
  <c r="AG10" i="22"/>
  <c r="AG22" i="22" s="1"/>
  <c r="AF10" i="22"/>
  <c r="AF22" i="22" s="1"/>
  <c r="AE10" i="22"/>
  <c r="AE22" i="22" s="1"/>
  <c r="AD10" i="22"/>
  <c r="AD22" i="22" s="1"/>
  <c r="AC10" i="22"/>
  <c r="AC22" i="22" s="1"/>
  <c r="AB10" i="22"/>
  <c r="AB22" i="22" s="1"/>
  <c r="AA10" i="22"/>
  <c r="AA22" i="22" s="1"/>
  <c r="Z10" i="22"/>
  <c r="Z22" i="22" s="1"/>
  <c r="Y10" i="22"/>
  <c r="Y22" i="22" s="1"/>
  <c r="X10" i="22"/>
  <c r="X22" i="22" s="1"/>
  <c r="W10" i="22"/>
  <c r="W22" i="22" s="1"/>
  <c r="V10" i="22"/>
  <c r="V22" i="22" s="1"/>
  <c r="U10" i="22"/>
  <c r="U22" i="22" s="1"/>
  <c r="T10" i="22"/>
  <c r="T22" i="22" s="1"/>
  <c r="S10" i="22"/>
  <c r="S22" i="22" s="1"/>
  <c r="R10" i="22"/>
  <c r="R22" i="22" s="1"/>
  <c r="Q10" i="22"/>
  <c r="Q22" i="22" s="1"/>
  <c r="P10" i="22"/>
  <c r="P22" i="22" s="1"/>
  <c r="O10" i="22"/>
  <c r="O22" i="22" s="1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J1" i="22"/>
  <c r="B1" i="22"/>
  <c r="A1" i="22"/>
  <c r="A28" i="25"/>
  <c r="A27" i="25"/>
  <c r="A23" i="25"/>
  <c r="AT21" i="25"/>
  <c r="AQ21" i="25"/>
  <c r="AP21" i="25"/>
  <c r="AM21" i="25"/>
  <c r="AL21" i="25"/>
  <c r="AI21" i="25"/>
  <c r="AH21" i="25"/>
  <c r="AE21" i="25"/>
  <c r="AD21" i="25"/>
  <c r="AA21" i="25"/>
  <c r="Z21" i="25"/>
  <c r="W21" i="25"/>
  <c r="V21" i="25"/>
  <c r="S21" i="25"/>
  <c r="R21" i="25"/>
  <c r="O21" i="25"/>
  <c r="N21" i="25"/>
  <c r="AQ18" i="25"/>
  <c r="AM18" i="25"/>
  <c r="AI18" i="25"/>
  <c r="AE18" i="25"/>
  <c r="AA18" i="25"/>
  <c r="W18" i="25"/>
  <c r="S18" i="25"/>
  <c r="O18" i="25"/>
  <c r="L18" i="25"/>
  <c r="A18" i="25" s="1"/>
  <c r="AT17" i="25"/>
  <c r="E17" i="25" s="1"/>
  <c r="AS17" i="25"/>
  <c r="AR17" i="25"/>
  <c r="AQ17" i="25"/>
  <c r="AP17" i="25"/>
  <c r="AO17" i="25"/>
  <c r="AN17" i="25"/>
  <c r="AM17" i="25"/>
  <c r="AL17" i="25"/>
  <c r="B17" i="25" s="1"/>
  <c r="AK17" i="25"/>
  <c r="AJ17" i="25"/>
  <c r="AI17" i="25"/>
  <c r="AH17" i="25"/>
  <c r="AG17" i="25"/>
  <c r="AF17" i="25"/>
  <c r="AE17" i="25"/>
  <c r="AD17" i="25"/>
  <c r="AC17" i="25"/>
  <c r="AB17" i="25"/>
  <c r="AA17" i="25"/>
  <c r="Z17" i="25"/>
  <c r="Y17" i="25"/>
  <c r="X17" i="25"/>
  <c r="W17" i="25"/>
  <c r="V17" i="25"/>
  <c r="U17" i="25"/>
  <c r="T17" i="25"/>
  <c r="S17" i="25"/>
  <c r="S27" i="25" s="1"/>
  <c r="R17" i="25"/>
  <c r="Q17" i="25"/>
  <c r="P17" i="25"/>
  <c r="O17" i="25"/>
  <c r="N17" i="25"/>
  <c r="M17" i="25"/>
  <c r="L17" i="25"/>
  <c r="L27" i="25" s="1"/>
  <c r="A17" i="25"/>
  <c r="AT16" i="25"/>
  <c r="AQ16" i="25"/>
  <c r="AP16" i="25"/>
  <c r="AM16" i="25"/>
  <c r="AL16" i="25"/>
  <c r="B16" i="25" s="1"/>
  <c r="AI16" i="25"/>
  <c r="AH16" i="25"/>
  <c r="AE16" i="25"/>
  <c r="AD16" i="25"/>
  <c r="AA16" i="25"/>
  <c r="Z16" i="25"/>
  <c r="W16" i="25"/>
  <c r="W26" i="25" s="1"/>
  <c r="V16" i="25"/>
  <c r="S16" i="25"/>
  <c r="R16" i="25"/>
  <c r="O16" i="25"/>
  <c r="N16" i="25"/>
  <c r="L16" i="25"/>
  <c r="E16" i="25"/>
  <c r="AR15" i="25"/>
  <c r="C15" i="25" s="1"/>
  <c r="AO15" i="25"/>
  <c r="AJ15" i="25"/>
  <c r="AG15" i="25"/>
  <c r="AB15" i="25"/>
  <c r="Y15" i="25"/>
  <c r="T15" i="25"/>
  <c r="Q15" i="25"/>
  <c r="L15" i="25"/>
  <c r="AT14" i="25"/>
  <c r="AP14" i="25"/>
  <c r="AO14" i="25"/>
  <c r="AL14" i="25"/>
  <c r="B14" i="25" s="1"/>
  <c r="AH14" i="25"/>
  <c r="AG14" i="25"/>
  <c r="AD14" i="25"/>
  <c r="Z14" i="25"/>
  <c r="Y14" i="25"/>
  <c r="V14" i="25"/>
  <c r="R14" i="25"/>
  <c r="Q14" i="25"/>
  <c r="N14" i="25"/>
  <c r="L14" i="25"/>
  <c r="L24" i="25" s="1"/>
  <c r="A24" i="25" s="1"/>
  <c r="A14" i="25"/>
  <c r="AT13" i="25"/>
  <c r="E13" i="25" s="1"/>
  <c r="AQ13" i="25"/>
  <c r="AP13" i="25"/>
  <c r="AM13" i="25"/>
  <c r="AL13" i="25"/>
  <c r="AI13" i="25"/>
  <c r="AH13" i="25"/>
  <c r="AE13" i="25"/>
  <c r="AD13" i="25"/>
  <c r="AA13" i="25"/>
  <c r="Z13" i="25"/>
  <c r="W13" i="25"/>
  <c r="V13" i="25"/>
  <c r="S13" i="25"/>
  <c r="R13" i="25"/>
  <c r="O13" i="25"/>
  <c r="O23" i="25" s="1"/>
  <c r="N13" i="25"/>
  <c r="L13" i="25"/>
  <c r="L23" i="25" s="1"/>
  <c r="A13" i="25"/>
  <c r="AT12" i="25"/>
  <c r="E12" i="25" s="1"/>
  <c r="AQ12" i="25"/>
  <c r="AP12" i="25"/>
  <c r="AN12" i="25"/>
  <c r="AM12" i="25"/>
  <c r="AL12" i="25"/>
  <c r="B12" i="25" s="1"/>
  <c r="AJ12" i="25"/>
  <c r="AI12" i="25"/>
  <c r="AH12" i="25"/>
  <c r="AE12" i="25"/>
  <c r="AD12" i="25"/>
  <c r="AA12" i="25"/>
  <c r="Z12" i="25"/>
  <c r="X12" i="25"/>
  <c r="W12" i="25"/>
  <c r="W22" i="25" s="1"/>
  <c r="V12" i="25"/>
  <c r="T12" i="25"/>
  <c r="S12" i="25"/>
  <c r="R12" i="25"/>
  <c r="O12" i="25"/>
  <c r="N12" i="25"/>
  <c r="L12" i="25"/>
  <c r="AT11" i="25"/>
  <c r="AT15" i="25" s="1"/>
  <c r="E15" i="25" s="1"/>
  <c r="AS11" i="25"/>
  <c r="AS15" i="25" s="1"/>
  <c r="AR11" i="25"/>
  <c r="AQ11" i="25"/>
  <c r="AQ15" i="25" s="1"/>
  <c r="AP11" i="25"/>
  <c r="AP15" i="25" s="1"/>
  <c r="AO11" i="25"/>
  <c r="AN11" i="25"/>
  <c r="AM11" i="25"/>
  <c r="AM15" i="25" s="1"/>
  <c r="AL11" i="25"/>
  <c r="AL15" i="25" s="1"/>
  <c r="B15" i="25" s="1"/>
  <c r="AK11" i="25"/>
  <c r="AK15" i="25" s="1"/>
  <c r="AJ11" i="25"/>
  <c r="AI11" i="25"/>
  <c r="AI15" i="25" s="1"/>
  <c r="AH11" i="25"/>
  <c r="AH15" i="25" s="1"/>
  <c r="AG11" i="25"/>
  <c r="AF11" i="25"/>
  <c r="AE11" i="25"/>
  <c r="AE15" i="25" s="1"/>
  <c r="AD11" i="25"/>
  <c r="AD15" i="25" s="1"/>
  <c r="AC11" i="25"/>
  <c r="AC15" i="25" s="1"/>
  <c r="AB11" i="25"/>
  <c r="AA11" i="25"/>
  <c r="AA15" i="25" s="1"/>
  <c r="Z11" i="25"/>
  <c r="Z15" i="25" s="1"/>
  <c r="Y11" i="25"/>
  <c r="X11" i="25"/>
  <c r="W11" i="25"/>
  <c r="W15" i="25" s="1"/>
  <c r="W25" i="25" s="1"/>
  <c r="V11" i="25"/>
  <c r="V15" i="25" s="1"/>
  <c r="U11" i="25"/>
  <c r="U15" i="25" s="1"/>
  <c r="T11" i="25"/>
  <c r="S11" i="25"/>
  <c r="S15" i="25" s="1"/>
  <c r="R11" i="25"/>
  <c r="R15" i="25" s="1"/>
  <c r="Q11" i="25"/>
  <c r="P11" i="25"/>
  <c r="O11" i="25"/>
  <c r="O15" i="25" s="1"/>
  <c r="N11" i="25"/>
  <c r="N15" i="25" s="1"/>
  <c r="M11" i="25"/>
  <c r="M15" i="25" s="1"/>
  <c r="L11" i="25"/>
  <c r="J11" i="25"/>
  <c r="H11" i="25"/>
  <c r="E11" i="25"/>
  <c r="D11" i="25"/>
  <c r="G11" i="25" s="1"/>
  <c r="C11" i="25"/>
  <c r="F11" i="25" s="1"/>
  <c r="B11" i="25"/>
  <c r="AT8" i="25"/>
  <c r="AT18" i="25" s="1"/>
  <c r="E18" i="25" s="1"/>
  <c r="AS8" i="25"/>
  <c r="AS18" i="25" s="1"/>
  <c r="D18" i="25" s="1"/>
  <c r="AR8" i="25"/>
  <c r="AQ8" i="25"/>
  <c r="AP8" i="25"/>
  <c r="AP18" i="25" s="1"/>
  <c r="AO8" i="25"/>
  <c r="AO18" i="25" s="1"/>
  <c r="AN8" i="25"/>
  <c r="AM8" i="25"/>
  <c r="AL8" i="25"/>
  <c r="AL18" i="25" s="1"/>
  <c r="AK8" i="25"/>
  <c r="AK18" i="25" s="1"/>
  <c r="AJ8" i="25"/>
  <c r="AI8" i="25"/>
  <c r="AH8" i="25"/>
  <c r="AH18" i="25" s="1"/>
  <c r="AG8" i="25"/>
  <c r="AG18" i="25" s="1"/>
  <c r="AF8" i="25"/>
  <c r="AE8" i="25"/>
  <c r="AD8" i="25"/>
  <c r="AD18" i="25" s="1"/>
  <c r="AC8" i="25"/>
  <c r="AC18" i="25" s="1"/>
  <c r="AB8" i="25"/>
  <c r="AA8" i="25"/>
  <c r="Z8" i="25"/>
  <c r="Z18" i="25" s="1"/>
  <c r="Y8" i="25"/>
  <c r="Y18" i="25" s="1"/>
  <c r="X8" i="25"/>
  <c r="W8" i="25"/>
  <c r="V8" i="25"/>
  <c r="V18" i="25" s="1"/>
  <c r="U8" i="25"/>
  <c r="U18" i="25" s="1"/>
  <c r="T8" i="25"/>
  <c r="S8" i="25"/>
  <c r="R8" i="25"/>
  <c r="R18" i="25" s="1"/>
  <c r="Q8" i="25"/>
  <c r="Q18" i="25" s="1"/>
  <c r="P8" i="25"/>
  <c r="O8" i="25"/>
  <c r="N8" i="25"/>
  <c r="N18" i="25" s="1"/>
  <c r="M8" i="25"/>
  <c r="M18" i="25" s="1"/>
  <c r="A8" i="25"/>
  <c r="A7" i="25"/>
  <c r="A6" i="25"/>
  <c r="A5" i="25"/>
  <c r="A4" i="25"/>
  <c r="A3" i="25"/>
  <c r="A2" i="25"/>
  <c r="A1" i="25"/>
  <c r="L44" i="6"/>
  <c r="L43" i="6"/>
  <c r="L40" i="6"/>
  <c r="L39" i="6"/>
  <c r="L36" i="6"/>
  <c r="L35" i="6"/>
  <c r="AT30" i="6"/>
  <c r="E30" i="6" s="1"/>
  <c r="AP30" i="6"/>
  <c r="AL30" i="6"/>
  <c r="B30" i="6" s="1"/>
  <c r="AH30" i="6"/>
  <c r="AD30" i="6"/>
  <c r="Z30" i="6"/>
  <c r="V30" i="6"/>
  <c r="R30" i="6"/>
  <c r="N30" i="6"/>
  <c r="L30" i="6"/>
  <c r="A30" i="6" s="1"/>
  <c r="AK29" i="6"/>
  <c r="V29" i="6"/>
  <c r="V45" i="6" s="1"/>
  <c r="U29" i="6"/>
  <c r="T29" i="6"/>
  <c r="S29" i="6"/>
  <c r="R29" i="6"/>
  <c r="R45" i="6" s="1"/>
  <c r="Q29" i="6"/>
  <c r="P29" i="6"/>
  <c r="O29" i="6"/>
  <c r="N29" i="6"/>
  <c r="M29" i="6"/>
  <c r="L29" i="6"/>
  <c r="AT28" i="6"/>
  <c r="AP28" i="6"/>
  <c r="AL28" i="6"/>
  <c r="AH28" i="6"/>
  <c r="AD28" i="6"/>
  <c r="Z28" i="6"/>
  <c r="V28" i="6"/>
  <c r="V44" i="6" s="1"/>
  <c r="R28" i="6"/>
  <c r="N28" i="6"/>
  <c r="L28" i="6"/>
  <c r="A28" i="6"/>
  <c r="AT27" i="6"/>
  <c r="AP27" i="6"/>
  <c r="AL27" i="6"/>
  <c r="AH27" i="6"/>
  <c r="AD27" i="6"/>
  <c r="Z27" i="6"/>
  <c r="V27" i="6"/>
  <c r="R27" i="6"/>
  <c r="N27" i="6"/>
  <c r="L27" i="6"/>
  <c r="A27" i="6"/>
  <c r="AT26" i="6"/>
  <c r="AP26" i="6"/>
  <c r="AL26" i="6"/>
  <c r="B26" i="6" s="1"/>
  <c r="AI26" i="6"/>
  <c r="AH26" i="6"/>
  <c r="AD26" i="6"/>
  <c r="Z26" i="6"/>
  <c r="V26" i="6"/>
  <c r="V42" i="6" s="1"/>
  <c r="S26" i="6"/>
  <c r="R26" i="6"/>
  <c r="N26" i="6"/>
  <c r="L26" i="6"/>
  <c r="L25" i="6"/>
  <c r="AT24" i="6"/>
  <c r="E24" i="6" s="1"/>
  <c r="AP24" i="6"/>
  <c r="AL24" i="6"/>
  <c r="AH24" i="6"/>
  <c r="AD24" i="6"/>
  <c r="Z24" i="6"/>
  <c r="V24" i="6"/>
  <c r="V40" i="6" s="1"/>
  <c r="R24" i="6"/>
  <c r="R40" i="6" s="1"/>
  <c r="N24" i="6"/>
  <c r="L24" i="6"/>
  <c r="A24" i="6"/>
  <c r="AT23" i="6"/>
  <c r="E23" i="6" s="1"/>
  <c r="AP23" i="6"/>
  <c r="AM23" i="6"/>
  <c r="AL23" i="6"/>
  <c r="B23" i="6" s="1"/>
  <c r="AH23" i="6"/>
  <c r="AE23" i="6"/>
  <c r="AD23" i="6"/>
  <c r="Z23" i="6"/>
  <c r="W23" i="6"/>
  <c r="V23" i="6"/>
  <c r="R23" i="6"/>
  <c r="O23" i="6"/>
  <c r="N23" i="6"/>
  <c r="L23" i="6"/>
  <c r="A23" i="6"/>
  <c r="AT22" i="6"/>
  <c r="AQ22" i="6"/>
  <c r="AP22" i="6"/>
  <c r="AL22" i="6"/>
  <c r="B22" i="6" s="1"/>
  <c r="AH22" i="6"/>
  <c r="AF22" i="6"/>
  <c r="AE22" i="6"/>
  <c r="AD22" i="6"/>
  <c r="AA22" i="6"/>
  <c r="Z22" i="6"/>
  <c r="V22" i="6"/>
  <c r="V38" i="6" s="1"/>
  <c r="R22" i="6"/>
  <c r="R38" i="6" s="1"/>
  <c r="P22" i="6"/>
  <c r="O22" i="6"/>
  <c r="N22" i="6"/>
  <c r="N38" i="6" s="1"/>
  <c r="L22" i="6"/>
  <c r="E22" i="6"/>
  <c r="AN21" i="6"/>
  <c r="AF21" i="6"/>
  <c r="X21" i="6"/>
  <c r="P21" i="6"/>
  <c r="L21" i="6"/>
  <c r="AT20" i="6"/>
  <c r="AP20" i="6"/>
  <c r="AL20" i="6"/>
  <c r="AH20" i="6"/>
  <c r="AD20" i="6"/>
  <c r="Z20" i="6"/>
  <c r="V20" i="6"/>
  <c r="R20" i="6"/>
  <c r="N20" i="6"/>
  <c r="L20" i="6"/>
  <c r="A20" i="6"/>
  <c r="AT19" i="6"/>
  <c r="AQ19" i="6"/>
  <c r="AP19" i="6"/>
  <c r="AL19" i="6"/>
  <c r="AI19" i="6"/>
  <c r="AH19" i="6"/>
  <c r="AD19" i="6"/>
  <c r="AA19" i="6"/>
  <c r="Z19" i="6"/>
  <c r="V19" i="6"/>
  <c r="S19" i="6"/>
  <c r="R19" i="6"/>
  <c r="N19" i="6"/>
  <c r="L19" i="6"/>
  <c r="A19" i="6"/>
  <c r="AT18" i="6"/>
  <c r="AQ18" i="6"/>
  <c r="AP18" i="6"/>
  <c r="AL18" i="6"/>
  <c r="AJ18" i="6"/>
  <c r="AI18" i="6"/>
  <c r="AH18" i="6"/>
  <c r="AF18" i="6"/>
  <c r="AE18" i="6"/>
  <c r="AD18" i="6"/>
  <c r="AA18" i="6"/>
  <c r="Z18" i="6"/>
  <c r="V18" i="6"/>
  <c r="T18" i="6"/>
  <c r="S18" i="6"/>
  <c r="R18" i="6"/>
  <c r="P18" i="6"/>
  <c r="O18" i="6"/>
  <c r="N18" i="6"/>
  <c r="L18" i="6"/>
  <c r="L34" i="6" s="1"/>
  <c r="E18" i="6"/>
  <c r="A18" i="6"/>
  <c r="AT17" i="6"/>
  <c r="AT29" i="6" s="1"/>
  <c r="E29" i="6" s="1"/>
  <c r="AS17" i="6"/>
  <c r="AS21" i="6" s="1"/>
  <c r="AR17" i="6"/>
  <c r="AR22" i="6" s="1"/>
  <c r="AQ17" i="6"/>
  <c r="AP17" i="6"/>
  <c r="AP29" i="6" s="1"/>
  <c r="AP45" i="6" s="1"/>
  <c r="AO17" i="6"/>
  <c r="AO25" i="6" s="1"/>
  <c r="AN17" i="6"/>
  <c r="AN25" i="6" s="1"/>
  <c r="AM17" i="6"/>
  <c r="AL17" i="6"/>
  <c r="AL29" i="6" s="1"/>
  <c r="B29" i="6" s="1"/>
  <c r="AK17" i="6"/>
  <c r="AK21" i="6" s="1"/>
  <c r="AJ17" i="6"/>
  <c r="AJ26" i="6" s="1"/>
  <c r="AI17" i="6"/>
  <c r="AH17" i="6"/>
  <c r="AH29" i="6" s="1"/>
  <c r="AG17" i="6"/>
  <c r="AG25" i="6" s="1"/>
  <c r="AF17" i="6"/>
  <c r="AF25" i="6" s="1"/>
  <c r="AE17" i="6"/>
  <c r="AD17" i="6"/>
  <c r="AD29" i="6" s="1"/>
  <c r="AC17" i="6"/>
  <c r="AC21" i="6" s="1"/>
  <c r="AB17" i="6"/>
  <c r="AB22" i="6" s="1"/>
  <c r="AA17" i="6"/>
  <c r="Z17" i="6"/>
  <c r="Z29" i="6" s="1"/>
  <c r="Y17" i="6"/>
  <c r="Y25" i="6" s="1"/>
  <c r="X17" i="6"/>
  <c r="X25" i="6" s="1"/>
  <c r="W17" i="6"/>
  <c r="V17" i="6"/>
  <c r="V25" i="6" s="1"/>
  <c r="V41" i="6" s="1"/>
  <c r="U17" i="6"/>
  <c r="U21" i="6" s="1"/>
  <c r="T17" i="6"/>
  <c r="T26" i="6" s="1"/>
  <c r="S17" i="6"/>
  <c r="R17" i="6"/>
  <c r="R25" i="6" s="1"/>
  <c r="R41" i="6" s="1"/>
  <c r="Q17" i="6"/>
  <c r="Q25" i="6" s="1"/>
  <c r="P17" i="6"/>
  <c r="P25" i="6" s="1"/>
  <c r="O17" i="6"/>
  <c r="N17" i="6"/>
  <c r="N25" i="6" s="1"/>
  <c r="M17" i="6"/>
  <c r="M21" i="6" s="1"/>
  <c r="J17" i="6"/>
  <c r="E17" i="6"/>
  <c r="B17" i="6"/>
  <c r="A17" i="6"/>
  <c r="AT14" i="6"/>
  <c r="AS14" i="6"/>
  <c r="AR14" i="6"/>
  <c r="AR30" i="6" s="1"/>
  <c r="AQ14" i="6"/>
  <c r="AQ30" i="6" s="1"/>
  <c r="AP14" i="6"/>
  <c r="AO14" i="6"/>
  <c r="AN14" i="6"/>
  <c r="AN30" i="6" s="1"/>
  <c r="AM14" i="6"/>
  <c r="AM30" i="6" s="1"/>
  <c r="AL14" i="6"/>
  <c r="AK14" i="6"/>
  <c r="AJ14" i="6"/>
  <c r="AJ30" i="6" s="1"/>
  <c r="AI14" i="6"/>
  <c r="AI30" i="6" s="1"/>
  <c r="AH14" i="6"/>
  <c r="AG14" i="6"/>
  <c r="AF14" i="6"/>
  <c r="AF30" i="6" s="1"/>
  <c r="AE14" i="6"/>
  <c r="AE30" i="6" s="1"/>
  <c r="AD14" i="6"/>
  <c r="AC14" i="6"/>
  <c r="AB14" i="6"/>
  <c r="AB30" i="6" s="1"/>
  <c r="AA14" i="6"/>
  <c r="AA30" i="6" s="1"/>
  <c r="Z14" i="6"/>
  <c r="Y14" i="6"/>
  <c r="X14" i="6"/>
  <c r="X30" i="6" s="1"/>
  <c r="W14" i="6"/>
  <c r="W30" i="6" s="1"/>
  <c r="V14" i="6"/>
  <c r="U14" i="6"/>
  <c r="T14" i="6"/>
  <c r="T30" i="6" s="1"/>
  <c r="S14" i="6"/>
  <c r="S30" i="6" s="1"/>
  <c r="R14" i="6"/>
  <c r="Q14" i="6"/>
  <c r="P14" i="6"/>
  <c r="P30" i="6" s="1"/>
  <c r="O14" i="6"/>
  <c r="O30" i="6" s="1"/>
  <c r="N14" i="6"/>
  <c r="M14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J1" i="6"/>
  <c r="A1" i="6"/>
  <c r="L20" i="10"/>
  <c r="L18" i="10"/>
  <c r="AT16" i="10"/>
  <c r="AR16" i="10"/>
  <c r="AP16" i="10"/>
  <c r="AN16" i="10"/>
  <c r="AM16" i="10"/>
  <c r="AL16" i="10"/>
  <c r="AI16" i="10"/>
  <c r="AH16" i="10"/>
  <c r="AD16" i="10"/>
  <c r="Z16" i="10"/>
  <c r="X16" i="10"/>
  <c r="W16" i="10"/>
  <c r="V16" i="10"/>
  <c r="S16" i="10"/>
  <c r="R16" i="10"/>
  <c r="N16" i="10"/>
  <c r="AT13" i="10"/>
  <c r="E13" i="10" s="1"/>
  <c r="AP13" i="10"/>
  <c r="AM13" i="10"/>
  <c r="AL13" i="10"/>
  <c r="AH13" i="10"/>
  <c r="AD13" i="10"/>
  <c r="Z13" i="10"/>
  <c r="W13" i="10"/>
  <c r="V13" i="10"/>
  <c r="R13" i="10"/>
  <c r="N13" i="10"/>
  <c r="L13" i="10"/>
  <c r="A13" i="10"/>
  <c r="AN12" i="10"/>
  <c r="AK12" i="10"/>
  <c r="AK20" i="10" s="1"/>
  <c r="AJ12" i="10"/>
  <c r="AI12" i="10"/>
  <c r="AE12" i="10"/>
  <c r="X12" i="10"/>
  <c r="V12" i="10"/>
  <c r="V20" i="10" s="1"/>
  <c r="U12" i="10"/>
  <c r="U20" i="10" s="1"/>
  <c r="T12" i="10"/>
  <c r="T20" i="10" s="1"/>
  <c r="S12" i="10"/>
  <c r="S20" i="10" s="1"/>
  <c r="R12" i="10"/>
  <c r="R20" i="10" s="1"/>
  <c r="Q12" i="10"/>
  <c r="Q20" i="10" s="1"/>
  <c r="P12" i="10"/>
  <c r="P20" i="10" s="1"/>
  <c r="O12" i="10"/>
  <c r="O20" i="10" s="1"/>
  <c r="N12" i="10"/>
  <c r="N20" i="10" s="1"/>
  <c r="M12" i="10"/>
  <c r="M20" i="10" s="1"/>
  <c r="L12" i="10"/>
  <c r="A12" i="10" s="1"/>
  <c r="AT11" i="10"/>
  <c r="AP11" i="10"/>
  <c r="AL11" i="10"/>
  <c r="B11" i="10" s="1"/>
  <c r="AJ11" i="10"/>
  <c r="AH11" i="10"/>
  <c r="AH19" i="10" s="1"/>
  <c r="AF11" i="10"/>
  <c r="AD11" i="10"/>
  <c r="Z11" i="10"/>
  <c r="V11" i="10"/>
  <c r="V19" i="10" s="1"/>
  <c r="T11" i="10"/>
  <c r="R11" i="10"/>
  <c r="P11" i="10"/>
  <c r="N11" i="10"/>
  <c r="L11" i="10"/>
  <c r="L19" i="10" s="1"/>
  <c r="A11" i="10"/>
  <c r="AT10" i="10"/>
  <c r="E10" i="10" s="1"/>
  <c r="AS10" i="10"/>
  <c r="AQ10" i="10"/>
  <c r="AP10" i="10"/>
  <c r="AM10" i="10"/>
  <c r="AL10" i="10"/>
  <c r="AH10" i="10"/>
  <c r="AD10" i="10"/>
  <c r="AC10" i="10"/>
  <c r="AA10" i="10"/>
  <c r="Z10" i="10"/>
  <c r="W10" i="10"/>
  <c r="V10" i="10"/>
  <c r="V18" i="10" s="1"/>
  <c r="R10" i="10"/>
  <c r="R18" i="10" s="1"/>
  <c r="N10" i="10"/>
  <c r="N18" i="10" s="1"/>
  <c r="M10" i="10"/>
  <c r="L10" i="10"/>
  <c r="A10" i="10"/>
  <c r="AT9" i="10"/>
  <c r="E9" i="10" s="1"/>
  <c r="AQ9" i="10"/>
  <c r="AP9" i="10"/>
  <c r="AL9" i="10"/>
  <c r="AJ9" i="10"/>
  <c r="AH9" i="10"/>
  <c r="AF9" i="10"/>
  <c r="AE9" i="10"/>
  <c r="AD9" i="10"/>
  <c r="AA9" i="10"/>
  <c r="Z9" i="10"/>
  <c r="V9" i="10"/>
  <c r="V17" i="10" s="1"/>
  <c r="T9" i="10"/>
  <c r="R9" i="10"/>
  <c r="P9" i="10"/>
  <c r="O9" i="10"/>
  <c r="N9" i="10"/>
  <c r="L9" i="10"/>
  <c r="L17" i="10" s="1"/>
  <c r="A9" i="10"/>
  <c r="AT8" i="10"/>
  <c r="AT12" i="10" s="1"/>
  <c r="E12" i="10" s="1"/>
  <c r="AS8" i="10"/>
  <c r="AS11" i="10" s="1"/>
  <c r="AR8" i="10"/>
  <c r="AR10" i="10" s="1"/>
  <c r="C10" i="10" s="1"/>
  <c r="AQ8" i="10"/>
  <c r="AQ11" i="10" s="1"/>
  <c r="AP8" i="10"/>
  <c r="AP12" i="10" s="1"/>
  <c r="AO8" i="10"/>
  <c r="AO10" i="10" s="1"/>
  <c r="AN8" i="10"/>
  <c r="AN10" i="10" s="1"/>
  <c r="AM8" i="10"/>
  <c r="AM11" i="10" s="1"/>
  <c r="AL8" i="10"/>
  <c r="AL12" i="10" s="1"/>
  <c r="B12" i="10" s="1"/>
  <c r="AK8" i="10"/>
  <c r="AK10" i="10" s="1"/>
  <c r="AJ8" i="10"/>
  <c r="AJ10" i="10" s="1"/>
  <c r="AI8" i="10"/>
  <c r="AI11" i="10" s="1"/>
  <c r="AH8" i="10"/>
  <c r="AH12" i="10" s="1"/>
  <c r="AG8" i="10"/>
  <c r="AG12" i="10" s="1"/>
  <c r="AF8" i="10"/>
  <c r="AF10" i="10" s="1"/>
  <c r="AE8" i="10"/>
  <c r="AE11" i="10" s="1"/>
  <c r="AD8" i="10"/>
  <c r="AD12" i="10" s="1"/>
  <c r="AC8" i="10"/>
  <c r="AC11" i="10" s="1"/>
  <c r="AB8" i="10"/>
  <c r="AB10" i="10" s="1"/>
  <c r="AA8" i="10"/>
  <c r="AA11" i="10" s="1"/>
  <c r="Z8" i="10"/>
  <c r="Z12" i="10" s="1"/>
  <c r="Y8" i="10"/>
  <c r="Y10" i="10" s="1"/>
  <c r="X8" i="10"/>
  <c r="X10" i="10" s="1"/>
  <c r="W8" i="10"/>
  <c r="W11" i="10" s="1"/>
  <c r="V8" i="10"/>
  <c r="U8" i="10"/>
  <c r="U10" i="10" s="1"/>
  <c r="T8" i="10"/>
  <c r="T10" i="10" s="1"/>
  <c r="S8" i="10"/>
  <c r="S11" i="10" s="1"/>
  <c r="R8" i="10"/>
  <c r="Q8" i="10"/>
  <c r="Q11" i="10" s="1"/>
  <c r="P8" i="10"/>
  <c r="P10" i="10" s="1"/>
  <c r="O8" i="10"/>
  <c r="O11" i="10" s="1"/>
  <c r="N8" i="10"/>
  <c r="M8" i="10"/>
  <c r="M11" i="10" s="1"/>
  <c r="L8" i="10"/>
  <c r="J8" i="10"/>
  <c r="E8" i="10"/>
  <c r="D8" i="10"/>
  <c r="H8" i="10" s="1"/>
  <c r="C8" i="10"/>
  <c r="F8" i="10" s="1"/>
  <c r="B8" i="10"/>
  <c r="AT6" i="10"/>
  <c r="AS6" i="10"/>
  <c r="AS13" i="10" s="1"/>
  <c r="D13" i="10" s="1"/>
  <c r="AR6" i="10"/>
  <c r="AR13" i="10" s="1"/>
  <c r="AQ6" i="10"/>
  <c r="AQ13" i="10" s="1"/>
  <c r="AP6" i="10"/>
  <c r="AO6" i="10"/>
  <c r="AO13" i="10" s="1"/>
  <c r="AN6" i="10"/>
  <c r="AN13" i="10" s="1"/>
  <c r="AM6" i="10"/>
  <c r="AL6" i="10"/>
  <c r="AK6" i="10"/>
  <c r="AK13" i="10" s="1"/>
  <c r="AJ6" i="10"/>
  <c r="AJ13" i="10" s="1"/>
  <c r="AI6" i="10"/>
  <c r="AI13" i="10" s="1"/>
  <c r="AH6" i="10"/>
  <c r="AG6" i="10"/>
  <c r="AG13" i="10" s="1"/>
  <c r="AF6" i="10"/>
  <c r="AF13" i="10" s="1"/>
  <c r="AE6" i="10"/>
  <c r="AE13" i="10" s="1"/>
  <c r="AD6" i="10"/>
  <c r="AC6" i="10"/>
  <c r="AC13" i="10" s="1"/>
  <c r="AB6" i="10"/>
  <c r="AB13" i="10" s="1"/>
  <c r="AA6" i="10"/>
  <c r="AA13" i="10" s="1"/>
  <c r="Z6" i="10"/>
  <c r="Y6" i="10"/>
  <c r="Y13" i="10" s="1"/>
  <c r="X6" i="10"/>
  <c r="X13" i="10" s="1"/>
  <c r="W6" i="10"/>
  <c r="V6" i="10"/>
  <c r="U6" i="10"/>
  <c r="U13" i="10" s="1"/>
  <c r="T6" i="10"/>
  <c r="T13" i="10" s="1"/>
  <c r="S6" i="10"/>
  <c r="S13" i="10" s="1"/>
  <c r="R6" i="10"/>
  <c r="Q6" i="10"/>
  <c r="Q13" i="10" s="1"/>
  <c r="P6" i="10"/>
  <c r="P13" i="10" s="1"/>
  <c r="O6" i="10"/>
  <c r="O13" i="10" s="1"/>
  <c r="N6" i="10"/>
  <c r="M6" i="10"/>
  <c r="M13" i="10" s="1"/>
  <c r="A6" i="10"/>
  <c r="A5" i="10"/>
  <c r="A4" i="10"/>
  <c r="A3" i="10"/>
  <c r="A2" i="10"/>
  <c r="N31" i="5"/>
  <c r="N30" i="5"/>
  <c r="N27" i="5"/>
  <c r="AU24" i="5"/>
  <c r="AQ24" i="5"/>
  <c r="AM24" i="5"/>
  <c r="AI24" i="5"/>
  <c r="AE24" i="5"/>
  <c r="AA24" i="5"/>
  <c r="W24" i="5"/>
  <c r="S24" i="5"/>
  <c r="O24" i="5"/>
  <c r="B21" i="5"/>
  <c r="A21" i="5"/>
  <c r="AU20" i="5"/>
  <c r="E20" i="5" s="1"/>
  <c r="AS20" i="5"/>
  <c r="AQ20" i="5"/>
  <c r="AM20" i="5"/>
  <c r="AI20" i="5"/>
  <c r="AG20" i="5"/>
  <c r="AE20" i="5"/>
  <c r="AC20" i="5"/>
  <c r="AA20" i="5"/>
  <c r="W20" i="5"/>
  <c r="S20" i="5"/>
  <c r="Q20" i="5"/>
  <c r="O20" i="5"/>
  <c r="N20" i="5"/>
  <c r="M20" i="5"/>
  <c r="B20" i="5"/>
  <c r="AU19" i="5"/>
  <c r="AQ19" i="5"/>
  <c r="AM19" i="5"/>
  <c r="AI19" i="5"/>
  <c r="AE19" i="5"/>
  <c r="AA19" i="5"/>
  <c r="W19" i="5"/>
  <c r="S19" i="5"/>
  <c r="R19" i="5"/>
  <c r="R30" i="5" s="1"/>
  <c r="Q19" i="5"/>
  <c r="Q30" i="5" s="1"/>
  <c r="P19" i="5"/>
  <c r="P30" i="5" s="1"/>
  <c r="O19" i="5"/>
  <c r="O30" i="5" s="1"/>
  <c r="N19" i="5"/>
  <c r="B19" i="5" s="1"/>
  <c r="M19" i="5"/>
  <c r="M30" i="5" s="1"/>
  <c r="A19" i="5"/>
  <c r="AU18" i="5"/>
  <c r="AQ18" i="5"/>
  <c r="AO18" i="5"/>
  <c r="AM18" i="5"/>
  <c r="AK18" i="5"/>
  <c r="AI18" i="5"/>
  <c r="AE18" i="5"/>
  <c r="AA18" i="5"/>
  <c r="Y18" i="5"/>
  <c r="W18" i="5"/>
  <c r="U18" i="5"/>
  <c r="S18" i="5"/>
  <c r="O18" i="5"/>
  <c r="N18" i="5"/>
  <c r="N29" i="5" s="1"/>
  <c r="M18" i="5"/>
  <c r="M29" i="5" s="1"/>
  <c r="B18" i="5"/>
  <c r="A18" i="5"/>
  <c r="AT17" i="5"/>
  <c r="AS17" i="5"/>
  <c r="AO17" i="5"/>
  <c r="AD17" i="5"/>
  <c r="AC17" i="5"/>
  <c r="Y17" i="5"/>
  <c r="N17" i="5"/>
  <c r="B17" i="5" s="1"/>
  <c r="M17" i="5"/>
  <c r="M28" i="5" s="1"/>
  <c r="A17" i="5"/>
  <c r="AU16" i="5"/>
  <c r="E16" i="5" s="1"/>
  <c r="AS16" i="5"/>
  <c r="AQ16" i="5"/>
  <c r="AO16" i="5"/>
  <c r="AM16" i="5"/>
  <c r="AI16" i="5"/>
  <c r="AG16" i="5"/>
  <c r="AE16" i="5"/>
  <c r="AC16" i="5"/>
  <c r="AA16" i="5"/>
  <c r="Y16" i="5"/>
  <c r="W16" i="5"/>
  <c r="U16" i="5"/>
  <c r="U27" i="5" s="1"/>
  <c r="T16" i="5"/>
  <c r="T27" i="5" s="1"/>
  <c r="S16" i="5"/>
  <c r="S27" i="5" s="1"/>
  <c r="R16" i="5"/>
  <c r="R27" i="5" s="1"/>
  <c r="Q16" i="5"/>
  <c r="Q27" i="5" s="1"/>
  <c r="P16" i="5"/>
  <c r="P27" i="5" s="1"/>
  <c r="O16" i="5"/>
  <c r="O27" i="5" s="1"/>
  <c r="N16" i="5"/>
  <c r="M16" i="5"/>
  <c r="B16" i="5"/>
  <c r="AU15" i="5"/>
  <c r="E15" i="5" s="1"/>
  <c r="AQ15" i="5"/>
  <c r="AP15" i="5"/>
  <c r="AM15" i="5"/>
  <c r="AL15" i="5"/>
  <c r="AI15" i="5"/>
  <c r="AE15" i="5"/>
  <c r="AA15" i="5"/>
  <c r="Z15" i="5"/>
  <c r="W15" i="5"/>
  <c r="V15" i="5"/>
  <c r="S15" i="5"/>
  <c r="O15" i="5"/>
  <c r="N15" i="5"/>
  <c r="N26" i="5" s="1"/>
  <c r="M15" i="5"/>
  <c r="M26" i="5" s="1"/>
  <c r="A15" i="5"/>
  <c r="AU14" i="5"/>
  <c r="E14" i="5" s="1"/>
  <c r="AQ14" i="5"/>
  <c r="AP14" i="5"/>
  <c r="AO14" i="5"/>
  <c r="AM14" i="5"/>
  <c r="AL14" i="5"/>
  <c r="AK14" i="5"/>
  <c r="AI14" i="5"/>
  <c r="AG14" i="5"/>
  <c r="AE14" i="5"/>
  <c r="AA14" i="5"/>
  <c r="Z14" i="5"/>
  <c r="Y14" i="5"/>
  <c r="W14" i="5"/>
  <c r="V14" i="5"/>
  <c r="U14" i="5"/>
  <c r="S14" i="5"/>
  <c r="Q14" i="5"/>
  <c r="O14" i="5"/>
  <c r="N14" i="5"/>
  <c r="N25" i="5" s="1"/>
  <c r="M14" i="5"/>
  <c r="M25" i="5" s="1"/>
  <c r="B14" i="5"/>
  <c r="A14" i="5"/>
  <c r="AV13" i="5"/>
  <c r="AU13" i="5"/>
  <c r="AU17" i="5" s="1"/>
  <c r="AT13" i="5"/>
  <c r="AT24" i="5" s="1"/>
  <c r="AS13" i="5"/>
  <c r="AR13" i="5"/>
  <c r="AQ13" i="5"/>
  <c r="AQ17" i="5" s="1"/>
  <c r="AP13" i="5"/>
  <c r="AP19" i="5" s="1"/>
  <c r="AO13" i="5"/>
  <c r="AO20" i="5" s="1"/>
  <c r="AN13" i="5"/>
  <c r="AM13" i="5"/>
  <c r="AM17" i="5" s="1"/>
  <c r="AL13" i="5"/>
  <c r="AL19" i="5" s="1"/>
  <c r="AK13" i="5"/>
  <c r="AK17" i="5" s="1"/>
  <c r="AJ13" i="5"/>
  <c r="AI13" i="5"/>
  <c r="AI17" i="5" s="1"/>
  <c r="AH13" i="5"/>
  <c r="AH18" i="5" s="1"/>
  <c r="AG13" i="5"/>
  <c r="AG18" i="5" s="1"/>
  <c r="AF13" i="5"/>
  <c r="AE13" i="5"/>
  <c r="AE17" i="5" s="1"/>
  <c r="AD13" i="5"/>
  <c r="AD24" i="5" s="1"/>
  <c r="AC13" i="5"/>
  <c r="AB13" i="5"/>
  <c r="AA13" i="5"/>
  <c r="AA17" i="5" s="1"/>
  <c r="Z13" i="5"/>
  <c r="Z19" i="5" s="1"/>
  <c r="Y13" i="5"/>
  <c r="Y20" i="5" s="1"/>
  <c r="X13" i="5"/>
  <c r="W13" i="5"/>
  <c r="W17" i="5" s="1"/>
  <c r="V13" i="5"/>
  <c r="V19" i="5" s="1"/>
  <c r="U13" i="5"/>
  <c r="U17" i="5" s="1"/>
  <c r="T13" i="5"/>
  <c r="S13" i="5"/>
  <c r="S17" i="5" s="1"/>
  <c r="R13" i="5"/>
  <c r="R20" i="5" s="1"/>
  <c r="Q13" i="5"/>
  <c r="Q18" i="5" s="1"/>
  <c r="P13" i="5"/>
  <c r="O13" i="5"/>
  <c r="O17" i="5" s="1"/>
  <c r="M13" i="5"/>
  <c r="A13" i="5" s="1"/>
  <c r="A1" i="5" s="1"/>
  <c r="J13" i="5"/>
  <c r="J1" i="5" s="1"/>
  <c r="E13" i="5"/>
  <c r="D13" i="5"/>
  <c r="G13" i="5" s="1"/>
  <c r="G1" i="5" s="1"/>
  <c r="B13" i="5"/>
  <c r="AV9" i="5"/>
  <c r="AV21" i="5" s="1"/>
  <c r="AU9" i="5"/>
  <c r="AU21" i="5" s="1"/>
  <c r="AT9" i="5"/>
  <c r="AT21" i="5" s="1"/>
  <c r="AS9" i="5"/>
  <c r="AS21" i="5" s="1"/>
  <c r="AR9" i="5"/>
  <c r="AR21" i="5" s="1"/>
  <c r="AQ9" i="5"/>
  <c r="AQ21" i="5" s="1"/>
  <c r="AP9" i="5"/>
  <c r="AP21" i="5" s="1"/>
  <c r="AO9" i="5"/>
  <c r="AO21" i="5" s="1"/>
  <c r="AN9" i="5"/>
  <c r="AN21" i="5" s="1"/>
  <c r="AM9" i="5"/>
  <c r="AM21" i="5" s="1"/>
  <c r="AL9" i="5"/>
  <c r="AL21" i="5" s="1"/>
  <c r="AK9" i="5"/>
  <c r="AK21" i="5" s="1"/>
  <c r="AJ9" i="5"/>
  <c r="AJ21" i="5" s="1"/>
  <c r="AI9" i="5"/>
  <c r="AI21" i="5" s="1"/>
  <c r="AH9" i="5"/>
  <c r="AH21" i="5" s="1"/>
  <c r="AG9" i="5"/>
  <c r="AG21" i="5" s="1"/>
  <c r="AF9" i="5"/>
  <c r="AF21" i="5" s="1"/>
  <c r="AE9" i="5"/>
  <c r="AE21" i="5" s="1"/>
  <c r="AD9" i="5"/>
  <c r="AD21" i="5" s="1"/>
  <c r="AC9" i="5"/>
  <c r="AC21" i="5" s="1"/>
  <c r="AB9" i="5"/>
  <c r="AB21" i="5" s="1"/>
  <c r="AA9" i="5"/>
  <c r="AA21" i="5" s="1"/>
  <c r="Z9" i="5"/>
  <c r="Z21" i="5" s="1"/>
  <c r="Y9" i="5"/>
  <c r="Y21" i="5" s="1"/>
  <c r="X9" i="5"/>
  <c r="X21" i="5" s="1"/>
  <c r="W9" i="5"/>
  <c r="W21" i="5" s="1"/>
  <c r="V9" i="5"/>
  <c r="V21" i="5" s="1"/>
  <c r="U9" i="5"/>
  <c r="U21" i="5" s="1"/>
  <c r="T9" i="5"/>
  <c r="T21" i="5" s="1"/>
  <c r="S9" i="5"/>
  <c r="S21" i="5" s="1"/>
  <c r="R9" i="5"/>
  <c r="R21" i="5" s="1"/>
  <c r="Q9" i="5"/>
  <c r="Q21" i="5" s="1"/>
  <c r="P9" i="5"/>
  <c r="P21" i="5" s="1"/>
  <c r="O9" i="5"/>
  <c r="O21" i="5" s="1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E1" i="5"/>
  <c r="B1" i="5"/>
  <c r="L24" i="26"/>
  <c r="L20" i="26"/>
  <c r="AS19" i="26"/>
  <c r="AO19" i="26"/>
  <c r="AK19" i="26"/>
  <c r="AG19" i="26"/>
  <c r="AC19" i="26"/>
  <c r="Y19" i="26"/>
  <c r="U19" i="26"/>
  <c r="Q19" i="26"/>
  <c r="M19" i="26"/>
  <c r="A16" i="26"/>
  <c r="AT15" i="26"/>
  <c r="E15" i="26" s="1"/>
  <c r="AS15" i="26"/>
  <c r="AS24" i="26" s="1"/>
  <c r="I15" i="26" s="1"/>
  <c r="AR15" i="26"/>
  <c r="AR24" i="26" s="1"/>
  <c r="AQ15" i="26"/>
  <c r="AQ24" i="26" s="1"/>
  <c r="AP15" i="26"/>
  <c r="AP24" i="26" s="1"/>
  <c r="AO15" i="26"/>
  <c r="AO24" i="26" s="1"/>
  <c r="AN15" i="26"/>
  <c r="AN24" i="26" s="1"/>
  <c r="AM15" i="26"/>
  <c r="AM24" i="26" s="1"/>
  <c r="AL15" i="26"/>
  <c r="B15" i="26" s="1"/>
  <c r="AK15" i="26"/>
  <c r="AK24" i="26" s="1"/>
  <c r="AJ15" i="26"/>
  <c r="AJ24" i="26" s="1"/>
  <c r="AI15" i="26"/>
  <c r="AI24" i="26" s="1"/>
  <c r="AH15" i="26"/>
  <c r="AH24" i="26" s="1"/>
  <c r="AG15" i="26"/>
  <c r="AG24" i="26" s="1"/>
  <c r="AF15" i="26"/>
  <c r="AF24" i="26" s="1"/>
  <c r="AE15" i="26"/>
  <c r="AE24" i="26" s="1"/>
  <c r="AD15" i="26"/>
  <c r="AD24" i="26" s="1"/>
  <c r="AC15" i="26"/>
  <c r="AC24" i="26" s="1"/>
  <c r="AB15" i="26"/>
  <c r="AB24" i="26" s="1"/>
  <c r="AA15" i="26"/>
  <c r="AA24" i="26" s="1"/>
  <c r="Z15" i="26"/>
  <c r="Z24" i="26" s="1"/>
  <c r="Y15" i="26"/>
  <c r="Y24" i="26" s="1"/>
  <c r="X15" i="26"/>
  <c r="X24" i="26" s="1"/>
  <c r="W15" i="26"/>
  <c r="W24" i="26" s="1"/>
  <c r="U15" i="26"/>
  <c r="Q15" i="26"/>
  <c r="M15" i="26"/>
  <c r="L15" i="26"/>
  <c r="A15" i="26"/>
  <c r="AT14" i="26"/>
  <c r="AT23" i="26" s="1"/>
  <c r="J14" i="26" s="1"/>
  <c r="AQ14" i="26"/>
  <c r="AL14" i="26"/>
  <c r="AA14" i="26"/>
  <c r="V14" i="26"/>
  <c r="V23" i="26" s="1"/>
  <c r="U14" i="26"/>
  <c r="U23" i="26" s="1"/>
  <c r="T14" i="26"/>
  <c r="T23" i="26" s="1"/>
  <c r="S14" i="26"/>
  <c r="S23" i="26" s="1"/>
  <c r="R14" i="26"/>
  <c r="R23" i="26" s="1"/>
  <c r="Q14" i="26"/>
  <c r="Q23" i="26" s="1"/>
  <c r="P14" i="26"/>
  <c r="P23" i="26" s="1"/>
  <c r="O14" i="26"/>
  <c r="O23" i="26" s="1"/>
  <c r="N14" i="26"/>
  <c r="N23" i="26" s="1"/>
  <c r="M14" i="26"/>
  <c r="M23" i="26" s="1"/>
  <c r="L14" i="26"/>
  <c r="L23" i="26" s="1"/>
  <c r="A14" i="26"/>
  <c r="AT13" i="26"/>
  <c r="AT22" i="26" s="1"/>
  <c r="J13" i="26" s="1"/>
  <c r="AS13" i="26"/>
  <c r="AO13" i="26"/>
  <c r="AK13" i="26"/>
  <c r="AI13" i="26"/>
  <c r="AG13" i="26"/>
  <c r="AC13" i="26"/>
  <c r="Y13" i="26"/>
  <c r="V13" i="26"/>
  <c r="V22" i="26" s="1"/>
  <c r="U13" i="26"/>
  <c r="U22" i="26" s="1"/>
  <c r="T13" i="26"/>
  <c r="T22" i="26" s="1"/>
  <c r="S13" i="26"/>
  <c r="S22" i="26" s="1"/>
  <c r="R13" i="26"/>
  <c r="R22" i="26" s="1"/>
  <c r="Q13" i="26"/>
  <c r="Q22" i="26" s="1"/>
  <c r="P13" i="26"/>
  <c r="P22" i="26" s="1"/>
  <c r="O13" i="26"/>
  <c r="O22" i="26" s="1"/>
  <c r="N13" i="26"/>
  <c r="N22" i="26" s="1"/>
  <c r="M13" i="26"/>
  <c r="M22" i="26" s="1"/>
  <c r="L13" i="26"/>
  <c r="A13" i="26" s="1"/>
  <c r="AS12" i="26"/>
  <c r="AP12" i="26"/>
  <c r="AO12" i="26"/>
  <c r="AK12" i="26"/>
  <c r="AG12" i="26"/>
  <c r="AC12" i="26"/>
  <c r="Z12" i="26"/>
  <c r="Y12" i="26"/>
  <c r="V12" i="26"/>
  <c r="V21" i="26" s="1"/>
  <c r="U12" i="26"/>
  <c r="U21" i="26" s="1"/>
  <c r="T12" i="26"/>
  <c r="T21" i="26" s="1"/>
  <c r="S12" i="26"/>
  <c r="S21" i="26" s="1"/>
  <c r="R12" i="26"/>
  <c r="R21" i="26" s="1"/>
  <c r="Q12" i="26"/>
  <c r="Q21" i="26" s="1"/>
  <c r="P12" i="26"/>
  <c r="P21" i="26" s="1"/>
  <c r="O12" i="26"/>
  <c r="O21" i="26" s="1"/>
  <c r="N12" i="26"/>
  <c r="N21" i="26" s="1"/>
  <c r="M12" i="26"/>
  <c r="M21" i="26" s="1"/>
  <c r="L12" i="26"/>
  <c r="L21" i="26" s="1"/>
  <c r="A12" i="26"/>
  <c r="AS11" i="26"/>
  <c r="D11" i="26" s="1"/>
  <c r="AP11" i="26"/>
  <c r="AO11" i="26"/>
  <c r="AK11" i="26"/>
  <c r="AG11" i="26"/>
  <c r="AE11" i="26"/>
  <c r="AC11" i="26"/>
  <c r="Z11" i="26"/>
  <c r="Y11" i="26"/>
  <c r="V11" i="26"/>
  <c r="V20" i="26" s="1"/>
  <c r="U11" i="26"/>
  <c r="U20" i="26" s="1"/>
  <c r="T11" i="26"/>
  <c r="T20" i="26" s="1"/>
  <c r="S11" i="26"/>
  <c r="S20" i="26" s="1"/>
  <c r="R11" i="26"/>
  <c r="R20" i="26" s="1"/>
  <c r="Q11" i="26"/>
  <c r="Q20" i="26" s="1"/>
  <c r="P11" i="26"/>
  <c r="P20" i="26" s="1"/>
  <c r="O11" i="26"/>
  <c r="O20" i="26" s="1"/>
  <c r="N11" i="26"/>
  <c r="N20" i="26" s="1"/>
  <c r="M11" i="26"/>
  <c r="M20" i="26" s="1"/>
  <c r="L11" i="26"/>
  <c r="A11" i="26"/>
  <c r="AT10" i="26"/>
  <c r="AT19" i="26" s="1"/>
  <c r="AS10" i="26"/>
  <c r="AS14" i="26" s="1"/>
  <c r="D14" i="26" s="1"/>
  <c r="AR10" i="26"/>
  <c r="AR14" i="26" s="1"/>
  <c r="AQ10" i="26"/>
  <c r="AQ12" i="26" s="1"/>
  <c r="AP10" i="26"/>
  <c r="AP13" i="26" s="1"/>
  <c r="AO10" i="26"/>
  <c r="AO14" i="26" s="1"/>
  <c r="AN10" i="26"/>
  <c r="AM10" i="26"/>
  <c r="AM12" i="26" s="1"/>
  <c r="AL10" i="26"/>
  <c r="AL13" i="26" s="1"/>
  <c r="B13" i="26" s="1"/>
  <c r="AK10" i="26"/>
  <c r="AK14" i="26" s="1"/>
  <c r="AJ10" i="26"/>
  <c r="AJ13" i="26" s="1"/>
  <c r="AI10" i="26"/>
  <c r="AI12" i="26" s="1"/>
  <c r="AH10" i="26"/>
  <c r="AH13" i="26" s="1"/>
  <c r="AG10" i="26"/>
  <c r="AG14" i="26" s="1"/>
  <c r="AF10" i="26"/>
  <c r="AF14" i="26" s="1"/>
  <c r="AE10" i="26"/>
  <c r="AE12" i="26" s="1"/>
  <c r="AD10" i="26"/>
  <c r="AD13" i="26" s="1"/>
  <c r="AC10" i="26"/>
  <c r="AC14" i="26" s="1"/>
  <c r="AB10" i="26"/>
  <c r="AA10" i="26"/>
  <c r="AA12" i="26" s="1"/>
  <c r="Z10" i="26"/>
  <c r="Z13" i="26" s="1"/>
  <c r="Y10" i="26"/>
  <c r="Y14" i="26" s="1"/>
  <c r="X10" i="26"/>
  <c r="W10" i="26"/>
  <c r="W12" i="26" s="1"/>
  <c r="V10" i="26"/>
  <c r="V19" i="26" s="1"/>
  <c r="U10" i="26"/>
  <c r="T10" i="26"/>
  <c r="S10" i="26"/>
  <c r="S15" i="26" s="1"/>
  <c r="R10" i="26"/>
  <c r="R15" i="26" s="1"/>
  <c r="Q10" i="26"/>
  <c r="P10" i="26"/>
  <c r="O10" i="26"/>
  <c r="O19" i="26" s="1"/>
  <c r="N10" i="26"/>
  <c r="N15" i="26" s="1"/>
  <c r="M10" i="26"/>
  <c r="J10" i="26"/>
  <c r="J1" i="26" s="1"/>
  <c r="I10" i="26"/>
  <c r="E10" i="26"/>
  <c r="H10" i="26" s="1"/>
  <c r="H1" i="26" s="1"/>
  <c r="D10" i="26"/>
  <c r="D1" i="26" s="1"/>
  <c r="B10" i="26"/>
  <c r="AT7" i="26"/>
  <c r="AT16" i="26" s="1"/>
  <c r="AS7" i="26"/>
  <c r="AS16" i="26" s="1"/>
  <c r="AR7" i="26"/>
  <c r="AQ7" i="26"/>
  <c r="AQ16" i="26" s="1"/>
  <c r="AP7" i="26"/>
  <c r="AP16" i="26" s="1"/>
  <c r="AO7" i="26"/>
  <c r="AO16" i="26" s="1"/>
  <c r="AN7" i="26"/>
  <c r="AM7" i="26"/>
  <c r="AM16" i="26" s="1"/>
  <c r="AL7" i="26"/>
  <c r="AL16" i="26" s="1"/>
  <c r="AK7" i="26"/>
  <c r="AK16" i="26" s="1"/>
  <c r="AJ7" i="26"/>
  <c r="AI7" i="26"/>
  <c r="AI16" i="26" s="1"/>
  <c r="AH7" i="26"/>
  <c r="AH16" i="26" s="1"/>
  <c r="AG7" i="26"/>
  <c r="AG16" i="26" s="1"/>
  <c r="AF7" i="26"/>
  <c r="AE7" i="26"/>
  <c r="AE16" i="26" s="1"/>
  <c r="AD7" i="26"/>
  <c r="AD16" i="26" s="1"/>
  <c r="AC7" i="26"/>
  <c r="AC16" i="26" s="1"/>
  <c r="AB7" i="26"/>
  <c r="AA7" i="26"/>
  <c r="AA16" i="26" s="1"/>
  <c r="Z7" i="26"/>
  <c r="Z16" i="26" s="1"/>
  <c r="Y7" i="26"/>
  <c r="Y16" i="26" s="1"/>
  <c r="X7" i="26"/>
  <c r="W7" i="26"/>
  <c r="W16" i="26" s="1"/>
  <c r="V7" i="26"/>
  <c r="V16" i="26" s="1"/>
  <c r="U7" i="26"/>
  <c r="U16" i="26" s="1"/>
  <c r="T7" i="26"/>
  <c r="S7" i="26"/>
  <c r="S16" i="26" s="1"/>
  <c r="R7" i="26"/>
  <c r="R16" i="26" s="1"/>
  <c r="Q7" i="26"/>
  <c r="Q16" i="26" s="1"/>
  <c r="P7" i="26"/>
  <c r="O7" i="26"/>
  <c r="O16" i="26" s="1"/>
  <c r="N7" i="26"/>
  <c r="N16" i="26" s="1"/>
  <c r="M7" i="26"/>
  <c r="M16" i="26" s="1"/>
  <c r="A7" i="26"/>
  <c r="A6" i="26"/>
  <c r="A5" i="26"/>
  <c r="A4" i="26"/>
  <c r="A3" i="26"/>
  <c r="A2" i="26"/>
  <c r="I1" i="26"/>
  <c r="B1" i="26"/>
  <c r="AT71" i="4"/>
  <c r="AS71" i="4"/>
  <c r="AR71" i="4"/>
  <c r="AQ71" i="4"/>
  <c r="AP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AD70" i="4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P70" i="4" s="1"/>
  <c r="AQ70" i="4" s="1"/>
  <c r="AR70" i="4" s="1"/>
  <c r="AS70" i="4" s="1"/>
  <c r="AT70" i="4" s="1"/>
  <c r="AC70" i="4"/>
  <c r="AA70" i="4"/>
  <c r="AB70" i="4" s="1"/>
  <c r="AL67" i="4"/>
  <c r="AH67" i="4"/>
  <c r="AG67" i="4"/>
  <c r="AD67" i="4"/>
  <c r="AA65" i="4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P65" i="4" s="1"/>
  <c r="AQ65" i="4" s="1"/>
  <c r="AR65" i="4" s="1"/>
  <c r="AS65" i="4" s="1"/>
  <c r="AT65" i="4" s="1"/>
  <c r="Z65" i="4"/>
  <c r="AM67" i="4"/>
  <c r="AK67" i="4"/>
  <c r="AJ67" i="4"/>
  <c r="AI67" i="4"/>
  <c r="AF67" i="4"/>
  <c r="AE67" i="4"/>
  <c r="AC67" i="4"/>
  <c r="AB67" i="4"/>
  <c r="AT67" i="4"/>
  <c r="AQ67" i="4"/>
  <c r="AP67" i="4"/>
  <c r="Z67" i="4"/>
  <c r="Y67" i="4"/>
  <c r="AL17" i="10" l="1"/>
  <c r="O22" i="25"/>
  <c r="K39" i="14"/>
  <c r="D33" i="14"/>
  <c r="AG23" i="26"/>
  <c r="W25" i="14"/>
  <c r="W18" i="10"/>
  <c r="O25" i="25"/>
  <c r="S25" i="25"/>
  <c r="AI25" i="25"/>
  <c r="S22" i="25"/>
  <c r="O26" i="25"/>
  <c r="Y19" i="17"/>
  <c r="Z40" i="6"/>
  <c r="AF19" i="19"/>
  <c r="AI27" i="25"/>
  <c r="AP35" i="6"/>
  <c r="Z43" i="6"/>
  <c r="AA22" i="25"/>
  <c r="P19" i="19"/>
  <c r="D35" i="14"/>
  <c r="B40" i="14"/>
  <c r="AQ28" i="29"/>
  <c r="AQ30" i="29"/>
  <c r="AM25" i="25"/>
  <c r="AA23" i="25"/>
  <c r="AQ35" i="29"/>
  <c r="AD19" i="10"/>
  <c r="AL34" i="6"/>
  <c r="AI22" i="25"/>
  <c r="AI30" i="5"/>
  <c r="AH20" i="10"/>
  <c r="P23" i="14"/>
  <c r="Z42" i="6"/>
  <c r="Z25" i="25"/>
  <c r="R22" i="19"/>
  <c r="AA27" i="25"/>
  <c r="Z38" i="6"/>
  <c r="Z44" i="6"/>
  <c r="AN133" i="27"/>
  <c r="AO19" i="17"/>
  <c r="AP38" i="6"/>
  <c r="AB131" i="27"/>
  <c r="AA27" i="5"/>
  <c r="R23" i="25"/>
  <c r="AC33" i="24"/>
  <c r="AB130" i="27"/>
  <c r="AA26" i="5"/>
  <c r="AA25" i="5"/>
  <c r="AL35" i="6"/>
  <c r="N45" i="6"/>
  <c r="S18" i="14"/>
  <c r="W23" i="14"/>
  <c r="K35" i="14"/>
  <c r="R25" i="25"/>
  <c r="AI23" i="25"/>
  <c r="AJ14" i="10"/>
  <c r="AE26" i="25"/>
  <c r="W20" i="14"/>
  <c r="AC17" i="17"/>
  <c r="AM19" i="10"/>
  <c r="AO22" i="26"/>
  <c r="O25" i="5"/>
  <c r="AH38" i="6"/>
  <c r="AI26" i="25"/>
  <c r="Y18" i="17"/>
  <c r="AC20" i="17"/>
  <c r="M21" i="19"/>
  <c r="D16" i="11"/>
  <c r="C15" i="26"/>
  <c r="AP18" i="10"/>
  <c r="AQ23" i="25"/>
  <c r="V33" i="24"/>
  <c r="AC18" i="17"/>
  <c r="D17" i="11"/>
  <c r="AT35" i="6"/>
  <c r="J19" i="6" s="1"/>
  <c r="AS21" i="26"/>
  <c r="I12" i="26" s="1"/>
  <c r="AP20" i="10"/>
  <c r="AQ22" i="25"/>
  <c r="AM26" i="25"/>
  <c r="O33" i="29"/>
  <c r="AH17" i="17"/>
  <c r="P137" i="27"/>
  <c r="O23" i="19"/>
  <c r="AI21" i="19"/>
  <c r="W17" i="14"/>
  <c r="E13" i="26"/>
  <c r="S26" i="5"/>
  <c r="AS18" i="10"/>
  <c r="I10" i="10" s="1"/>
  <c r="N40" i="6"/>
  <c r="R42" i="6"/>
  <c r="L16" i="11"/>
  <c r="T10" i="11" s="1"/>
  <c r="E14" i="26"/>
  <c r="AP17" i="10"/>
  <c r="AT38" i="6"/>
  <c r="J22" i="6" s="1"/>
  <c r="AE25" i="25"/>
  <c r="AQ26" i="25"/>
  <c r="AD21" i="19"/>
  <c r="B33" i="14"/>
  <c r="K34" i="14"/>
  <c r="AT24" i="26"/>
  <c r="J15" i="26" s="1"/>
  <c r="Y33" i="22"/>
  <c r="L34" i="14"/>
  <c r="AA34" i="6"/>
  <c r="AD38" i="6"/>
  <c r="AH27" i="25"/>
  <c r="AC23" i="26"/>
  <c r="Z19" i="10"/>
  <c r="AH40" i="6"/>
  <c r="Q33" i="22"/>
  <c r="AK33" i="22"/>
  <c r="AE72" i="4"/>
  <c r="AP25" i="5"/>
  <c r="AS27" i="5"/>
  <c r="Z18" i="10"/>
  <c r="AP40" i="6"/>
  <c r="O27" i="25"/>
  <c r="AJ127" i="27"/>
  <c r="AA23" i="19"/>
  <c r="AC22" i="19"/>
  <c r="G35" i="13"/>
  <c r="AD40" i="6"/>
  <c r="P14" i="10"/>
  <c r="Z17" i="10"/>
  <c r="AP34" i="6"/>
  <c r="E15" i="11"/>
  <c r="W27" i="14"/>
  <c r="AU30" i="5"/>
  <c r="J19" i="5" s="1"/>
  <c r="Q19" i="10"/>
  <c r="AC18" i="10"/>
  <c r="AH43" i="6"/>
  <c r="R24" i="25"/>
  <c r="U33" i="22"/>
  <c r="U34" i="22" s="1"/>
  <c r="AO33" i="22"/>
  <c r="AP17" i="17"/>
  <c r="I52" i="27"/>
  <c r="F38" i="14"/>
  <c r="AI72" i="4"/>
  <c r="AG29" i="5"/>
  <c r="AK29" i="5"/>
  <c r="AD17" i="10"/>
  <c r="AD18" i="10"/>
  <c r="AD39" i="6"/>
  <c r="V24" i="25"/>
  <c r="U33" i="29"/>
  <c r="AO33" i="29"/>
  <c r="P19" i="13"/>
  <c r="B29" i="13"/>
  <c r="V24" i="14"/>
  <c r="AH29" i="5"/>
  <c r="AE17" i="10"/>
  <c r="AH18" i="10"/>
  <c r="AP19" i="10"/>
  <c r="AP21" i="10" s="1"/>
  <c r="S23" i="25"/>
  <c r="AE27" i="25"/>
  <c r="H9" i="17"/>
  <c r="AC19" i="17"/>
  <c r="AL24" i="26"/>
  <c r="Q25" i="5"/>
  <c r="Y28" i="5"/>
  <c r="AO29" i="5"/>
  <c r="AF17" i="10"/>
  <c r="AL18" i="10"/>
  <c r="AD45" i="6"/>
  <c r="AD36" i="6"/>
  <c r="AH39" i="6"/>
  <c r="AL38" i="6"/>
  <c r="AR30" i="22"/>
  <c r="AQ33" i="29"/>
  <c r="B17" i="11"/>
  <c r="I41" i="14"/>
  <c r="AK23" i="26"/>
  <c r="AM18" i="10"/>
  <c r="M33" i="24"/>
  <c r="AG33" i="24"/>
  <c r="T137" i="27"/>
  <c r="Q29" i="5"/>
  <c r="AK28" i="5"/>
  <c r="U25" i="5"/>
  <c r="AU29" i="5"/>
  <c r="J18" i="5" s="1"/>
  <c r="N33" i="24"/>
  <c r="AG14" i="17"/>
  <c r="G31" i="27"/>
  <c r="U23" i="19"/>
  <c r="K38" i="14"/>
  <c r="K41" i="14"/>
  <c r="R31" i="5"/>
  <c r="AL30" i="5"/>
  <c r="AO28" i="5"/>
  <c r="AK14" i="17"/>
  <c r="V23" i="19"/>
  <c r="I16" i="11"/>
  <c r="AD42" i="6"/>
  <c r="AC21" i="19"/>
  <c r="Z23" i="19"/>
  <c r="Y25" i="5"/>
  <c r="AH42" i="6"/>
  <c r="AI32" i="29"/>
  <c r="O14" i="17"/>
  <c r="AS14" i="17"/>
  <c r="AK22" i="19"/>
  <c r="U17" i="26"/>
  <c r="Y22" i="26"/>
  <c r="Z20" i="10"/>
  <c r="AQ38" i="6"/>
  <c r="AI42" i="6"/>
  <c r="AQ25" i="25"/>
  <c r="AH23" i="25"/>
  <c r="AP24" i="25"/>
  <c r="AF28" i="29"/>
  <c r="AM32" i="29"/>
  <c r="AC33" i="29"/>
  <c r="AH21" i="19"/>
  <c r="H16" i="11"/>
  <c r="R20" i="14"/>
  <c r="AD35" i="6"/>
  <c r="AD44" i="6"/>
  <c r="N42" i="6"/>
  <c r="AT24" i="25"/>
  <c r="J14" i="25" s="1"/>
  <c r="AA26" i="25"/>
  <c r="AQ32" i="29"/>
  <c r="S20" i="19"/>
  <c r="AM22" i="19"/>
  <c r="E17" i="11"/>
  <c r="S20" i="14"/>
  <c r="AH35" i="6"/>
  <c r="AP42" i="6"/>
  <c r="AH44" i="6"/>
  <c r="Z27" i="25"/>
  <c r="AL23" i="25"/>
  <c r="AM35" i="29"/>
  <c r="AE30" i="29"/>
  <c r="AE33" i="29"/>
  <c r="Y17" i="17"/>
  <c r="T20" i="19"/>
  <c r="AP23" i="19"/>
  <c r="H17" i="11"/>
  <c r="P17" i="14"/>
  <c r="S25" i="14"/>
  <c r="AD34" i="6"/>
  <c r="AT42" i="6"/>
  <c r="J26" i="6" s="1"/>
  <c r="AM22" i="25"/>
  <c r="AM23" i="25"/>
  <c r="U33" i="24"/>
  <c r="U34" i="24" s="1"/>
  <c r="AO33" i="24"/>
  <c r="AM28" i="29"/>
  <c r="AI30" i="29"/>
  <c r="Z17" i="17"/>
  <c r="U22" i="19"/>
  <c r="X17" i="14"/>
  <c r="AH34" i="6"/>
  <c r="AI33" i="29"/>
  <c r="Y31" i="5"/>
  <c r="AL26" i="5"/>
  <c r="AP44" i="6"/>
  <c r="AA25" i="25"/>
  <c r="AP23" i="25"/>
  <c r="AQ27" i="25"/>
  <c r="AN28" i="29"/>
  <c r="AM30" i="29"/>
  <c r="M33" i="29"/>
  <c r="AG33" i="29"/>
  <c r="Y20" i="17"/>
  <c r="L17" i="11"/>
  <c r="T11" i="11" s="1"/>
  <c r="B36" i="14"/>
  <c r="I44" i="27"/>
  <c r="AG20" i="10"/>
  <c r="S30" i="29"/>
  <c r="AN136" i="27"/>
  <c r="G44" i="27"/>
  <c r="AC17" i="26"/>
  <c r="D12" i="26"/>
  <c r="N44" i="6"/>
  <c r="AD33" i="24"/>
  <c r="W30" i="29"/>
  <c r="AS19" i="17"/>
  <c r="I11" i="17" s="1"/>
  <c r="AV134" i="27"/>
  <c r="K122" i="27" s="1"/>
  <c r="AR135" i="27"/>
  <c r="AR136" i="27"/>
  <c r="R12" i="11"/>
  <c r="J29" i="13"/>
  <c r="S27" i="14"/>
  <c r="M19" i="10"/>
  <c r="AE28" i="29"/>
  <c r="AJ137" i="27"/>
  <c r="AR134" i="27"/>
  <c r="AN135" i="27"/>
  <c r="R44" i="6"/>
  <c r="AE31" i="24"/>
  <c r="S35" i="29"/>
  <c r="AI28" i="29"/>
  <c r="AA30" i="29"/>
  <c r="AO14" i="17"/>
  <c r="AV135" i="27"/>
  <c r="K123" i="27" s="1"/>
  <c r="R21" i="19"/>
  <c r="AK18" i="10"/>
  <c r="S23" i="14"/>
  <c r="T14" i="10"/>
  <c r="N39" i="6"/>
  <c r="AB30" i="22"/>
  <c r="Q19" i="14"/>
  <c r="Q28" i="14"/>
  <c r="AM23" i="15"/>
  <c r="AC33" i="22"/>
  <c r="AG17" i="17"/>
  <c r="X137" i="27"/>
  <c r="AR137" i="27"/>
  <c r="AF130" i="27"/>
  <c r="K29" i="14"/>
  <c r="AC24" i="15"/>
  <c r="AM72" i="4"/>
  <c r="Q17" i="26"/>
  <c r="AK17" i="26"/>
  <c r="AS28" i="5"/>
  <c r="E19" i="5"/>
  <c r="AT19" i="10"/>
  <c r="J11" i="10" s="1"/>
  <c r="N36" i="6"/>
  <c r="R39" i="6"/>
  <c r="AT44" i="6"/>
  <c r="J28" i="6" s="1"/>
  <c r="N24" i="25"/>
  <c r="R33" i="24"/>
  <c r="R34" i="24" s="1"/>
  <c r="O29" i="29"/>
  <c r="M31" i="29"/>
  <c r="Q33" i="29"/>
  <c r="AK33" i="29"/>
  <c r="AJ130" i="27"/>
  <c r="AF131" i="27"/>
  <c r="B32" i="14"/>
  <c r="B44" i="14" s="1"/>
  <c r="J40" i="14"/>
  <c r="G32" i="14"/>
  <c r="U18" i="10"/>
  <c r="AO18" i="10"/>
  <c r="R17" i="26"/>
  <c r="S22" i="5"/>
  <c r="AT28" i="5"/>
  <c r="W19" i="10"/>
  <c r="AT34" i="6"/>
  <c r="J18" i="6" s="1"/>
  <c r="R36" i="6"/>
  <c r="V39" i="6"/>
  <c r="N43" i="6"/>
  <c r="N19" i="25"/>
  <c r="M25" i="25"/>
  <c r="N23" i="25"/>
  <c r="AE33" i="22"/>
  <c r="AA35" i="29"/>
  <c r="S29" i="29"/>
  <c r="AK17" i="17"/>
  <c r="AG18" i="17"/>
  <c r="AG20" i="17"/>
  <c r="AN130" i="27"/>
  <c r="D32" i="14"/>
  <c r="D39" i="14"/>
  <c r="B42" i="14"/>
  <c r="F15" i="15"/>
  <c r="V21" i="10"/>
  <c r="AH33" i="24"/>
  <c r="AD28" i="5"/>
  <c r="V25" i="5"/>
  <c r="S17" i="26"/>
  <c r="U28" i="5"/>
  <c r="AO31" i="5"/>
  <c r="Z25" i="5"/>
  <c r="Z26" i="5"/>
  <c r="Y27" i="5"/>
  <c r="R14" i="10"/>
  <c r="V36" i="6"/>
  <c r="AT40" i="6"/>
  <c r="J24" i="6" s="1"/>
  <c r="R43" i="6"/>
  <c r="N25" i="25"/>
  <c r="AH25" i="25"/>
  <c r="AF26" i="22"/>
  <c r="W29" i="29"/>
  <c r="O31" i="29"/>
  <c r="S33" i="29"/>
  <c r="AM33" i="29"/>
  <c r="AK18" i="17"/>
  <c r="AK20" i="17"/>
  <c r="I53" i="27"/>
  <c r="AR130" i="27"/>
  <c r="AJ131" i="27"/>
  <c r="AB132" i="27"/>
  <c r="W21" i="19"/>
  <c r="AQ22" i="19"/>
  <c r="M22" i="19"/>
  <c r="J17" i="11"/>
  <c r="E32" i="14"/>
  <c r="E39" i="14"/>
  <c r="G42" i="27"/>
  <c r="L41" i="14"/>
  <c r="AD25" i="25"/>
  <c r="Z45" i="6"/>
  <c r="AH72" i="4"/>
  <c r="AO23" i="26"/>
  <c r="V30" i="5"/>
  <c r="AP30" i="5"/>
  <c r="AC31" i="5"/>
  <c r="Y18" i="10"/>
  <c r="V14" i="10"/>
  <c r="N34" i="6"/>
  <c r="B19" i="6"/>
  <c r="Z36" i="6"/>
  <c r="Z39" i="6"/>
  <c r="V43" i="6"/>
  <c r="AG33" i="22"/>
  <c r="O28" i="29"/>
  <c r="AA29" i="29"/>
  <c r="AO17" i="17"/>
  <c r="AO18" i="17"/>
  <c r="AO20" i="17"/>
  <c r="AB137" i="27"/>
  <c r="AF132" i="27"/>
  <c r="G28" i="13"/>
  <c r="F35" i="14"/>
  <c r="K33" i="14"/>
  <c r="D36" i="14"/>
  <c r="F34" i="13"/>
  <c r="L36" i="14"/>
  <c r="B38" i="14"/>
  <c r="F42" i="14"/>
  <c r="L33" i="14"/>
  <c r="AJ20" i="10"/>
  <c r="S14" i="17"/>
  <c r="W35" i="29"/>
  <c r="AL42" i="6"/>
  <c r="Q34" i="22"/>
  <c r="AE29" i="29"/>
  <c r="AG25" i="5"/>
  <c r="AT17" i="10"/>
  <c r="J9" i="10" s="1"/>
  <c r="AT18" i="10"/>
  <c r="N35" i="6"/>
  <c r="AH36" i="6"/>
  <c r="E26" i="6"/>
  <c r="AD43" i="6"/>
  <c r="R27" i="25"/>
  <c r="AL19" i="25"/>
  <c r="AK25" i="25"/>
  <c r="V23" i="25"/>
  <c r="Z24" i="25"/>
  <c r="AE35" i="29"/>
  <c r="S28" i="29"/>
  <c r="AI29" i="29"/>
  <c r="AS17" i="17"/>
  <c r="I9" i="17" s="1"/>
  <c r="D11" i="17"/>
  <c r="C118" i="27"/>
  <c r="V22" i="19"/>
  <c r="T25" i="14"/>
  <c r="M17" i="26"/>
  <c r="W27" i="25"/>
  <c r="W23" i="25"/>
  <c r="R23" i="22"/>
  <c r="AJ30" i="22"/>
  <c r="AM29" i="29"/>
  <c r="O32" i="29"/>
  <c r="W33" i="29"/>
  <c r="M14" i="17"/>
  <c r="AV131" i="27"/>
  <c r="K119" i="27" s="1"/>
  <c r="AN132" i="27"/>
  <c r="J34" i="13"/>
  <c r="I32" i="14"/>
  <c r="P21" i="14"/>
  <c r="I39" i="14"/>
  <c r="N17" i="26"/>
  <c r="AD19" i="25"/>
  <c r="AO17" i="26"/>
  <c r="AC27" i="5"/>
  <c r="AS18" i="17"/>
  <c r="I10" i="17" s="1"/>
  <c r="AR131" i="27"/>
  <c r="R35" i="6"/>
  <c r="Y23" i="26"/>
  <c r="AG21" i="26"/>
  <c r="AC22" i="26"/>
  <c r="Z30" i="5"/>
  <c r="AK25" i="5"/>
  <c r="AI27" i="5"/>
  <c r="S29" i="5"/>
  <c r="S30" i="5"/>
  <c r="AM31" i="5"/>
  <c r="AC19" i="10"/>
  <c r="B10" i="10"/>
  <c r="AH14" i="10"/>
  <c r="N41" i="6"/>
  <c r="AH45" i="6"/>
  <c r="S34" i="6"/>
  <c r="AP36" i="6"/>
  <c r="AL39" i="6"/>
  <c r="AL43" i="6"/>
  <c r="Z23" i="25"/>
  <c r="Y33" i="24"/>
  <c r="W28" i="29"/>
  <c r="AQ29" i="29"/>
  <c r="S32" i="29"/>
  <c r="D10" i="17"/>
  <c r="Q14" i="17"/>
  <c r="AB134" i="27"/>
  <c r="AB20" i="19"/>
  <c r="P20" i="13"/>
  <c r="B34" i="14"/>
  <c r="J35" i="14"/>
  <c r="Q21" i="14"/>
  <c r="AC25" i="25"/>
  <c r="Q31" i="29"/>
  <c r="AC21" i="26"/>
  <c r="AG27" i="5"/>
  <c r="AD24" i="25"/>
  <c r="Y17" i="26"/>
  <c r="U29" i="5"/>
  <c r="AD20" i="10"/>
  <c r="N19" i="10"/>
  <c r="AL14" i="10"/>
  <c r="V35" i="6"/>
  <c r="AT36" i="6"/>
  <c r="J20" i="6" s="1"/>
  <c r="AP43" i="6"/>
  <c r="AH24" i="25"/>
  <c r="AM27" i="25"/>
  <c r="F20" i="22"/>
  <c r="Z33" i="24"/>
  <c r="E20" i="24"/>
  <c r="X28" i="29"/>
  <c r="W32" i="29"/>
  <c r="Y33" i="29"/>
  <c r="U14" i="17"/>
  <c r="C120" i="27"/>
  <c r="AR132" i="27"/>
  <c r="AF134" i="27"/>
  <c r="AB135" i="27"/>
  <c r="AB136" i="27"/>
  <c r="O25" i="15"/>
  <c r="AC23" i="19"/>
  <c r="AH22" i="19"/>
  <c r="E16" i="11"/>
  <c r="K32" i="14"/>
  <c r="D34" i="14"/>
  <c r="L35" i="14"/>
  <c r="AC28" i="5"/>
  <c r="P28" i="29"/>
  <c r="AS20" i="17"/>
  <c r="I12" i="17" s="1"/>
  <c r="AI25" i="5"/>
  <c r="R34" i="6"/>
  <c r="AO21" i="26"/>
  <c r="AO27" i="5"/>
  <c r="AS31" i="5"/>
  <c r="N17" i="10"/>
  <c r="V34" i="6"/>
  <c r="Z35" i="6"/>
  <c r="AP39" i="6"/>
  <c r="AT43" i="6"/>
  <c r="J27" i="6" s="1"/>
  <c r="V19" i="25"/>
  <c r="AP27" i="25"/>
  <c r="U25" i="25"/>
  <c r="AE22" i="25"/>
  <c r="AD23" i="25"/>
  <c r="S26" i="25"/>
  <c r="AM29" i="22"/>
  <c r="AA32" i="24"/>
  <c r="O35" i="29"/>
  <c r="AI35" i="29"/>
  <c r="AA28" i="29"/>
  <c r="AA32" i="29"/>
  <c r="AG19" i="17"/>
  <c r="Y14" i="17"/>
  <c r="AJ134" i="27"/>
  <c r="AF135" i="27"/>
  <c r="AF136" i="27"/>
  <c r="L32" i="14"/>
  <c r="L39" i="14"/>
  <c r="D41" i="14"/>
  <c r="K42" i="14"/>
  <c r="G37" i="14"/>
  <c r="AA21" i="15"/>
  <c r="AE25" i="15"/>
  <c r="AG17" i="26"/>
  <c r="AI22" i="5"/>
  <c r="AJ132" i="27"/>
  <c r="AK22" i="26"/>
  <c r="AO25" i="5"/>
  <c r="AU26" i="5"/>
  <c r="J15" i="5" s="1"/>
  <c r="AQ27" i="5"/>
  <c r="Y29" i="5"/>
  <c r="M18" i="10"/>
  <c r="R19" i="10"/>
  <c r="Z34" i="6"/>
  <c r="AT39" i="6"/>
  <c r="J23" i="6" s="1"/>
  <c r="V25" i="25"/>
  <c r="AP25" i="25"/>
  <c r="AE23" i="25"/>
  <c r="V23" i="22"/>
  <c r="O30" i="29"/>
  <c r="AE32" i="29"/>
  <c r="AA33" i="29"/>
  <c r="AK19" i="17"/>
  <c r="AC14" i="17"/>
  <c r="H42" i="27"/>
  <c r="AN134" i="27"/>
  <c r="AJ135" i="27"/>
  <c r="AJ136" i="27"/>
  <c r="AE19" i="19"/>
  <c r="B35" i="13"/>
  <c r="AS23" i="15"/>
  <c r="J14" i="15" s="1"/>
  <c r="AJ72" i="4"/>
  <c r="AK72" i="4"/>
  <c r="AF72" i="4"/>
  <c r="AG72" i="4"/>
  <c r="AQ72" i="4"/>
  <c r="F16" i="15"/>
  <c r="F12" i="15"/>
  <c r="F13" i="15"/>
  <c r="P21" i="15"/>
  <c r="AO24" i="15"/>
  <c r="D14" i="15"/>
  <c r="H14" i="15" s="1"/>
  <c r="H13" i="15"/>
  <c r="H15" i="15"/>
  <c r="AE23" i="15"/>
  <c r="AI23" i="15"/>
  <c r="Y24" i="15"/>
  <c r="AS24" i="15"/>
  <c r="J15" i="15" s="1"/>
  <c r="D18" i="15"/>
  <c r="H12" i="15"/>
  <c r="H16" i="15"/>
  <c r="AG24" i="15"/>
  <c r="AM25" i="15"/>
  <c r="AM21" i="15"/>
  <c r="AE22" i="15"/>
  <c r="AA25" i="15"/>
  <c r="O21" i="15"/>
  <c r="AE26" i="15"/>
  <c r="AA22" i="15"/>
  <c r="S12" i="15"/>
  <c r="S21" i="15" s="1"/>
  <c r="O23" i="15"/>
  <c r="S23" i="15"/>
  <c r="AI12" i="15"/>
  <c r="AI21" i="15" s="1"/>
  <c r="AS21" i="15"/>
  <c r="J12" i="15" s="1"/>
  <c r="AM13" i="15"/>
  <c r="AM22" i="15" s="1"/>
  <c r="AA14" i="15"/>
  <c r="AA23" i="15" s="1"/>
  <c r="AQ14" i="15"/>
  <c r="AE15" i="15"/>
  <c r="AE24" i="15" s="1"/>
  <c r="AI16" i="15"/>
  <c r="AI25" i="15" s="1"/>
  <c r="AM17" i="15"/>
  <c r="AM26" i="15" s="1"/>
  <c r="AF18" i="15"/>
  <c r="AF26" i="15" s="1"/>
  <c r="AM24" i="15"/>
  <c r="X23" i="15"/>
  <c r="AN23" i="15"/>
  <c r="N18" i="15"/>
  <c r="N22" i="15" s="1"/>
  <c r="R18" i="15"/>
  <c r="R22" i="15" s="1"/>
  <c r="V18" i="15"/>
  <c r="V22" i="15" s="1"/>
  <c r="T12" i="15"/>
  <c r="T21" i="15" s="1"/>
  <c r="Z20" i="15"/>
  <c r="AD20" i="15"/>
  <c r="AH20" i="15"/>
  <c r="AL20" i="15"/>
  <c r="AE12" i="15"/>
  <c r="AE21" i="15" s="1"/>
  <c r="AI13" i="15"/>
  <c r="AI22" i="15" s="1"/>
  <c r="AR18" i="15"/>
  <c r="C18" i="15" s="1"/>
  <c r="Z12" i="15"/>
  <c r="AD12" i="15"/>
  <c r="AH12" i="15"/>
  <c r="AL12" i="15"/>
  <c r="B12" i="15" s="1"/>
  <c r="G12" i="15" s="1"/>
  <c r="AP12" i="15"/>
  <c r="Z14" i="15"/>
  <c r="AD14" i="15"/>
  <c r="AH14" i="15"/>
  <c r="AH23" i="15" s="1"/>
  <c r="AL14" i="15"/>
  <c r="B14" i="15" s="1"/>
  <c r="AP14" i="15"/>
  <c r="Z16" i="15"/>
  <c r="AD16" i="15"/>
  <c r="AH16" i="15"/>
  <c r="AL16" i="15"/>
  <c r="B16" i="15" s="1"/>
  <c r="G16" i="15" s="1"/>
  <c r="AP16" i="15"/>
  <c r="Z18" i="15"/>
  <c r="AD18" i="15"/>
  <c r="AH18" i="15"/>
  <c r="AL18" i="15"/>
  <c r="AL26" i="15" s="1"/>
  <c r="AP18" i="15"/>
  <c r="AS26" i="15"/>
  <c r="J17" i="15" s="1"/>
  <c r="W22" i="15"/>
  <c r="Z13" i="15"/>
  <c r="AD13" i="15"/>
  <c r="AH13" i="15"/>
  <c r="AL13" i="15"/>
  <c r="B13" i="15" s="1"/>
  <c r="G13" i="15" s="1"/>
  <c r="AP13" i="15"/>
  <c r="Z15" i="15"/>
  <c r="AD15" i="15"/>
  <c r="AH15" i="15"/>
  <c r="AL15" i="15"/>
  <c r="B15" i="15" s="1"/>
  <c r="G15" i="15" s="1"/>
  <c r="AP15" i="15"/>
  <c r="W21" i="15"/>
  <c r="W24" i="15"/>
  <c r="W25" i="15"/>
  <c r="W23" i="15"/>
  <c r="W26" i="15"/>
  <c r="AA23" i="26"/>
  <c r="D11" i="10"/>
  <c r="AS19" i="10"/>
  <c r="I11" i="10" s="1"/>
  <c r="P17" i="10"/>
  <c r="C30" i="6"/>
  <c r="S35" i="6"/>
  <c r="O38" i="6"/>
  <c r="O39" i="6"/>
  <c r="AL72" i="4"/>
  <c r="Z20" i="26"/>
  <c r="Z72" i="4"/>
  <c r="AS17" i="26"/>
  <c r="D16" i="26"/>
  <c r="N24" i="26"/>
  <c r="N25" i="26" s="1"/>
  <c r="R24" i="26"/>
  <c r="R25" i="26" s="1"/>
  <c r="Z22" i="26"/>
  <c r="AD22" i="26"/>
  <c r="AH22" i="26"/>
  <c r="AL22" i="26"/>
  <c r="AP22" i="26"/>
  <c r="Y21" i="26"/>
  <c r="AK21" i="26"/>
  <c r="AG22" i="26"/>
  <c r="AS22" i="26"/>
  <c r="I13" i="26" s="1"/>
  <c r="AL23" i="26"/>
  <c r="D21" i="5"/>
  <c r="O28" i="5"/>
  <c r="S28" i="5"/>
  <c r="W28" i="5"/>
  <c r="AA28" i="5"/>
  <c r="AE28" i="5"/>
  <c r="AI28" i="5"/>
  <c r="AM28" i="5"/>
  <c r="AQ28" i="5"/>
  <c r="AU28" i="5"/>
  <c r="J17" i="5" s="1"/>
  <c r="AE25" i="5"/>
  <c r="AL25" i="5"/>
  <c r="AQ25" i="5"/>
  <c r="V26" i="5"/>
  <c r="AE26" i="5"/>
  <c r="AP26" i="5"/>
  <c r="AM27" i="5"/>
  <c r="AE29" i="5"/>
  <c r="W30" i="5"/>
  <c r="AM30" i="5"/>
  <c r="S31" i="5"/>
  <c r="AQ31" i="5"/>
  <c r="AA17" i="10"/>
  <c r="AQ17" i="10"/>
  <c r="X20" i="10"/>
  <c r="O34" i="6"/>
  <c r="AI34" i="6"/>
  <c r="AQ34" i="6"/>
  <c r="AQ35" i="6"/>
  <c r="AA38" i="6"/>
  <c r="AM39" i="6"/>
  <c r="R33" i="22"/>
  <c r="R34" i="22" s="1"/>
  <c r="V33" i="22"/>
  <c r="V34" i="22" s="1"/>
  <c r="Z33" i="22"/>
  <c r="AD33" i="22"/>
  <c r="AH33" i="22"/>
  <c r="AL33" i="22"/>
  <c r="AP33" i="22"/>
  <c r="AC72" i="4"/>
  <c r="AD72" i="4"/>
  <c r="B16" i="26"/>
  <c r="E16" i="26"/>
  <c r="S24" i="26"/>
  <c r="S25" i="26" s="1"/>
  <c r="W21" i="26"/>
  <c r="AA21" i="26"/>
  <c r="AE21" i="26"/>
  <c r="AI21" i="26"/>
  <c r="AM21" i="26"/>
  <c r="AQ21" i="26"/>
  <c r="AE20" i="26"/>
  <c r="AP20" i="26"/>
  <c r="AQ23" i="26"/>
  <c r="O22" i="5"/>
  <c r="O31" i="5"/>
  <c r="W22" i="5"/>
  <c r="W29" i="5"/>
  <c r="W25" i="5"/>
  <c r="W26" i="5"/>
  <c r="AA22" i="5"/>
  <c r="AA29" i="5"/>
  <c r="AE22" i="5"/>
  <c r="AE31" i="5"/>
  <c r="AM22" i="5"/>
  <c r="AM29" i="5"/>
  <c r="AM25" i="5"/>
  <c r="AM26" i="5"/>
  <c r="AQ22" i="5"/>
  <c r="AQ29" i="5"/>
  <c r="AU22" i="5"/>
  <c r="AU31" i="5"/>
  <c r="J20" i="5" s="1"/>
  <c r="E21" i="5"/>
  <c r="S25" i="5"/>
  <c r="AU25" i="5"/>
  <c r="AI26" i="5"/>
  <c r="AQ26" i="5"/>
  <c r="W27" i="5"/>
  <c r="AE27" i="5"/>
  <c r="AI29" i="5"/>
  <c r="AA30" i="5"/>
  <c r="AQ30" i="5"/>
  <c r="W31" i="5"/>
  <c r="O19" i="10"/>
  <c r="AE19" i="10"/>
  <c r="AI19" i="10"/>
  <c r="S19" i="10"/>
  <c r="AA19" i="10"/>
  <c r="AQ19" i="10"/>
  <c r="T17" i="10"/>
  <c r="AJ17" i="10"/>
  <c r="J10" i="10"/>
  <c r="AE20" i="10"/>
  <c r="AN20" i="10"/>
  <c r="P41" i="6"/>
  <c r="T42" i="6"/>
  <c r="X41" i="6"/>
  <c r="AB38" i="6"/>
  <c r="AF41" i="6"/>
  <c r="AJ42" i="6"/>
  <c r="AN41" i="6"/>
  <c r="AR38" i="6"/>
  <c r="C22" i="6"/>
  <c r="AE34" i="6"/>
  <c r="AI35" i="6"/>
  <c r="AE39" i="6"/>
  <c r="AS25" i="25"/>
  <c r="I15" i="25" s="1"/>
  <c r="D15" i="25"/>
  <c r="H15" i="25" s="1"/>
  <c r="E21" i="22"/>
  <c r="AU33" i="22"/>
  <c r="J21" i="22" s="1"/>
  <c r="C14" i="26"/>
  <c r="F14" i="26" s="1"/>
  <c r="C21" i="5"/>
  <c r="F21" i="5"/>
  <c r="O26" i="5"/>
  <c r="O29" i="5"/>
  <c r="AE30" i="5"/>
  <c r="AA31" i="5"/>
  <c r="AI31" i="5"/>
  <c r="X18" i="10"/>
  <c r="AN18" i="10"/>
  <c r="AR18" i="10"/>
  <c r="C13" i="10"/>
  <c r="F13" i="10" s="1"/>
  <c r="P18" i="10"/>
  <c r="T18" i="10"/>
  <c r="AB18" i="10"/>
  <c r="AF18" i="10"/>
  <c r="AJ18" i="10"/>
  <c r="O17" i="10"/>
  <c r="AI20" i="10"/>
  <c r="D21" i="6"/>
  <c r="AA35" i="6"/>
  <c r="AE38" i="6"/>
  <c r="W39" i="6"/>
  <c r="S42" i="6"/>
  <c r="D22" i="22"/>
  <c r="AS32" i="22"/>
  <c r="AN26" i="22"/>
  <c r="C14" i="22"/>
  <c r="F14" i="22"/>
  <c r="AV26" i="22"/>
  <c r="AS67" i="4"/>
  <c r="P19" i="26"/>
  <c r="P15" i="26"/>
  <c r="AB19" i="26"/>
  <c r="AB11" i="26"/>
  <c r="AN19" i="26"/>
  <c r="AN11" i="26"/>
  <c r="AK20" i="26"/>
  <c r="AP21" i="26"/>
  <c r="AN13" i="26"/>
  <c r="AA67" i="4"/>
  <c r="AA72" i="4" s="1"/>
  <c r="AR67" i="4"/>
  <c r="AR72" i="4" s="1"/>
  <c r="P16" i="26"/>
  <c r="T16" i="26"/>
  <c r="X16" i="26"/>
  <c r="AB16" i="26"/>
  <c r="AF16" i="26"/>
  <c r="AJ16" i="26"/>
  <c r="AN16" i="26"/>
  <c r="AR16" i="26"/>
  <c r="Y20" i="26"/>
  <c r="AD11" i="26"/>
  <c r="AD20" i="26" s="1"/>
  <c r="AI11" i="26"/>
  <c r="AI20" i="26" s="1"/>
  <c r="AO20" i="26"/>
  <c r="AT11" i="26"/>
  <c r="AD12" i="26"/>
  <c r="AD21" i="26" s="1"/>
  <c r="AJ12" i="26"/>
  <c r="AT12" i="26"/>
  <c r="W13" i="26"/>
  <c r="W22" i="26" s="1"/>
  <c r="AB13" i="26"/>
  <c r="AM13" i="26"/>
  <c r="AM22" i="26" s="1"/>
  <c r="AR13" i="26"/>
  <c r="B14" i="26"/>
  <c r="G14" i="26" s="1"/>
  <c r="Z14" i="26"/>
  <c r="Z23" i="26" s="1"/>
  <c r="AE14" i="26"/>
  <c r="AE23" i="26" s="1"/>
  <c r="AJ14" i="26"/>
  <c r="AP14" i="26"/>
  <c r="AP23" i="26" s="1"/>
  <c r="O15" i="26"/>
  <c r="O24" i="26" s="1"/>
  <c r="O25" i="26" s="1"/>
  <c r="U24" i="26"/>
  <c r="U25" i="26" s="1"/>
  <c r="R19" i="26"/>
  <c r="W19" i="26"/>
  <c r="AH19" i="26"/>
  <c r="AM19" i="26"/>
  <c r="P18" i="5"/>
  <c r="P29" i="5" s="1"/>
  <c r="P14" i="5"/>
  <c r="P25" i="5" s="1"/>
  <c r="T18" i="5"/>
  <c r="T29" i="5" s="1"/>
  <c r="T14" i="5"/>
  <c r="T25" i="5" s="1"/>
  <c r="X18" i="5"/>
  <c r="X29" i="5" s="1"/>
  <c r="X14" i="5"/>
  <c r="X25" i="5" s="1"/>
  <c r="AB18" i="5"/>
  <c r="AB29" i="5" s="1"/>
  <c r="AB14" i="5"/>
  <c r="AB25" i="5" s="1"/>
  <c r="AF18" i="5"/>
  <c r="AF29" i="5" s="1"/>
  <c r="AF14" i="5"/>
  <c r="AF25" i="5" s="1"/>
  <c r="AJ18" i="5"/>
  <c r="AJ29" i="5" s="1"/>
  <c r="AJ14" i="5"/>
  <c r="AJ25" i="5" s="1"/>
  <c r="AN18" i="5"/>
  <c r="AN14" i="5"/>
  <c r="AR18" i="5"/>
  <c r="AR29" i="5" s="1"/>
  <c r="AR14" i="5"/>
  <c r="AR25" i="5" s="1"/>
  <c r="AV18" i="5"/>
  <c r="AV14" i="5"/>
  <c r="P15" i="5"/>
  <c r="P26" i="5" s="1"/>
  <c r="AF15" i="5"/>
  <c r="AF26" i="5" s="1"/>
  <c r="AV15" i="5"/>
  <c r="AJ16" i="5"/>
  <c r="AJ27" i="5" s="1"/>
  <c r="D17" i="5"/>
  <c r="P17" i="5"/>
  <c r="P28" i="5" s="1"/>
  <c r="Z17" i="5"/>
  <c r="Z28" i="5" s="1"/>
  <c r="AF17" i="5"/>
  <c r="AF28" i="5" s="1"/>
  <c r="AP17" i="5"/>
  <c r="AP28" i="5" s="1"/>
  <c r="AV17" i="5"/>
  <c r="E18" i="5"/>
  <c r="V18" i="5"/>
  <c r="V29" i="5" s="1"/>
  <c r="AL18" i="5"/>
  <c r="AL29" i="5" s="1"/>
  <c r="T19" i="5"/>
  <c r="T30" i="5" s="1"/>
  <c r="AJ19" i="5"/>
  <c r="AJ30" i="5" s="1"/>
  <c r="T20" i="5"/>
  <c r="T31" i="5" s="1"/>
  <c r="AJ20" i="5"/>
  <c r="AJ31" i="5" s="1"/>
  <c r="R24" i="5"/>
  <c r="AB24" i="5"/>
  <c r="AH24" i="5"/>
  <c r="AR24" i="5"/>
  <c r="R17" i="10"/>
  <c r="W9" i="10"/>
  <c r="W17" i="10" s="1"/>
  <c r="AB9" i="10"/>
  <c r="AB17" i="10" s="1"/>
  <c r="AH17" i="10"/>
  <c r="AM9" i="10"/>
  <c r="AM17" i="10" s="1"/>
  <c r="AR9" i="10"/>
  <c r="D10" i="10"/>
  <c r="S10" i="10"/>
  <c r="S18" i="10" s="1"/>
  <c r="AI10" i="10"/>
  <c r="AI18" i="10" s="1"/>
  <c r="E11" i="10"/>
  <c r="AB11" i="10"/>
  <c r="AB19" i="10" s="1"/>
  <c r="AG11" i="10"/>
  <c r="AG19" i="10" s="1"/>
  <c r="AR11" i="10"/>
  <c r="AA12" i="10"/>
  <c r="AA20" i="10" s="1"/>
  <c r="AF12" i="10"/>
  <c r="AF20" i="10" s="1"/>
  <c r="AQ12" i="10"/>
  <c r="AQ20" i="10" s="1"/>
  <c r="B13" i="10"/>
  <c r="G13" i="10" s="1"/>
  <c r="O16" i="10"/>
  <c r="T16" i="10"/>
  <c r="AE16" i="10"/>
  <c r="AJ16" i="10"/>
  <c r="AL19" i="10"/>
  <c r="AT20" i="10"/>
  <c r="J12" i="10" s="1"/>
  <c r="B1" i="6"/>
  <c r="M30" i="6"/>
  <c r="Q30" i="6"/>
  <c r="Q41" i="6" s="1"/>
  <c r="U30" i="6"/>
  <c r="U37" i="6" s="1"/>
  <c r="Y30" i="6"/>
  <c r="Y41" i="6" s="1"/>
  <c r="AC30" i="6"/>
  <c r="AG30" i="6"/>
  <c r="AG41" i="6" s="1"/>
  <c r="AK30" i="6"/>
  <c r="AK37" i="6" s="1"/>
  <c r="AO30" i="6"/>
  <c r="AO41" i="6" s="1"/>
  <c r="AS30" i="6"/>
  <c r="C17" i="6"/>
  <c r="I17" i="6"/>
  <c r="I1" i="6" s="1"/>
  <c r="O25" i="6"/>
  <c r="O41" i="6" s="1"/>
  <c r="O21" i="6"/>
  <c r="O37" i="6" s="1"/>
  <c r="O28" i="6"/>
  <c r="O44" i="6" s="1"/>
  <c r="O24" i="6"/>
  <c r="O40" i="6" s="1"/>
  <c r="O20" i="6"/>
  <c r="O36" i="6" s="1"/>
  <c r="S25" i="6"/>
  <c r="S41" i="6" s="1"/>
  <c r="S21" i="6"/>
  <c r="S37" i="6" s="1"/>
  <c r="S28" i="6"/>
  <c r="S44" i="6" s="1"/>
  <c r="S24" i="6"/>
  <c r="S40" i="6" s="1"/>
  <c r="S20" i="6"/>
  <c r="S36" i="6" s="1"/>
  <c r="W29" i="6"/>
  <c r="W45" i="6" s="1"/>
  <c r="W25" i="6"/>
  <c r="W41" i="6" s="1"/>
  <c r="W21" i="6"/>
  <c r="W37" i="6" s="1"/>
  <c r="W28" i="6"/>
  <c r="W44" i="6" s="1"/>
  <c r="W24" i="6"/>
  <c r="W40" i="6" s="1"/>
  <c r="W20" i="6"/>
  <c r="W36" i="6" s="1"/>
  <c r="AA29" i="6"/>
  <c r="AA45" i="6" s="1"/>
  <c r="AA25" i="6"/>
  <c r="AA41" i="6" s="1"/>
  <c r="AA21" i="6"/>
  <c r="AA37" i="6" s="1"/>
  <c r="AA28" i="6"/>
  <c r="AA44" i="6" s="1"/>
  <c r="AA24" i="6"/>
  <c r="AA40" i="6" s="1"/>
  <c r="AA20" i="6"/>
  <c r="AA36" i="6" s="1"/>
  <c r="AE29" i="6"/>
  <c r="AE45" i="6" s="1"/>
  <c r="AE25" i="6"/>
  <c r="AE41" i="6" s="1"/>
  <c r="AE21" i="6"/>
  <c r="AE37" i="6" s="1"/>
  <c r="AE28" i="6"/>
  <c r="AE44" i="6" s="1"/>
  <c r="AE24" i="6"/>
  <c r="AE40" i="6" s="1"/>
  <c r="AE20" i="6"/>
  <c r="AE36" i="6" s="1"/>
  <c r="AI29" i="6"/>
  <c r="AI45" i="6" s="1"/>
  <c r="AI25" i="6"/>
  <c r="AI41" i="6" s="1"/>
  <c r="AI21" i="6"/>
  <c r="AI37" i="6" s="1"/>
  <c r="AI28" i="6"/>
  <c r="AI44" i="6" s="1"/>
  <c r="AI24" i="6"/>
  <c r="AI40" i="6" s="1"/>
  <c r="AI20" i="6"/>
  <c r="AI36" i="6" s="1"/>
  <c r="AM29" i="6"/>
  <c r="AM45" i="6" s="1"/>
  <c r="AM25" i="6"/>
  <c r="AM41" i="6" s="1"/>
  <c r="AM21" i="6"/>
  <c r="AM37" i="6" s="1"/>
  <c r="AM28" i="6"/>
  <c r="AM44" i="6" s="1"/>
  <c r="AM24" i="6"/>
  <c r="AM40" i="6" s="1"/>
  <c r="AM20" i="6"/>
  <c r="AM36" i="6" s="1"/>
  <c r="AQ29" i="6"/>
  <c r="AQ45" i="6" s="1"/>
  <c r="AQ25" i="6"/>
  <c r="AQ41" i="6" s="1"/>
  <c r="AQ21" i="6"/>
  <c r="AQ37" i="6" s="1"/>
  <c r="AQ28" i="6"/>
  <c r="AQ44" i="6" s="1"/>
  <c r="AQ24" i="6"/>
  <c r="AQ40" i="6" s="1"/>
  <c r="AQ20" i="6"/>
  <c r="AQ36" i="6" s="1"/>
  <c r="W18" i="6"/>
  <c r="W34" i="6" s="1"/>
  <c r="AB18" i="6"/>
  <c r="AB34" i="6" s="1"/>
  <c r="AM18" i="6"/>
  <c r="AM34" i="6" s="1"/>
  <c r="AR18" i="6"/>
  <c r="O19" i="6"/>
  <c r="O35" i="6" s="1"/>
  <c r="W19" i="6"/>
  <c r="W35" i="6" s="1"/>
  <c r="AE19" i="6"/>
  <c r="AE35" i="6" s="1"/>
  <c r="AM19" i="6"/>
  <c r="AM35" i="6" s="1"/>
  <c r="Q20" i="6"/>
  <c r="Y20" i="6"/>
  <c r="AG20" i="6"/>
  <c r="AO20" i="6"/>
  <c r="L37" i="6"/>
  <c r="A21" i="6"/>
  <c r="T21" i="6"/>
  <c r="T37" i="6" s="1"/>
  <c r="AB21" i="6"/>
  <c r="AB37" i="6" s="1"/>
  <c r="AJ21" i="6"/>
  <c r="AJ37" i="6" s="1"/>
  <c r="AR21" i="6"/>
  <c r="A22" i="6"/>
  <c r="L38" i="6"/>
  <c r="W22" i="6"/>
  <c r="W38" i="6" s="1"/>
  <c r="AM22" i="6"/>
  <c r="AM38" i="6" s="1"/>
  <c r="S23" i="6"/>
  <c r="S39" i="6" s="1"/>
  <c r="AA23" i="6"/>
  <c r="AA39" i="6" s="1"/>
  <c r="AI23" i="6"/>
  <c r="AI39" i="6" s="1"/>
  <c r="AQ23" i="6"/>
  <c r="AQ39" i="6" s="1"/>
  <c r="M24" i="6"/>
  <c r="U24" i="6"/>
  <c r="AC24" i="6"/>
  <c r="AK24" i="6"/>
  <c r="AK40" i="6" s="1"/>
  <c r="AS24" i="6"/>
  <c r="O26" i="6"/>
  <c r="O42" i="6" s="1"/>
  <c r="AE26" i="6"/>
  <c r="AE42" i="6" s="1"/>
  <c r="O27" i="6"/>
  <c r="O43" i="6" s="1"/>
  <c r="W27" i="6"/>
  <c r="W43" i="6" s="1"/>
  <c r="AE27" i="6"/>
  <c r="AE43" i="6" s="1"/>
  <c r="AM27" i="6"/>
  <c r="AM43" i="6" s="1"/>
  <c r="Q28" i="6"/>
  <c r="Y28" i="6"/>
  <c r="AG28" i="6"/>
  <c r="AO28" i="6"/>
  <c r="L45" i="6"/>
  <c r="A29" i="6"/>
  <c r="P45" i="6"/>
  <c r="T45" i="6"/>
  <c r="Y29" i="6"/>
  <c r="AG29" i="6"/>
  <c r="AO29" i="6"/>
  <c r="H18" i="25"/>
  <c r="L21" i="25"/>
  <c r="A11" i="25"/>
  <c r="P14" i="25"/>
  <c r="P21" i="25"/>
  <c r="P13" i="25"/>
  <c r="T14" i="25"/>
  <c r="T21" i="25"/>
  <c r="T13" i="25"/>
  <c r="X14" i="25"/>
  <c r="X21" i="25"/>
  <c r="X13" i="25"/>
  <c r="AB14" i="25"/>
  <c r="AB21" i="25"/>
  <c r="AB13" i="25"/>
  <c r="AF14" i="25"/>
  <c r="AF21" i="25"/>
  <c r="AF13" i="25"/>
  <c r="AJ14" i="25"/>
  <c r="AJ21" i="25"/>
  <c r="AJ13" i="25"/>
  <c r="AN14" i="25"/>
  <c r="AN21" i="25"/>
  <c r="AN13" i="25"/>
  <c r="AR14" i="25"/>
  <c r="AR21" i="25"/>
  <c r="AR13" i="25"/>
  <c r="P12" i="25"/>
  <c r="AF12" i="25"/>
  <c r="B13" i="25"/>
  <c r="X16" i="25"/>
  <c r="AN16" i="25"/>
  <c r="B18" i="25"/>
  <c r="G18" i="25" s="1"/>
  <c r="R22" i="25"/>
  <c r="Z22" i="25"/>
  <c r="AH22" i="25"/>
  <c r="AP22" i="25"/>
  <c r="AT23" i="25"/>
  <c r="J13" i="25" s="1"/>
  <c r="AL25" i="25"/>
  <c r="AT25" i="25"/>
  <c r="J15" i="25" s="1"/>
  <c r="R26" i="25"/>
  <c r="Z26" i="25"/>
  <c r="AH26" i="25"/>
  <c r="AP26" i="25"/>
  <c r="N27" i="25"/>
  <c r="V27" i="25"/>
  <c r="AD27" i="25"/>
  <c r="AL27" i="25"/>
  <c r="AT27" i="25"/>
  <c r="J17" i="25" s="1"/>
  <c r="Q23" i="22"/>
  <c r="U23" i="22"/>
  <c r="AC27" i="22"/>
  <c r="AK27" i="22"/>
  <c r="AD28" i="22"/>
  <c r="AL28" i="22"/>
  <c r="AD31" i="22"/>
  <c r="AL31" i="22"/>
  <c r="AS31" i="22"/>
  <c r="AD32" i="22"/>
  <c r="AL32" i="22"/>
  <c r="O21" i="22"/>
  <c r="O33" i="22" s="1"/>
  <c r="AC28" i="22"/>
  <c r="AS28" i="22"/>
  <c r="AG32" i="22"/>
  <c r="D22" i="24"/>
  <c r="C21" i="24"/>
  <c r="AL33" i="24"/>
  <c r="AE26" i="24"/>
  <c r="AE15" i="24"/>
  <c r="AE27" i="24" s="1"/>
  <c r="AE16" i="24"/>
  <c r="AE28" i="24" s="1"/>
  <c r="AE17" i="24"/>
  <c r="AE29" i="24" s="1"/>
  <c r="AE18" i="24"/>
  <c r="AE30" i="24" s="1"/>
  <c r="AQ20" i="24"/>
  <c r="AP32" i="24" s="1"/>
  <c r="R23" i="24"/>
  <c r="Q24" i="26"/>
  <c r="Q25" i="26" s="1"/>
  <c r="V15" i="26"/>
  <c r="V24" i="26" s="1"/>
  <c r="V25" i="26" s="1"/>
  <c r="N19" i="26"/>
  <c r="S19" i="26"/>
  <c r="AD19" i="26"/>
  <c r="AI19" i="26"/>
  <c r="AS23" i="26"/>
  <c r="I14" i="26" s="1"/>
  <c r="D1" i="5"/>
  <c r="F13" i="5"/>
  <c r="K13" i="5"/>
  <c r="K1" i="5" s="1"/>
  <c r="Q24" i="5"/>
  <c r="Q15" i="5"/>
  <c r="Q26" i="5" s="1"/>
  <c r="U24" i="5"/>
  <c r="U19" i="5"/>
  <c r="U30" i="5" s="1"/>
  <c r="U15" i="5"/>
  <c r="U26" i="5" s="1"/>
  <c r="Y24" i="5"/>
  <c r="Y19" i="5"/>
  <c r="Y30" i="5" s="1"/>
  <c r="Y15" i="5"/>
  <c r="Y26" i="5" s="1"/>
  <c r="AC24" i="5"/>
  <c r="AC19" i="5"/>
  <c r="AC30" i="5" s="1"/>
  <c r="AC15" i="5"/>
  <c r="AC26" i="5" s="1"/>
  <c r="AG24" i="5"/>
  <c r="AG19" i="5"/>
  <c r="AG30" i="5" s="1"/>
  <c r="AG15" i="5"/>
  <c r="AG26" i="5" s="1"/>
  <c r="AK24" i="5"/>
  <c r="AK19" i="5"/>
  <c r="AK30" i="5" s="1"/>
  <c r="AK15" i="5"/>
  <c r="AK26" i="5" s="1"/>
  <c r="AO24" i="5"/>
  <c r="AO19" i="5"/>
  <c r="AO30" i="5" s="1"/>
  <c r="AO15" i="5"/>
  <c r="AO26" i="5" s="1"/>
  <c r="AS24" i="5"/>
  <c r="AS19" i="5"/>
  <c r="AS30" i="5" s="1"/>
  <c r="AS15" i="5"/>
  <c r="AS26" i="5" s="1"/>
  <c r="R14" i="5"/>
  <c r="R25" i="5" s="1"/>
  <c r="AC14" i="5"/>
  <c r="AH14" i="5"/>
  <c r="AH25" i="5" s="1"/>
  <c r="AS14" i="5"/>
  <c r="B15" i="5"/>
  <c r="R15" i="5"/>
  <c r="R26" i="5" s="1"/>
  <c r="AB15" i="5"/>
  <c r="AB26" i="5" s="1"/>
  <c r="AH15" i="5"/>
  <c r="AH26" i="5" s="1"/>
  <c r="AR15" i="5"/>
  <c r="AR26" i="5" s="1"/>
  <c r="M27" i="5"/>
  <c r="A16" i="5"/>
  <c r="AF16" i="5"/>
  <c r="AF27" i="5" s="1"/>
  <c r="AK16" i="5"/>
  <c r="AK27" i="5" s="1"/>
  <c r="AV16" i="5"/>
  <c r="E17" i="5"/>
  <c r="Q17" i="5"/>
  <c r="Q28" i="5" s="1"/>
  <c r="V17" i="5"/>
  <c r="V28" i="5" s="1"/>
  <c r="AB17" i="5"/>
  <c r="AB28" i="5" s="1"/>
  <c r="AG17" i="5"/>
  <c r="AG28" i="5" s="1"/>
  <c r="AL17" i="5"/>
  <c r="AL28" i="5" s="1"/>
  <c r="AR17" i="5"/>
  <c r="AR28" i="5" s="1"/>
  <c r="R18" i="5"/>
  <c r="R29" i="5" s="1"/>
  <c r="AC18" i="5"/>
  <c r="AC29" i="5" s="1"/>
  <c r="AS18" i="5"/>
  <c r="AS29" i="5" s="1"/>
  <c r="AF19" i="5"/>
  <c r="AF30" i="5" s="1"/>
  <c r="AV19" i="5"/>
  <c r="P20" i="5"/>
  <c r="P31" i="5" s="1"/>
  <c r="U20" i="5"/>
  <c r="U31" i="5" s="1"/>
  <c r="AF20" i="5"/>
  <c r="AF31" i="5" s="1"/>
  <c r="AK20" i="5"/>
  <c r="AK31" i="5" s="1"/>
  <c r="AV20" i="5"/>
  <c r="X24" i="5"/>
  <c r="AN24" i="5"/>
  <c r="N28" i="5"/>
  <c r="B9" i="10"/>
  <c r="S9" i="10"/>
  <c r="S17" i="10" s="1"/>
  <c r="X9" i="10"/>
  <c r="X17" i="10" s="1"/>
  <c r="AI9" i="10"/>
  <c r="AI17" i="10" s="1"/>
  <c r="AN9" i="10"/>
  <c r="AN17" i="10" s="1"/>
  <c r="O10" i="10"/>
  <c r="O18" i="10" s="1"/>
  <c r="AE10" i="10"/>
  <c r="AE18" i="10" s="1"/>
  <c r="X11" i="10"/>
  <c r="X19" i="10" s="1"/>
  <c r="AN11" i="10"/>
  <c r="AN19" i="10" s="1"/>
  <c r="W12" i="10"/>
  <c r="W20" i="10" s="1"/>
  <c r="AB12" i="10"/>
  <c r="AB20" i="10" s="1"/>
  <c r="AM12" i="10"/>
  <c r="AM20" i="10" s="1"/>
  <c r="AR12" i="10"/>
  <c r="P16" i="10"/>
  <c r="AA16" i="10"/>
  <c r="AF16" i="10"/>
  <c r="AQ16" i="10"/>
  <c r="E1" i="6"/>
  <c r="P28" i="6"/>
  <c r="P44" i="6" s="1"/>
  <c r="P24" i="6"/>
  <c r="P40" i="6" s="1"/>
  <c r="P20" i="6"/>
  <c r="P36" i="6" s="1"/>
  <c r="P27" i="6"/>
  <c r="P43" i="6" s="1"/>
  <c r="P23" i="6"/>
  <c r="P39" i="6" s="1"/>
  <c r="P19" i="6"/>
  <c r="P35" i="6" s="1"/>
  <c r="T28" i="6"/>
  <c r="T44" i="6" s="1"/>
  <c r="T24" i="6"/>
  <c r="T40" i="6" s="1"/>
  <c r="T20" i="6"/>
  <c r="T36" i="6" s="1"/>
  <c r="T27" i="6"/>
  <c r="T43" i="6" s="1"/>
  <c r="T23" i="6"/>
  <c r="T39" i="6" s="1"/>
  <c r="T19" i="6"/>
  <c r="T35" i="6" s="1"/>
  <c r="X28" i="6"/>
  <c r="X44" i="6" s="1"/>
  <c r="X24" i="6"/>
  <c r="X40" i="6" s="1"/>
  <c r="X20" i="6"/>
  <c r="X36" i="6" s="1"/>
  <c r="X27" i="6"/>
  <c r="X43" i="6" s="1"/>
  <c r="X23" i="6"/>
  <c r="X39" i="6" s="1"/>
  <c r="X19" i="6"/>
  <c r="X35" i="6" s="1"/>
  <c r="AB28" i="6"/>
  <c r="AB44" i="6" s="1"/>
  <c r="AB24" i="6"/>
  <c r="AB40" i="6" s="1"/>
  <c r="AB20" i="6"/>
  <c r="AB36" i="6" s="1"/>
  <c r="AB27" i="6"/>
  <c r="AB43" i="6" s="1"/>
  <c r="AB23" i="6"/>
  <c r="AB39" i="6" s="1"/>
  <c r="AB19" i="6"/>
  <c r="AB35" i="6" s="1"/>
  <c r="AF28" i="6"/>
  <c r="AF44" i="6" s="1"/>
  <c r="AF24" i="6"/>
  <c r="AF40" i="6" s="1"/>
  <c r="AF20" i="6"/>
  <c r="AF36" i="6" s="1"/>
  <c r="AF27" i="6"/>
  <c r="AF43" i="6" s="1"/>
  <c r="AF23" i="6"/>
  <c r="AF39" i="6" s="1"/>
  <c r="AF19" i="6"/>
  <c r="AF35" i="6" s="1"/>
  <c r="AJ28" i="6"/>
  <c r="AJ44" i="6" s="1"/>
  <c r="AJ24" i="6"/>
  <c r="AJ40" i="6" s="1"/>
  <c r="AJ20" i="6"/>
  <c r="AJ36" i="6" s="1"/>
  <c r="AJ27" i="6"/>
  <c r="AJ43" i="6" s="1"/>
  <c r="AJ23" i="6"/>
  <c r="AJ39" i="6" s="1"/>
  <c r="AJ19" i="6"/>
  <c r="AJ35" i="6" s="1"/>
  <c r="AN28" i="6"/>
  <c r="AN44" i="6" s="1"/>
  <c r="AN24" i="6"/>
  <c r="AN40" i="6" s="1"/>
  <c r="AN20" i="6"/>
  <c r="AN36" i="6" s="1"/>
  <c r="AN27" i="6"/>
  <c r="AN43" i="6" s="1"/>
  <c r="AN23" i="6"/>
  <c r="AN39" i="6" s="1"/>
  <c r="AN19" i="6"/>
  <c r="AN35" i="6" s="1"/>
  <c r="AR28" i="6"/>
  <c r="AR24" i="6"/>
  <c r="AR20" i="6"/>
  <c r="AR27" i="6"/>
  <c r="AR23" i="6"/>
  <c r="AR19" i="6"/>
  <c r="B18" i="6"/>
  <c r="X18" i="6"/>
  <c r="X34" i="6" s="1"/>
  <c r="AN18" i="6"/>
  <c r="AN34" i="6" s="1"/>
  <c r="E19" i="6"/>
  <c r="S22" i="6"/>
  <c r="S38" i="6" s="1"/>
  <c r="X22" i="6"/>
  <c r="X38" i="6" s="1"/>
  <c r="AI22" i="6"/>
  <c r="AI38" i="6" s="1"/>
  <c r="AN22" i="6"/>
  <c r="AN38" i="6" s="1"/>
  <c r="AL40" i="6"/>
  <c r="B24" i="6"/>
  <c r="P26" i="6"/>
  <c r="P42" i="6" s="1"/>
  <c r="AA26" i="6"/>
  <c r="AA42" i="6" s="1"/>
  <c r="AF26" i="6"/>
  <c r="AF42" i="6" s="1"/>
  <c r="AQ26" i="6"/>
  <c r="AQ42" i="6" s="1"/>
  <c r="B27" i="6"/>
  <c r="AB29" i="6"/>
  <c r="AB45" i="6" s="1"/>
  <c r="AJ29" i="6"/>
  <c r="AJ45" i="6" s="1"/>
  <c r="AR29" i="6"/>
  <c r="M21" i="25"/>
  <c r="M13" i="25"/>
  <c r="M23" i="25" s="1"/>
  <c r="M16" i="25"/>
  <c r="M26" i="25" s="1"/>
  <c r="M12" i="25"/>
  <c r="M22" i="25" s="1"/>
  <c r="Q21" i="25"/>
  <c r="Q13" i="25"/>
  <c r="Q23" i="25" s="1"/>
  <c r="Q16" i="25"/>
  <c r="Q26" i="25" s="1"/>
  <c r="Q12" i="25"/>
  <c r="Q22" i="25" s="1"/>
  <c r="U21" i="25"/>
  <c r="U13" i="25"/>
  <c r="U23" i="25" s="1"/>
  <c r="U16" i="25"/>
  <c r="U26" i="25" s="1"/>
  <c r="U12" i="25"/>
  <c r="U22" i="25" s="1"/>
  <c r="Y21" i="25"/>
  <c r="Y13" i="25"/>
  <c r="Y23" i="25" s="1"/>
  <c r="Y16" i="25"/>
  <c r="Y26" i="25" s="1"/>
  <c r="Y12" i="25"/>
  <c r="Y22" i="25" s="1"/>
  <c r="AC21" i="25"/>
  <c r="AC13" i="25"/>
  <c r="AC23" i="25" s="1"/>
  <c r="AC16" i="25"/>
  <c r="AC26" i="25" s="1"/>
  <c r="AC12" i="25"/>
  <c r="AC22" i="25" s="1"/>
  <c r="AG21" i="25"/>
  <c r="AG13" i="25"/>
  <c r="AG23" i="25" s="1"/>
  <c r="AG16" i="25"/>
  <c r="AG26" i="25" s="1"/>
  <c r="AG12" i="25"/>
  <c r="AG22" i="25" s="1"/>
  <c r="AK21" i="25"/>
  <c r="AK13" i="25"/>
  <c r="AK23" i="25" s="1"/>
  <c r="AK16" i="25"/>
  <c r="AK26" i="25" s="1"/>
  <c r="AK12" i="25"/>
  <c r="AK22" i="25" s="1"/>
  <c r="AO21" i="25"/>
  <c r="AO13" i="25"/>
  <c r="AO23" i="25" s="1"/>
  <c r="AO16" i="25"/>
  <c r="AO26" i="25" s="1"/>
  <c r="AO12" i="25"/>
  <c r="AO22" i="25" s="1"/>
  <c r="AS21" i="25"/>
  <c r="AS13" i="25"/>
  <c r="AS16" i="25"/>
  <c r="AS12" i="25"/>
  <c r="I11" i="25"/>
  <c r="A12" i="25"/>
  <c r="L22" i="25"/>
  <c r="A22" i="25" s="1"/>
  <c r="AB12" i="25"/>
  <c r="AR12" i="25"/>
  <c r="E14" i="25"/>
  <c r="M14" i="25"/>
  <c r="M24" i="25" s="1"/>
  <c r="U14" i="25"/>
  <c r="U24" i="25" s="1"/>
  <c r="AC14" i="25"/>
  <c r="AC24" i="25" s="1"/>
  <c r="AK14" i="25"/>
  <c r="AK24" i="25" s="1"/>
  <c r="AS14" i="25"/>
  <c r="P15" i="25"/>
  <c r="X15" i="25"/>
  <c r="AF15" i="25"/>
  <c r="AN15" i="25"/>
  <c r="T16" i="25"/>
  <c r="AJ16" i="25"/>
  <c r="C17" i="25"/>
  <c r="T18" i="25"/>
  <c r="AB18" i="25"/>
  <c r="AB27" i="25" s="1"/>
  <c r="AJ18" i="25"/>
  <c r="AJ25" i="25" s="1"/>
  <c r="AR18" i="25"/>
  <c r="AR27" i="25" s="1"/>
  <c r="G17" i="25" s="1"/>
  <c r="R19" i="25"/>
  <c r="Z19" i="25"/>
  <c r="AH19" i="25"/>
  <c r="AP19" i="25"/>
  <c r="AA18" i="22"/>
  <c r="AA30" i="22" s="1"/>
  <c r="AA14" i="22"/>
  <c r="AA26" i="22" s="1"/>
  <c r="AA19" i="22"/>
  <c r="AA31" i="22" s="1"/>
  <c r="AA15" i="22"/>
  <c r="AA27" i="22" s="1"/>
  <c r="AA25" i="22"/>
  <c r="AA20" i="22"/>
  <c r="AA32" i="22" s="1"/>
  <c r="AA16" i="22"/>
  <c r="AA28" i="22" s="1"/>
  <c r="AE18" i="22"/>
  <c r="AE30" i="22" s="1"/>
  <c r="AE14" i="22"/>
  <c r="AE26" i="22" s="1"/>
  <c r="AE19" i="22"/>
  <c r="AE31" i="22" s="1"/>
  <c r="AE15" i="22"/>
  <c r="AE27" i="22" s="1"/>
  <c r="AE25" i="22"/>
  <c r="AE20" i="22"/>
  <c r="AE32" i="22" s="1"/>
  <c r="AE16" i="22"/>
  <c r="AE28" i="22" s="1"/>
  <c r="AI18" i="22"/>
  <c r="AI30" i="22" s="1"/>
  <c r="AI14" i="22"/>
  <c r="AI26" i="22" s="1"/>
  <c r="AI19" i="22"/>
  <c r="AI31" i="22" s="1"/>
  <c r="AI15" i="22"/>
  <c r="AI27" i="22" s="1"/>
  <c r="AI25" i="22"/>
  <c r="AI20" i="22"/>
  <c r="AI32" i="22" s="1"/>
  <c r="AI16" i="22"/>
  <c r="AI28" i="22" s="1"/>
  <c r="AM18" i="22"/>
  <c r="AM30" i="22" s="1"/>
  <c r="AM14" i="22"/>
  <c r="AM26" i="22" s="1"/>
  <c r="AM19" i="22"/>
  <c r="AM31" i="22" s="1"/>
  <c r="AM15" i="22"/>
  <c r="AM27" i="22" s="1"/>
  <c r="AM25" i="22"/>
  <c r="AM20" i="22"/>
  <c r="AM32" i="22" s="1"/>
  <c r="AM16" i="22"/>
  <c r="AM28" i="22" s="1"/>
  <c r="AQ18" i="22"/>
  <c r="AQ30" i="22" s="1"/>
  <c r="AQ14" i="22"/>
  <c r="AQ26" i="22" s="1"/>
  <c r="AQ19" i="22"/>
  <c r="AQ31" i="22" s="1"/>
  <c r="AQ15" i="22"/>
  <c r="AQ27" i="22" s="1"/>
  <c r="AQ25" i="22"/>
  <c r="AQ20" i="22"/>
  <c r="AQ32" i="22" s="1"/>
  <c r="AQ16" i="22"/>
  <c r="AQ28" i="22" s="1"/>
  <c r="AU18" i="22"/>
  <c r="AU14" i="22"/>
  <c r="E13" i="22"/>
  <c r="E1" i="22" s="1"/>
  <c r="AU19" i="22"/>
  <c r="AU15" i="22"/>
  <c r="AU20" i="22"/>
  <c r="AU16" i="22"/>
  <c r="M26" i="22"/>
  <c r="A14" i="22"/>
  <c r="Y26" i="22"/>
  <c r="AG26" i="22"/>
  <c r="AO26" i="22"/>
  <c r="A15" i="22"/>
  <c r="AD27" i="22"/>
  <c r="AL27" i="22"/>
  <c r="AS27" i="22"/>
  <c r="AA17" i="22"/>
  <c r="AA29" i="22" s="1"/>
  <c r="AQ17" i="22"/>
  <c r="AQ29" i="22" s="1"/>
  <c r="AC30" i="22"/>
  <c r="AK30" i="22"/>
  <c r="M31" i="22"/>
  <c r="A19" i="22"/>
  <c r="Y31" i="22"/>
  <c r="AG31" i="22"/>
  <c r="AO31" i="22"/>
  <c r="S21" i="22"/>
  <c r="S33" i="22" s="1"/>
  <c r="S34" i="22" s="1"/>
  <c r="AI21" i="22"/>
  <c r="AI33" i="22" s="1"/>
  <c r="AU25" i="22"/>
  <c r="AG28" i="22"/>
  <c r="AK32" i="22"/>
  <c r="M23" i="24"/>
  <c r="Q23" i="24"/>
  <c r="U23" i="24"/>
  <c r="E22" i="24"/>
  <c r="G22" i="24"/>
  <c r="F22" i="24"/>
  <c r="O25" i="24"/>
  <c r="O21" i="24"/>
  <c r="O33" i="24" s="1"/>
  <c r="O34" i="24" s="1"/>
  <c r="S25" i="24"/>
  <c r="S21" i="24"/>
  <c r="S33" i="24" s="1"/>
  <c r="W25" i="24"/>
  <c r="W21" i="24"/>
  <c r="W33" i="24" s="1"/>
  <c r="AA25" i="24"/>
  <c r="AA21" i="24"/>
  <c r="AA33" i="24" s="1"/>
  <c r="AE25" i="24"/>
  <c r="AE21" i="24"/>
  <c r="AE33" i="24" s="1"/>
  <c r="AI25" i="24"/>
  <c r="AI21" i="24"/>
  <c r="AI33" i="24" s="1"/>
  <c r="AM25" i="24"/>
  <c r="AM21" i="24"/>
  <c r="AM33" i="24" s="1"/>
  <c r="AI14" i="24"/>
  <c r="AI26" i="24" s="1"/>
  <c r="AI15" i="24"/>
  <c r="AI27" i="24" s="1"/>
  <c r="AI16" i="24"/>
  <c r="AI28" i="24" s="1"/>
  <c r="AI17" i="24"/>
  <c r="AI29" i="24" s="1"/>
  <c r="AI18" i="24"/>
  <c r="AI30" i="24" s="1"/>
  <c r="AI19" i="24"/>
  <c r="AI31" i="24" s="1"/>
  <c r="AE20" i="24"/>
  <c r="AE32" i="24" s="1"/>
  <c r="AF19" i="26"/>
  <c r="AF11" i="26"/>
  <c r="Z21" i="26"/>
  <c r="AF12" i="26"/>
  <c r="AI22" i="26"/>
  <c r="AN67" i="4"/>
  <c r="AN72" i="4" s="1"/>
  <c r="E1" i="26"/>
  <c r="AA11" i="26"/>
  <c r="AA20" i="26" s="1"/>
  <c r="AG20" i="26"/>
  <c r="AL11" i="26"/>
  <c r="AQ11" i="26"/>
  <c r="AQ20" i="26" s="1"/>
  <c r="AB12" i="26"/>
  <c r="AL12" i="26"/>
  <c r="AR12" i="26"/>
  <c r="AE13" i="26"/>
  <c r="AE22" i="26" s="1"/>
  <c r="H14" i="26"/>
  <c r="W14" i="26"/>
  <c r="W23" i="26" s="1"/>
  <c r="AB14" i="26"/>
  <c r="AH14" i="26"/>
  <c r="AH23" i="26" s="1"/>
  <c r="AM14" i="26"/>
  <c r="AM23" i="26" s="1"/>
  <c r="M24" i="26"/>
  <c r="M25" i="26" s="1"/>
  <c r="Z19" i="26"/>
  <c r="AE19" i="26"/>
  <c r="AP19" i="26"/>
  <c r="L22" i="26"/>
  <c r="C13" i="5"/>
  <c r="V20" i="5"/>
  <c r="V31" i="5" s="1"/>
  <c r="V16" i="5"/>
  <c r="V27" i="5" s="1"/>
  <c r="Z20" i="5"/>
  <c r="Z31" i="5" s="1"/>
  <c r="Z16" i="5"/>
  <c r="Z27" i="5" s="1"/>
  <c r="AD20" i="5"/>
  <c r="AD31" i="5" s="1"/>
  <c r="AD16" i="5"/>
  <c r="AD27" i="5" s="1"/>
  <c r="AH20" i="5"/>
  <c r="AH31" i="5" s="1"/>
  <c r="AH16" i="5"/>
  <c r="AH27" i="5" s="1"/>
  <c r="AL20" i="5"/>
  <c r="AL31" i="5" s="1"/>
  <c r="AL16" i="5"/>
  <c r="AL27" i="5" s="1"/>
  <c r="AP20" i="5"/>
  <c r="AP31" i="5" s="1"/>
  <c r="AP16" i="5"/>
  <c r="AP27" i="5" s="1"/>
  <c r="AT20" i="5"/>
  <c r="AT16" i="5"/>
  <c r="AD14" i="5"/>
  <c r="AD25" i="5" s="1"/>
  <c r="AT14" i="5"/>
  <c r="X15" i="5"/>
  <c r="X26" i="5" s="1"/>
  <c r="AD15" i="5"/>
  <c r="AD26" i="5" s="1"/>
  <c r="AN15" i="5"/>
  <c r="AT15" i="5"/>
  <c r="AB16" i="5"/>
  <c r="AB27" i="5" s="1"/>
  <c r="AR16" i="5"/>
  <c r="AR27" i="5" s="1"/>
  <c r="R17" i="5"/>
  <c r="R28" i="5" s="1"/>
  <c r="X17" i="5"/>
  <c r="X28" i="5" s="1"/>
  <c r="AH17" i="5"/>
  <c r="AH28" i="5" s="1"/>
  <c r="AN17" i="5"/>
  <c r="AD18" i="5"/>
  <c r="AD29" i="5" s="1"/>
  <c r="AT18" i="5"/>
  <c r="AB19" i="5"/>
  <c r="AB30" i="5" s="1"/>
  <c r="AH19" i="5"/>
  <c r="AH30" i="5" s="1"/>
  <c r="AR19" i="5"/>
  <c r="AR30" i="5" s="1"/>
  <c r="M31" i="5"/>
  <c r="A20" i="5"/>
  <c r="Q31" i="5"/>
  <c r="AB20" i="5"/>
  <c r="AB31" i="5" s="1"/>
  <c r="AG31" i="5"/>
  <c r="AR20" i="5"/>
  <c r="AR31" i="5" s="1"/>
  <c r="T24" i="5"/>
  <c r="Z24" i="5"/>
  <c r="AJ24" i="5"/>
  <c r="AP24" i="5"/>
  <c r="G8" i="10"/>
  <c r="M16" i="10"/>
  <c r="M9" i="10"/>
  <c r="M17" i="10" s="1"/>
  <c r="Q16" i="10"/>
  <c r="Q9" i="10"/>
  <c r="Q17" i="10" s="1"/>
  <c r="U16" i="10"/>
  <c r="U9" i="10"/>
  <c r="U17" i="10" s="1"/>
  <c r="Y16" i="10"/>
  <c r="Y9" i="10"/>
  <c r="Y17" i="10" s="1"/>
  <c r="AC16" i="10"/>
  <c r="AC9" i="10"/>
  <c r="AC17" i="10" s="1"/>
  <c r="AG16" i="10"/>
  <c r="AG9" i="10"/>
  <c r="AG17" i="10" s="1"/>
  <c r="AK16" i="10"/>
  <c r="AK9" i="10"/>
  <c r="AK17" i="10" s="1"/>
  <c r="AO16" i="10"/>
  <c r="AO9" i="10"/>
  <c r="AO17" i="10" s="1"/>
  <c r="AS16" i="10"/>
  <c r="AS9" i="10"/>
  <c r="I8" i="10"/>
  <c r="Q10" i="10"/>
  <c r="Q18" i="10" s="1"/>
  <c r="AA18" i="10"/>
  <c r="AG10" i="10"/>
  <c r="AG18" i="10" s="1"/>
  <c r="AQ18" i="10"/>
  <c r="T19" i="10"/>
  <c r="Y11" i="10"/>
  <c r="Y19" i="10" s="1"/>
  <c r="AJ19" i="10"/>
  <c r="AO11" i="10"/>
  <c r="AO19" i="10" s="1"/>
  <c r="AC12" i="10"/>
  <c r="AC20" i="10" s="1"/>
  <c r="AS12" i="10"/>
  <c r="H13" i="10"/>
  <c r="N14" i="10"/>
  <c r="AD14" i="10"/>
  <c r="AT14" i="10"/>
  <c r="AB16" i="10"/>
  <c r="AL20" i="10"/>
  <c r="M27" i="6"/>
  <c r="M23" i="6"/>
  <c r="M19" i="6"/>
  <c r="M26" i="6"/>
  <c r="M22" i="6"/>
  <c r="M18" i="6"/>
  <c r="Q27" i="6"/>
  <c r="Q23" i="6"/>
  <c r="Q19" i="6"/>
  <c r="Q26" i="6"/>
  <c r="Q22" i="6"/>
  <c r="Q18" i="6"/>
  <c r="U27" i="6"/>
  <c r="U23" i="6"/>
  <c r="U19" i="6"/>
  <c r="U26" i="6"/>
  <c r="U22" i="6"/>
  <c r="U18" i="6"/>
  <c r="Y27" i="6"/>
  <c r="Y23" i="6"/>
  <c r="Y19" i="6"/>
  <c r="Y26" i="6"/>
  <c r="Y22" i="6"/>
  <c r="Y18" i="6"/>
  <c r="AC27" i="6"/>
  <c r="AC23" i="6"/>
  <c r="AC19" i="6"/>
  <c r="AC26" i="6"/>
  <c r="AC22" i="6"/>
  <c r="AC18" i="6"/>
  <c r="AG27" i="6"/>
  <c r="AG23" i="6"/>
  <c r="AG19" i="6"/>
  <c r="AG26" i="6"/>
  <c r="AG42" i="6" s="1"/>
  <c r="AG22" i="6"/>
  <c r="AG18" i="6"/>
  <c r="AK27" i="6"/>
  <c r="AK43" i="6" s="1"/>
  <c r="AK23" i="6"/>
  <c r="AK39" i="6" s="1"/>
  <c r="AK19" i="6"/>
  <c r="AK35" i="6" s="1"/>
  <c r="AK26" i="6"/>
  <c r="AK42" i="6" s="1"/>
  <c r="AK22" i="6"/>
  <c r="AK38" i="6" s="1"/>
  <c r="AK18" i="6"/>
  <c r="AK34" i="6" s="1"/>
  <c r="AO27" i="6"/>
  <c r="AO23" i="6"/>
  <c r="AO19" i="6"/>
  <c r="AO35" i="6" s="1"/>
  <c r="AO26" i="6"/>
  <c r="AO22" i="6"/>
  <c r="AO38" i="6" s="1"/>
  <c r="AO18" i="6"/>
  <c r="AS27" i="6"/>
  <c r="AS23" i="6"/>
  <c r="AS19" i="6"/>
  <c r="AS26" i="6"/>
  <c r="AS22" i="6"/>
  <c r="AS18" i="6"/>
  <c r="D17" i="6"/>
  <c r="D1" i="6" s="1"/>
  <c r="T34" i="6"/>
  <c r="AJ34" i="6"/>
  <c r="E20" i="6"/>
  <c r="M20" i="6"/>
  <c r="U20" i="6"/>
  <c r="AC20" i="6"/>
  <c r="AK20" i="6"/>
  <c r="AK36" i="6" s="1"/>
  <c r="AS20" i="6"/>
  <c r="P37" i="6"/>
  <c r="X37" i="6"/>
  <c r="AF37" i="6"/>
  <c r="AN37" i="6"/>
  <c r="T22" i="6"/>
  <c r="T38" i="6" s="1"/>
  <c r="AJ22" i="6"/>
  <c r="AJ38" i="6" s="1"/>
  <c r="Q24" i="6"/>
  <c r="Y24" i="6"/>
  <c r="AG24" i="6"/>
  <c r="AO24" i="6"/>
  <c r="L41" i="6"/>
  <c r="A25" i="6"/>
  <c r="T25" i="6"/>
  <c r="T41" i="6" s="1"/>
  <c r="AB25" i="6"/>
  <c r="AB41" i="6" s="1"/>
  <c r="AJ25" i="6"/>
  <c r="AJ41" i="6" s="1"/>
  <c r="AR25" i="6"/>
  <c r="A26" i="6"/>
  <c r="L42" i="6"/>
  <c r="W26" i="6"/>
  <c r="W42" i="6" s="1"/>
  <c r="AB26" i="6"/>
  <c r="AB42" i="6" s="1"/>
  <c r="AM26" i="6"/>
  <c r="AM42" i="6" s="1"/>
  <c r="AR26" i="6"/>
  <c r="E27" i="6"/>
  <c r="S27" i="6"/>
  <c r="S43" i="6" s="1"/>
  <c r="AA27" i="6"/>
  <c r="AA43" i="6" s="1"/>
  <c r="AI27" i="6"/>
  <c r="AI43" i="6" s="1"/>
  <c r="AQ27" i="6"/>
  <c r="AQ43" i="6" s="1"/>
  <c r="E28" i="6"/>
  <c r="M28" i="6"/>
  <c r="U28" i="6"/>
  <c r="AC28" i="6"/>
  <c r="AK28" i="6"/>
  <c r="AK44" i="6" s="1"/>
  <c r="AS28" i="6"/>
  <c r="AC29" i="6"/>
  <c r="AS29" i="6"/>
  <c r="AL45" i="6"/>
  <c r="AT45" i="6"/>
  <c r="J29" i="6" s="1"/>
  <c r="Q25" i="25"/>
  <c r="Y25" i="25"/>
  <c r="AG25" i="25"/>
  <c r="AO25" i="25"/>
  <c r="P16" i="25"/>
  <c r="AF16" i="25"/>
  <c r="M27" i="25"/>
  <c r="Q27" i="25"/>
  <c r="U27" i="25"/>
  <c r="Y27" i="25"/>
  <c r="AC27" i="25"/>
  <c r="AG27" i="25"/>
  <c r="AK27" i="25"/>
  <c r="AO27" i="25"/>
  <c r="AS27" i="25"/>
  <c r="I17" i="25" s="1"/>
  <c r="D17" i="25"/>
  <c r="N22" i="25"/>
  <c r="V22" i="25"/>
  <c r="AD22" i="25"/>
  <c r="AL22" i="25"/>
  <c r="AT22" i="25"/>
  <c r="AL24" i="25"/>
  <c r="N26" i="25"/>
  <c r="V26" i="25"/>
  <c r="AD26" i="25"/>
  <c r="AL26" i="25"/>
  <c r="AT26" i="25"/>
  <c r="J16" i="25" s="1"/>
  <c r="E22" i="22"/>
  <c r="I22" i="22" s="1"/>
  <c r="C1" i="22"/>
  <c r="P25" i="22"/>
  <c r="P21" i="22"/>
  <c r="P33" i="22" s="1"/>
  <c r="P34" i="22" s="1"/>
  <c r="T25" i="22"/>
  <c r="T21" i="22"/>
  <c r="T33" i="22" s="1"/>
  <c r="T34" i="22" s="1"/>
  <c r="X25" i="22"/>
  <c r="X21" i="22"/>
  <c r="X33" i="22" s="1"/>
  <c r="X34" i="22" s="1"/>
  <c r="AB19" i="22"/>
  <c r="AB31" i="22" s="1"/>
  <c r="AB15" i="22"/>
  <c r="AB27" i="22" s="1"/>
  <c r="AB25" i="22"/>
  <c r="AB20" i="22"/>
  <c r="AB32" i="22" s="1"/>
  <c r="AB16" i="22"/>
  <c r="AB28" i="22" s="1"/>
  <c r="AB21" i="22"/>
  <c r="AB33" i="22" s="1"/>
  <c r="AB17" i="22"/>
  <c r="AB29" i="22" s="1"/>
  <c r="AF19" i="22"/>
  <c r="AF31" i="22" s="1"/>
  <c r="AF15" i="22"/>
  <c r="AF27" i="22" s="1"/>
  <c r="AF25" i="22"/>
  <c r="AF20" i="22"/>
  <c r="AF32" i="22" s="1"/>
  <c r="AF16" i="22"/>
  <c r="AF28" i="22" s="1"/>
  <c r="AF21" i="22"/>
  <c r="AF33" i="22" s="1"/>
  <c r="AF17" i="22"/>
  <c r="AF29" i="22" s="1"/>
  <c r="AJ19" i="22"/>
  <c r="AJ31" i="22" s="1"/>
  <c r="AJ15" i="22"/>
  <c r="AJ27" i="22" s="1"/>
  <c r="AJ25" i="22"/>
  <c r="AJ20" i="22"/>
  <c r="AJ32" i="22" s="1"/>
  <c r="AJ16" i="22"/>
  <c r="AJ28" i="22" s="1"/>
  <c r="AJ21" i="22"/>
  <c r="AJ33" i="22" s="1"/>
  <c r="AJ17" i="22"/>
  <c r="AJ29" i="22" s="1"/>
  <c r="AN19" i="22"/>
  <c r="AN15" i="22"/>
  <c r="AN25" i="22"/>
  <c r="AN20" i="22"/>
  <c r="AN16" i="22"/>
  <c r="AN21" i="22"/>
  <c r="AN17" i="22"/>
  <c r="AR19" i="22"/>
  <c r="AR31" i="22" s="1"/>
  <c r="AR15" i="22"/>
  <c r="AR27" i="22" s="1"/>
  <c r="AR25" i="22"/>
  <c r="AR20" i="22"/>
  <c r="AR32" i="22" s="1"/>
  <c r="AR16" i="22"/>
  <c r="AR28" i="22" s="1"/>
  <c r="AR21" i="22"/>
  <c r="AR33" i="22" s="1"/>
  <c r="AR17" i="22"/>
  <c r="AR29" i="22" s="1"/>
  <c r="AV19" i="22"/>
  <c r="AV15" i="22"/>
  <c r="AV16" i="22"/>
  <c r="AV25" i="22"/>
  <c r="AV21" i="22"/>
  <c r="AV17" i="22"/>
  <c r="F17" i="22" s="1"/>
  <c r="AB14" i="22"/>
  <c r="AB26" i="22" s="1"/>
  <c r="AJ14" i="22"/>
  <c r="AJ26" i="22" s="1"/>
  <c r="AR14" i="22"/>
  <c r="AR26" i="22" s="1"/>
  <c r="Y27" i="22"/>
  <c r="AG27" i="22"/>
  <c r="AO27" i="22"/>
  <c r="N28" i="22"/>
  <c r="B16" i="22"/>
  <c r="Z28" i="22"/>
  <c r="AH28" i="22"/>
  <c r="AP28" i="22"/>
  <c r="AE17" i="22"/>
  <c r="AE29" i="22" s="1"/>
  <c r="AU17" i="22"/>
  <c r="AF18" i="22"/>
  <c r="AF30" i="22" s="1"/>
  <c r="AN18" i="22"/>
  <c r="AV18" i="22"/>
  <c r="Z31" i="22"/>
  <c r="AH31" i="22"/>
  <c r="AP31" i="22"/>
  <c r="N32" i="22"/>
  <c r="B20" i="22"/>
  <c r="Z32" i="22"/>
  <c r="AH32" i="22"/>
  <c r="AP32" i="22"/>
  <c r="W21" i="22"/>
  <c r="W33" i="22" s="1"/>
  <c r="W34" i="22" s="1"/>
  <c r="AM21" i="22"/>
  <c r="AM33" i="22" s="1"/>
  <c r="AK28" i="22"/>
  <c r="Y32" i="22"/>
  <c r="AO32" i="22"/>
  <c r="N34" i="24"/>
  <c r="W14" i="24"/>
  <c r="W26" i="24" s="1"/>
  <c r="AM14" i="24"/>
  <c r="AM26" i="24" s="1"/>
  <c r="W15" i="24"/>
  <c r="W27" i="24" s="1"/>
  <c r="AM15" i="24"/>
  <c r="AM27" i="24" s="1"/>
  <c r="W16" i="24"/>
  <c r="W28" i="24" s="1"/>
  <c r="AM16" i="24"/>
  <c r="AM28" i="24" s="1"/>
  <c r="W17" i="24"/>
  <c r="W29" i="24" s="1"/>
  <c r="AM17" i="24"/>
  <c r="AM29" i="24" s="1"/>
  <c r="W18" i="24"/>
  <c r="W30" i="24" s="1"/>
  <c r="AM18" i="24"/>
  <c r="AM30" i="24" s="1"/>
  <c r="W19" i="24"/>
  <c r="W31" i="24" s="1"/>
  <c r="AM19" i="24"/>
  <c r="AM31" i="24" s="1"/>
  <c r="AI20" i="24"/>
  <c r="AI32" i="24" s="1"/>
  <c r="M34" i="24"/>
  <c r="T19" i="26"/>
  <c r="T15" i="26"/>
  <c r="X19" i="26"/>
  <c r="X11" i="26"/>
  <c r="AJ19" i="26"/>
  <c r="AJ11" i="26"/>
  <c r="AR19" i="26"/>
  <c r="AR11" i="26"/>
  <c r="C10" i="26"/>
  <c r="X13" i="26"/>
  <c r="G10" i="26"/>
  <c r="G1" i="26" s="1"/>
  <c r="W11" i="26"/>
  <c r="W20" i="26" s="1"/>
  <c r="AC20" i="26"/>
  <c r="AH11" i="26"/>
  <c r="AH20" i="26" s="1"/>
  <c r="AM11" i="26"/>
  <c r="AM20" i="26" s="1"/>
  <c r="AS20" i="26"/>
  <c r="X12" i="26"/>
  <c r="AH12" i="26"/>
  <c r="AH21" i="26" s="1"/>
  <c r="AN12" i="26"/>
  <c r="D13" i="26"/>
  <c r="AA13" i="26"/>
  <c r="AA22" i="26" s="1"/>
  <c r="AF13" i="26"/>
  <c r="AF22" i="26" s="1"/>
  <c r="AQ13" i="26"/>
  <c r="AQ22" i="26" s="1"/>
  <c r="X14" i="26"/>
  <c r="AD14" i="26"/>
  <c r="AD23" i="26" s="1"/>
  <c r="AI14" i="26"/>
  <c r="AI23" i="26" s="1"/>
  <c r="AN14" i="26"/>
  <c r="D15" i="26"/>
  <c r="H15" i="26" s="1"/>
  <c r="AA19" i="26"/>
  <c r="AL19" i="26"/>
  <c r="AQ19" i="26"/>
  <c r="T15" i="5"/>
  <c r="T26" i="5" s="1"/>
  <c r="AJ15" i="5"/>
  <c r="AJ26" i="5" s="1"/>
  <c r="X16" i="5"/>
  <c r="X27" i="5" s="1"/>
  <c r="AN16" i="5"/>
  <c r="T17" i="5"/>
  <c r="T28" i="5" s="1"/>
  <c r="AJ17" i="5"/>
  <c r="AJ28" i="5" s="1"/>
  <c r="Z18" i="5"/>
  <c r="Z29" i="5" s="1"/>
  <c r="AP18" i="5"/>
  <c r="AP29" i="5" s="1"/>
  <c r="X19" i="5"/>
  <c r="X30" i="5" s="1"/>
  <c r="AD19" i="5"/>
  <c r="AD30" i="5" s="1"/>
  <c r="AN19" i="5"/>
  <c r="AT19" i="5"/>
  <c r="X20" i="5"/>
  <c r="X31" i="5" s="1"/>
  <c r="AN20" i="5"/>
  <c r="P24" i="5"/>
  <c r="V24" i="5"/>
  <c r="AF24" i="5"/>
  <c r="AL24" i="5"/>
  <c r="AV24" i="5"/>
  <c r="AU27" i="5"/>
  <c r="J16" i="5" s="1"/>
  <c r="P19" i="10"/>
  <c r="U11" i="10"/>
  <c r="U19" i="10" s="1"/>
  <c r="AF19" i="10"/>
  <c r="AK11" i="10"/>
  <c r="AK19" i="10" s="1"/>
  <c r="Y12" i="10"/>
  <c r="Y20" i="10" s="1"/>
  <c r="AO12" i="10"/>
  <c r="AO20" i="10" s="1"/>
  <c r="Z14" i="10"/>
  <c r="AP14" i="10"/>
  <c r="P34" i="6"/>
  <c r="AF34" i="6"/>
  <c r="AL36" i="6"/>
  <c r="B20" i="6"/>
  <c r="Q21" i="6"/>
  <c r="Y21" i="6"/>
  <c r="AG21" i="6"/>
  <c r="AO21" i="6"/>
  <c r="P38" i="6"/>
  <c r="AF38" i="6"/>
  <c r="M25" i="6"/>
  <c r="U25" i="6"/>
  <c r="AC25" i="6"/>
  <c r="AC41" i="6" s="1"/>
  <c r="AK25" i="6"/>
  <c r="AK41" i="6" s="1"/>
  <c r="AS25" i="6"/>
  <c r="X26" i="6"/>
  <c r="X42" i="6" s="1"/>
  <c r="AN26" i="6"/>
  <c r="AN42" i="6" s="1"/>
  <c r="AL44" i="6"/>
  <c r="B28" i="6"/>
  <c r="O45" i="6"/>
  <c r="S45" i="6"/>
  <c r="X29" i="6"/>
  <c r="X45" i="6" s="1"/>
  <c r="AF29" i="6"/>
  <c r="AF45" i="6" s="1"/>
  <c r="AN29" i="6"/>
  <c r="AN45" i="6" s="1"/>
  <c r="AJ22" i="25"/>
  <c r="Q24" i="25"/>
  <c r="Y24" i="25"/>
  <c r="AG24" i="25"/>
  <c r="AO24" i="25"/>
  <c r="L25" i="25"/>
  <c r="A25" i="25" s="1"/>
  <c r="A15" i="25"/>
  <c r="AR25" i="25"/>
  <c r="A16" i="25"/>
  <c r="L26" i="25"/>
  <c r="A26" i="25" s="1"/>
  <c r="AB16" i="25"/>
  <c r="AB26" i="25" s="1"/>
  <c r="AR16" i="25"/>
  <c r="P18" i="25"/>
  <c r="X18" i="25"/>
  <c r="AF18" i="25"/>
  <c r="AN18" i="25"/>
  <c r="AT19" i="25"/>
  <c r="I13" i="22"/>
  <c r="I1" i="22" s="1"/>
  <c r="AC26" i="22"/>
  <c r="AK26" i="22"/>
  <c r="N27" i="22"/>
  <c r="B15" i="22"/>
  <c r="Z27" i="22"/>
  <c r="AH27" i="22"/>
  <c r="AP27" i="22"/>
  <c r="AI29" i="22"/>
  <c r="Y30" i="22"/>
  <c r="AG30" i="22"/>
  <c r="AO30" i="22"/>
  <c r="AC31" i="22"/>
  <c r="AK31" i="22"/>
  <c r="AA21" i="22"/>
  <c r="AA33" i="22" s="1"/>
  <c r="AQ21" i="22"/>
  <c r="AQ33" i="22" s="1"/>
  <c r="O34" i="22"/>
  <c r="Y28" i="22"/>
  <c r="AO28" i="22"/>
  <c r="AC32" i="22"/>
  <c r="S34" i="24"/>
  <c r="AA26" i="24"/>
  <c r="AP26" i="24"/>
  <c r="AA27" i="24"/>
  <c r="AP27" i="24"/>
  <c r="AA16" i="24"/>
  <c r="AA28" i="24" s="1"/>
  <c r="AQ16" i="24"/>
  <c r="AP28" i="24" s="1"/>
  <c r="AA17" i="24"/>
  <c r="AA29" i="24" s="1"/>
  <c r="AQ17" i="24"/>
  <c r="AP29" i="24" s="1"/>
  <c r="AA18" i="24"/>
  <c r="AA30" i="24" s="1"/>
  <c r="AQ18" i="24"/>
  <c r="AP30" i="24" s="1"/>
  <c r="AA19" i="24"/>
  <c r="AA31" i="24" s="1"/>
  <c r="AQ19" i="24"/>
  <c r="AP31" i="24" s="1"/>
  <c r="W20" i="24"/>
  <c r="W32" i="24" s="1"/>
  <c r="AM20" i="24"/>
  <c r="AM32" i="24" s="1"/>
  <c r="N23" i="24"/>
  <c r="Q34" i="24"/>
  <c r="M25" i="24"/>
  <c r="Q25" i="24"/>
  <c r="U25" i="24"/>
  <c r="Y25" i="24"/>
  <c r="AC25" i="24"/>
  <c r="AG25" i="24"/>
  <c r="AK25" i="24"/>
  <c r="AO25" i="24"/>
  <c r="D24" i="29"/>
  <c r="M29" i="29"/>
  <c r="Q29" i="29"/>
  <c r="U29" i="29"/>
  <c r="Y29" i="29"/>
  <c r="AC29" i="29"/>
  <c r="AG29" i="29"/>
  <c r="AK29" i="29"/>
  <c r="AO29" i="29"/>
  <c r="AS33" i="29"/>
  <c r="I20" i="29" s="1"/>
  <c r="D20" i="29"/>
  <c r="P31" i="29"/>
  <c r="P33" i="29"/>
  <c r="T33" i="29"/>
  <c r="X33" i="29"/>
  <c r="AB33" i="29"/>
  <c r="AF33" i="29"/>
  <c r="AJ33" i="29"/>
  <c r="AN33" i="29"/>
  <c r="H32" i="27"/>
  <c r="G32" i="27"/>
  <c r="X14" i="24"/>
  <c r="X26" i="24" s="1"/>
  <c r="AB14" i="24"/>
  <c r="AB26" i="24" s="1"/>
  <c r="AF14" i="24"/>
  <c r="AF26" i="24" s="1"/>
  <c r="AJ14" i="24"/>
  <c r="AJ26" i="24" s="1"/>
  <c r="AN14" i="24"/>
  <c r="AN26" i="24" s="1"/>
  <c r="AR14" i="24"/>
  <c r="X15" i="24"/>
  <c r="X27" i="24" s="1"/>
  <c r="AB15" i="24"/>
  <c r="AB27" i="24" s="1"/>
  <c r="AF15" i="24"/>
  <c r="AF27" i="24" s="1"/>
  <c r="AJ15" i="24"/>
  <c r="AJ27" i="24" s="1"/>
  <c r="AN15" i="24"/>
  <c r="AN27" i="24" s="1"/>
  <c r="AR15" i="24"/>
  <c r="X16" i="24"/>
  <c r="X28" i="24" s="1"/>
  <c r="AB16" i="24"/>
  <c r="AB28" i="24" s="1"/>
  <c r="AF16" i="24"/>
  <c r="AF28" i="24" s="1"/>
  <c r="AJ16" i="24"/>
  <c r="AJ28" i="24" s="1"/>
  <c r="AN16" i="24"/>
  <c r="AN28" i="24" s="1"/>
  <c r="AR16" i="24"/>
  <c r="X17" i="24"/>
  <c r="X29" i="24" s="1"/>
  <c r="AB17" i="24"/>
  <c r="AB29" i="24" s="1"/>
  <c r="AF17" i="24"/>
  <c r="AF29" i="24" s="1"/>
  <c r="AJ17" i="24"/>
  <c r="AJ29" i="24" s="1"/>
  <c r="AN17" i="24"/>
  <c r="AN29" i="24" s="1"/>
  <c r="AR17" i="24"/>
  <c r="X18" i="24"/>
  <c r="X30" i="24" s="1"/>
  <c r="AB18" i="24"/>
  <c r="AB30" i="24" s="1"/>
  <c r="AF18" i="24"/>
  <c r="AF30" i="24" s="1"/>
  <c r="AJ18" i="24"/>
  <c r="AJ30" i="24" s="1"/>
  <c r="AN18" i="24"/>
  <c r="AN30" i="24" s="1"/>
  <c r="AR18" i="24"/>
  <c r="X19" i="24"/>
  <c r="X31" i="24" s="1"/>
  <c r="AB19" i="24"/>
  <c r="AB31" i="24" s="1"/>
  <c r="AF19" i="24"/>
  <c r="AF31" i="24" s="1"/>
  <c r="AJ19" i="24"/>
  <c r="AJ31" i="24" s="1"/>
  <c r="AN19" i="24"/>
  <c r="AN31" i="24" s="1"/>
  <c r="AR19" i="24"/>
  <c r="X20" i="24"/>
  <c r="X32" i="24" s="1"/>
  <c r="AB20" i="24"/>
  <c r="AB32" i="24" s="1"/>
  <c r="AF20" i="24"/>
  <c r="AF32" i="24" s="1"/>
  <c r="AJ20" i="24"/>
  <c r="AJ32" i="24" s="1"/>
  <c r="AN20" i="24"/>
  <c r="AN32" i="24" s="1"/>
  <c r="AR20" i="24"/>
  <c r="L21" i="24"/>
  <c r="L33" i="24" s="1"/>
  <c r="L34" i="24" s="1"/>
  <c r="P21" i="24"/>
  <c r="P33" i="24" s="1"/>
  <c r="P34" i="24" s="1"/>
  <c r="T21" i="24"/>
  <c r="T33" i="24" s="1"/>
  <c r="T34" i="24" s="1"/>
  <c r="X21" i="24"/>
  <c r="X33" i="24" s="1"/>
  <c r="AB21" i="24"/>
  <c r="AB33" i="24" s="1"/>
  <c r="AF21" i="24"/>
  <c r="AF33" i="24" s="1"/>
  <c r="AJ21" i="24"/>
  <c r="AJ33" i="24" s="1"/>
  <c r="B24" i="29"/>
  <c r="E24" i="29"/>
  <c r="N36" i="29"/>
  <c r="R36" i="29"/>
  <c r="V36" i="29"/>
  <c r="Z36" i="29"/>
  <c r="AD36" i="29"/>
  <c r="AH36" i="29"/>
  <c r="AL36" i="29"/>
  <c r="B23" i="29"/>
  <c r="AP36" i="29"/>
  <c r="E23" i="29"/>
  <c r="AT36" i="29"/>
  <c r="J23" i="29" s="1"/>
  <c r="C13" i="17"/>
  <c r="N21" i="6"/>
  <c r="N37" i="6" s="1"/>
  <c r="R21" i="6"/>
  <c r="R37" i="6" s="1"/>
  <c r="V21" i="6"/>
  <c r="V37" i="6" s="1"/>
  <c r="Z21" i="6"/>
  <c r="Z37" i="6" s="1"/>
  <c r="AD21" i="6"/>
  <c r="AD37" i="6" s="1"/>
  <c r="AH21" i="6"/>
  <c r="AH37" i="6" s="1"/>
  <c r="AL21" i="6"/>
  <c r="AP21" i="6"/>
  <c r="AP37" i="6" s="1"/>
  <c r="AT21" i="6"/>
  <c r="Z25" i="6"/>
  <c r="Z41" i="6" s="1"/>
  <c r="AD25" i="6"/>
  <c r="AD41" i="6" s="1"/>
  <c r="AH25" i="6"/>
  <c r="AH41" i="6" s="1"/>
  <c r="AL25" i="6"/>
  <c r="AP25" i="6"/>
  <c r="AP41" i="6" s="1"/>
  <c r="AT25" i="6"/>
  <c r="O14" i="25"/>
  <c r="O24" i="25" s="1"/>
  <c r="O28" i="25" s="1"/>
  <c r="S14" i="25"/>
  <c r="S24" i="25" s="1"/>
  <c r="W14" i="25"/>
  <c r="W24" i="25" s="1"/>
  <c r="AA14" i="25"/>
  <c r="AA24" i="25" s="1"/>
  <c r="AA28" i="25" s="1"/>
  <c r="AE14" i="25"/>
  <c r="AE24" i="25" s="1"/>
  <c r="AI14" i="25"/>
  <c r="AI24" i="25" s="1"/>
  <c r="AM14" i="25"/>
  <c r="AM24" i="25" s="1"/>
  <c r="AQ14" i="25"/>
  <c r="AQ24" i="25" s="1"/>
  <c r="D13" i="22"/>
  <c r="H13" i="22" s="1"/>
  <c r="H1" i="22" s="1"/>
  <c r="Z14" i="22"/>
  <c r="Z26" i="22" s="1"/>
  <c r="AD14" i="22"/>
  <c r="AD26" i="22" s="1"/>
  <c r="AH14" i="22"/>
  <c r="AH26" i="22" s="1"/>
  <c r="AL14" i="22"/>
  <c r="AL26" i="22" s="1"/>
  <c r="AP14" i="22"/>
  <c r="AP26" i="22" s="1"/>
  <c r="AT14" i="22"/>
  <c r="Y17" i="22"/>
  <c r="Y29" i="22" s="1"/>
  <c r="AC17" i="22"/>
  <c r="AC29" i="22" s="1"/>
  <c r="AG17" i="22"/>
  <c r="AG29" i="22" s="1"/>
  <c r="AK17" i="22"/>
  <c r="AK29" i="22" s="1"/>
  <c r="AO17" i="22"/>
  <c r="AO29" i="22" s="1"/>
  <c r="AS17" i="22"/>
  <c r="AS23" i="22" s="1"/>
  <c r="A18" i="22"/>
  <c r="Z18" i="22"/>
  <c r="Z30" i="22" s="1"/>
  <c r="AD18" i="22"/>
  <c r="AD30" i="22" s="1"/>
  <c r="AH18" i="22"/>
  <c r="AH30" i="22" s="1"/>
  <c r="AL18" i="22"/>
  <c r="AL30" i="22" s="1"/>
  <c r="AP18" i="22"/>
  <c r="AP30" i="22" s="1"/>
  <c r="AT18" i="22"/>
  <c r="B19" i="22"/>
  <c r="Y14" i="24"/>
  <c r="Y26" i="24" s="1"/>
  <c r="AC14" i="24"/>
  <c r="AC26" i="24" s="1"/>
  <c r="AG14" i="24"/>
  <c r="AG26" i="24" s="1"/>
  <c r="AK14" i="24"/>
  <c r="AK26" i="24" s="1"/>
  <c r="AO14" i="24"/>
  <c r="AO26" i="24" s="1"/>
  <c r="AS14" i="24"/>
  <c r="Y15" i="24"/>
  <c r="Y27" i="24" s="1"/>
  <c r="AC15" i="24"/>
  <c r="AC27" i="24" s="1"/>
  <c r="AG15" i="24"/>
  <c r="AG27" i="24" s="1"/>
  <c r="AK15" i="24"/>
  <c r="AK27" i="24" s="1"/>
  <c r="AO15" i="24"/>
  <c r="AO27" i="24" s="1"/>
  <c r="AS15" i="24"/>
  <c r="Y16" i="24"/>
  <c r="Y28" i="24" s="1"/>
  <c r="AC16" i="24"/>
  <c r="AC28" i="24" s="1"/>
  <c r="AG16" i="24"/>
  <c r="AG28" i="24" s="1"/>
  <c r="AK16" i="24"/>
  <c r="AK28" i="24" s="1"/>
  <c r="AO16" i="24"/>
  <c r="AO28" i="24" s="1"/>
  <c r="AS16" i="24"/>
  <c r="Y17" i="24"/>
  <c r="Y29" i="24" s="1"/>
  <c r="AC17" i="24"/>
  <c r="AC29" i="24" s="1"/>
  <c r="AG17" i="24"/>
  <c r="AG29" i="24" s="1"/>
  <c r="AK17" i="24"/>
  <c r="AK29" i="24" s="1"/>
  <c r="AO17" i="24"/>
  <c r="AO29" i="24" s="1"/>
  <c r="AS17" i="24"/>
  <c r="Y18" i="24"/>
  <c r="Y30" i="24" s="1"/>
  <c r="AC18" i="24"/>
  <c r="AC30" i="24" s="1"/>
  <c r="AG18" i="24"/>
  <c r="AG30" i="24" s="1"/>
  <c r="AK18" i="24"/>
  <c r="AK30" i="24" s="1"/>
  <c r="AO18" i="24"/>
  <c r="AO30" i="24" s="1"/>
  <c r="AS18" i="24"/>
  <c r="Y19" i="24"/>
  <c r="Y31" i="24" s="1"/>
  <c r="AC19" i="24"/>
  <c r="AC31" i="24" s="1"/>
  <c r="AG19" i="24"/>
  <c r="AG31" i="24" s="1"/>
  <c r="AK19" i="24"/>
  <c r="AK31" i="24" s="1"/>
  <c r="AO19" i="24"/>
  <c r="AO31" i="24" s="1"/>
  <c r="AS19" i="24"/>
  <c r="Y20" i="24"/>
  <c r="Y32" i="24" s="1"/>
  <c r="AC20" i="24"/>
  <c r="AC32" i="24" s="1"/>
  <c r="AG20" i="24"/>
  <c r="AG32" i="24" s="1"/>
  <c r="AK20" i="24"/>
  <c r="AK32" i="24" s="1"/>
  <c r="AO20" i="24"/>
  <c r="AO32" i="24" s="1"/>
  <c r="D21" i="24"/>
  <c r="AS21" i="24"/>
  <c r="N31" i="29"/>
  <c r="N33" i="29"/>
  <c r="R33" i="29"/>
  <c r="V33" i="29"/>
  <c r="Z33" i="29"/>
  <c r="AD33" i="29"/>
  <c r="AH33" i="29"/>
  <c r="AL33" i="29"/>
  <c r="AP33" i="29"/>
  <c r="W20" i="17"/>
  <c r="AA20" i="17"/>
  <c r="AE20" i="17"/>
  <c r="AI20" i="17"/>
  <c r="AM20" i="17"/>
  <c r="AQ20" i="17"/>
  <c r="AC21" i="17"/>
  <c r="Z17" i="22"/>
  <c r="Z29" i="22" s="1"/>
  <c r="AD17" i="22"/>
  <c r="AD29" i="22" s="1"/>
  <c r="AH17" i="22"/>
  <c r="AH29" i="22" s="1"/>
  <c r="AL17" i="22"/>
  <c r="AL29" i="22" s="1"/>
  <c r="AP17" i="22"/>
  <c r="AP29" i="22" s="1"/>
  <c r="AT17" i="22"/>
  <c r="AT21" i="22"/>
  <c r="V14" i="24"/>
  <c r="V26" i="24" s="1"/>
  <c r="Z14" i="24"/>
  <c r="Z26" i="24" s="1"/>
  <c r="AD14" i="24"/>
  <c r="AD26" i="24" s="1"/>
  <c r="AH14" i="24"/>
  <c r="AH26" i="24" s="1"/>
  <c r="AL14" i="24"/>
  <c r="AP14" i="24"/>
  <c r="V15" i="24"/>
  <c r="V27" i="24" s="1"/>
  <c r="Z15" i="24"/>
  <c r="Z27" i="24" s="1"/>
  <c r="AD15" i="24"/>
  <c r="AD27" i="24" s="1"/>
  <c r="AH15" i="24"/>
  <c r="AH27" i="24" s="1"/>
  <c r="AL15" i="24"/>
  <c r="AP15" i="24"/>
  <c r="V16" i="24"/>
  <c r="V28" i="24" s="1"/>
  <c r="Z16" i="24"/>
  <c r="Z28" i="24" s="1"/>
  <c r="AD16" i="24"/>
  <c r="AD28" i="24" s="1"/>
  <c r="AH16" i="24"/>
  <c r="AH28" i="24" s="1"/>
  <c r="AL16" i="24"/>
  <c r="AP16" i="24"/>
  <c r="V17" i="24"/>
  <c r="V29" i="24" s="1"/>
  <c r="Z17" i="24"/>
  <c r="Z29" i="24" s="1"/>
  <c r="AD17" i="24"/>
  <c r="AD29" i="24" s="1"/>
  <c r="AH17" i="24"/>
  <c r="AH29" i="24" s="1"/>
  <c r="AL17" i="24"/>
  <c r="AP17" i="24"/>
  <c r="V18" i="24"/>
  <c r="V30" i="24" s="1"/>
  <c r="Z18" i="24"/>
  <c r="Z30" i="24" s="1"/>
  <c r="AD18" i="24"/>
  <c r="AD30" i="24" s="1"/>
  <c r="AH18" i="24"/>
  <c r="AH30" i="24" s="1"/>
  <c r="AL18" i="24"/>
  <c r="AP18" i="24"/>
  <c r="V19" i="24"/>
  <c r="V31" i="24" s="1"/>
  <c r="Z19" i="24"/>
  <c r="Z31" i="24" s="1"/>
  <c r="AD19" i="24"/>
  <c r="AD31" i="24" s="1"/>
  <c r="AH19" i="24"/>
  <c r="AH31" i="24" s="1"/>
  <c r="AL19" i="24"/>
  <c r="AP19" i="24"/>
  <c r="V20" i="24"/>
  <c r="V32" i="24" s="1"/>
  <c r="Z20" i="24"/>
  <c r="Z32" i="24" s="1"/>
  <c r="AD20" i="24"/>
  <c r="AD32" i="24" s="1"/>
  <c r="AH20" i="24"/>
  <c r="AH32" i="24" s="1"/>
  <c r="AL20" i="24"/>
  <c r="AP20" i="24"/>
  <c r="C24" i="29"/>
  <c r="P34" i="29"/>
  <c r="T34" i="29"/>
  <c r="X34" i="29"/>
  <c r="AB34" i="29"/>
  <c r="AF34" i="29"/>
  <c r="AJ34" i="29"/>
  <c r="AN34" i="29"/>
  <c r="C21" i="29"/>
  <c r="AR34" i="29"/>
  <c r="T28" i="29"/>
  <c r="AB28" i="29"/>
  <c r="AJ28" i="29"/>
  <c r="AR28" i="29"/>
  <c r="B13" i="17"/>
  <c r="E13" i="17"/>
  <c r="X19" i="17"/>
  <c r="AB19" i="17"/>
  <c r="AF19" i="17"/>
  <c r="AJ19" i="17"/>
  <c r="AN19" i="17"/>
  <c r="AR19" i="17"/>
  <c r="C11" i="17"/>
  <c r="F11" i="17" s="1"/>
  <c r="AD17" i="17"/>
  <c r="AL17" i="17"/>
  <c r="B14" i="29"/>
  <c r="J14" i="29"/>
  <c r="J1" i="29" s="1"/>
  <c r="A16" i="29"/>
  <c r="N16" i="29"/>
  <c r="N29" i="29" s="1"/>
  <c r="R16" i="29"/>
  <c r="R29" i="29" s="1"/>
  <c r="V16" i="29"/>
  <c r="V29" i="29" s="1"/>
  <c r="Z16" i="29"/>
  <c r="Z29" i="29" s="1"/>
  <c r="AD16" i="29"/>
  <c r="AD29" i="29" s="1"/>
  <c r="AH16" i="29"/>
  <c r="AH29" i="29" s="1"/>
  <c r="AL16" i="29"/>
  <c r="AP16" i="29"/>
  <c r="AP29" i="29" s="1"/>
  <c r="AT16" i="29"/>
  <c r="M17" i="29"/>
  <c r="M30" i="29" s="1"/>
  <c r="Q17" i="29"/>
  <c r="Q30" i="29" s="1"/>
  <c r="U17" i="29"/>
  <c r="U30" i="29" s="1"/>
  <c r="Y17" i="29"/>
  <c r="Y30" i="29" s="1"/>
  <c r="AC17" i="29"/>
  <c r="AC30" i="29" s="1"/>
  <c r="AG17" i="29"/>
  <c r="AG30" i="29" s="1"/>
  <c r="AK17" i="29"/>
  <c r="AK30" i="29" s="1"/>
  <c r="AO17" i="29"/>
  <c r="AO30" i="29" s="1"/>
  <c r="AS17" i="29"/>
  <c r="T18" i="29"/>
  <c r="T31" i="29" s="1"/>
  <c r="X18" i="29"/>
  <c r="X31" i="29" s="1"/>
  <c r="AB18" i="29"/>
  <c r="AB31" i="29" s="1"/>
  <c r="AF18" i="29"/>
  <c r="AF31" i="29" s="1"/>
  <c r="AJ18" i="29"/>
  <c r="AJ31" i="29" s="1"/>
  <c r="AN18" i="29"/>
  <c r="AN31" i="29" s="1"/>
  <c r="AR18" i="29"/>
  <c r="A20" i="29"/>
  <c r="AT20" i="29"/>
  <c r="M21" i="29"/>
  <c r="M34" i="29" s="1"/>
  <c r="Q21" i="29"/>
  <c r="Q34" i="29" s="1"/>
  <c r="U21" i="29"/>
  <c r="U34" i="29" s="1"/>
  <c r="Y21" i="29"/>
  <c r="Y34" i="29" s="1"/>
  <c r="AC21" i="29"/>
  <c r="AC34" i="29" s="1"/>
  <c r="AG21" i="29"/>
  <c r="AG34" i="29" s="1"/>
  <c r="AK21" i="29"/>
  <c r="AK34" i="29" s="1"/>
  <c r="AO21" i="29"/>
  <c r="AO34" i="29" s="1"/>
  <c r="AS21" i="29"/>
  <c r="P22" i="29"/>
  <c r="P35" i="29" s="1"/>
  <c r="T22" i="29"/>
  <c r="T35" i="29" s="1"/>
  <c r="X22" i="29"/>
  <c r="X35" i="29" s="1"/>
  <c r="AB22" i="29"/>
  <c r="AB35" i="29" s="1"/>
  <c r="AF22" i="29"/>
  <c r="AF35" i="29" s="1"/>
  <c r="AJ22" i="29"/>
  <c r="AJ35" i="29" s="1"/>
  <c r="AN22" i="29"/>
  <c r="AN35" i="29" s="1"/>
  <c r="AR22" i="29"/>
  <c r="O23" i="29"/>
  <c r="O36" i="29" s="1"/>
  <c r="S23" i="29"/>
  <c r="S36" i="29" s="1"/>
  <c r="W23" i="29"/>
  <c r="W36" i="29" s="1"/>
  <c r="AA23" i="29"/>
  <c r="AA36" i="29" s="1"/>
  <c r="AE23" i="29"/>
  <c r="AE36" i="29" s="1"/>
  <c r="AI23" i="29"/>
  <c r="AI36" i="29" s="1"/>
  <c r="AM23" i="29"/>
  <c r="AM36" i="29" s="1"/>
  <c r="AQ23" i="29"/>
  <c r="AQ36" i="29" s="1"/>
  <c r="L35" i="29"/>
  <c r="E1" i="17"/>
  <c r="X10" i="17"/>
  <c r="X18" i="17" s="1"/>
  <c r="AB10" i="17"/>
  <c r="AB18" i="17" s="1"/>
  <c r="AF10" i="17"/>
  <c r="AF18" i="17" s="1"/>
  <c r="AJ10" i="17"/>
  <c r="AJ18" i="17" s="1"/>
  <c r="AN10" i="17"/>
  <c r="AN18" i="17" s="1"/>
  <c r="AR10" i="17"/>
  <c r="P12" i="17"/>
  <c r="P20" i="17" s="1"/>
  <c r="T12" i="17"/>
  <c r="T20" i="17" s="1"/>
  <c r="X12" i="17"/>
  <c r="X20" i="17" s="1"/>
  <c r="AB12" i="17"/>
  <c r="AB20" i="17" s="1"/>
  <c r="AF12" i="17"/>
  <c r="AF20" i="17" s="1"/>
  <c r="AJ12" i="17"/>
  <c r="AJ20" i="17" s="1"/>
  <c r="AN12" i="17"/>
  <c r="AN20" i="17" s="1"/>
  <c r="AR12" i="17"/>
  <c r="O16" i="17"/>
  <c r="S16" i="17"/>
  <c r="W16" i="17"/>
  <c r="AA16" i="17"/>
  <c r="AE16" i="17"/>
  <c r="AI16" i="17"/>
  <c r="AM16" i="17"/>
  <c r="AQ16" i="17"/>
  <c r="Y50" i="27"/>
  <c r="Y51" i="27"/>
  <c r="Y49" i="27"/>
  <c r="Y48" i="27"/>
  <c r="Y30" i="27"/>
  <c r="Y47" i="27"/>
  <c r="Y43" i="27"/>
  <c r="Y39" i="27"/>
  <c r="Y35" i="27"/>
  <c r="Y33" i="27"/>
  <c r="Y45" i="27"/>
  <c r="Y38" i="27"/>
  <c r="Y34" i="27"/>
  <c r="AC50" i="27"/>
  <c r="AC46" i="27"/>
  <c r="AC36" i="27"/>
  <c r="AC30" i="27"/>
  <c r="AC51" i="27"/>
  <c r="AC49" i="27"/>
  <c r="AC48" i="27"/>
  <c r="AC39" i="27"/>
  <c r="AC35" i="27"/>
  <c r="AC33" i="27"/>
  <c r="AC47" i="27"/>
  <c r="AC43" i="27"/>
  <c r="AC38" i="27"/>
  <c r="AC34" i="27"/>
  <c r="AG50" i="27"/>
  <c r="AG46" i="27"/>
  <c r="AG45" i="27"/>
  <c r="AG41" i="27"/>
  <c r="AG30" i="27"/>
  <c r="AG39" i="27"/>
  <c r="AG35" i="27"/>
  <c r="AG33" i="27"/>
  <c r="AG51" i="27"/>
  <c r="AG49" i="27"/>
  <c r="AG48" i="27"/>
  <c r="AG38" i="27"/>
  <c r="AG34" i="27"/>
  <c r="AK50" i="27"/>
  <c r="AK46" i="27"/>
  <c r="AK47" i="27"/>
  <c r="AK43" i="27"/>
  <c r="AK30" i="27"/>
  <c r="AK45" i="27"/>
  <c r="AK41" i="27"/>
  <c r="AK39" i="27"/>
  <c r="AK35" i="27"/>
  <c r="AK33" i="27"/>
  <c r="AK38" i="27"/>
  <c r="AK34" i="27"/>
  <c r="AK51" i="27"/>
  <c r="AK49" i="27"/>
  <c r="AO50" i="27"/>
  <c r="AO46" i="27"/>
  <c r="AO51" i="27"/>
  <c r="AO49" i="27"/>
  <c r="AO48" i="27"/>
  <c r="AO36" i="27"/>
  <c r="AO30" i="27"/>
  <c r="AO47" i="27"/>
  <c r="AO43" i="27"/>
  <c r="AO39" i="27"/>
  <c r="AO35" i="27"/>
  <c r="AO33" i="27"/>
  <c r="AO45" i="27"/>
  <c r="AO41" i="27"/>
  <c r="AO38" i="27"/>
  <c r="AO34" i="27"/>
  <c r="AS50" i="27"/>
  <c r="AS46" i="27"/>
  <c r="AS42" i="27"/>
  <c r="AS40" i="27"/>
  <c r="AS36" i="27"/>
  <c r="AS32" i="27"/>
  <c r="AS30" i="27"/>
  <c r="AS51" i="27"/>
  <c r="AS49" i="27"/>
  <c r="AS48" i="27"/>
  <c r="AS39" i="27"/>
  <c r="AS35" i="27"/>
  <c r="AS33" i="27"/>
  <c r="AS52" i="27"/>
  <c r="AS47" i="27"/>
  <c r="AS43" i="27"/>
  <c r="AS38" i="27"/>
  <c r="AS34" i="27"/>
  <c r="AT56" i="27"/>
  <c r="AP56" i="27"/>
  <c r="AL56" i="27"/>
  <c r="AH56" i="27"/>
  <c r="AD56" i="27"/>
  <c r="Z56" i="27"/>
  <c r="AS56" i="27"/>
  <c r="AN56" i="27"/>
  <c r="AI56" i="27"/>
  <c r="AC56" i="27"/>
  <c r="AR56" i="27"/>
  <c r="AM56" i="27"/>
  <c r="AG56" i="27"/>
  <c r="AB56" i="27"/>
  <c r="AV56" i="27"/>
  <c r="AQ56" i="27"/>
  <c r="AK56" i="27"/>
  <c r="AF56" i="27"/>
  <c r="AA56" i="27"/>
  <c r="AU56" i="27"/>
  <c r="AO56" i="27"/>
  <c r="AJ56" i="27"/>
  <c r="AE56" i="27"/>
  <c r="Y56" i="27"/>
  <c r="AC29" i="27"/>
  <c r="AS29" i="27"/>
  <c r="AV57" i="27"/>
  <c r="K30" i="27" s="1"/>
  <c r="AR57" i="27"/>
  <c r="AN57" i="27"/>
  <c r="AJ57" i="27"/>
  <c r="AF57" i="27"/>
  <c r="AB57" i="27"/>
  <c r="AT57" i="27"/>
  <c r="AO57" i="27"/>
  <c r="AI57" i="27"/>
  <c r="AD57" i="27"/>
  <c r="Y57" i="27"/>
  <c r="AS57" i="27"/>
  <c r="AM57" i="27"/>
  <c r="AH57" i="27"/>
  <c r="AC57" i="27"/>
  <c r="AQ57" i="27"/>
  <c r="AL57" i="27"/>
  <c r="AG57" i="27"/>
  <c r="AA57" i="27"/>
  <c r="AU57" i="27"/>
  <c r="J30" i="27" s="1"/>
  <c r="AP57" i="27"/>
  <c r="AK57" i="27"/>
  <c r="AE57" i="27"/>
  <c r="Z57" i="27"/>
  <c r="Y31" i="27"/>
  <c r="AO31" i="27"/>
  <c r="AH32" i="27"/>
  <c r="W33" i="27"/>
  <c r="W34" i="27" s="1"/>
  <c r="AF34" i="27"/>
  <c r="AV34" i="27"/>
  <c r="F34" i="27" s="1"/>
  <c r="AH36" i="27"/>
  <c r="AC37" i="27"/>
  <c r="AK37" i="27"/>
  <c r="AS37" i="27"/>
  <c r="AN38" i="27"/>
  <c r="C38" i="27" s="1"/>
  <c r="Y41" i="27"/>
  <c r="AS41" i="27"/>
  <c r="N69" i="27"/>
  <c r="B42" i="27"/>
  <c r="A43" i="27"/>
  <c r="M70" i="27"/>
  <c r="AC45" i="27"/>
  <c r="N73" i="27"/>
  <c r="B46" i="27"/>
  <c r="AG47" i="27"/>
  <c r="N17" i="29"/>
  <c r="N30" i="29" s="1"/>
  <c r="R17" i="29"/>
  <c r="R30" i="29" s="1"/>
  <c r="V17" i="29"/>
  <c r="V30" i="29" s="1"/>
  <c r="Z17" i="29"/>
  <c r="Z30" i="29" s="1"/>
  <c r="AD17" i="29"/>
  <c r="AD30" i="29" s="1"/>
  <c r="AH17" i="29"/>
  <c r="AH30" i="29" s="1"/>
  <c r="AL17" i="29"/>
  <c r="AP17" i="29"/>
  <c r="AP30" i="29" s="1"/>
  <c r="AT17" i="29"/>
  <c r="U18" i="29"/>
  <c r="U31" i="29" s="1"/>
  <c r="Y18" i="29"/>
  <c r="Y31" i="29" s="1"/>
  <c r="AC18" i="29"/>
  <c r="AC31" i="29" s="1"/>
  <c r="AG18" i="29"/>
  <c r="AG31" i="29" s="1"/>
  <c r="AK18" i="29"/>
  <c r="AK31" i="29" s="1"/>
  <c r="AO18" i="29"/>
  <c r="AO31" i="29" s="1"/>
  <c r="AS18" i="29"/>
  <c r="P19" i="29"/>
  <c r="P32" i="29" s="1"/>
  <c r="T19" i="29"/>
  <c r="T32" i="29" s="1"/>
  <c r="X19" i="29"/>
  <c r="X32" i="29" s="1"/>
  <c r="AB19" i="29"/>
  <c r="AB32" i="29" s="1"/>
  <c r="AF19" i="29"/>
  <c r="AF32" i="29" s="1"/>
  <c r="AJ19" i="29"/>
  <c r="AJ32" i="29" s="1"/>
  <c r="AN19" i="29"/>
  <c r="AN32" i="29" s="1"/>
  <c r="AR19" i="29"/>
  <c r="N21" i="29"/>
  <c r="N34" i="29" s="1"/>
  <c r="R21" i="29"/>
  <c r="R34" i="29" s="1"/>
  <c r="V21" i="29"/>
  <c r="V34" i="29" s="1"/>
  <c r="Z21" i="29"/>
  <c r="Z34" i="29" s="1"/>
  <c r="AD21" i="29"/>
  <c r="AD34" i="29" s="1"/>
  <c r="AH21" i="29"/>
  <c r="AH34" i="29" s="1"/>
  <c r="AL21" i="29"/>
  <c r="AP21" i="29"/>
  <c r="AP34" i="29" s="1"/>
  <c r="AT21" i="29"/>
  <c r="M22" i="29"/>
  <c r="M35" i="29" s="1"/>
  <c r="Q22" i="29"/>
  <c r="Q35" i="29" s="1"/>
  <c r="U22" i="29"/>
  <c r="U35" i="29" s="1"/>
  <c r="Y22" i="29"/>
  <c r="Y35" i="29" s="1"/>
  <c r="AC22" i="29"/>
  <c r="AC35" i="29" s="1"/>
  <c r="AG22" i="29"/>
  <c r="AG35" i="29" s="1"/>
  <c r="AK22" i="29"/>
  <c r="AK35" i="29" s="1"/>
  <c r="AO22" i="29"/>
  <c r="AO35" i="29" s="1"/>
  <c r="AS22" i="29"/>
  <c r="P23" i="29"/>
  <c r="P36" i="29" s="1"/>
  <c r="T23" i="29"/>
  <c r="T36" i="29" s="1"/>
  <c r="X23" i="29"/>
  <c r="X36" i="29" s="1"/>
  <c r="AB23" i="29"/>
  <c r="AB36" i="29" s="1"/>
  <c r="AF23" i="29"/>
  <c r="AF36" i="29" s="1"/>
  <c r="AJ23" i="29"/>
  <c r="AJ36" i="29" s="1"/>
  <c r="AN23" i="29"/>
  <c r="AN36" i="29" s="1"/>
  <c r="AR23" i="29"/>
  <c r="AT17" i="17"/>
  <c r="Z11" i="17"/>
  <c r="Z19" i="17" s="1"/>
  <c r="AD11" i="17"/>
  <c r="AD19" i="17" s="1"/>
  <c r="AH11" i="17"/>
  <c r="AH19" i="17" s="1"/>
  <c r="AL11" i="17"/>
  <c r="AP11" i="17"/>
  <c r="AP19" i="17" s="1"/>
  <c r="AT11" i="17"/>
  <c r="X16" i="17"/>
  <c r="AB16" i="17"/>
  <c r="AF16" i="17"/>
  <c r="AJ16" i="17"/>
  <c r="AN16" i="17"/>
  <c r="AR16" i="17"/>
  <c r="H53" i="27"/>
  <c r="N55" i="27"/>
  <c r="B28" i="27"/>
  <c r="Z49" i="27"/>
  <c r="Z45" i="27"/>
  <c r="Z50" i="27"/>
  <c r="Z47" i="27"/>
  <c r="Z43" i="27"/>
  <c r="Z39" i="27"/>
  <c r="Z35" i="27"/>
  <c r="Z33" i="27"/>
  <c r="Z34" i="27"/>
  <c r="Z52" i="27"/>
  <c r="Z41" i="27"/>
  <c r="Z37" i="27"/>
  <c r="Z51" i="27"/>
  <c r="AD49" i="27"/>
  <c r="AD45" i="27"/>
  <c r="AD41" i="27"/>
  <c r="AD51" i="27"/>
  <c r="AD48" i="27"/>
  <c r="AD39" i="27"/>
  <c r="AD35" i="27"/>
  <c r="AD33" i="27"/>
  <c r="AD50" i="27"/>
  <c r="AD47" i="27"/>
  <c r="AD43" i="27"/>
  <c r="AD38" i="27"/>
  <c r="AD34" i="27"/>
  <c r="AD46" i="27"/>
  <c r="AD37" i="27"/>
  <c r="AH49" i="27"/>
  <c r="AH45" i="27"/>
  <c r="AH41" i="27"/>
  <c r="AH39" i="27"/>
  <c r="AH35" i="27"/>
  <c r="AH33" i="27"/>
  <c r="AH51" i="27"/>
  <c r="AH48" i="27"/>
  <c r="AH42" i="27"/>
  <c r="AH38" i="27"/>
  <c r="AH34" i="27"/>
  <c r="AH52" i="27"/>
  <c r="AH50" i="27"/>
  <c r="AH47" i="27"/>
  <c r="AH43" i="27"/>
  <c r="AH37" i="27"/>
  <c r="AL49" i="27"/>
  <c r="AL45" i="27"/>
  <c r="AL41" i="27"/>
  <c r="AL46" i="27"/>
  <c r="AL39" i="27"/>
  <c r="AL35" i="27"/>
  <c r="AL33" i="27"/>
  <c r="AL38" i="27"/>
  <c r="AL34" i="27"/>
  <c r="AL51" i="27"/>
  <c r="AL48" i="27"/>
  <c r="AL37" i="27"/>
  <c r="AL50" i="27"/>
  <c r="AP49" i="27"/>
  <c r="AP45" i="27"/>
  <c r="AP41" i="27"/>
  <c r="AP50" i="27"/>
  <c r="AP47" i="27"/>
  <c r="AP43" i="27"/>
  <c r="AP39" i="27"/>
  <c r="AP35" i="27"/>
  <c r="AP33" i="27"/>
  <c r="AP46" i="27"/>
  <c r="AP38" i="27"/>
  <c r="AP34" i="27"/>
  <c r="AP37" i="27"/>
  <c r="AP51" i="27"/>
  <c r="AT49" i="27"/>
  <c r="D49" i="27" s="1"/>
  <c r="AT45" i="27"/>
  <c r="D45" i="27" s="1"/>
  <c r="AT41" i="27"/>
  <c r="D41" i="27" s="1"/>
  <c r="G41" i="27" s="1"/>
  <c r="AT51" i="27"/>
  <c r="D51" i="27" s="1"/>
  <c r="G51" i="27" s="1"/>
  <c r="AT48" i="27"/>
  <c r="D48" i="27" s="1"/>
  <c r="G48" i="27" s="1"/>
  <c r="AT39" i="27"/>
  <c r="D39" i="27" s="1"/>
  <c r="G39" i="27" s="1"/>
  <c r="AT35" i="27"/>
  <c r="D35" i="27" s="1"/>
  <c r="G35" i="27" s="1"/>
  <c r="AT33" i="27"/>
  <c r="D33" i="27" s="1"/>
  <c r="G33" i="27" s="1"/>
  <c r="AT52" i="27"/>
  <c r="D52" i="27" s="1"/>
  <c r="G52" i="27" s="1"/>
  <c r="AT50" i="27"/>
  <c r="D50" i="27" s="1"/>
  <c r="AT47" i="27"/>
  <c r="D47" i="27" s="1"/>
  <c r="AT43" i="27"/>
  <c r="D43" i="27" s="1"/>
  <c r="AT38" i="27"/>
  <c r="D38" i="27" s="1"/>
  <c r="AT34" i="27"/>
  <c r="D34" i="27" s="1"/>
  <c r="AT46" i="27"/>
  <c r="D46" i="27" s="1"/>
  <c r="AT37" i="27"/>
  <c r="D37" i="27" s="1"/>
  <c r="G37" i="27" s="1"/>
  <c r="S29" i="27"/>
  <c r="Y29" i="27"/>
  <c r="AD29" i="27"/>
  <c r="AO29" i="27"/>
  <c r="AT29" i="27"/>
  <c r="D29" i="27" s="1"/>
  <c r="G29" i="27" s="1"/>
  <c r="AF30" i="27"/>
  <c r="AL30" i="27"/>
  <c r="AV30" i="27"/>
  <c r="F30" i="27" s="1"/>
  <c r="I30" i="27" s="1"/>
  <c r="Z31" i="27"/>
  <c r="AK31" i="27"/>
  <c r="AP31" i="27"/>
  <c r="O33" i="27"/>
  <c r="AB38" i="27"/>
  <c r="AR38" i="27"/>
  <c r="M66" i="27"/>
  <c r="A39" i="27"/>
  <c r="AT40" i="27"/>
  <c r="D40" i="27" s="1"/>
  <c r="G40" i="27" s="1"/>
  <c r="AC41" i="27"/>
  <c r="A47" i="27"/>
  <c r="M74" i="27"/>
  <c r="AL47" i="27"/>
  <c r="Z48" i="27"/>
  <c r="AV48" i="27"/>
  <c r="F48" i="27" s="1"/>
  <c r="I48" i="27" s="1"/>
  <c r="D14" i="29"/>
  <c r="D1" i="29" s="1"/>
  <c r="M15" i="29"/>
  <c r="M28" i="29" s="1"/>
  <c r="Q15" i="29"/>
  <c r="Q28" i="29" s="1"/>
  <c r="U15" i="29"/>
  <c r="U28" i="29" s="1"/>
  <c r="Y15" i="29"/>
  <c r="Y28" i="29" s="1"/>
  <c r="AC15" i="29"/>
  <c r="AC28" i="29" s="1"/>
  <c r="AG15" i="29"/>
  <c r="AG28" i="29" s="1"/>
  <c r="AK15" i="29"/>
  <c r="AK28" i="29" s="1"/>
  <c r="AO15" i="29"/>
  <c r="AO28" i="29" s="1"/>
  <c r="AS15" i="29"/>
  <c r="P16" i="29"/>
  <c r="P29" i="29" s="1"/>
  <c r="T16" i="29"/>
  <c r="T29" i="29" s="1"/>
  <c r="X16" i="29"/>
  <c r="X29" i="29" s="1"/>
  <c r="AB16" i="29"/>
  <c r="AB29" i="29" s="1"/>
  <c r="AF16" i="29"/>
  <c r="AF29" i="29" s="1"/>
  <c r="AJ16" i="29"/>
  <c r="AJ29" i="29" s="1"/>
  <c r="AN16" i="29"/>
  <c r="AN29" i="29" s="1"/>
  <c r="AR16" i="29"/>
  <c r="R18" i="29"/>
  <c r="R31" i="29" s="1"/>
  <c r="V18" i="29"/>
  <c r="V31" i="29" s="1"/>
  <c r="Z18" i="29"/>
  <c r="Z31" i="29" s="1"/>
  <c r="AD18" i="29"/>
  <c r="AD31" i="29" s="1"/>
  <c r="AH18" i="29"/>
  <c r="AH31" i="29" s="1"/>
  <c r="AL18" i="29"/>
  <c r="AP18" i="29"/>
  <c r="AP31" i="29" s="1"/>
  <c r="AT18" i="29"/>
  <c r="M19" i="29"/>
  <c r="M32" i="29" s="1"/>
  <c r="Q19" i="29"/>
  <c r="Q32" i="29" s="1"/>
  <c r="U19" i="29"/>
  <c r="U32" i="29" s="1"/>
  <c r="Y19" i="29"/>
  <c r="Y32" i="29" s="1"/>
  <c r="AC19" i="29"/>
  <c r="AC32" i="29" s="1"/>
  <c r="AG19" i="29"/>
  <c r="AG32" i="29" s="1"/>
  <c r="AK19" i="29"/>
  <c r="AK32" i="29" s="1"/>
  <c r="AO19" i="29"/>
  <c r="AO32" i="29" s="1"/>
  <c r="AS19" i="29"/>
  <c r="AR20" i="29"/>
  <c r="O21" i="29"/>
  <c r="O34" i="29" s="1"/>
  <c r="S21" i="29"/>
  <c r="S34" i="29" s="1"/>
  <c r="W21" i="29"/>
  <c r="W34" i="29" s="1"/>
  <c r="AA21" i="29"/>
  <c r="AA34" i="29" s="1"/>
  <c r="AE21" i="29"/>
  <c r="AE34" i="29" s="1"/>
  <c r="AI21" i="29"/>
  <c r="AI34" i="29" s="1"/>
  <c r="AM21" i="29"/>
  <c r="AM34" i="29" s="1"/>
  <c r="AQ21" i="29"/>
  <c r="AQ34" i="29" s="1"/>
  <c r="N22" i="29"/>
  <c r="N35" i="29" s="1"/>
  <c r="R22" i="29"/>
  <c r="R35" i="29" s="1"/>
  <c r="V22" i="29"/>
  <c r="V35" i="29" s="1"/>
  <c r="Z22" i="29"/>
  <c r="Z35" i="29" s="1"/>
  <c r="AD22" i="29"/>
  <c r="AD35" i="29" s="1"/>
  <c r="AH22" i="29"/>
  <c r="AH35" i="29" s="1"/>
  <c r="AL22" i="29"/>
  <c r="AP22" i="29"/>
  <c r="AP35" i="29" s="1"/>
  <c r="AT22" i="29"/>
  <c r="M23" i="29"/>
  <c r="M36" i="29" s="1"/>
  <c r="Q23" i="29"/>
  <c r="Q36" i="29" s="1"/>
  <c r="U23" i="29"/>
  <c r="U36" i="29" s="1"/>
  <c r="Y23" i="29"/>
  <c r="Y36" i="29" s="1"/>
  <c r="AC23" i="29"/>
  <c r="AC36" i="29" s="1"/>
  <c r="AG23" i="29"/>
  <c r="AG36" i="29" s="1"/>
  <c r="AK23" i="29"/>
  <c r="AK36" i="29" s="1"/>
  <c r="AO23" i="29"/>
  <c r="AO36" i="29" s="1"/>
  <c r="AS23" i="29"/>
  <c r="B8" i="17"/>
  <c r="J8" i="17"/>
  <c r="J1" i="17" s="1"/>
  <c r="B9" i="17"/>
  <c r="G9" i="17" s="1"/>
  <c r="W9" i="17"/>
  <c r="W17" i="17" s="1"/>
  <c r="AA9" i="17"/>
  <c r="AA17" i="17" s="1"/>
  <c r="AE9" i="17"/>
  <c r="AE17" i="17" s="1"/>
  <c r="AI9" i="17"/>
  <c r="AI17" i="17" s="1"/>
  <c r="AM9" i="17"/>
  <c r="AM17" i="17" s="1"/>
  <c r="AQ9" i="17"/>
  <c r="AQ17" i="17" s="1"/>
  <c r="A10" i="17"/>
  <c r="Z10" i="17"/>
  <c r="Z18" i="17" s="1"/>
  <c r="AD10" i="17"/>
  <c r="AD18" i="17" s="1"/>
  <c r="AH10" i="17"/>
  <c r="AH18" i="17" s="1"/>
  <c r="AL10" i="17"/>
  <c r="AP10" i="17"/>
  <c r="AP18" i="17" s="1"/>
  <c r="AT10" i="17"/>
  <c r="W11" i="17"/>
  <c r="W19" i="17" s="1"/>
  <c r="AA11" i="17"/>
  <c r="AA19" i="17" s="1"/>
  <c r="AE11" i="17"/>
  <c r="AE19" i="17" s="1"/>
  <c r="AI11" i="17"/>
  <c r="AI19" i="17" s="1"/>
  <c r="AM11" i="17"/>
  <c r="AM19" i="17" s="1"/>
  <c r="AQ11" i="17"/>
  <c r="AQ19" i="17" s="1"/>
  <c r="N12" i="17"/>
  <c r="N20" i="17" s="1"/>
  <c r="R12" i="17"/>
  <c r="R20" i="17" s="1"/>
  <c r="V12" i="17"/>
  <c r="V20" i="17" s="1"/>
  <c r="Z12" i="17"/>
  <c r="Z20" i="17" s="1"/>
  <c r="AD12" i="17"/>
  <c r="AD20" i="17" s="1"/>
  <c r="AH12" i="17"/>
  <c r="AH20" i="17" s="1"/>
  <c r="AL12" i="17"/>
  <c r="AP12" i="17"/>
  <c r="AP20" i="17" s="1"/>
  <c r="AT12" i="17"/>
  <c r="D13" i="17"/>
  <c r="O29" i="27"/>
  <c r="U29" i="27"/>
  <c r="AK29" i="27"/>
  <c r="AH30" i="27"/>
  <c r="AR30" i="27"/>
  <c r="A31" i="27"/>
  <c r="M58" i="27"/>
  <c r="AG31" i="27"/>
  <c r="AL31" i="27"/>
  <c r="AR32" i="27"/>
  <c r="AN34" i="27"/>
  <c r="C34" i="27" s="1"/>
  <c r="Z36" i="27"/>
  <c r="Y37" i="27"/>
  <c r="AG37" i="27"/>
  <c r="AO37" i="27"/>
  <c r="AF38" i="27"/>
  <c r="H40" i="27"/>
  <c r="AT76" i="27"/>
  <c r="AP76" i="27"/>
  <c r="AL76" i="27"/>
  <c r="AH76" i="27"/>
  <c r="AD76" i="27"/>
  <c r="Z76" i="27"/>
  <c r="AV76" i="27"/>
  <c r="K49" i="27" s="1"/>
  <c r="AQ76" i="27"/>
  <c r="AK76" i="27"/>
  <c r="AF76" i="27"/>
  <c r="AA76" i="27"/>
  <c r="AU76" i="27"/>
  <c r="J49" i="27" s="1"/>
  <c r="AO76" i="27"/>
  <c r="AJ76" i="27"/>
  <c r="AE76" i="27"/>
  <c r="Y76" i="27"/>
  <c r="AS76" i="27"/>
  <c r="AN76" i="27"/>
  <c r="AI76" i="27"/>
  <c r="AC76" i="27"/>
  <c r="AR76" i="27"/>
  <c r="AM76" i="27"/>
  <c r="AG76" i="27"/>
  <c r="AB76" i="27"/>
  <c r="AK132" i="27"/>
  <c r="E14" i="29"/>
  <c r="I14" i="29"/>
  <c r="I1" i="29" s="1"/>
  <c r="A15" i="29"/>
  <c r="N15" i="29"/>
  <c r="N28" i="29" s="1"/>
  <c r="R15" i="29"/>
  <c r="R28" i="29" s="1"/>
  <c r="V15" i="29"/>
  <c r="V28" i="29" s="1"/>
  <c r="Z15" i="29"/>
  <c r="Z28" i="29" s="1"/>
  <c r="AD15" i="29"/>
  <c r="AD28" i="29" s="1"/>
  <c r="AH15" i="29"/>
  <c r="AH28" i="29" s="1"/>
  <c r="AL15" i="29"/>
  <c r="AP15" i="29"/>
  <c r="AP28" i="29" s="1"/>
  <c r="AT15" i="29"/>
  <c r="AS16" i="29"/>
  <c r="P17" i="29"/>
  <c r="P30" i="29" s="1"/>
  <c r="T17" i="29"/>
  <c r="T30" i="29" s="1"/>
  <c r="X17" i="29"/>
  <c r="X30" i="29" s="1"/>
  <c r="AB17" i="29"/>
  <c r="AB30" i="29" s="1"/>
  <c r="AF17" i="29"/>
  <c r="AF30" i="29" s="1"/>
  <c r="AJ17" i="29"/>
  <c r="AJ30" i="29" s="1"/>
  <c r="AN17" i="29"/>
  <c r="AN30" i="29" s="1"/>
  <c r="AR17" i="29"/>
  <c r="S18" i="29"/>
  <c r="S31" i="29" s="1"/>
  <c r="W18" i="29"/>
  <c r="W31" i="29" s="1"/>
  <c r="AA18" i="29"/>
  <c r="AA31" i="29" s="1"/>
  <c r="AE18" i="29"/>
  <c r="AE31" i="29" s="1"/>
  <c r="AI18" i="29"/>
  <c r="AI31" i="29" s="1"/>
  <c r="AM18" i="29"/>
  <c r="AM31" i="29" s="1"/>
  <c r="AQ18" i="29"/>
  <c r="AQ31" i="29" s="1"/>
  <c r="A19" i="29"/>
  <c r="N19" i="29"/>
  <c r="N32" i="29" s="1"/>
  <c r="R19" i="29"/>
  <c r="R32" i="29" s="1"/>
  <c r="V19" i="29"/>
  <c r="V32" i="29" s="1"/>
  <c r="Z19" i="29"/>
  <c r="Z32" i="29" s="1"/>
  <c r="AD19" i="29"/>
  <c r="AD32" i="29" s="1"/>
  <c r="AH19" i="29"/>
  <c r="AH32" i="29" s="1"/>
  <c r="AL19" i="29"/>
  <c r="AP19" i="29"/>
  <c r="AP32" i="29" s="1"/>
  <c r="AT19" i="29"/>
  <c r="A23" i="29"/>
  <c r="C8" i="17"/>
  <c r="X9" i="17"/>
  <c r="X17" i="17" s="1"/>
  <c r="AB9" i="17"/>
  <c r="AB17" i="17" s="1"/>
  <c r="AF9" i="17"/>
  <c r="AF17" i="17" s="1"/>
  <c r="AJ9" i="17"/>
  <c r="AJ17" i="17" s="1"/>
  <c r="AN9" i="17"/>
  <c r="AN17" i="17" s="1"/>
  <c r="AR9" i="17"/>
  <c r="W10" i="17"/>
  <c r="W18" i="17" s="1"/>
  <c r="AA10" i="17"/>
  <c r="AA18" i="17" s="1"/>
  <c r="AE10" i="17"/>
  <c r="AE18" i="17" s="1"/>
  <c r="AI10" i="17"/>
  <c r="AI18" i="17" s="1"/>
  <c r="AM10" i="17"/>
  <c r="AM18" i="17" s="1"/>
  <c r="AQ10" i="17"/>
  <c r="AQ18" i="17" s="1"/>
  <c r="A11" i="17"/>
  <c r="V33" i="27"/>
  <c r="R33" i="27"/>
  <c r="R34" i="27" s="1"/>
  <c r="X29" i="27"/>
  <c r="T29" i="27"/>
  <c r="P29" i="27"/>
  <c r="P34" i="27" s="1"/>
  <c r="U33" i="27"/>
  <c r="Q33" i="27"/>
  <c r="X33" i="27"/>
  <c r="T33" i="27"/>
  <c r="Y53" i="27"/>
  <c r="AC53" i="27"/>
  <c r="AG53" i="27"/>
  <c r="AK53" i="27"/>
  <c r="AO53" i="27"/>
  <c r="AS53" i="27"/>
  <c r="A28" i="27"/>
  <c r="AB51" i="27"/>
  <c r="AB47" i="27"/>
  <c r="AB43" i="27"/>
  <c r="AB52" i="27"/>
  <c r="AB45" i="27"/>
  <c r="AB41" i="27"/>
  <c r="AB37" i="27"/>
  <c r="AB31" i="27"/>
  <c r="AB29" i="27"/>
  <c r="AB36" i="27"/>
  <c r="AB50" i="27"/>
  <c r="AB49" i="27"/>
  <c r="AB48" i="27"/>
  <c r="AB39" i="27"/>
  <c r="AB35" i="27"/>
  <c r="AB33" i="27"/>
  <c r="AF51" i="27"/>
  <c r="AF47" i="27"/>
  <c r="AF43" i="27"/>
  <c r="AF46" i="27"/>
  <c r="AF37" i="27"/>
  <c r="AF31" i="27"/>
  <c r="AF29" i="27"/>
  <c r="AF45" i="27"/>
  <c r="AF41" i="27"/>
  <c r="AF39" i="27"/>
  <c r="AF35" i="27"/>
  <c r="AF33" i="27"/>
  <c r="AF50" i="27"/>
  <c r="AF49" i="27"/>
  <c r="AJ51" i="27"/>
  <c r="AJ47" i="27"/>
  <c r="AJ43" i="27"/>
  <c r="AJ50" i="27"/>
  <c r="AJ49" i="27"/>
  <c r="AJ48" i="27"/>
  <c r="AJ37" i="27"/>
  <c r="AJ31" i="27"/>
  <c r="AJ29" i="27"/>
  <c r="AJ46" i="27"/>
  <c r="AJ36" i="27"/>
  <c r="AJ45" i="27"/>
  <c r="AJ41" i="27"/>
  <c r="AJ39" i="27"/>
  <c r="AJ35" i="27"/>
  <c r="AJ33" i="27"/>
  <c r="AN51" i="27"/>
  <c r="C51" i="27" s="1"/>
  <c r="H51" i="27" s="1"/>
  <c r="AN47" i="27"/>
  <c r="C47" i="27" s="1"/>
  <c r="AN43" i="27"/>
  <c r="C43" i="27" s="1"/>
  <c r="AN37" i="27"/>
  <c r="C37" i="27" s="1"/>
  <c r="H37" i="27" s="1"/>
  <c r="AN31" i="27"/>
  <c r="C31" i="27" s="1"/>
  <c r="H31" i="27" s="1"/>
  <c r="AN29" i="27"/>
  <c r="C29" i="27" s="1"/>
  <c r="H29" i="27" s="1"/>
  <c r="AN50" i="27"/>
  <c r="C50" i="27" s="1"/>
  <c r="AN49" i="27"/>
  <c r="C49" i="27" s="1"/>
  <c r="AN48" i="27"/>
  <c r="C48" i="27" s="1"/>
  <c r="H48" i="27" s="1"/>
  <c r="AN36" i="27"/>
  <c r="C36" i="27" s="1"/>
  <c r="H36" i="27" s="1"/>
  <c r="AN46" i="27"/>
  <c r="C46" i="27" s="1"/>
  <c r="AN39" i="27"/>
  <c r="C39" i="27" s="1"/>
  <c r="H39" i="27" s="1"/>
  <c r="AN35" i="27"/>
  <c r="C35" i="27" s="1"/>
  <c r="H35" i="27" s="1"/>
  <c r="AN33" i="27"/>
  <c r="C33" i="27" s="1"/>
  <c r="H33" i="27" s="1"/>
  <c r="AR51" i="27"/>
  <c r="AR47" i="27"/>
  <c r="AR43" i="27"/>
  <c r="AR45" i="27"/>
  <c r="AR41" i="27"/>
  <c r="AR37" i="27"/>
  <c r="AR31" i="27"/>
  <c r="AR29" i="27"/>
  <c r="AR40" i="27"/>
  <c r="AR36" i="27"/>
  <c r="AR50" i="27"/>
  <c r="AR49" i="27"/>
  <c r="AR48" i="27"/>
  <c r="AR39" i="27"/>
  <c r="AR35" i="27"/>
  <c r="AR33" i="27"/>
  <c r="AR52" i="27"/>
  <c r="AV51" i="27"/>
  <c r="F51" i="27" s="1"/>
  <c r="I51" i="27" s="1"/>
  <c r="AV47" i="27"/>
  <c r="F47" i="27" s="1"/>
  <c r="AV43" i="27"/>
  <c r="F43" i="27" s="1"/>
  <c r="AV46" i="27"/>
  <c r="F46" i="27" s="1"/>
  <c r="AV37" i="27"/>
  <c r="F37" i="27" s="1"/>
  <c r="I37" i="27" s="1"/>
  <c r="AV31" i="27"/>
  <c r="F31" i="27" s="1"/>
  <c r="I31" i="27" s="1"/>
  <c r="AV29" i="27"/>
  <c r="F29" i="27" s="1"/>
  <c r="I29" i="27" s="1"/>
  <c r="F28" i="27"/>
  <c r="I28" i="27" s="1"/>
  <c r="AV45" i="27"/>
  <c r="F45" i="27" s="1"/>
  <c r="AV41" i="27"/>
  <c r="F41" i="27" s="1"/>
  <c r="I41" i="27" s="1"/>
  <c r="AV40" i="27"/>
  <c r="F40" i="27" s="1"/>
  <c r="I40" i="27" s="1"/>
  <c r="AV36" i="27"/>
  <c r="F36" i="27" s="1"/>
  <c r="I36" i="27" s="1"/>
  <c r="AV32" i="27"/>
  <c r="F32" i="27" s="1"/>
  <c r="I32" i="27" s="1"/>
  <c r="AV39" i="27"/>
  <c r="F39" i="27" s="1"/>
  <c r="I39" i="27" s="1"/>
  <c r="AV35" i="27"/>
  <c r="F35" i="27" s="1"/>
  <c r="I35" i="27" s="1"/>
  <c r="AV33" i="27"/>
  <c r="F33" i="27" s="1"/>
  <c r="I33" i="27" s="1"/>
  <c r="AV50" i="27"/>
  <c r="F50" i="27" s="1"/>
  <c r="AV49" i="27"/>
  <c r="F49" i="27" s="1"/>
  <c r="Q29" i="27"/>
  <c r="V29" i="27"/>
  <c r="AG29" i="27"/>
  <c r="AL29" i="27"/>
  <c r="AD30" i="27"/>
  <c r="AN30" i="27"/>
  <c r="C30" i="27" s="1"/>
  <c r="H30" i="27" s="1"/>
  <c r="AT30" i="27"/>
  <c r="D30" i="27" s="1"/>
  <c r="G30" i="27" s="1"/>
  <c r="AC31" i="27"/>
  <c r="AH31" i="27"/>
  <c r="AS31" i="27"/>
  <c r="B32" i="27"/>
  <c r="AV59" i="27"/>
  <c r="K32" i="27" s="1"/>
  <c r="AR59" i="27"/>
  <c r="AN59" i="27"/>
  <c r="AJ59" i="27"/>
  <c r="AF59" i="27"/>
  <c r="AB59" i="27"/>
  <c r="AU59" i="27"/>
  <c r="J32" i="27" s="1"/>
  <c r="AP59" i="27"/>
  <c r="AK59" i="27"/>
  <c r="AE59" i="27"/>
  <c r="Z59" i="27"/>
  <c r="AT59" i="27"/>
  <c r="AO59" i="27"/>
  <c r="AI59" i="27"/>
  <c r="AD59" i="27"/>
  <c r="Y59" i="27"/>
  <c r="AS59" i="27"/>
  <c r="AM59" i="27"/>
  <c r="AH59" i="27"/>
  <c r="AC59" i="27"/>
  <c r="AQ59" i="27"/>
  <c r="AL59" i="27"/>
  <c r="AG59" i="27"/>
  <c r="AA59" i="27"/>
  <c r="S33" i="27"/>
  <c r="AB34" i="27"/>
  <c r="AR34" i="27"/>
  <c r="M62" i="27"/>
  <c r="A35" i="27"/>
  <c r="AV63" i="27"/>
  <c r="K36" i="27" s="1"/>
  <c r="AR63" i="27"/>
  <c r="AN63" i="27"/>
  <c r="AJ63" i="27"/>
  <c r="AF63" i="27"/>
  <c r="AB63" i="27"/>
  <c r="AS63" i="27"/>
  <c r="AM63" i="27"/>
  <c r="AH63" i="27"/>
  <c r="AC63" i="27"/>
  <c r="AQ63" i="27"/>
  <c r="AL63" i="27"/>
  <c r="AG63" i="27"/>
  <c r="AA63" i="27"/>
  <c r="AU63" i="27"/>
  <c r="J36" i="27" s="1"/>
  <c r="AP63" i="27"/>
  <c r="AK63" i="27"/>
  <c r="AE63" i="27"/>
  <c r="Z63" i="27"/>
  <c r="AT63" i="27"/>
  <c r="AO63" i="27"/>
  <c r="AI63" i="27"/>
  <c r="AD63" i="27"/>
  <c r="Y63" i="27"/>
  <c r="AL36" i="27"/>
  <c r="AT36" i="27"/>
  <c r="D36" i="27" s="1"/>
  <c r="G36" i="27" s="1"/>
  <c r="N65" i="27"/>
  <c r="B38" i="27"/>
  <c r="AJ38" i="27"/>
  <c r="AN41" i="27"/>
  <c r="C41" i="27" s="1"/>
  <c r="H41" i="27" s="1"/>
  <c r="AG43" i="27"/>
  <c r="AS45" i="27"/>
  <c r="AB46" i="27"/>
  <c r="AK48" i="27"/>
  <c r="AV77" i="27"/>
  <c r="K50" i="27" s="1"/>
  <c r="AR77" i="27"/>
  <c r="AN77" i="27"/>
  <c r="AJ77" i="27"/>
  <c r="AF77" i="27"/>
  <c r="AB77" i="27"/>
  <c r="AQ77" i="27"/>
  <c r="AL77" i="27"/>
  <c r="AG77" i="27"/>
  <c r="AA77" i="27"/>
  <c r="AU77" i="27"/>
  <c r="J50" i="27" s="1"/>
  <c r="AP77" i="27"/>
  <c r="AK77" i="27"/>
  <c r="AE77" i="27"/>
  <c r="Z77" i="27"/>
  <c r="AT77" i="27"/>
  <c r="AO77" i="27"/>
  <c r="AI77" i="27"/>
  <c r="AD77" i="27"/>
  <c r="Y77" i="27"/>
  <c r="AS77" i="27"/>
  <c r="AM77" i="27"/>
  <c r="AH77" i="27"/>
  <c r="AC77" i="27"/>
  <c r="H52" i="27"/>
  <c r="M60" i="27"/>
  <c r="M61" i="27"/>
  <c r="N62" i="27"/>
  <c r="M68" i="27"/>
  <c r="AV69" i="27"/>
  <c r="K42" i="27" s="1"/>
  <c r="AR69" i="27"/>
  <c r="AN69" i="27"/>
  <c r="AJ69" i="27"/>
  <c r="AF69" i="27"/>
  <c r="AB69" i="27"/>
  <c r="AC69" i="27"/>
  <c r="AH69" i="27"/>
  <c r="AM69" i="27"/>
  <c r="AS69" i="27"/>
  <c r="Z123" i="27"/>
  <c r="Z119" i="27"/>
  <c r="AD123" i="27"/>
  <c r="AD119" i="27"/>
  <c r="AH123" i="27"/>
  <c r="AH119" i="27"/>
  <c r="AL123" i="27"/>
  <c r="AL119" i="27"/>
  <c r="AP123" i="27"/>
  <c r="AP119" i="27"/>
  <c r="AT123" i="27"/>
  <c r="AT119" i="27"/>
  <c r="B118" i="27"/>
  <c r="Z118" i="27"/>
  <c r="AP118" i="27"/>
  <c r="AU118" i="27"/>
  <c r="AD120" i="27"/>
  <c r="AT120" i="27"/>
  <c r="AA122" i="27"/>
  <c r="AL122" i="27"/>
  <c r="AC123" i="27"/>
  <c r="AS123" i="27"/>
  <c r="N136" i="27"/>
  <c r="B124" i="27"/>
  <c r="Z124" i="27"/>
  <c r="AK124" i="27"/>
  <c r="AK136" i="27" s="1"/>
  <c r="AP124" i="27"/>
  <c r="Q125" i="27"/>
  <c r="Q137" i="27" s="1"/>
  <c r="V125" i="27"/>
  <c r="V137" i="27" s="1"/>
  <c r="AU125" i="27"/>
  <c r="R126" i="27"/>
  <c r="AC126" i="27"/>
  <c r="AC136" i="27" s="1"/>
  <c r="AH126" i="27"/>
  <c r="AS126" i="27"/>
  <c r="AF127" i="27"/>
  <c r="Y129" i="27"/>
  <c r="AD129" i="27"/>
  <c r="AO129" i="27"/>
  <c r="AV130" i="27"/>
  <c r="N134" i="27"/>
  <c r="M20" i="15"/>
  <c r="M12" i="15"/>
  <c r="U20" i="15"/>
  <c r="U12" i="15"/>
  <c r="AQ20" i="15"/>
  <c r="AE41" i="27"/>
  <c r="I42" i="27"/>
  <c r="AM43" i="27"/>
  <c r="AE45" i="27"/>
  <c r="AU45" i="27"/>
  <c r="E45" i="27" s="1"/>
  <c r="AI46" i="27"/>
  <c r="AM47" i="27"/>
  <c r="AM49" i="27"/>
  <c r="AM50" i="27"/>
  <c r="AA51" i="27"/>
  <c r="AQ51" i="27"/>
  <c r="M67" i="27"/>
  <c r="Y69" i="27"/>
  <c r="AD69" i="27"/>
  <c r="AI69" i="27"/>
  <c r="AO69" i="27"/>
  <c r="AT69" i="27"/>
  <c r="AA72" i="27"/>
  <c r="AF72" i="27"/>
  <c r="AK72" i="27"/>
  <c r="AQ72" i="27"/>
  <c r="AA73" i="27"/>
  <c r="AG73" i="27"/>
  <c r="AL73" i="27"/>
  <c r="AV75" i="27"/>
  <c r="K48" i="27" s="1"/>
  <c r="AR75" i="27"/>
  <c r="AN75" i="27"/>
  <c r="AJ75" i="27"/>
  <c r="AF75" i="27"/>
  <c r="AB75" i="27"/>
  <c r="AC75" i="27"/>
  <c r="AH75" i="27"/>
  <c r="AM75" i="27"/>
  <c r="AS75" i="27"/>
  <c r="O129" i="27"/>
  <c r="O126" i="27"/>
  <c r="S129" i="27"/>
  <c r="S126" i="27"/>
  <c r="W129" i="27"/>
  <c r="W126" i="27"/>
  <c r="AA129" i="27"/>
  <c r="AA126" i="27"/>
  <c r="AA124" i="27"/>
  <c r="AA120" i="27"/>
  <c r="AE129" i="27"/>
  <c r="AE126" i="27"/>
  <c r="AE124" i="27"/>
  <c r="AE120" i="27"/>
  <c r="AI129" i="27"/>
  <c r="AI126" i="27"/>
  <c r="AI124" i="27"/>
  <c r="AI120" i="27"/>
  <c r="AM129" i="27"/>
  <c r="AM126" i="27"/>
  <c r="AM124" i="27"/>
  <c r="AM120" i="27"/>
  <c r="AQ129" i="27"/>
  <c r="AQ126" i="27"/>
  <c r="AQ124" i="27"/>
  <c r="AQ120" i="27"/>
  <c r="AU126" i="27"/>
  <c r="AU124" i="27"/>
  <c r="AU120" i="27"/>
  <c r="AA118" i="27"/>
  <c r="AL118" i="27"/>
  <c r="AQ118" i="27"/>
  <c r="AI119" i="27"/>
  <c r="N132" i="27"/>
  <c r="B120" i="27"/>
  <c r="Z120" i="27"/>
  <c r="AP120" i="27"/>
  <c r="D121" i="27"/>
  <c r="O121" i="27"/>
  <c r="U121" i="27"/>
  <c r="AH121" i="27"/>
  <c r="AH122" i="27"/>
  <c r="AM122" i="27"/>
  <c r="M135" i="27"/>
  <c r="A123" i="27"/>
  <c r="Y123" i="27"/>
  <c r="AE123" i="27"/>
  <c r="AO123" i="27"/>
  <c r="AU123" i="27"/>
  <c r="AG124" i="27"/>
  <c r="AL124" i="27"/>
  <c r="R125" i="27"/>
  <c r="R137" i="27" s="1"/>
  <c r="W125" i="27"/>
  <c r="AC125" i="27"/>
  <c r="AL125" i="27"/>
  <c r="AQ125" i="27"/>
  <c r="Y126" i="27"/>
  <c r="AD126" i="27"/>
  <c r="AO126" i="27"/>
  <c r="AO132" i="27" s="1"/>
  <c r="AT126" i="27"/>
  <c r="AB127" i="27"/>
  <c r="U129" i="27"/>
  <c r="Z129" i="27"/>
  <c r="AK129" i="27"/>
  <c r="AP129" i="27"/>
  <c r="AN131" i="27"/>
  <c r="AV132" i="27"/>
  <c r="K120" i="27" s="1"/>
  <c r="P23" i="15"/>
  <c r="P26" i="15"/>
  <c r="T26" i="15"/>
  <c r="T23" i="15"/>
  <c r="AB26" i="15"/>
  <c r="AB23" i="15"/>
  <c r="AJ26" i="15"/>
  <c r="AJ23" i="15"/>
  <c r="Q12" i="15"/>
  <c r="X21" i="15"/>
  <c r="AB21" i="15"/>
  <c r="AF21" i="15"/>
  <c r="AJ21" i="15"/>
  <c r="AN21" i="15"/>
  <c r="AJ20" i="19"/>
  <c r="C11" i="19"/>
  <c r="AR20" i="19"/>
  <c r="A36" i="27"/>
  <c r="B39" i="27"/>
  <c r="AA41" i="27"/>
  <c r="AQ41" i="27"/>
  <c r="AI43" i="27"/>
  <c r="AA45" i="27"/>
  <c r="AE46" i="27"/>
  <c r="AU46" i="27"/>
  <c r="E46" i="27" s="1"/>
  <c r="AI47" i="27"/>
  <c r="AI49" i="27"/>
  <c r="N77" i="27"/>
  <c r="B50" i="27"/>
  <c r="M64" i="27"/>
  <c r="AV65" i="27"/>
  <c r="K38" i="27" s="1"/>
  <c r="AR65" i="27"/>
  <c r="AN65" i="27"/>
  <c r="AJ65" i="27"/>
  <c r="AF65" i="27"/>
  <c r="AB65" i="27"/>
  <c r="AC65" i="27"/>
  <c r="AH65" i="27"/>
  <c r="AM65" i="27"/>
  <c r="AS65" i="27"/>
  <c r="Z69" i="27"/>
  <c r="AE69" i="27"/>
  <c r="AK69" i="27"/>
  <c r="AP69" i="27"/>
  <c r="AU69" i="27"/>
  <c r="J42" i="27" s="1"/>
  <c r="AT72" i="27"/>
  <c r="AP72" i="27"/>
  <c r="AL72" i="27"/>
  <c r="AH72" i="27"/>
  <c r="AD72" i="27"/>
  <c r="Z72" i="27"/>
  <c r="AB72" i="27"/>
  <c r="AG72" i="27"/>
  <c r="AM72" i="27"/>
  <c r="AR72" i="27"/>
  <c r="AV73" i="27"/>
  <c r="K46" i="27" s="1"/>
  <c r="AR73" i="27"/>
  <c r="AN73" i="27"/>
  <c r="AJ73" i="27"/>
  <c r="AF73" i="27"/>
  <c r="AB73" i="27"/>
  <c r="AC73" i="27"/>
  <c r="AH73" i="27"/>
  <c r="AM73" i="27"/>
  <c r="AS73" i="27"/>
  <c r="Y75" i="27"/>
  <c r="AD75" i="27"/>
  <c r="AI75" i="27"/>
  <c r="AO75" i="27"/>
  <c r="AT75" i="27"/>
  <c r="AH118" i="27"/>
  <c r="AM118" i="27"/>
  <c r="M131" i="27"/>
  <c r="A119" i="27"/>
  <c r="AE119" i="27"/>
  <c r="AU119" i="27"/>
  <c r="AG120" i="27"/>
  <c r="AL120" i="27"/>
  <c r="E121" i="27"/>
  <c r="Q121" i="27"/>
  <c r="Q133" i="27" s="1"/>
  <c r="Q138" i="27" s="1"/>
  <c r="V121" i="27"/>
  <c r="V133" i="27" s="1"/>
  <c r="V138" i="27" s="1"/>
  <c r="AA121" i="27"/>
  <c r="F122" i="27"/>
  <c r="AD122" i="27"/>
  <c r="AI122" i="27"/>
  <c r="AI134" i="27" s="1"/>
  <c r="AT122" i="27"/>
  <c r="C123" i="27"/>
  <c r="AA123" i="27"/>
  <c r="AK123" i="27"/>
  <c r="AK135" i="27" s="1"/>
  <c r="AQ123" i="27"/>
  <c r="AH124" i="27"/>
  <c r="AS124" i="27"/>
  <c r="S125" i="27"/>
  <c r="AH125" i="27"/>
  <c r="U126" i="27"/>
  <c r="Z126" i="27"/>
  <c r="AP126" i="27"/>
  <c r="AN127" i="27"/>
  <c r="Q129" i="27"/>
  <c r="V129" i="27"/>
  <c r="AL129" i="27"/>
  <c r="M18" i="15"/>
  <c r="M26" i="15" s="1"/>
  <c r="Q18" i="15"/>
  <c r="Q26" i="15" s="1"/>
  <c r="U18" i="15"/>
  <c r="U26" i="15" s="1"/>
  <c r="L21" i="15"/>
  <c r="Y21" i="15"/>
  <c r="AC21" i="15"/>
  <c r="AG21" i="15"/>
  <c r="AK21" i="15"/>
  <c r="AO21" i="15"/>
  <c r="X26" i="15"/>
  <c r="AN26" i="15"/>
  <c r="C15" i="19"/>
  <c r="Z53" i="27"/>
  <c r="AD53" i="27"/>
  <c r="AH53" i="27"/>
  <c r="AL53" i="27"/>
  <c r="AP53" i="27"/>
  <c r="AT53" i="27"/>
  <c r="D53" i="27" s="1"/>
  <c r="G53" i="27" s="1"/>
  <c r="AI52" i="27"/>
  <c r="AI48" i="27"/>
  <c r="AM52" i="27"/>
  <c r="AM48" i="27"/>
  <c r="AQ52" i="27"/>
  <c r="AQ48" i="27"/>
  <c r="B34" i="27"/>
  <c r="AA34" i="27"/>
  <c r="AE34" i="27"/>
  <c r="AI34" i="27"/>
  <c r="AM34" i="27"/>
  <c r="AQ34" i="27"/>
  <c r="AU34" i="27"/>
  <c r="E34" i="27" s="1"/>
  <c r="B36" i="27"/>
  <c r="AA38" i="27"/>
  <c r="AE38" i="27"/>
  <c r="AI38" i="27"/>
  <c r="AM38" i="27"/>
  <c r="AQ38" i="27"/>
  <c r="AU38" i="27"/>
  <c r="E38" i="27" s="1"/>
  <c r="B40" i="27"/>
  <c r="AM41" i="27"/>
  <c r="AI42" i="27"/>
  <c r="AE43" i="27"/>
  <c r="AU43" i="27"/>
  <c r="E43" i="27" s="1"/>
  <c r="H44" i="27"/>
  <c r="AM45" i="27"/>
  <c r="AA46" i="27"/>
  <c r="AQ46" i="27"/>
  <c r="AE47" i="27"/>
  <c r="AU47" i="27"/>
  <c r="E47" i="27" s="1"/>
  <c r="AE49" i="27"/>
  <c r="AU49" i="27"/>
  <c r="E49" i="27" s="1"/>
  <c r="AE50" i="27"/>
  <c r="AU50" i="27"/>
  <c r="E50" i="27" s="1"/>
  <c r="AI51" i="27"/>
  <c r="Y65" i="27"/>
  <c r="AD65" i="27"/>
  <c r="AI65" i="27"/>
  <c r="AO65" i="27"/>
  <c r="AT65" i="27"/>
  <c r="AA69" i="27"/>
  <c r="AG69" i="27"/>
  <c r="AL69" i="27"/>
  <c r="AQ69" i="27"/>
  <c r="AV71" i="27"/>
  <c r="K44" i="27" s="1"/>
  <c r="AR71" i="27"/>
  <c r="AN71" i="27"/>
  <c r="AJ71" i="27"/>
  <c r="AF71" i="27"/>
  <c r="AB71" i="27"/>
  <c r="AC71" i="27"/>
  <c r="AH71" i="27"/>
  <c r="AM71" i="27"/>
  <c r="AS71" i="27"/>
  <c r="AC72" i="27"/>
  <c r="AI72" i="27"/>
  <c r="AN72" i="27"/>
  <c r="AS72" i="27"/>
  <c r="Y73" i="27"/>
  <c r="AD73" i="27"/>
  <c r="AI73" i="27"/>
  <c r="AO73" i="27"/>
  <c r="AT73" i="27"/>
  <c r="Z75" i="27"/>
  <c r="AE75" i="27"/>
  <c r="AK75" i="27"/>
  <c r="AP75" i="27"/>
  <c r="AU75" i="27"/>
  <c r="J48" i="27" s="1"/>
  <c r="M78" i="27"/>
  <c r="AV79" i="27"/>
  <c r="K52" i="27" s="1"/>
  <c r="AR79" i="27"/>
  <c r="AN79" i="27"/>
  <c r="AJ79" i="27"/>
  <c r="AF79" i="27"/>
  <c r="AB79" i="27"/>
  <c r="AC79" i="27"/>
  <c r="AH79" i="27"/>
  <c r="AM79" i="27"/>
  <c r="AS79" i="27"/>
  <c r="H117" i="27"/>
  <c r="Y122" i="27"/>
  <c r="Y118" i="27"/>
  <c r="AC122" i="27"/>
  <c r="AC118" i="27"/>
  <c r="AG122" i="27"/>
  <c r="AG118" i="27"/>
  <c r="AK122" i="27"/>
  <c r="AK134" i="27" s="1"/>
  <c r="AK118" i="27"/>
  <c r="AK130" i="27" s="1"/>
  <c r="AO122" i="27"/>
  <c r="AO118" i="27"/>
  <c r="AS122" i="27"/>
  <c r="AS118" i="27"/>
  <c r="AD118" i="27"/>
  <c r="AD130" i="27" s="1"/>
  <c r="AI118" i="27"/>
  <c r="AI130" i="27" s="1"/>
  <c r="AT118" i="27"/>
  <c r="AA119" i="27"/>
  <c r="AK119" i="27"/>
  <c r="AK131" i="27" s="1"/>
  <c r="AQ119" i="27"/>
  <c r="AC120" i="27"/>
  <c r="AH120" i="27"/>
  <c r="AS120" i="27"/>
  <c r="B121" i="27"/>
  <c r="R121" i="27"/>
  <c r="W121" i="27"/>
  <c r="AS121" i="27"/>
  <c r="Z122" i="27"/>
  <c r="AE122" i="27"/>
  <c r="AP122" i="27"/>
  <c r="AU122" i="27"/>
  <c r="AG123" i="27"/>
  <c r="AM123" i="27"/>
  <c r="Y124" i="27"/>
  <c r="AD124" i="27"/>
  <c r="AD136" i="27" s="1"/>
  <c r="AO124" i="27"/>
  <c r="AT124" i="27"/>
  <c r="O125" i="27"/>
  <c r="O137" i="27" s="1"/>
  <c r="Z125" i="27"/>
  <c r="AI125" i="27"/>
  <c r="AO125" i="27"/>
  <c r="AT125" i="27"/>
  <c r="AG126" i="27"/>
  <c r="AL126" i="27"/>
  <c r="AC129" i="27"/>
  <c r="AH129" i="27"/>
  <c r="AS129" i="27"/>
  <c r="AV136" i="27"/>
  <c r="K124" i="27" s="1"/>
  <c r="AN137" i="27"/>
  <c r="Y23" i="15"/>
  <c r="AC23" i="15"/>
  <c r="AG23" i="15"/>
  <c r="AK23" i="15"/>
  <c r="AO23" i="15"/>
  <c r="X24" i="15"/>
  <c r="AB24" i="15"/>
  <c r="AJ24" i="15"/>
  <c r="AN24" i="15"/>
  <c r="Y26" i="15"/>
  <c r="AC26" i="15"/>
  <c r="AG26" i="15"/>
  <c r="AK26" i="15"/>
  <c r="AO26" i="15"/>
  <c r="Y22" i="15"/>
  <c r="AC22" i="15"/>
  <c r="AG22" i="15"/>
  <c r="AK22" i="15"/>
  <c r="AO22" i="15"/>
  <c r="AA24" i="15"/>
  <c r="AI24" i="15"/>
  <c r="X25" i="15"/>
  <c r="AB25" i="15"/>
  <c r="AJ25" i="15"/>
  <c r="AN25" i="15"/>
  <c r="AS25" i="15"/>
  <c r="J16" i="15" s="1"/>
  <c r="AA26" i="15"/>
  <c r="AI26" i="15"/>
  <c r="AP20" i="15"/>
  <c r="Y23" i="19"/>
  <c r="AG21" i="19"/>
  <c r="AO23" i="19"/>
  <c r="O10" i="19"/>
  <c r="O19" i="19" s="1"/>
  <c r="W10" i="19"/>
  <c r="W19" i="19" s="1"/>
  <c r="AM10" i="19"/>
  <c r="AM19" i="19" s="1"/>
  <c r="AA11" i="19"/>
  <c r="AA20" i="19" s="1"/>
  <c r="AI11" i="19"/>
  <c r="AI20" i="19" s="1"/>
  <c r="AI25" i="19" s="1"/>
  <c r="AQ11" i="19"/>
  <c r="AQ20" i="19" s="1"/>
  <c r="AS21" i="19"/>
  <c r="I12" i="19" s="1"/>
  <c r="D12" i="19"/>
  <c r="AK23" i="19"/>
  <c r="P18" i="19"/>
  <c r="AF18" i="19"/>
  <c r="AL23" i="19"/>
  <c r="AD23" i="15"/>
  <c r="Y25" i="15"/>
  <c r="AC25" i="15"/>
  <c r="AG25" i="15"/>
  <c r="AK25" i="15"/>
  <c r="AO25" i="15"/>
  <c r="P25" i="15"/>
  <c r="T25" i="15"/>
  <c r="N20" i="15"/>
  <c r="V20" i="15"/>
  <c r="O22" i="15"/>
  <c r="S25" i="15"/>
  <c r="X10" i="19"/>
  <c r="X19" i="19" s="1"/>
  <c r="AN10" i="19"/>
  <c r="AN19" i="19" s="1"/>
  <c r="Y21" i="19"/>
  <c r="AT21" i="19"/>
  <c r="J12" i="19" s="1"/>
  <c r="E12" i="19"/>
  <c r="AG22" i="19"/>
  <c r="Q23" i="19"/>
  <c r="AS22" i="19"/>
  <c r="I13" i="19" s="1"/>
  <c r="AR20" i="15"/>
  <c r="AD21" i="15"/>
  <c r="M25" i="15"/>
  <c r="O18" i="19"/>
  <c r="O13" i="19"/>
  <c r="O22" i="19" s="1"/>
  <c r="S18" i="19"/>
  <c r="S14" i="19"/>
  <c r="S23" i="19" s="1"/>
  <c r="S13" i="19"/>
  <c r="S22" i="19" s="1"/>
  <c r="W18" i="19"/>
  <c r="W14" i="19"/>
  <c r="W23" i="19" s="1"/>
  <c r="AA18" i="19"/>
  <c r="AA12" i="19"/>
  <c r="AA21" i="19" s="1"/>
  <c r="AE18" i="19"/>
  <c r="AE13" i="19"/>
  <c r="AE22" i="19" s="1"/>
  <c r="AE12" i="19"/>
  <c r="AE21" i="19" s="1"/>
  <c r="AI18" i="19"/>
  <c r="AI14" i="19"/>
  <c r="AI23" i="19" s="1"/>
  <c r="AI13" i="19"/>
  <c r="AI22" i="19" s="1"/>
  <c r="AM18" i="19"/>
  <c r="AM14" i="19"/>
  <c r="AM23" i="19" s="1"/>
  <c r="AQ18" i="19"/>
  <c r="AQ12" i="19"/>
  <c r="AQ21" i="19" s="1"/>
  <c r="S10" i="19"/>
  <c r="S19" i="19" s="1"/>
  <c r="AA10" i="19"/>
  <c r="AA19" i="19" s="1"/>
  <c r="AI10" i="19"/>
  <c r="AI19" i="19" s="1"/>
  <c r="AQ10" i="19"/>
  <c r="AQ19" i="19" s="1"/>
  <c r="O11" i="19"/>
  <c r="O20" i="19" s="1"/>
  <c r="O25" i="19" s="1"/>
  <c r="W11" i="19"/>
  <c r="W20" i="19" s="1"/>
  <c r="AE11" i="19"/>
  <c r="AE20" i="19" s="1"/>
  <c r="AM11" i="19"/>
  <c r="AM20" i="19" s="1"/>
  <c r="AM12" i="19"/>
  <c r="AM21" i="19" s="1"/>
  <c r="W13" i="19"/>
  <c r="W22" i="19" s="1"/>
  <c r="AE14" i="19"/>
  <c r="AE23" i="19" s="1"/>
  <c r="L22" i="15"/>
  <c r="P22" i="15"/>
  <c r="T22" i="15"/>
  <c r="X22" i="15"/>
  <c r="AB22" i="15"/>
  <c r="AJ22" i="15"/>
  <c r="AN22" i="15"/>
  <c r="AS22" i="15"/>
  <c r="J13" i="15" s="1"/>
  <c r="AD24" i="15"/>
  <c r="AH24" i="15"/>
  <c r="AD26" i="15"/>
  <c r="AH26" i="15"/>
  <c r="R20" i="15"/>
  <c r="S22" i="15"/>
  <c r="P14" i="19"/>
  <c r="P23" i="19" s="1"/>
  <c r="P13" i="19"/>
  <c r="P22" i="19" s="1"/>
  <c r="T14" i="19"/>
  <c r="T23" i="19" s="1"/>
  <c r="T13" i="19"/>
  <c r="T22" i="19" s="1"/>
  <c r="T12" i="19"/>
  <c r="T21" i="19" s="1"/>
  <c r="T25" i="19" s="1"/>
  <c r="T18" i="19"/>
  <c r="X14" i="19"/>
  <c r="X23" i="19" s="1"/>
  <c r="X13" i="19"/>
  <c r="X22" i="19" s="1"/>
  <c r="X12" i="19"/>
  <c r="X21" i="19" s="1"/>
  <c r="AB14" i="19"/>
  <c r="AB23" i="19" s="1"/>
  <c r="AB13" i="19"/>
  <c r="AB22" i="19" s="1"/>
  <c r="AB12" i="19"/>
  <c r="AB21" i="19" s="1"/>
  <c r="AB25" i="19" s="1"/>
  <c r="AB18" i="19"/>
  <c r="AF14" i="19"/>
  <c r="AF23" i="19" s="1"/>
  <c r="AF13" i="19"/>
  <c r="AF22" i="19" s="1"/>
  <c r="AF12" i="19"/>
  <c r="AF21" i="19" s="1"/>
  <c r="AJ14" i="19"/>
  <c r="AJ23" i="19" s="1"/>
  <c r="AJ13" i="19"/>
  <c r="AJ22" i="19" s="1"/>
  <c r="AJ12" i="19"/>
  <c r="AJ21" i="19" s="1"/>
  <c r="AJ18" i="19"/>
  <c r="AN14" i="19"/>
  <c r="AN23" i="19" s="1"/>
  <c r="AN13" i="19"/>
  <c r="AN22" i="19" s="1"/>
  <c r="AN12" i="19"/>
  <c r="AN21" i="19" s="1"/>
  <c r="AR14" i="19"/>
  <c r="AR13" i="19"/>
  <c r="AR12" i="19"/>
  <c r="AR18" i="19"/>
  <c r="C9" i="19"/>
  <c r="F9" i="19" s="1"/>
  <c r="T10" i="19"/>
  <c r="T19" i="19" s="1"/>
  <c r="AB10" i="19"/>
  <c r="AB19" i="19" s="1"/>
  <c r="AJ10" i="19"/>
  <c r="AJ19" i="19" s="1"/>
  <c r="AR10" i="19"/>
  <c r="P11" i="19"/>
  <c r="P20" i="19" s="1"/>
  <c r="P25" i="19" s="1"/>
  <c r="X11" i="19"/>
  <c r="X20" i="19" s="1"/>
  <c r="X25" i="19" s="1"/>
  <c r="AF11" i="19"/>
  <c r="AF20" i="19" s="1"/>
  <c r="AN11" i="19"/>
  <c r="AN20" i="19" s="1"/>
  <c r="S12" i="19"/>
  <c r="S21" i="19" s="1"/>
  <c r="AO21" i="19"/>
  <c r="Q22" i="19"/>
  <c r="AA13" i="19"/>
  <c r="AA22" i="19" s="1"/>
  <c r="AL22" i="19"/>
  <c r="B13" i="19"/>
  <c r="G13" i="19" s="1"/>
  <c r="AG23" i="19"/>
  <c r="AQ14" i="19"/>
  <c r="AQ23" i="19" s="1"/>
  <c r="D15" i="19"/>
  <c r="Q9" i="11"/>
  <c r="R10" i="12"/>
  <c r="Q10" i="12"/>
  <c r="R24" i="13"/>
  <c r="T24" i="13"/>
  <c r="E35" i="13"/>
  <c r="I35" i="13"/>
  <c r="M35" i="13"/>
  <c r="U23" i="13" s="1"/>
  <c r="T23" i="13"/>
  <c r="R23" i="13"/>
  <c r="M10" i="19"/>
  <c r="M19" i="19" s="1"/>
  <c r="Q10" i="19"/>
  <c r="Q19" i="19" s="1"/>
  <c r="U10" i="19"/>
  <c r="U19" i="19" s="1"/>
  <c r="Y10" i="19"/>
  <c r="Y19" i="19" s="1"/>
  <c r="AC10" i="19"/>
  <c r="AC19" i="19" s="1"/>
  <c r="AC24" i="19" s="1"/>
  <c r="AG10" i="19"/>
  <c r="AG19" i="19" s="1"/>
  <c r="AK10" i="19"/>
  <c r="AK19" i="19" s="1"/>
  <c r="AO10" i="19"/>
  <c r="AO19" i="19" s="1"/>
  <c r="AS10" i="19"/>
  <c r="M11" i="19"/>
  <c r="M20" i="19" s="1"/>
  <c r="M25" i="19" s="1"/>
  <c r="Q11" i="19"/>
  <c r="Q20" i="19" s="1"/>
  <c r="Q25" i="19" s="1"/>
  <c r="U11" i="19"/>
  <c r="U20" i="19" s="1"/>
  <c r="Y11" i="19"/>
  <c r="Y20" i="19" s="1"/>
  <c r="AC11" i="19"/>
  <c r="AC20" i="19" s="1"/>
  <c r="AC25" i="19" s="1"/>
  <c r="AG11" i="19"/>
  <c r="AG20" i="19" s="1"/>
  <c r="AK11" i="19"/>
  <c r="AK20" i="19" s="1"/>
  <c r="AO11" i="19"/>
  <c r="AO20" i="19" s="1"/>
  <c r="AS11" i="19"/>
  <c r="U12" i="19"/>
  <c r="U21" i="19" s="1"/>
  <c r="Z12" i="19"/>
  <c r="Z21" i="19" s="1"/>
  <c r="AK12" i="19"/>
  <c r="AK21" i="19" s="1"/>
  <c r="AP12" i="19"/>
  <c r="AP21" i="19" s="1"/>
  <c r="N13" i="19"/>
  <c r="N22" i="19" s="1"/>
  <c r="Y13" i="19"/>
  <c r="Y22" i="19" s="1"/>
  <c r="AD13" i="19"/>
  <c r="AD22" i="19" s="1"/>
  <c r="AO13" i="19"/>
  <c r="AO22" i="19" s="1"/>
  <c r="AT13" i="19"/>
  <c r="M14" i="19"/>
  <c r="M23" i="19" s="1"/>
  <c r="R14" i="19"/>
  <c r="R23" i="19" s="1"/>
  <c r="AH14" i="19"/>
  <c r="AH23" i="19" s="1"/>
  <c r="AS14" i="19"/>
  <c r="Y18" i="19"/>
  <c r="AG18" i="19"/>
  <c r="AO18" i="19"/>
  <c r="M15" i="11"/>
  <c r="E30" i="13"/>
  <c r="P121" i="27"/>
  <c r="P133" i="27" s="1"/>
  <c r="P138" i="27" s="1"/>
  <c r="T121" i="27"/>
  <c r="T133" i="27" s="1"/>
  <c r="T138" i="27" s="1"/>
  <c r="X121" i="27"/>
  <c r="X133" i="27" s="1"/>
  <c r="X138" i="27" s="1"/>
  <c r="AR121" i="27"/>
  <c r="AR133" i="27" s="1"/>
  <c r="AV121" i="27"/>
  <c r="AV125" i="27"/>
  <c r="N10" i="19"/>
  <c r="N19" i="19" s="1"/>
  <c r="R10" i="19"/>
  <c r="V10" i="19"/>
  <c r="V19" i="19" s="1"/>
  <c r="Z10" i="19"/>
  <c r="AD10" i="19"/>
  <c r="AD19" i="19" s="1"/>
  <c r="AH10" i="19"/>
  <c r="AL10" i="19"/>
  <c r="AP10" i="19"/>
  <c r="AT10" i="19"/>
  <c r="N11" i="19"/>
  <c r="N20" i="19" s="1"/>
  <c r="N25" i="19" s="1"/>
  <c r="R11" i="19"/>
  <c r="R20" i="19" s="1"/>
  <c r="R25" i="19" s="1"/>
  <c r="V11" i="19"/>
  <c r="V20" i="19" s="1"/>
  <c r="Z11" i="19"/>
  <c r="Z20" i="19" s="1"/>
  <c r="AD11" i="19"/>
  <c r="AD20" i="19" s="1"/>
  <c r="AD25" i="19" s="1"/>
  <c r="AH11" i="19"/>
  <c r="AH20" i="19" s="1"/>
  <c r="AH25" i="19" s="1"/>
  <c r="AL11" i="19"/>
  <c r="AP11" i="19"/>
  <c r="AP20" i="19" s="1"/>
  <c r="AT11" i="19"/>
  <c r="V12" i="19"/>
  <c r="V21" i="19" s="1"/>
  <c r="AL12" i="19"/>
  <c r="Z13" i="19"/>
  <c r="Z22" i="19" s="1"/>
  <c r="AP13" i="19"/>
  <c r="AP22" i="19" s="1"/>
  <c r="N14" i="19"/>
  <c r="N23" i="19" s="1"/>
  <c r="AD14" i="19"/>
  <c r="AD23" i="19" s="1"/>
  <c r="AT14" i="19"/>
  <c r="E15" i="19"/>
  <c r="P12" i="11"/>
  <c r="C11" i="11"/>
  <c r="C17" i="11" s="1"/>
  <c r="C10" i="11"/>
  <c r="C16" i="11" s="1"/>
  <c r="C9" i="11"/>
  <c r="C15" i="11" s="1"/>
  <c r="G11" i="11"/>
  <c r="G17" i="11" s="1"/>
  <c r="G10" i="11"/>
  <c r="G16" i="11" s="1"/>
  <c r="G9" i="11"/>
  <c r="G15" i="11" s="1"/>
  <c r="K11" i="11"/>
  <c r="R11" i="11" s="1"/>
  <c r="K10" i="11"/>
  <c r="R10" i="11" s="1"/>
  <c r="K9" i="11"/>
  <c r="P8" i="11"/>
  <c r="R8" i="11" s="1"/>
  <c r="P18" i="13"/>
  <c r="F30" i="13"/>
  <c r="P23" i="13"/>
  <c r="F35" i="13"/>
  <c r="S24" i="13"/>
  <c r="D13" i="11"/>
  <c r="L13" i="11"/>
  <c r="H9" i="11"/>
  <c r="H15" i="11" s="1"/>
  <c r="H18" i="11" s="1"/>
  <c r="I13" i="11"/>
  <c r="Q12" i="11"/>
  <c r="M16" i="11"/>
  <c r="L9" i="12"/>
  <c r="Q8" i="12"/>
  <c r="C28" i="13"/>
  <c r="K28" i="13"/>
  <c r="K29" i="13"/>
  <c r="I30" i="13"/>
  <c r="P21" i="13"/>
  <c r="F33" i="13"/>
  <c r="A34" i="13"/>
  <c r="O22" i="13"/>
  <c r="I15" i="11"/>
  <c r="H10" i="12"/>
  <c r="C18" i="13"/>
  <c r="C30" i="13" s="1"/>
  <c r="C23" i="13"/>
  <c r="C35" i="13" s="1"/>
  <c r="G22" i="13"/>
  <c r="G34" i="13" s="1"/>
  <c r="G18" i="13"/>
  <c r="G30" i="13" s="1"/>
  <c r="G17" i="13"/>
  <c r="G29" i="13" s="1"/>
  <c r="G27" i="13"/>
  <c r="K19" i="13"/>
  <c r="K31" i="13" s="1"/>
  <c r="K22" i="13"/>
  <c r="K34" i="13" s="1"/>
  <c r="K18" i="13"/>
  <c r="K30" i="13" s="1"/>
  <c r="K23" i="13"/>
  <c r="K21" i="13"/>
  <c r="K33" i="13" s="1"/>
  <c r="D28" i="13"/>
  <c r="L28" i="13"/>
  <c r="Q16" i="13"/>
  <c r="C17" i="13"/>
  <c r="C29" i="13" s="1"/>
  <c r="O18" i="13"/>
  <c r="A30" i="13"/>
  <c r="T18" i="13"/>
  <c r="R18" i="13"/>
  <c r="O19" i="13"/>
  <c r="A31" i="13"/>
  <c r="K20" i="13"/>
  <c r="K32" i="13" s="1"/>
  <c r="I34" i="13"/>
  <c r="J35" i="13"/>
  <c r="M30" i="13"/>
  <c r="U18" i="13" s="1"/>
  <c r="S8" i="11"/>
  <c r="D15" i="11"/>
  <c r="D18" i="11" s="1"/>
  <c r="L15" i="11"/>
  <c r="N10" i="11"/>
  <c r="A16" i="11"/>
  <c r="M17" i="11"/>
  <c r="Q11" i="11"/>
  <c r="E13" i="11"/>
  <c r="M13" i="11"/>
  <c r="S12" i="11"/>
  <c r="S8" i="12"/>
  <c r="R8" i="12"/>
  <c r="Q24" i="13"/>
  <c r="D34" i="13"/>
  <c r="H34" i="13"/>
  <c r="L34" i="13"/>
  <c r="P17" i="13"/>
  <c r="F29" i="13"/>
  <c r="L31" i="13"/>
  <c r="Q19" i="13"/>
  <c r="K27" i="13"/>
  <c r="H43" i="14"/>
  <c r="H35" i="14"/>
  <c r="H33" i="14"/>
  <c r="H29" i="14"/>
  <c r="H32" i="14"/>
  <c r="A17" i="11"/>
  <c r="N11" i="11"/>
  <c r="I17" i="11"/>
  <c r="K9" i="12"/>
  <c r="P9" i="12" s="1"/>
  <c r="B27" i="13"/>
  <c r="B16" i="13"/>
  <c r="B28" i="13" s="1"/>
  <c r="F27" i="13"/>
  <c r="F16" i="13"/>
  <c r="J27" i="13"/>
  <c r="J20" i="13"/>
  <c r="J32" i="13" s="1"/>
  <c r="J16" i="13"/>
  <c r="J28" i="13" s="1"/>
  <c r="J19" i="13"/>
  <c r="J31" i="13" s="1"/>
  <c r="P15" i="13"/>
  <c r="H28" i="13"/>
  <c r="B18" i="13"/>
  <c r="B30" i="13" s="1"/>
  <c r="J18" i="13"/>
  <c r="J30" i="13" s="1"/>
  <c r="S19" i="13"/>
  <c r="M31" i="13"/>
  <c r="U19" i="13" s="1"/>
  <c r="R19" i="13"/>
  <c r="T19" i="13"/>
  <c r="L32" i="13"/>
  <c r="Q20" i="13"/>
  <c r="E34" i="13"/>
  <c r="M34" i="13"/>
  <c r="P24" i="13"/>
  <c r="E29" i="14"/>
  <c r="E43" i="14"/>
  <c r="E36" i="14"/>
  <c r="E40" i="14"/>
  <c r="I43" i="14"/>
  <c r="I29" i="14"/>
  <c r="I40" i="14"/>
  <c r="T28" i="14"/>
  <c r="M43" i="14"/>
  <c r="M29" i="14"/>
  <c r="W28" i="14"/>
  <c r="S28" i="14"/>
  <c r="M38" i="14"/>
  <c r="U23" i="14" s="1"/>
  <c r="V28" i="14"/>
  <c r="M42" i="14"/>
  <c r="U27" i="14" s="1"/>
  <c r="R28" i="14"/>
  <c r="M36" i="14"/>
  <c r="U21" i="14" s="1"/>
  <c r="I37" i="14"/>
  <c r="T23" i="14"/>
  <c r="G38" i="14"/>
  <c r="M40" i="14"/>
  <c r="U25" i="14" s="1"/>
  <c r="X27" i="14"/>
  <c r="M41" i="14"/>
  <c r="U26" i="14" s="1"/>
  <c r="X19" i="14"/>
  <c r="P19" i="14"/>
  <c r="T19" i="14"/>
  <c r="O20" i="14"/>
  <c r="G34" i="14"/>
  <c r="H34" i="14"/>
  <c r="T24" i="14"/>
  <c r="M39" i="14"/>
  <c r="U24" i="14" s="1"/>
  <c r="W24" i="14"/>
  <c r="S24" i="14"/>
  <c r="R24" i="14"/>
  <c r="G42" i="14"/>
  <c r="T27" i="14"/>
  <c r="B29" i="14"/>
  <c r="I36" i="14"/>
  <c r="F29" i="14"/>
  <c r="J29" i="14"/>
  <c r="F32" i="14"/>
  <c r="J32" i="14"/>
  <c r="E33" i="14"/>
  <c r="E44" i="14" s="1"/>
  <c r="I33" i="14"/>
  <c r="M33" i="14"/>
  <c r="U18" i="14" s="1"/>
  <c r="T18" i="14"/>
  <c r="V18" i="14"/>
  <c r="F36" i="14"/>
  <c r="E37" i="14"/>
  <c r="T22" i="14"/>
  <c r="W22" i="14"/>
  <c r="S22" i="14"/>
  <c r="F40" i="14"/>
  <c r="O25" i="14"/>
  <c r="H41" i="14"/>
  <c r="D29" i="14"/>
  <c r="L29" i="14"/>
  <c r="J36" i="14"/>
  <c r="F39" i="14"/>
  <c r="B41" i="14"/>
  <c r="J43" i="14"/>
  <c r="B9" i="11"/>
  <c r="F9" i="11"/>
  <c r="S9" i="11" s="1"/>
  <c r="J9" i="11"/>
  <c r="J15" i="11" s="1"/>
  <c r="B10" i="11"/>
  <c r="B16" i="11" s="1"/>
  <c r="F10" i="11"/>
  <c r="S10" i="11" s="1"/>
  <c r="J10" i="11"/>
  <c r="J16" i="11" s="1"/>
  <c r="F11" i="11"/>
  <c r="F10" i="12"/>
  <c r="O10" i="12" s="1"/>
  <c r="R15" i="13"/>
  <c r="S15" i="13" s="1"/>
  <c r="E16" i="13"/>
  <c r="E28" i="13" s="1"/>
  <c r="I16" i="13"/>
  <c r="I28" i="13" s="1"/>
  <c r="M16" i="13"/>
  <c r="D17" i="13"/>
  <c r="D29" i="13" s="1"/>
  <c r="H17" i="13"/>
  <c r="H29" i="13" s="1"/>
  <c r="L17" i="13"/>
  <c r="M20" i="13"/>
  <c r="L21" i="13"/>
  <c r="D23" i="13"/>
  <c r="D35" i="13" s="1"/>
  <c r="H23" i="13"/>
  <c r="H35" i="13" s="1"/>
  <c r="L23" i="13"/>
  <c r="E27" i="13"/>
  <c r="I27" i="13"/>
  <c r="M27" i="13"/>
  <c r="X28" i="14"/>
  <c r="P28" i="14"/>
  <c r="G43" i="14"/>
  <c r="Q17" i="14"/>
  <c r="F33" i="14"/>
  <c r="J33" i="14"/>
  <c r="O18" i="14"/>
  <c r="W18" i="14"/>
  <c r="E34" i="14"/>
  <c r="I34" i="14"/>
  <c r="W19" i="14"/>
  <c r="G36" i="14"/>
  <c r="K36" i="14"/>
  <c r="F37" i="14"/>
  <c r="J37" i="14"/>
  <c r="N22" i="14"/>
  <c r="V22" i="14"/>
  <c r="E38" i="14"/>
  <c r="I38" i="14"/>
  <c r="V23" i="14"/>
  <c r="B39" i="14"/>
  <c r="G40" i="14"/>
  <c r="K40" i="14"/>
  <c r="P25" i="14"/>
  <c r="X25" i="14"/>
  <c r="E41" i="14"/>
  <c r="T26" i="14"/>
  <c r="W26" i="14"/>
  <c r="S26" i="14"/>
  <c r="V26" i="14"/>
  <c r="E42" i="14"/>
  <c r="I42" i="14"/>
  <c r="V27" i="14"/>
  <c r="G29" i="14"/>
  <c r="G33" i="14"/>
  <c r="G44" i="14" s="1"/>
  <c r="G35" i="14"/>
  <c r="A37" i="14"/>
  <c r="M37" i="14"/>
  <c r="U22" i="14" s="1"/>
  <c r="J39" i="14"/>
  <c r="G41" i="14"/>
  <c r="K43" i="14"/>
  <c r="E17" i="13"/>
  <c r="E29" i="13" s="1"/>
  <c r="I17" i="13"/>
  <c r="I29" i="13" s="1"/>
  <c r="M17" i="13"/>
  <c r="D18" i="13"/>
  <c r="D30" i="13" s="1"/>
  <c r="H18" i="13"/>
  <c r="H30" i="13" s="1"/>
  <c r="L18" i="13"/>
  <c r="M21" i="13"/>
  <c r="R18" i="14"/>
  <c r="F34" i="14"/>
  <c r="J34" i="14"/>
  <c r="E35" i="14"/>
  <c r="I35" i="14"/>
  <c r="M35" i="14"/>
  <c r="U20" i="14" s="1"/>
  <c r="T20" i="14"/>
  <c r="V20" i="14"/>
  <c r="H36" i="14"/>
  <c r="T21" i="14"/>
  <c r="K37" i="14"/>
  <c r="J38" i="14"/>
  <c r="O23" i="14"/>
  <c r="H39" i="14"/>
  <c r="F41" i="14"/>
  <c r="J41" i="14"/>
  <c r="Q26" i="14"/>
  <c r="J42" i="14"/>
  <c r="B37" i="14"/>
  <c r="R17" i="14"/>
  <c r="V17" i="14"/>
  <c r="P18" i="14"/>
  <c r="R19" i="14"/>
  <c r="V19" i="14"/>
  <c r="P20" i="14"/>
  <c r="R21" i="14"/>
  <c r="V21" i="14"/>
  <c r="D38" i="14"/>
  <c r="H38" i="14"/>
  <c r="L38" i="14"/>
  <c r="Q23" i="14"/>
  <c r="O24" i="14"/>
  <c r="D40" i="14"/>
  <c r="H40" i="14"/>
  <c r="L40" i="14"/>
  <c r="Q25" i="14"/>
  <c r="D42" i="14"/>
  <c r="H42" i="14"/>
  <c r="L42" i="14"/>
  <c r="Q27" i="14"/>
  <c r="M32" i="14"/>
  <c r="M34" i="14"/>
  <c r="U19" i="14" s="1"/>
  <c r="G39" i="14"/>
  <c r="O17" i="14"/>
  <c r="S17" i="14"/>
  <c r="O19" i="14"/>
  <c r="S19" i="14"/>
  <c r="O21" i="14"/>
  <c r="S21" i="14"/>
  <c r="W21" i="14"/>
  <c r="D37" i="14"/>
  <c r="H37" i="14"/>
  <c r="L37" i="14"/>
  <c r="P22" i="14"/>
  <c r="R23" i="14"/>
  <c r="P24" i="14"/>
  <c r="R25" i="14"/>
  <c r="V25" i="14"/>
  <c r="P26" i="14"/>
  <c r="R27" i="14"/>
  <c r="AG35" i="6" l="1"/>
  <c r="D44" i="14"/>
  <c r="O23" i="22"/>
  <c r="AG40" i="6"/>
  <c r="AG34" i="6"/>
  <c r="AG39" i="6"/>
  <c r="AG45" i="6"/>
  <c r="AK21" i="17"/>
  <c r="E18" i="11"/>
  <c r="AL16" i="19"/>
  <c r="B16" i="19" s="1"/>
  <c r="AI28" i="25"/>
  <c r="S28" i="25"/>
  <c r="AG37" i="6"/>
  <c r="AG38" i="6"/>
  <c r="AG43" i="6"/>
  <c r="M42" i="6"/>
  <c r="Q22" i="15"/>
  <c r="M35" i="6"/>
  <c r="M22" i="15"/>
  <c r="M39" i="6"/>
  <c r="M43" i="6"/>
  <c r="AF21" i="26"/>
  <c r="M36" i="6"/>
  <c r="W25" i="19"/>
  <c r="S25" i="19"/>
  <c r="X21" i="26"/>
  <c r="AO136" i="27"/>
  <c r="AM28" i="25"/>
  <c r="M44" i="6"/>
  <c r="M41" i="6"/>
  <c r="AE28" i="25"/>
  <c r="AB21" i="26"/>
  <c r="AG44" i="6"/>
  <c r="R21" i="10"/>
  <c r="Z25" i="19"/>
  <c r="AJ20" i="26"/>
  <c r="AI131" i="27"/>
  <c r="M34" i="6"/>
  <c r="AG25" i="26"/>
  <c r="M38" i="6"/>
  <c r="AA135" i="27"/>
  <c r="Z28" i="25"/>
  <c r="AH21" i="10"/>
  <c r="W28" i="25"/>
  <c r="AO44" i="6"/>
  <c r="AA32" i="5"/>
  <c r="AL24" i="15"/>
  <c r="AP23" i="24"/>
  <c r="AN23" i="26"/>
  <c r="AO34" i="6"/>
  <c r="AC42" i="6"/>
  <c r="Q39" i="6"/>
  <c r="AC134" i="27"/>
  <c r="AA130" i="27"/>
  <c r="AO42" i="6"/>
  <c r="Y25" i="26"/>
  <c r="AD22" i="15"/>
  <c r="T24" i="26"/>
  <c r="T25" i="26" s="1"/>
  <c r="AD21" i="10"/>
  <c r="AO21" i="17"/>
  <c r="T34" i="27"/>
  <c r="X34" i="27"/>
  <c r="S34" i="27"/>
  <c r="O37" i="29"/>
  <c r="AN21" i="26"/>
  <c r="AM134" i="27"/>
  <c r="N21" i="10"/>
  <c r="AO25" i="19"/>
  <c r="AA131" i="27"/>
  <c r="AK25" i="19"/>
  <c r="U127" i="27"/>
  <c r="AH134" i="27"/>
  <c r="AH21" i="17"/>
  <c r="Z22" i="15"/>
  <c r="AH137" i="27"/>
  <c r="S32" i="5"/>
  <c r="Y134" i="27"/>
  <c r="Y136" i="27"/>
  <c r="AM130" i="27"/>
  <c r="M40" i="6"/>
  <c r="AB22" i="26"/>
  <c r="AH25" i="15"/>
  <c r="U25" i="19"/>
  <c r="AM135" i="27"/>
  <c r="AH136" i="27"/>
  <c r="AH130" i="27"/>
  <c r="AQ28" i="25"/>
  <c r="AC25" i="26"/>
  <c r="AC44" i="6"/>
  <c r="AP24" i="15"/>
  <c r="AD25" i="15"/>
  <c r="AB138" i="27"/>
  <c r="Z21" i="10"/>
  <c r="AL23" i="24"/>
  <c r="W25" i="26"/>
  <c r="U44" i="6"/>
  <c r="U43" i="6"/>
  <c r="C18" i="11"/>
  <c r="AH132" i="27"/>
  <c r="AN21" i="17"/>
  <c r="AE37" i="29"/>
  <c r="AB25" i="25"/>
  <c r="Q34" i="6"/>
  <c r="AC132" i="27"/>
  <c r="AE135" i="27"/>
  <c r="AJ21" i="17"/>
  <c r="AA37" i="29"/>
  <c r="X22" i="26"/>
  <c r="Q38" i="6"/>
  <c r="AF21" i="10"/>
  <c r="K44" i="14"/>
  <c r="AF21" i="17"/>
  <c r="Q40" i="6"/>
  <c r="AC34" i="6"/>
  <c r="Q42" i="6"/>
  <c r="Z137" i="27"/>
  <c r="AC38" i="6"/>
  <c r="Q35" i="6"/>
  <c r="AS19" i="25"/>
  <c r="AL21" i="10"/>
  <c r="AE131" i="27"/>
  <c r="AT14" i="17"/>
  <c r="AC35" i="6"/>
  <c r="Q43" i="6"/>
  <c r="Z32" i="5"/>
  <c r="AL17" i="26"/>
  <c r="Y21" i="17"/>
  <c r="S23" i="24"/>
  <c r="Y37" i="6"/>
  <c r="AC39" i="6"/>
  <c r="Q44" i="6"/>
  <c r="U34" i="27"/>
  <c r="Y25" i="19"/>
  <c r="AH133" i="27"/>
  <c r="Q37" i="6"/>
  <c r="X23" i="26"/>
  <c r="X20" i="26"/>
  <c r="AF34" i="22"/>
  <c r="AC43" i="6"/>
  <c r="AE21" i="10"/>
  <c r="R133" i="27"/>
  <c r="R138" i="27" s="1"/>
  <c r="Y38" i="6"/>
  <c r="AS14" i="10"/>
  <c r="AF19" i="25"/>
  <c r="AC36" i="6"/>
  <c r="AJ23" i="26"/>
  <c r="AO24" i="19"/>
  <c r="M23" i="15"/>
  <c r="AN25" i="19"/>
  <c r="AF20" i="26"/>
  <c r="AG36" i="6"/>
  <c r="AG46" i="6" s="1"/>
  <c r="AC137" i="27"/>
  <c r="AC45" i="6"/>
  <c r="U38" i="6"/>
  <c r="T19" i="25"/>
  <c r="AQ37" i="29"/>
  <c r="R46" i="6"/>
  <c r="Y45" i="6"/>
  <c r="AG21" i="17"/>
  <c r="AF25" i="19"/>
  <c r="P19" i="25"/>
  <c r="Y32" i="5"/>
  <c r="I44" i="14"/>
  <c r="AO137" i="27"/>
  <c r="AM37" i="29"/>
  <c r="N46" i="6"/>
  <c r="T22" i="25"/>
  <c r="AI23" i="22"/>
  <c r="Y40" i="6"/>
  <c r="AK25" i="26"/>
  <c r="L44" i="14"/>
  <c r="AS16" i="19"/>
  <c r="D16" i="19" s="1"/>
  <c r="AE24" i="19"/>
  <c r="AI137" i="27"/>
  <c r="AQ131" i="27"/>
  <c r="AI37" i="29"/>
  <c r="AN19" i="25"/>
  <c r="S23" i="22"/>
  <c r="AJ21" i="26"/>
  <c r="AD24" i="19"/>
  <c r="S137" i="27"/>
  <c r="X21" i="17"/>
  <c r="Y44" i="6"/>
  <c r="AM32" i="5"/>
  <c r="AM14" i="10"/>
  <c r="AO39" i="6"/>
  <c r="Y34" i="6"/>
  <c r="U32" i="5"/>
  <c r="Z24" i="15"/>
  <c r="X19" i="25"/>
  <c r="AJ24" i="19"/>
  <c r="R25" i="15"/>
  <c r="O133" i="27"/>
  <c r="O138" i="27" s="1"/>
  <c r="AP21" i="17"/>
  <c r="AN37" i="29"/>
  <c r="W14" i="10"/>
  <c r="AO43" i="6"/>
  <c r="AB24" i="19"/>
  <c r="R26" i="15"/>
  <c r="AO130" i="27"/>
  <c r="AQ135" i="27"/>
  <c r="Y42" i="6"/>
  <c r="M21" i="10"/>
  <c r="T24" i="19"/>
  <c r="R21" i="15"/>
  <c r="N25" i="15"/>
  <c r="AO134" i="27"/>
  <c r="AF37" i="29"/>
  <c r="AB34" i="22"/>
  <c r="Y35" i="6"/>
  <c r="Q32" i="5"/>
  <c r="H16" i="26"/>
  <c r="AO25" i="26"/>
  <c r="N21" i="15"/>
  <c r="N26" i="15"/>
  <c r="AP134" i="27"/>
  <c r="AQ137" i="27"/>
  <c r="AM23" i="24"/>
  <c r="AM25" i="26"/>
  <c r="AD28" i="25"/>
  <c r="U36" i="6"/>
  <c r="Y39" i="6"/>
  <c r="AI21" i="10"/>
  <c r="AI32" i="5"/>
  <c r="S46" i="6"/>
  <c r="AB21" i="17"/>
  <c r="G36" i="13"/>
  <c r="AV127" i="27"/>
  <c r="V23" i="15"/>
  <c r="AN138" i="27"/>
  <c r="AE134" i="27"/>
  <c r="Z21" i="17"/>
  <c r="X37" i="29"/>
  <c r="AT31" i="6"/>
  <c r="AI23" i="24"/>
  <c r="T25" i="25"/>
  <c r="V28" i="25"/>
  <c r="Y43" i="6"/>
  <c r="AT22" i="5"/>
  <c r="AJ19" i="25"/>
  <c r="AO32" i="5"/>
  <c r="AP46" i="6"/>
  <c r="H24" i="29"/>
  <c r="AE23" i="24"/>
  <c r="U41" i="6"/>
  <c r="U34" i="6"/>
  <c r="S21" i="10"/>
  <c r="AO36" i="6"/>
  <c r="W37" i="29"/>
  <c r="S37" i="29"/>
  <c r="R23" i="15"/>
  <c r="Z134" i="27"/>
  <c r="AP25" i="19"/>
  <c r="AG25" i="19"/>
  <c r="H12" i="19"/>
  <c r="W133" i="27"/>
  <c r="W138" i="27" s="1"/>
  <c r="AC130" i="27"/>
  <c r="AD134" i="27"/>
  <c r="AC131" i="27"/>
  <c r="AT25" i="29"/>
  <c r="AH46" i="6"/>
  <c r="O23" i="24"/>
  <c r="U42" i="6"/>
  <c r="AK32" i="5"/>
  <c r="Y36" i="6"/>
  <c r="P17" i="26"/>
  <c r="O32" i="5"/>
  <c r="AP25" i="15"/>
  <c r="AQ130" i="27"/>
  <c r="AS21" i="17"/>
  <c r="I13" i="17" s="1"/>
  <c r="AD46" i="6"/>
  <c r="U35" i="6"/>
  <c r="AC21" i="10"/>
  <c r="AB23" i="26"/>
  <c r="AC40" i="6"/>
  <c r="Q36" i="6"/>
  <c r="H11" i="10"/>
  <c r="I21" i="5"/>
  <c r="AP32" i="5"/>
  <c r="AF138" i="27"/>
  <c r="AR138" i="27"/>
  <c r="N23" i="15"/>
  <c r="W137" i="27"/>
  <c r="P37" i="29"/>
  <c r="AL127" i="27"/>
  <c r="Y130" i="27"/>
  <c r="AA133" i="27"/>
  <c r="AL25" i="29"/>
  <c r="Z46" i="6"/>
  <c r="AO37" i="6"/>
  <c r="U39" i="6"/>
  <c r="AO45" i="6"/>
  <c r="U40" i="6"/>
  <c r="AJ138" i="27"/>
  <c r="AG127" i="27"/>
  <c r="V46" i="6"/>
  <c r="AR23" i="24"/>
  <c r="AU23" i="22"/>
  <c r="AO40" i="6"/>
  <c r="AG32" i="5"/>
  <c r="AA46" i="6"/>
  <c r="V32" i="5"/>
  <c r="Q25" i="15"/>
  <c r="V21" i="15"/>
  <c r="AF24" i="15"/>
  <c r="AL25" i="15"/>
  <c r="B18" i="15"/>
  <c r="G18" i="15" s="1"/>
  <c r="AH21" i="15"/>
  <c r="AF23" i="15"/>
  <c r="F18" i="15"/>
  <c r="AF25" i="15"/>
  <c r="V25" i="15"/>
  <c r="H18" i="15"/>
  <c r="F14" i="15"/>
  <c r="G14" i="15"/>
  <c r="AF22" i="15"/>
  <c r="AP23" i="15"/>
  <c r="AR21" i="15"/>
  <c r="I12" i="15" s="1"/>
  <c r="AL23" i="15"/>
  <c r="AP26" i="15"/>
  <c r="U23" i="15"/>
  <c r="V26" i="15"/>
  <c r="AR24" i="15"/>
  <c r="I15" i="15" s="1"/>
  <c r="AH22" i="15"/>
  <c r="U25" i="15"/>
  <c r="U22" i="15"/>
  <c r="Q23" i="15"/>
  <c r="Z23" i="15"/>
  <c r="AP22" i="15"/>
  <c r="AP21" i="15"/>
  <c r="AL22" i="15"/>
  <c r="Z21" i="15"/>
  <c r="Z25" i="15"/>
  <c r="Z26" i="15"/>
  <c r="AL21" i="15"/>
  <c r="M44" i="14"/>
  <c r="U28" i="14" s="1"/>
  <c r="U17" i="14"/>
  <c r="M33" i="13"/>
  <c r="U21" i="13" s="1"/>
  <c r="T21" i="13"/>
  <c r="S21" i="13"/>
  <c r="R21" i="13"/>
  <c r="T17" i="13"/>
  <c r="M29" i="13"/>
  <c r="U17" i="13" s="1"/>
  <c r="S17" i="13"/>
  <c r="R17" i="13"/>
  <c r="K35" i="13"/>
  <c r="K36" i="13" s="1"/>
  <c r="Q23" i="13"/>
  <c r="M32" i="13"/>
  <c r="U20" i="13" s="1"/>
  <c r="R20" i="13"/>
  <c r="S20" i="13"/>
  <c r="T20" i="13"/>
  <c r="M28" i="13"/>
  <c r="R16" i="13"/>
  <c r="T16" i="13"/>
  <c r="S16" i="13"/>
  <c r="F28" i="13"/>
  <c r="F36" i="13" s="1"/>
  <c r="P16" i="13"/>
  <c r="J25" i="13"/>
  <c r="C36" i="13"/>
  <c r="F25" i="13"/>
  <c r="C25" i="13"/>
  <c r="K17" i="11"/>
  <c r="P11" i="11"/>
  <c r="E14" i="19"/>
  <c r="AT23" i="19"/>
  <c r="J14" i="19" s="1"/>
  <c r="AT19" i="19"/>
  <c r="E10" i="19"/>
  <c r="N24" i="19"/>
  <c r="M18" i="11"/>
  <c r="Y24" i="19"/>
  <c r="AF16" i="19"/>
  <c r="S24" i="19"/>
  <c r="AQ16" i="19"/>
  <c r="AR22" i="15"/>
  <c r="I13" i="15" s="1"/>
  <c r="AD16" i="19"/>
  <c r="AQ25" i="19"/>
  <c r="W24" i="19"/>
  <c r="Q16" i="19"/>
  <c r="AU134" i="27"/>
  <c r="J122" i="27" s="1"/>
  <c r="E122" i="27"/>
  <c r="I122" i="27" s="1"/>
  <c r="H38" i="27"/>
  <c r="G38" i="27"/>
  <c r="AJ16" i="19"/>
  <c r="AP127" i="27"/>
  <c r="AG132" i="27"/>
  <c r="AT64" i="27"/>
  <c r="AP64" i="27"/>
  <c r="AL64" i="27"/>
  <c r="AH64" i="27"/>
  <c r="AD64" i="27"/>
  <c r="Z64" i="27"/>
  <c r="AS64" i="27"/>
  <c r="AN64" i="27"/>
  <c r="AI64" i="27"/>
  <c r="AC64" i="27"/>
  <c r="AR64" i="27"/>
  <c r="AM64" i="27"/>
  <c r="AG64" i="27"/>
  <c r="AB64" i="27"/>
  <c r="AV64" i="27"/>
  <c r="K37" i="27" s="1"/>
  <c r="AQ64" i="27"/>
  <c r="AK64" i="27"/>
  <c r="AF64" i="27"/>
  <c r="AA64" i="27"/>
  <c r="AU64" i="27"/>
  <c r="J37" i="27" s="1"/>
  <c r="AO64" i="27"/>
  <c r="AJ64" i="27"/>
  <c r="AE64" i="27"/>
  <c r="Y64" i="27"/>
  <c r="AJ25" i="19"/>
  <c r="P24" i="19"/>
  <c r="O16" i="19"/>
  <c r="AR127" i="27"/>
  <c r="AD127" i="27"/>
  <c r="AG136" i="27"/>
  <c r="Y135" i="27"/>
  <c r="AU136" i="27"/>
  <c r="J124" i="27" s="1"/>
  <c r="E124" i="27"/>
  <c r="AQ127" i="27"/>
  <c r="AM127" i="27"/>
  <c r="AI127" i="27"/>
  <c r="AE127" i="27"/>
  <c r="AA127" i="27"/>
  <c r="S127" i="27"/>
  <c r="AQ21" i="15"/>
  <c r="AQ22" i="15"/>
  <c r="K118" i="27"/>
  <c r="AH127" i="27"/>
  <c r="Z136" i="27"/>
  <c r="AC135" i="27"/>
  <c r="AS132" i="27"/>
  <c r="D120" i="27"/>
  <c r="AP130" i="27"/>
  <c r="AS135" i="27"/>
  <c r="D123" i="27"/>
  <c r="AL135" i="27"/>
  <c r="AD135" i="27"/>
  <c r="AT60" i="27"/>
  <c r="AP60" i="27"/>
  <c r="AL60" i="27"/>
  <c r="AH60" i="27"/>
  <c r="AD60" i="27"/>
  <c r="Z60" i="27"/>
  <c r="AV60" i="27"/>
  <c r="K33" i="27" s="1"/>
  <c r="AQ60" i="27"/>
  <c r="AK60" i="27"/>
  <c r="AF60" i="27"/>
  <c r="AA60" i="27"/>
  <c r="AU60" i="27"/>
  <c r="J33" i="27" s="1"/>
  <c r="AO60" i="27"/>
  <c r="AJ60" i="27"/>
  <c r="AE60" i="27"/>
  <c r="Y60" i="27"/>
  <c r="AS60" i="27"/>
  <c r="AN60" i="27"/>
  <c r="AI60" i="27"/>
  <c r="AC60" i="27"/>
  <c r="AR60" i="27"/>
  <c r="AM60" i="27"/>
  <c r="AG60" i="27"/>
  <c r="AB60" i="27"/>
  <c r="AI135" i="27"/>
  <c r="AT62" i="27"/>
  <c r="AP62" i="27"/>
  <c r="AL62" i="27"/>
  <c r="AH62" i="27"/>
  <c r="AD62" i="27"/>
  <c r="Z62" i="27"/>
  <c r="AR62" i="27"/>
  <c r="AM62" i="27"/>
  <c r="AG62" i="27"/>
  <c r="AB62" i="27"/>
  <c r="AV62" i="27"/>
  <c r="K35" i="27" s="1"/>
  <c r="AQ62" i="27"/>
  <c r="AK62" i="27"/>
  <c r="AF62" i="27"/>
  <c r="AA62" i="27"/>
  <c r="AU62" i="27"/>
  <c r="J35" i="27" s="1"/>
  <c r="AO62" i="27"/>
  <c r="AJ62" i="27"/>
  <c r="AE62" i="27"/>
  <c r="Y62" i="27"/>
  <c r="AS62" i="27"/>
  <c r="AN62" i="27"/>
  <c r="AI62" i="27"/>
  <c r="AC62" i="27"/>
  <c r="I50" i="27"/>
  <c r="I45" i="27"/>
  <c r="AP37" i="29"/>
  <c r="Z37" i="29"/>
  <c r="E12" i="17"/>
  <c r="H12" i="17" s="1"/>
  <c r="AT20" i="17"/>
  <c r="J12" i="17" s="1"/>
  <c r="AI21" i="17"/>
  <c r="D23" i="29"/>
  <c r="H23" i="29" s="1"/>
  <c r="AS36" i="29"/>
  <c r="I23" i="29" s="1"/>
  <c r="AT31" i="29"/>
  <c r="J18" i="29" s="1"/>
  <c r="E18" i="29"/>
  <c r="AR29" i="29"/>
  <c r="C16" i="29"/>
  <c r="D15" i="29"/>
  <c r="AS28" i="29"/>
  <c r="AC37" i="29"/>
  <c r="M37" i="29"/>
  <c r="AT19" i="17"/>
  <c r="J11" i="17" s="1"/>
  <c r="E11" i="17"/>
  <c r="H11" i="17" s="1"/>
  <c r="AT34" i="29"/>
  <c r="J21" i="29" s="1"/>
  <c r="E21" i="29"/>
  <c r="AT30" i="29"/>
  <c r="J17" i="29" s="1"/>
  <c r="E17" i="29"/>
  <c r="AR35" i="29"/>
  <c r="C22" i="29"/>
  <c r="AS34" i="29"/>
  <c r="I21" i="29" s="1"/>
  <c r="D21" i="29"/>
  <c r="AD21" i="17"/>
  <c r="Z14" i="17"/>
  <c r="AI25" i="29"/>
  <c r="AB37" i="29"/>
  <c r="AB25" i="29"/>
  <c r="Z34" i="24"/>
  <c r="AS33" i="24"/>
  <c r="H20" i="24" s="1"/>
  <c r="E21" i="24"/>
  <c r="G21" i="24"/>
  <c r="F21" i="24"/>
  <c r="AG34" i="24"/>
  <c r="AS30" i="22"/>
  <c r="D18" i="22"/>
  <c r="AH34" i="22"/>
  <c r="E25" i="6"/>
  <c r="AT41" i="6"/>
  <c r="J25" i="6" s="1"/>
  <c r="B21" i="6"/>
  <c r="G21" i="6" s="1"/>
  <c r="AL37" i="6"/>
  <c r="AN14" i="17"/>
  <c r="X14" i="17"/>
  <c r="AA25" i="29"/>
  <c r="V25" i="29"/>
  <c r="AR31" i="24"/>
  <c r="D19" i="24"/>
  <c r="AR29" i="24"/>
  <c r="D17" i="24"/>
  <c r="D15" i="24"/>
  <c r="AR27" i="24"/>
  <c r="AJ34" i="24"/>
  <c r="AE14" i="17"/>
  <c r="W25" i="29"/>
  <c r="G24" i="29"/>
  <c r="F24" i="29"/>
  <c r="AC25" i="29"/>
  <c r="M25" i="29"/>
  <c r="AP34" i="24"/>
  <c r="AQ23" i="24"/>
  <c r="AA23" i="24"/>
  <c r="AK34" i="22"/>
  <c r="AF46" i="6"/>
  <c r="C20" i="5"/>
  <c r="H20" i="5" s="1"/>
  <c r="AN31" i="5"/>
  <c r="I11" i="26"/>
  <c r="AS25" i="26"/>
  <c r="I16" i="26" s="1"/>
  <c r="Z23" i="24"/>
  <c r="AM34" i="24"/>
  <c r="AJ34" i="22"/>
  <c r="AN33" i="22"/>
  <c r="C21" i="22"/>
  <c r="H21" i="22" s="1"/>
  <c r="C15" i="22"/>
  <c r="AN27" i="22"/>
  <c r="AE23" i="22"/>
  <c r="AL28" i="25"/>
  <c r="O19" i="25"/>
  <c r="AF26" i="25"/>
  <c r="Z31" i="6"/>
  <c r="D28" i="6"/>
  <c r="H28" i="6" s="1"/>
  <c r="AS44" i="6"/>
  <c r="I28" i="6" s="1"/>
  <c r="AJ46" i="6"/>
  <c r="AS38" i="6"/>
  <c r="I22" i="6" s="1"/>
  <c r="D22" i="6"/>
  <c r="D27" i="6"/>
  <c r="H27" i="6" s="1"/>
  <c r="AS43" i="6"/>
  <c r="I27" i="6" s="1"/>
  <c r="AO21" i="10"/>
  <c r="AG21" i="10"/>
  <c r="Y21" i="10"/>
  <c r="Q21" i="10"/>
  <c r="C17" i="5"/>
  <c r="H17" i="5" s="1"/>
  <c r="AN28" i="5"/>
  <c r="AL21" i="26"/>
  <c r="B12" i="26"/>
  <c r="G12" i="26" s="1"/>
  <c r="AI34" i="24"/>
  <c r="AK23" i="24"/>
  <c r="Y34" i="22"/>
  <c r="AU32" i="22"/>
  <c r="J20" i="22" s="1"/>
  <c r="E20" i="22"/>
  <c r="AU26" i="22"/>
  <c r="E14" i="22"/>
  <c r="I14" i="22" s="1"/>
  <c r="AE34" i="22"/>
  <c r="AJ27" i="25"/>
  <c r="T27" i="25"/>
  <c r="AN25" i="25"/>
  <c r="AS24" i="25"/>
  <c r="I14" i="25" s="1"/>
  <c r="D14" i="25"/>
  <c r="H14" i="25" s="1"/>
  <c r="AS22" i="25"/>
  <c r="D12" i="25"/>
  <c r="AO28" i="25"/>
  <c r="AK28" i="25"/>
  <c r="AG28" i="25"/>
  <c r="AC28" i="25"/>
  <c r="Y28" i="25"/>
  <c r="U28" i="25"/>
  <c r="Q28" i="25"/>
  <c r="M28" i="25"/>
  <c r="AN46" i="6"/>
  <c r="C23" i="6"/>
  <c r="AR39" i="6"/>
  <c r="C28" i="6"/>
  <c r="AR44" i="6"/>
  <c r="H17" i="6"/>
  <c r="H1" i="6" s="1"/>
  <c r="X21" i="10"/>
  <c r="AC25" i="5"/>
  <c r="AC32" i="5" s="1"/>
  <c r="AC22" i="5"/>
  <c r="AH23" i="24"/>
  <c r="AJ23" i="24"/>
  <c r="T23" i="24"/>
  <c r="AC23" i="22"/>
  <c r="AP28" i="25"/>
  <c r="AQ19" i="25"/>
  <c r="AF22" i="25"/>
  <c r="C14" i="25"/>
  <c r="AR24" i="25"/>
  <c r="AJ23" i="25"/>
  <c r="AB24" i="25"/>
  <c r="T23" i="25"/>
  <c r="V31" i="6"/>
  <c r="AR34" i="6"/>
  <c r="C18" i="6"/>
  <c r="D30" i="6"/>
  <c r="AS31" i="6"/>
  <c r="AC31" i="6"/>
  <c r="M31" i="6"/>
  <c r="C9" i="10"/>
  <c r="AR17" i="10"/>
  <c r="W21" i="10"/>
  <c r="AV26" i="5"/>
  <c r="K15" i="5" s="1"/>
  <c r="F15" i="5"/>
  <c r="I15" i="5" s="1"/>
  <c r="AV25" i="5"/>
  <c r="F14" i="5"/>
  <c r="I14" i="5" s="1"/>
  <c r="C14" i="5"/>
  <c r="H14" i="5" s="1"/>
  <c r="AN25" i="5"/>
  <c r="AF32" i="5"/>
  <c r="X32" i="5"/>
  <c r="P32" i="5"/>
  <c r="AD25" i="26"/>
  <c r="AJ17" i="26"/>
  <c r="T17" i="26"/>
  <c r="AN20" i="26"/>
  <c r="P24" i="26"/>
  <c r="P25" i="26" s="1"/>
  <c r="AL23" i="22"/>
  <c r="AQ31" i="6"/>
  <c r="AA31" i="6"/>
  <c r="AN14" i="10"/>
  <c r="X14" i="10"/>
  <c r="AJ22" i="5"/>
  <c r="T22" i="5"/>
  <c r="AE17" i="26"/>
  <c r="AJ21" i="10"/>
  <c r="AI14" i="10"/>
  <c r="S14" i="10"/>
  <c r="AP25" i="26"/>
  <c r="V17" i="26"/>
  <c r="AJ23" i="22"/>
  <c r="T23" i="22"/>
  <c r="AO19" i="25"/>
  <c r="Y19" i="25"/>
  <c r="AK45" i="6"/>
  <c r="O46" i="6"/>
  <c r="AQ32" i="5"/>
  <c r="AL22" i="5"/>
  <c r="V22" i="5"/>
  <c r="AA17" i="26"/>
  <c r="AN31" i="6"/>
  <c r="X31" i="6"/>
  <c r="P21" i="10"/>
  <c r="AO14" i="10"/>
  <c r="Y14" i="10"/>
  <c r="AG22" i="5"/>
  <c r="AI17" i="26"/>
  <c r="L30" i="13"/>
  <c r="Q18" i="13"/>
  <c r="L29" i="13"/>
  <c r="Q17" i="13"/>
  <c r="I36" i="13"/>
  <c r="F17" i="11"/>
  <c r="O11" i="11"/>
  <c r="J18" i="11"/>
  <c r="J36" i="13"/>
  <c r="D25" i="13"/>
  <c r="L18" i="11"/>
  <c r="T12" i="11" s="1"/>
  <c r="T9" i="11"/>
  <c r="D36" i="13"/>
  <c r="H13" i="11"/>
  <c r="H25" i="13"/>
  <c r="G18" i="11"/>
  <c r="G13" i="11"/>
  <c r="B12" i="19"/>
  <c r="G12" i="19" s="1"/>
  <c r="AL21" i="19"/>
  <c r="AL20" i="19"/>
  <c r="B11" i="19"/>
  <c r="V25" i="19"/>
  <c r="AP19" i="19"/>
  <c r="AP24" i="19" s="1"/>
  <c r="AP16" i="19"/>
  <c r="Z19" i="19"/>
  <c r="Z24" i="19" s="1"/>
  <c r="Z16" i="19"/>
  <c r="AV137" i="27"/>
  <c r="K125" i="27" s="1"/>
  <c r="F125" i="27"/>
  <c r="AS23" i="19"/>
  <c r="I14" i="19" s="1"/>
  <c r="D14" i="19"/>
  <c r="AT22" i="19"/>
  <c r="J13" i="19" s="1"/>
  <c r="E13" i="19"/>
  <c r="H13" i="19" s="1"/>
  <c r="AK24" i="19"/>
  <c r="U24" i="19"/>
  <c r="S23" i="13"/>
  <c r="I25" i="13"/>
  <c r="S10" i="12"/>
  <c r="AC16" i="19"/>
  <c r="AR21" i="19"/>
  <c r="AR25" i="19" s="1"/>
  <c r="G15" i="19" s="1"/>
  <c r="C12" i="19"/>
  <c r="F12" i="19" s="1"/>
  <c r="X16" i="19"/>
  <c r="D17" i="15"/>
  <c r="AR26" i="15"/>
  <c r="I17" i="15" s="1"/>
  <c r="AM25" i="19"/>
  <c r="AQ24" i="19"/>
  <c r="AI16" i="19"/>
  <c r="AN24" i="19"/>
  <c r="V16" i="19"/>
  <c r="O24" i="19"/>
  <c r="AO16" i="19"/>
  <c r="D125" i="27"/>
  <c r="AS137" i="27"/>
  <c r="AG130" i="27"/>
  <c r="H50" i="27"/>
  <c r="G50" i="27"/>
  <c r="H47" i="27"/>
  <c r="G47" i="27"/>
  <c r="AB16" i="19"/>
  <c r="Z127" i="27"/>
  <c r="E119" i="27"/>
  <c r="AU131" i="27"/>
  <c r="J119" i="27" s="1"/>
  <c r="AF24" i="19"/>
  <c r="AM16" i="19"/>
  <c r="Y127" i="27"/>
  <c r="E123" i="27"/>
  <c r="AU135" i="27"/>
  <c r="J123" i="27" s="1"/>
  <c r="AP132" i="27"/>
  <c r="AL130" i="27"/>
  <c r="AU127" i="27"/>
  <c r="E126" i="27"/>
  <c r="AQ23" i="15"/>
  <c r="AQ24" i="15"/>
  <c r="M21" i="15"/>
  <c r="AC127" i="27"/>
  <c r="AD132" i="27"/>
  <c r="Z130" i="27"/>
  <c r="AP131" i="27"/>
  <c r="AH131" i="27"/>
  <c r="Z131" i="27"/>
  <c r="AT68" i="27"/>
  <c r="AP68" i="27"/>
  <c r="AL68" i="27"/>
  <c r="AH68" i="27"/>
  <c r="AD68" i="27"/>
  <c r="Z68" i="27"/>
  <c r="AV68" i="27"/>
  <c r="K41" i="27" s="1"/>
  <c r="AQ68" i="27"/>
  <c r="AK68" i="27"/>
  <c r="AF68" i="27"/>
  <c r="AA68" i="27"/>
  <c r="AU68" i="27"/>
  <c r="J41" i="27" s="1"/>
  <c r="AO68" i="27"/>
  <c r="AJ68" i="27"/>
  <c r="AE68" i="27"/>
  <c r="Y68" i="27"/>
  <c r="AS68" i="27"/>
  <c r="AN68" i="27"/>
  <c r="AI68" i="27"/>
  <c r="AC68" i="27"/>
  <c r="AR68" i="27"/>
  <c r="AM68" i="27"/>
  <c r="AG68" i="27"/>
  <c r="AB68" i="27"/>
  <c r="AE130" i="27"/>
  <c r="I46" i="27"/>
  <c r="V34" i="27"/>
  <c r="C9" i="17"/>
  <c r="F9" i="17" s="1"/>
  <c r="AR17" i="17"/>
  <c r="E19" i="29"/>
  <c r="AT32" i="29"/>
  <c r="J19" i="29" s="1"/>
  <c r="AL28" i="29"/>
  <c r="B15" i="29"/>
  <c r="V37" i="29"/>
  <c r="V127" i="27"/>
  <c r="B10" i="17"/>
  <c r="G10" i="17" s="1"/>
  <c r="AL18" i="17"/>
  <c r="AE21" i="17"/>
  <c r="AT35" i="29"/>
  <c r="J22" i="29" s="1"/>
  <c r="E22" i="29"/>
  <c r="AO37" i="29"/>
  <c r="Y37" i="29"/>
  <c r="Y131" i="27"/>
  <c r="AR32" i="29"/>
  <c r="C19" i="29"/>
  <c r="AS31" i="29"/>
  <c r="I18" i="29" s="1"/>
  <c r="D18" i="29"/>
  <c r="X127" i="27"/>
  <c r="AT33" i="29"/>
  <c r="J20" i="29" s="1"/>
  <c r="E20" i="29"/>
  <c r="H20" i="29" s="1"/>
  <c r="B16" i="29"/>
  <c r="AL29" i="29"/>
  <c r="AL14" i="17"/>
  <c r="V14" i="17"/>
  <c r="S25" i="29"/>
  <c r="T37" i="29"/>
  <c r="AN25" i="29"/>
  <c r="X25" i="29"/>
  <c r="AL32" i="24"/>
  <c r="G20" i="24"/>
  <c r="C20" i="24"/>
  <c r="AL30" i="24"/>
  <c r="C18" i="24"/>
  <c r="C16" i="24"/>
  <c r="AL28" i="24"/>
  <c r="AL26" i="24"/>
  <c r="C14" i="24"/>
  <c r="V34" i="24"/>
  <c r="AE25" i="29"/>
  <c r="E18" i="24"/>
  <c r="G18" i="24"/>
  <c r="AS30" i="24"/>
  <c r="H18" i="24" s="1"/>
  <c r="F18" i="24"/>
  <c r="E16" i="24"/>
  <c r="AS28" i="24"/>
  <c r="H16" i="24" s="1"/>
  <c r="G16" i="24"/>
  <c r="F16" i="24"/>
  <c r="E14" i="24"/>
  <c r="G14" i="24"/>
  <c r="AS26" i="24"/>
  <c r="F14" i="24"/>
  <c r="AC34" i="24"/>
  <c r="AS26" i="22"/>
  <c r="D14" i="22"/>
  <c r="AD34" i="22"/>
  <c r="AJ14" i="17"/>
  <c r="T14" i="17"/>
  <c r="AH25" i="29"/>
  <c r="R25" i="29"/>
  <c r="AF34" i="24"/>
  <c r="AQ14" i="17"/>
  <c r="AA14" i="17"/>
  <c r="G20" i="29"/>
  <c r="AO25" i="29"/>
  <c r="Y25" i="29"/>
  <c r="AA34" i="24"/>
  <c r="W23" i="24"/>
  <c r="AC34" i="22"/>
  <c r="AR26" i="25"/>
  <c r="C16" i="25"/>
  <c r="P46" i="6"/>
  <c r="F10" i="26"/>
  <c r="F1" i="26" s="1"/>
  <c r="C1" i="26"/>
  <c r="W34" i="24"/>
  <c r="E17" i="22"/>
  <c r="I17" i="22" s="1"/>
  <c r="AU29" i="22"/>
  <c r="J17" i="22" s="1"/>
  <c r="AV28" i="22"/>
  <c r="K16" i="22" s="1"/>
  <c r="F16" i="22"/>
  <c r="AN28" i="22"/>
  <c r="C16" i="22"/>
  <c r="C19" i="22"/>
  <c r="AN31" i="22"/>
  <c r="AQ23" i="22"/>
  <c r="AA23" i="22"/>
  <c r="AM19" i="25"/>
  <c r="P26" i="25"/>
  <c r="R31" i="6"/>
  <c r="T46" i="6"/>
  <c r="AS42" i="6"/>
  <c r="I26" i="6" s="1"/>
  <c r="D26" i="6"/>
  <c r="D16" i="5"/>
  <c r="G16" i="5" s="1"/>
  <c r="AT27" i="5"/>
  <c r="AA25" i="26"/>
  <c r="V23" i="24"/>
  <c r="AS23" i="24"/>
  <c r="AG23" i="24"/>
  <c r="AU27" i="22"/>
  <c r="J15" i="22" s="1"/>
  <c r="E15" i="22"/>
  <c r="AU30" i="22"/>
  <c r="J18" i="22" s="1"/>
  <c r="E18" i="22"/>
  <c r="AI34" i="22"/>
  <c r="AR19" i="25"/>
  <c r="C18" i="25"/>
  <c r="F18" i="25" s="1"/>
  <c r="AF27" i="25"/>
  <c r="P27" i="25"/>
  <c r="AF25" i="25"/>
  <c r="AS26" i="25"/>
  <c r="I16" i="25" s="1"/>
  <c r="D16" i="25"/>
  <c r="AR45" i="6"/>
  <c r="C29" i="6"/>
  <c r="X46" i="6"/>
  <c r="C27" i="6"/>
  <c r="AR43" i="6"/>
  <c r="R32" i="5"/>
  <c r="AF23" i="24"/>
  <c r="P23" i="24"/>
  <c r="AO23" i="22"/>
  <c r="Y23" i="22"/>
  <c r="AH28" i="25"/>
  <c r="AI19" i="25"/>
  <c r="AN26" i="25"/>
  <c r="P22" i="25"/>
  <c r="AN23" i="25"/>
  <c r="AF24" i="25"/>
  <c r="X23" i="25"/>
  <c r="P24" i="25"/>
  <c r="N31" i="6"/>
  <c r="AM46" i="6"/>
  <c r="AO31" i="6"/>
  <c r="Y31" i="6"/>
  <c r="AR19" i="10"/>
  <c r="C11" i="10"/>
  <c r="F11" i="10" s="1"/>
  <c r="AM21" i="10"/>
  <c r="F17" i="5"/>
  <c r="I17" i="5" s="1"/>
  <c r="AV28" i="5"/>
  <c r="K17" i="5" s="1"/>
  <c r="AV29" i="5"/>
  <c r="K18" i="5" s="1"/>
  <c r="F18" i="5"/>
  <c r="I18" i="5" s="1"/>
  <c r="C18" i="5"/>
  <c r="H18" i="5" s="1"/>
  <c r="AN29" i="5"/>
  <c r="AT20" i="26"/>
  <c r="E11" i="26"/>
  <c r="H11" i="26" s="1"/>
  <c r="AF17" i="26"/>
  <c r="AN22" i="26"/>
  <c r="AH23" i="22"/>
  <c r="U45" i="6"/>
  <c r="AM31" i="6"/>
  <c r="W31" i="6"/>
  <c r="AR14" i="10"/>
  <c r="AR22" i="5"/>
  <c r="AF22" i="5"/>
  <c r="P22" i="5"/>
  <c r="AE46" i="6"/>
  <c r="T21" i="10"/>
  <c r="W32" i="5"/>
  <c r="AE25" i="26"/>
  <c r="AT17" i="26"/>
  <c r="AH17" i="26"/>
  <c r="AF23" i="22"/>
  <c r="P23" i="22"/>
  <c r="AK19" i="25"/>
  <c r="U19" i="25"/>
  <c r="AQ46" i="6"/>
  <c r="AL32" i="5"/>
  <c r="AH22" i="5"/>
  <c r="R22" i="5"/>
  <c r="AB72" i="4"/>
  <c r="Z25" i="26"/>
  <c r="O17" i="26"/>
  <c r="G17" i="6"/>
  <c r="G1" i="6" s="1"/>
  <c r="AJ31" i="6"/>
  <c r="T31" i="6"/>
  <c r="AK14" i="10"/>
  <c r="U14" i="10"/>
  <c r="Y22" i="5"/>
  <c r="W17" i="26"/>
  <c r="E36" i="13"/>
  <c r="O9" i="11"/>
  <c r="F15" i="11"/>
  <c r="F13" i="11"/>
  <c r="J44" i="14"/>
  <c r="H36" i="13"/>
  <c r="B36" i="13"/>
  <c r="H44" i="14"/>
  <c r="S11" i="11"/>
  <c r="S18" i="13"/>
  <c r="I18" i="11"/>
  <c r="J13" i="11"/>
  <c r="K25" i="13"/>
  <c r="K15" i="11"/>
  <c r="P9" i="11"/>
  <c r="C13" i="11"/>
  <c r="B10" i="19"/>
  <c r="AL19" i="19"/>
  <c r="V24" i="19"/>
  <c r="AV133" i="27"/>
  <c r="K121" i="27" s="1"/>
  <c r="F121" i="27"/>
  <c r="I121" i="27" s="1"/>
  <c r="D11" i="19"/>
  <c r="AS20" i="19"/>
  <c r="AG24" i="19"/>
  <c r="Q24" i="19"/>
  <c r="E25" i="13"/>
  <c r="M16" i="19"/>
  <c r="AR22" i="19"/>
  <c r="C13" i="19"/>
  <c r="F13" i="19" s="1"/>
  <c r="P16" i="19"/>
  <c r="AR25" i="15"/>
  <c r="I16" i="15" s="1"/>
  <c r="AE25" i="19"/>
  <c r="AI24" i="19"/>
  <c r="AA16" i="19"/>
  <c r="AK16" i="19"/>
  <c r="X24" i="19"/>
  <c r="N16" i="19"/>
  <c r="AA25" i="19"/>
  <c r="AG16" i="19"/>
  <c r="AS136" i="27"/>
  <c r="D124" i="27"/>
  <c r="D118" i="27"/>
  <c r="AS130" i="27"/>
  <c r="AG134" i="27"/>
  <c r="AT78" i="27"/>
  <c r="AP78" i="27"/>
  <c r="AL78" i="27"/>
  <c r="AH78" i="27"/>
  <c r="AD78" i="27"/>
  <c r="Z78" i="27"/>
  <c r="AR78" i="27"/>
  <c r="AM78" i="27"/>
  <c r="AG78" i="27"/>
  <c r="AB78" i="27"/>
  <c r="AV78" i="27"/>
  <c r="K51" i="27" s="1"/>
  <c r="AQ78" i="27"/>
  <c r="AK78" i="27"/>
  <c r="AF78" i="27"/>
  <c r="AA78" i="27"/>
  <c r="AU78" i="27"/>
  <c r="J51" i="27" s="1"/>
  <c r="AO78" i="27"/>
  <c r="AJ78" i="27"/>
  <c r="AE78" i="27"/>
  <c r="Y78" i="27"/>
  <c r="AS78" i="27"/>
  <c r="AN78" i="27"/>
  <c r="AI78" i="27"/>
  <c r="AC78" i="27"/>
  <c r="T16" i="19"/>
  <c r="G121" i="27"/>
  <c r="H121" i="27"/>
  <c r="G46" i="27"/>
  <c r="H46" i="27"/>
  <c r="AE16" i="19"/>
  <c r="D126" i="27"/>
  <c r="AT127" i="27"/>
  <c r="AO135" i="27"/>
  <c r="U133" i="27"/>
  <c r="U138" i="27" s="1"/>
  <c r="Z132" i="27"/>
  <c r="AQ132" i="27"/>
  <c r="AM132" i="27"/>
  <c r="AI132" i="27"/>
  <c r="AE132" i="27"/>
  <c r="AA132" i="27"/>
  <c r="W127" i="27"/>
  <c r="O127" i="27"/>
  <c r="AV67" i="27"/>
  <c r="K40" i="27" s="1"/>
  <c r="AR67" i="27"/>
  <c r="AN67" i="27"/>
  <c r="AJ67" i="27"/>
  <c r="AF67" i="27"/>
  <c r="AB67" i="27"/>
  <c r="AU67" i="27"/>
  <c r="J40" i="27" s="1"/>
  <c r="AP67" i="27"/>
  <c r="AK67" i="27"/>
  <c r="AE67" i="27"/>
  <c r="Z67" i="27"/>
  <c r="AT67" i="27"/>
  <c r="AO67" i="27"/>
  <c r="AI67" i="27"/>
  <c r="AD67" i="27"/>
  <c r="Y67" i="27"/>
  <c r="AS67" i="27"/>
  <c r="AM67" i="27"/>
  <c r="AH67" i="27"/>
  <c r="AC67" i="27"/>
  <c r="AQ67" i="27"/>
  <c r="AL67" i="27"/>
  <c r="AG67" i="27"/>
  <c r="AA67" i="27"/>
  <c r="G45" i="27"/>
  <c r="H45" i="27"/>
  <c r="AQ25" i="15"/>
  <c r="AQ26" i="15"/>
  <c r="C17" i="15"/>
  <c r="H17" i="15" s="1"/>
  <c r="P127" i="27"/>
  <c r="R127" i="27"/>
  <c r="AP136" i="27"/>
  <c r="AL134" i="27"/>
  <c r="AG131" i="27"/>
  <c r="AP135" i="27"/>
  <c r="AH135" i="27"/>
  <c r="Z135" i="27"/>
  <c r="T127" i="27"/>
  <c r="AQ134" i="27"/>
  <c r="AA137" i="27"/>
  <c r="I43" i="27"/>
  <c r="C17" i="29"/>
  <c r="AR30" i="29"/>
  <c r="AS29" i="29"/>
  <c r="I16" i="29" s="1"/>
  <c r="D16" i="29"/>
  <c r="AH37" i="29"/>
  <c r="R37" i="29"/>
  <c r="H14" i="29"/>
  <c r="H1" i="29" s="1"/>
  <c r="E1" i="29"/>
  <c r="Y132" i="27"/>
  <c r="AT58" i="27"/>
  <c r="AT80" i="27" s="1"/>
  <c r="AP58" i="27"/>
  <c r="AP80" i="27" s="1"/>
  <c r="AL58" i="27"/>
  <c r="AH58" i="27"/>
  <c r="AD58" i="27"/>
  <c r="AD80" i="27" s="1"/>
  <c r="Z58" i="27"/>
  <c r="Z80" i="27" s="1"/>
  <c r="AU58" i="27"/>
  <c r="J31" i="27" s="1"/>
  <c r="AO58" i="27"/>
  <c r="AO80" i="27" s="1"/>
  <c r="AJ58" i="27"/>
  <c r="AJ80" i="27" s="1"/>
  <c r="AE58" i="27"/>
  <c r="Y58" i="27"/>
  <c r="AS58" i="27"/>
  <c r="AN58" i="27"/>
  <c r="AI58" i="27"/>
  <c r="AI80" i="27" s="1"/>
  <c r="AC58" i="27"/>
  <c r="AC80" i="27" s="1"/>
  <c r="AR58" i="27"/>
  <c r="AM58" i="27"/>
  <c r="AG58" i="27"/>
  <c r="AG80" i="27" s="1"/>
  <c r="AB58" i="27"/>
  <c r="AB80" i="27" s="1"/>
  <c r="AV58" i="27"/>
  <c r="K31" i="27" s="1"/>
  <c r="AQ58" i="27"/>
  <c r="AK58" i="27"/>
  <c r="AK80" i="27" s="1"/>
  <c r="AF58" i="27"/>
  <c r="AF80" i="27" s="1"/>
  <c r="AA58" i="27"/>
  <c r="AL20" i="17"/>
  <c r="B12" i="17"/>
  <c r="G12" i="17" s="1"/>
  <c r="AQ21" i="17"/>
  <c r="AA21" i="17"/>
  <c r="AR33" i="29"/>
  <c r="C20" i="29"/>
  <c r="F20" i="29" s="1"/>
  <c r="B18" i="29"/>
  <c r="AL31" i="29"/>
  <c r="AK37" i="29"/>
  <c r="U37" i="29"/>
  <c r="AO131" i="27"/>
  <c r="U137" i="27"/>
  <c r="AT66" i="27"/>
  <c r="AP66" i="27"/>
  <c r="AL66" i="27"/>
  <c r="AH66" i="27"/>
  <c r="AD66" i="27"/>
  <c r="Z66" i="27"/>
  <c r="AU66" i="27"/>
  <c r="J39" i="27" s="1"/>
  <c r="AO66" i="27"/>
  <c r="AJ66" i="27"/>
  <c r="AE66" i="27"/>
  <c r="Y66" i="27"/>
  <c r="AS66" i="27"/>
  <c r="AN66" i="27"/>
  <c r="AI66" i="27"/>
  <c r="AC66" i="27"/>
  <c r="AR66" i="27"/>
  <c r="AM66" i="27"/>
  <c r="AG66" i="27"/>
  <c r="AB66" i="27"/>
  <c r="AV66" i="27"/>
  <c r="K39" i="27" s="1"/>
  <c r="AQ66" i="27"/>
  <c r="AK66" i="27"/>
  <c r="AF66" i="27"/>
  <c r="AA66" i="27"/>
  <c r="AL19" i="17"/>
  <c r="B11" i="17"/>
  <c r="G11" i="17" s="1"/>
  <c r="J9" i="17"/>
  <c r="AL34" i="29"/>
  <c r="B21" i="29"/>
  <c r="AL30" i="29"/>
  <c r="B17" i="29"/>
  <c r="AT70" i="27"/>
  <c r="AP70" i="27"/>
  <c r="AL70" i="27"/>
  <c r="AH70" i="27"/>
  <c r="AD70" i="27"/>
  <c r="Z70" i="27"/>
  <c r="AR70" i="27"/>
  <c r="AM70" i="27"/>
  <c r="AG70" i="27"/>
  <c r="AB70" i="27"/>
  <c r="AV70" i="27"/>
  <c r="K43" i="27" s="1"/>
  <c r="AQ70" i="27"/>
  <c r="AK70" i="27"/>
  <c r="AF70" i="27"/>
  <c r="AA70" i="27"/>
  <c r="AU70" i="27"/>
  <c r="J43" i="27" s="1"/>
  <c r="AO70" i="27"/>
  <c r="AJ70" i="27"/>
  <c r="AE70" i="27"/>
  <c r="Y70" i="27"/>
  <c r="AS70" i="27"/>
  <c r="AN70" i="27"/>
  <c r="AI70" i="27"/>
  <c r="AC70" i="27"/>
  <c r="I34" i="27"/>
  <c r="Y80" i="27"/>
  <c r="J29" i="27"/>
  <c r="AR20" i="17"/>
  <c r="C12" i="17"/>
  <c r="F12" i="17" s="1"/>
  <c r="AS30" i="29"/>
  <c r="I17" i="29" s="1"/>
  <c r="D17" i="29"/>
  <c r="F14" i="29"/>
  <c r="F1" i="29" s="1"/>
  <c r="H13" i="17"/>
  <c r="AH14" i="17"/>
  <c r="R14" i="17"/>
  <c r="AJ25" i="29"/>
  <c r="T25" i="29"/>
  <c r="AH34" i="24"/>
  <c r="AS33" i="22"/>
  <c r="D21" i="22"/>
  <c r="G21" i="22" s="1"/>
  <c r="O25" i="29"/>
  <c r="AO34" i="24"/>
  <c r="Y34" i="24"/>
  <c r="AP34" i="22"/>
  <c r="Z34" i="22"/>
  <c r="B25" i="6"/>
  <c r="AL41" i="6"/>
  <c r="E21" i="6"/>
  <c r="H21" i="6" s="1"/>
  <c r="AT37" i="6"/>
  <c r="AF14" i="17"/>
  <c r="P14" i="17"/>
  <c r="AP25" i="29"/>
  <c r="AD25" i="29"/>
  <c r="N25" i="29"/>
  <c r="D20" i="24"/>
  <c r="AR32" i="24"/>
  <c r="F20" i="24"/>
  <c r="AR30" i="24"/>
  <c r="D18" i="24"/>
  <c r="D16" i="24"/>
  <c r="AR28" i="24"/>
  <c r="AR26" i="24"/>
  <c r="D14" i="24"/>
  <c r="AB34" i="24"/>
  <c r="I38" i="27"/>
  <c r="AM14" i="17"/>
  <c r="W14" i="17"/>
  <c r="AK25" i="29"/>
  <c r="U25" i="29"/>
  <c r="AD23" i="24"/>
  <c r="D19" i="5"/>
  <c r="G19" i="5" s="1"/>
  <c r="AT30" i="5"/>
  <c r="AH25" i="26"/>
  <c r="C11" i="26"/>
  <c r="F11" i="26" s="1"/>
  <c r="AR20" i="26"/>
  <c r="X25" i="26"/>
  <c r="F18" i="22"/>
  <c r="AV30" i="22"/>
  <c r="K18" i="22" s="1"/>
  <c r="AV29" i="22"/>
  <c r="K17" i="22" s="1"/>
  <c r="AV27" i="22"/>
  <c r="K15" i="22" s="1"/>
  <c r="F15" i="22"/>
  <c r="AN32" i="22"/>
  <c r="C20" i="22"/>
  <c r="AM23" i="22"/>
  <c r="W23" i="22"/>
  <c r="AE19" i="25"/>
  <c r="AN22" i="25"/>
  <c r="AP31" i="6"/>
  <c r="AS45" i="6"/>
  <c r="I29" i="6" s="1"/>
  <c r="D29" i="6"/>
  <c r="AR41" i="6"/>
  <c r="C25" i="6"/>
  <c r="D20" i="6"/>
  <c r="AS36" i="6"/>
  <c r="I20" i="6" s="1"/>
  <c r="AS35" i="6"/>
  <c r="I19" i="6" s="1"/>
  <c r="D19" i="6"/>
  <c r="H19" i="6" s="1"/>
  <c r="D9" i="10"/>
  <c r="AS17" i="10"/>
  <c r="AK21" i="10"/>
  <c r="U21" i="10"/>
  <c r="D18" i="5"/>
  <c r="G18" i="5" s="1"/>
  <c r="AT29" i="5"/>
  <c r="D15" i="5"/>
  <c r="G15" i="5" s="1"/>
  <c r="AT26" i="5"/>
  <c r="D14" i="5"/>
  <c r="G14" i="5" s="1"/>
  <c r="AT25" i="5"/>
  <c r="AT31" i="5"/>
  <c r="D20" i="5"/>
  <c r="G20" i="5" s="1"/>
  <c r="AQ25" i="26"/>
  <c r="AC23" i="24"/>
  <c r="AO34" i="22"/>
  <c r="AU31" i="22"/>
  <c r="J19" i="22" s="1"/>
  <c r="E19" i="22"/>
  <c r="AM34" i="22"/>
  <c r="AJ26" i="25"/>
  <c r="X25" i="25"/>
  <c r="AR22" i="25"/>
  <c r="C12" i="25"/>
  <c r="AS23" i="25"/>
  <c r="I13" i="25" s="1"/>
  <c r="D13" i="25"/>
  <c r="C20" i="6"/>
  <c r="AR36" i="6"/>
  <c r="AR20" i="10"/>
  <c r="C12" i="10"/>
  <c r="AN21" i="10"/>
  <c r="F20" i="5"/>
  <c r="I20" i="5" s="1"/>
  <c r="AV31" i="5"/>
  <c r="K20" i="5" s="1"/>
  <c r="G17" i="5"/>
  <c r="AS25" i="5"/>
  <c r="AS32" i="5" s="1"/>
  <c r="AS22" i="5"/>
  <c r="I13" i="5"/>
  <c r="I1" i="5" s="1"/>
  <c r="F1" i="5"/>
  <c r="AB23" i="24"/>
  <c r="L23" i="24"/>
  <c r="AN23" i="22"/>
  <c r="AK23" i="22"/>
  <c r="AA19" i="25"/>
  <c r="X26" i="25"/>
  <c r="AR23" i="25"/>
  <c r="C13" i="25"/>
  <c r="AJ24" i="25"/>
  <c r="AB23" i="25"/>
  <c r="T24" i="25"/>
  <c r="AL31" i="6"/>
  <c r="AR37" i="6"/>
  <c r="C21" i="6"/>
  <c r="F21" i="6" s="1"/>
  <c r="AB46" i="6"/>
  <c r="AK31" i="6"/>
  <c r="U31" i="6"/>
  <c r="AR32" i="5"/>
  <c r="AJ32" i="5"/>
  <c r="AB32" i="5"/>
  <c r="T32" i="5"/>
  <c r="AR22" i="26"/>
  <c r="C13" i="26"/>
  <c r="F13" i="26" s="1"/>
  <c r="AT21" i="26"/>
  <c r="J12" i="26" s="1"/>
  <c r="E12" i="26"/>
  <c r="H12" i="26" s="1"/>
  <c r="C16" i="26"/>
  <c r="F16" i="26" s="1"/>
  <c r="AR17" i="26"/>
  <c r="AB17" i="26"/>
  <c r="AB20" i="26"/>
  <c r="AB25" i="26" s="1"/>
  <c r="AS72" i="4"/>
  <c r="AT23" i="22"/>
  <c r="AD23" i="22"/>
  <c r="M45" i="6"/>
  <c r="AI31" i="6"/>
  <c r="S31" i="6"/>
  <c r="AF14" i="10"/>
  <c r="AB22" i="5"/>
  <c r="AR23" i="26"/>
  <c r="AQ14" i="10"/>
  <c r="AE14" i="10"/>
  <c r="O14" i="10"/>
  <c r="AP17" i="26"/>
  <c r="AD17" i="26"/>
  <c r="AB23" i="22"/>
  <c r="AG19" i="25"/>
  <c r="Q19" i="25"/>
  <c r="AI46" i="6"/>
  <c r="AQ21" i="10"/>
  <c r="AE32" i="5"/>
  <c r="AD22" i="5"/>
  <c r="G16" i="26"/>
  <c r="AT72" i="4"/>
  <c r="AJ22" i="26"/>
  <c r="AF31" i="6"/>
  <c r="P31" i="6"/>
  <c r="G11" i="10"/>
  <c r="AG14" i="10"/>
  <c r="Q14" i="10"/>
  <c r="AO22" i="5"/>
  <c r="U22" i="5"/>
  <c r="Q21" i="13"/>
  <c r="L33" i="13"/>
  <c r="O10" i="11"/>
  <c r="F16" i="11"/>
  <c r="B13" i="11"/>
  <c r="B15" i="11"/>
  <c r="B18" i="11" s="1"/>
  <c r="F44" i="14"/>
  <c r="T15" i="13"/>
  <c r="L25" i="13"/>
  <c r="B25" i="13"/>
  <c r="Q9" i="12"/>
  <c r="S9" i="12"/>
  <c r="R9" i="12"/>
  <c r="G25" i="13"/>
  <c r="K16" i="11"/>
  <c r="P10" i="11"/>
  <c r="K13" i="11"/>
  <c r="AT20" i="19"/>
  <c r="E11" i="19"/>
  <c r="AH19" i="19"/>
  <c r="AH24" i="19" s="1"/>
  <c r="AH16" i="19"/>
  <c r="R19" i="19"/>
  <c r="R24" i="19" s="1"/>
  <c r="R16" i="19"/>
  <c r="AS19" i="19"/>
  <c r="D10" i="19"/>
  <c r="M24" i="19"/>
  <c r="M25" i="13"/>
  <c r="R9" i="11"/>
  <c r="AR19" i="19"/>
  <c r="C10" i="19"/>
  <c r="AR23" i="19"/>
  <c r="C14" i="19"/>
  <c r="AN16" i="19"/>
  <c r="AA24" i="19"/>
  <c r="S16" i="19"/>
  <c r="AR23" i="15"/>
  <c r="I14" i="15" s="1"/>
  <c r="U16" i="19"/>
  <c r="AT16" i="19"/>
  <c r="E16" i="19" s="1"/>
  <c r="AM24" i="19"/>
  <c r="Y16" i="19"/>
  <c r="AG135" i="27"/>
  <c r="AK138" i="27"/>
  <c r="AC138" i="27"/>
  <c r="G49" i="27"/>
  <c r="H49" i="27"/>
  <c r="H43" i="27"/>
  <c r="G43" i="27"/>
  <c r="H34" i="27"/>
  <c r="G34" i="27"/>
  <c r="AR16" i="19"/>
  <c r="C16" i="19" s="1"/>
  <c r="D122" i="27"/>
  <c r="AS134" i="27"/>
  <c r="AL132" i="27"/>
  <c r="W16" i="19"/>
  <c r="Q21" i="15"/>
  <c r="AO127" i="27"/>
  <c r="AL137" i="27"/>
  <c r="AL136" i="27"/>
  <c r="AU132" i="27"/>
  <c r="J120" i="27" s="1"/>
  <c r="E120" i="27"/>
  <c r="AQ136" i="27"/>
  <c r="AM136" i="27"/>
  <c r="AI136" i="27"/>
  <c r="AE136" i="27"/>
  <c r="AA136" i="27"/>
  <c r="U21" i="15"/>
  <c r="AS127" i="27"/>
  <c r="AU137" i="27"/>
  <c r="J125" i="27" s="1"/>
  <c r="E125" i="27"/>
  <c r="AA134" i="27"/>
  <c r="AU130" i="27"/>
  <c r="E118" i="27"/>
  <c r="AS131" i="27"/>
  <c r="D119" i="27"/>
  <c r="AL131" i="27"/>
  <c r="AD131" i="27"/>
  <c r="AV61" i="27"/>
  <c r="K34" i="27" s="1"/>
  <c r="AR61" i="27"/>
  <c r="AN61" i="27"/>
  <c r="AN80" i="27" s="1"/>
  <c r="AJ61" i="27"/>
  <c r="AF61" i="27"/>
  <c r="AB61" i="27"/>
  <c r="AQ61" i="27"/>
  <c r="AQ80" i="27" s="1"/>
  <c r="AL61" i="27"/>
  <c r="AG61" i="27"/>
  <c r="AA61" i="27"/>
  <c r="AA80" i="27" s="1"/>
  <c r="AU61" i="27"/>
  <c r="J34" i="27" s="1"/>
  <c r="AP61" i="27"/>
  <c r="AK61" i="27"/>
  <c r="AE61" i="27"/>
  <c r="Z61" i="27"/>
  <c r="AT61" i="27"/>
  <c r="AO61" i="27"/>
  <c r="AI61" i="27"/>
  <c r="AD61" i="27"/>
  <c r="Y61" i="27"/>
  <c r="AS61" i="27"/>
  <c r="AM61" i="27"/>
  <c r="AM80" i="27" s="1"/>
  <c r="AH61" i="27"/>
  <c r="AH80" i="27" s="1"/>
  <c r="AC61" i="27"/>
  <c r="AM131" i="27"/>
  <c r="S133" i="27"/>
  <c r="S138" i="27" s="1"/>
  <c r="I49" i="27"/>
  <c r="I47" i="27"/>
  <c r="Q34" i="27"/>
  <c r="F8" i="17"/>
  <c r="F1" i="17" s="1"/>
  <c r="C1" i="17"/>
  <c r="AL32" i="29"/>
  <c r="B19" i="29"/>
  <c r="E15" i="29"/>
  <c r="H15" i="29" s="1"/>
  <c r="AT28" i="29"/>
  <c r="AD37" i="29"/>
  <c r="N37" i="29"/>
  <c r="G13" i="17"/>
  <c r="F13" i="17"/>
  <c r="E10" i="17"/>
  <c r="H10" i="17" s="1"/>
  <c r="AT18" i="17"/>
  <c r="J10" i="17" s="1"/>
  <c r="AM21" i="17"/>
  <c r="W21" i="17"/>
  <c r="G8" i="17"/>
  <c r="G1" i="17" s="1"/>
  <c r="B1" i="17"/>
  <c r="B22" i="29"/>
  <c r="AL35" i="29"/>
  <c r="D19" i="29"/>
  <c r="AS32" i="29"/>
  <c r="I19" i="29" s="1"/>
  <c r="AG37" i="29"/>
  <c r="Q37" i="29"/>
  <c r="AK127" i="27"/>
  <c r="Q127" i="27"/>
  <c r="AT74" i="27"/>
  <c r="AP74" i="27"/>
  <c r="AL74" i="27"/>
  <c r="AH74" i="27"/>
  <c r="AD74" i="27"/>
  <c r="Z74" i="27"/>
  <c r="AU74" i="27"/>
  <c r="J47" i="27" s="1"/>
  <c r="AO74" i="27"/>
  <c r="AJ74" i="27"/>
  <c r="AE74" i="27"/>
  <c r="Y74" i="27"/>
  <c r="AS74" i="27"/>
  <c r="AN74" i="27"/>
  <c r="AI74" i="27"/>
  <c r="AC74" i="27"/>
  <c r="AR74" i="27"/>
  <c r="AM74" i="27"/>
  <c r="AG74" i="27"/>
  <c r="AB74" i="27"/>
  <c r="AV74" i="27"/>
  <c r="K47" i="27" s="1"/>
  <c r="AQ74" i="27"/>
  <c r="AK74" i="27"/>
  <c r="AF74" i="27"/>
  <c r="AA74" i="27"/>
  <c r="O34" i="27"/>
  <c r="AR36" i="29"/>
  <c r="C23" i="29"/>
  <c r="AS35" i="29"/>
  <c r="I22" i="29" s="1"/>
  <c r="D22" i="29"/>
  <c r="AE80" i="27"/>
  <c r="K29" i="27"/>
  <c r="K53" i="27" s="1"/>
  <c r="AV80" i="27"/>
  <c r="AR80" i="27"/>
  <c r="AS80" i="27"/>
  <c r="AL80" i="27"/>
  <c r="AR18" i="17"/>
  <c r="C10" i="17"/>
  <c r="F10" i="17" s="1"/>
  <c r="AR31" i="29"/>
  <c r="C18" i="29"/>
  <c r="AT29" i="29"/>
  <c r="J16" i="29" s="1"/>
  <c r="E16" i="29"/>
  <c r="B1" i="29"/>
  <c r="G14" i="29"/>
  <c r="G1" i="29" s="1"/>
  <c r="AP14" i="17"/>
  <c r="AD14" i="17"/>
  <c r="N14" i="17"/>
  <c r="AJ37" i="29"/>
  <c r="AR25" i="29"/>
  <c r="AF25" i="29"/>
  <c r="P25" i="29"/>
  <c r="AL31" i="24"/>
  <c r="C19" i="24"/>
  <c r="AL29" i="24"/>
  <c r="C17" i="24"/>
  <c r="AL27" i="24"/>
  <c r="C15" i="24"/>
  <c r="AD34" i="24"/>
  <c r="AS29" i="22"/>
  <c r="D17" i="22"/>
  <c r="E19" i="24"/>
  <c r="AS31" i="24"/>
  <c r="H19" i="24" s="1"/>
  <c r="G19" i="24"/>
  <c r="F19" i="24"/>
  <c r="AS29" i="24"/>
  <c r="H17" i="24" s="1"/>
  <c r="E17" i="24"/>
  <c r="G17" i="24"/>
  <c r="F17" i="24"/>
  <c r="E15" i="24"/>
  <c r="AS27" i="24"/>
  <c r="H15" i="24" s="1"/>
  <c r="G15" i="24"/>
  <c r="F15" i="24"/>
  <c r="AK34" i="24"/>
  <c r="AL34" i="22"/>
  <c r="D1" i="22"/>
  <c r="G13" i="22"/>
  <c r="G1" i="22" s="1"/>
  <c r="AR14" i="17"/>
  <c r="AB14" i="17"/>
  <c r="AQ25" i="29"/>
  <c r="Z25" i="29"/>
  <c r="AN34" i="24"/>
  <c r="X34" i="24"/>
  <c r="AI14" i="17"/>
  <c r="AM25" i="29"/>
  <c r="AS25" i="29"/>
  <c r="AG25" i="29"/>
  <c r="Q25" i="29"/>
  <c r="AS41" i="6"/>
  <c r="I25" i="6" s="1"/>
  <c r="D25" i="6"/>
  <c r="AN30" i="5"/>
  <c r="C19" i="5"/>
  <c r="H19" i="5" s="1"/>
  <c r="AN27" i="5"/>
  <c r="C16" i="5"/>
  <c r="H16" i="5" s="1"/>
  <c r="G15" i="26"/>
  <c r="F15" i="26"/>
  <c r="H13" i="26"/>
  <c r="G13" i="26"/>
  <c r="AV23" i="22"/>
  <c r="AN30" i="22"/>
  <c r="C18" i="22"/>
  <c r="AR34" i="22"/>
  <c r="AV33" i="22"/>
  <c r="K21" i="22" s="1"/>
  <c r="F21" i="22"/>
  <c r="I21" i="22" s="1"/>
  <c r="AV31" i="22"/>
  <c r="K19" i="22" s="1"/>
  <c r="F19" i="22"/>
  <c r="AN29" i="22"/>
  <c r="C17" i="22"/>
  <c r="H22" i="22"/>
  <c r="G22" i="22"/>
  <c r="AT28" i="25"/>
  <c r="J18" i="25" s="1"/>
  <c r="J12" i="25"/>
  <c r="N28" i="25"/>
  <c r="W19" i="25"/>
  <c r="X22" i="25"/>
  <c r="AH31" i="6"/>
  <c r="AR42" i="6"/>
  <c r="C26" i="6"/>
  <c r="AS34" i="6"/>
  <c r="D18" i="6"/>
  <c r="D23" i="6"/>
  <c r="AS39" i="6"/>
  <c r="I23" i="6" s="1"/>
  <c r="AK46" i="6"/>
  <c r="AS20" i="10"/>
  <c r="I12" i="10" s="1"/>
  <c r="D12" i="10"/>
  <c r="AN26" i="5"/>
  <c r="C15" i="5"/>
  <c r="H15" i="5" s="1"/>
  <c r="AD32" i="5"/>
  <c r="H13" i="5"/>
  <c r="H1" i="5" s="1"/>
  <c r="C1" i="5"/>
  <c r="C12" i="26"/>
  <c r="F12" i="26" s="1"/>
  <c r="AR21" i="26"/>
  <c r="B11" i="26"/>
  <c r="G11" i="26" s="1"/>
  <c r="AL20" i="26"/>
  <c r="AL25" i="26" s="1"/>
  <c r="AO23" i="24"/>
  <c r="Y23" i="24"/>
  <c r="AG34" i="22"/>
  <c r="AU28" i="22"/>
  <c r="J16" i="22" s="1"/>
  <c r="E16" i="22"/>
  <c r="AQ34" i="22"/>
  <c r="AA34" i="22"/>
  <c r="AB19" i="25"/>
  <c r="AN27" i="25"/>
  <c r="X27" i="25"/>
  <c r="T26" i="25"/>
  <c r="P25" i="25"/>
  <c r="AB22" i="25"/>
  <c r="C19" i="6"/>
  <c r="AR35" i="6"/>
  <c r="C24" i="6"/>
  <c r="AR40" i="6"/>
  <c r="AV30" i="5"/>
  <c r="K19" i="5" s="1"/>
  <c r="F19" i="5"/>
  <c r="I19" i="5" s="1"/>
  <c r="AV27" i="5"/>
  <c r="K16" i="5" s="1"/>
  <c r="F16" i="5"/>
  <c r="I16" i="5" s="1"/>
  <c r="AH32" i="5"/>
  <c r="AE34" i="24"/>
  <c r="AN23" i="24"/>
  <c r="X23" i="24"/>
  <c r="AG23" i="22"/>
  <c r="R28" i="25"/>
  <c r="S19" i="25"/>
  <c r="AN24" i="25"/>
  <c r="AF23" i="25"/>
  <c r="X24" i="25"/>
  <c r="P23" i="25"/>
  <c r="AD31" i="6"/>
  <c r="D24" i="6"/>
  <c r="AS40" i="6"/>
  <c r="I24" i="6" s="1"/>
  <c r="W46" i="6"/>
  <c r="F17" i="6"/>
  <c r="F1" i="6" s="1"/>
  <c r="C1" i="6"/>
  <c r="AG31" i="6"/>
  <c r="Q45" i="6"/>
  <c r="Q31" i="6"/>
  <c r="G10" i="10"/>
  <c r="H10" i="10"/>
  <c r="F10" i="10"/>
  <c r="AB21" i="10"/>
  <c r="AI25" i="26"/>
  <c r="AN17" i="26"/>
  <c r="X17" i="26"/>
  <c r="K14" i="22"/>
  <c r="AP23" i="22"/>
  <c r="Z23" i="22"/>
  <c r="AS37" i="6"/>
  <c r="I21" i="6" s="1"/>
  <c r="AC37" i="6"/>
  <c r="M37" i="6"/>
  <c r="AE31" i="6"/>
  <c r="O31" i="6"/>
  <c r="O21" i="10"/>
  <c r="AB14" i="10"/>
  <c r="AV22" i="5"/>
  <c r="AN22" i="5"/>
  <c r="X22" i="5"/>
  <c r="AQ17" i="26"/>
  <c r="F15" i="25"/>
  <c r="G15" i="25"/>
  <c r="AT21" i="10"/>
  <c r="J13" i="10" s="1"/>
  <c r="AA14" i="10"/>
  <c r="AU32" i="5"/>
  <c r="J21" i="5" s="1"/>
  <c r="J14" i="5"/>
  <c r="G21" i="5"/>
  <c r="H21" i="5"/>
  <c r="Z17" i="26"/>
  <c r="AR23" i="22"/>
  <c r="X23" i="22"/>
  <c r="AC19" i="25"/>
  <c r="M19" i="25"/>
  <c r="AA21" i="10"/>
  <c r="AP22" i="5"/>
  <c r="Z22" i="5"/>
  <c r="AP72" i="4"/>
  <c r="AM17" i="26"/>
  <c r="AR31" i="6"/>
  <c r="AB31" i="6"/>
  <c r="AC14" i="10"/>
  <c r="M14" i="10"/>
  <c r="AK22" i="5"/>
  <c r="Q22" i="5"/>
  <c r="AF23" i="26"/>
  <c r="AF25" i="26" s="1"/>
  <c r="Y46" i="6" l="1"/>
  <c r="I15" i="22"/>
  <c r="AO46" i="6"/>
  <c r="H11" i="19"/>
  <c r="Q46" i="6"/>
  <c r="AD138" i="27"/>
  <c r="AJ25" i="26"/>
  <c r="AL24" i="19"/>
  <c r="AM138" i="27"/>
  <c r="I18" i="22"/>
  <c r="AC46" i="6"/>
  <c r="AR28" i="25"/>
  <c r="AR37" i="29"/>
  <c r="U46" i="6"/>
  <c r="Y138" i="27"/>
  <c r="AN34" i="22"/>
  <c r="AO138" i="27"/>
  <c r="AL21" i="17"/>
  <c r="H16" i="29"/>
  <c r="AR34" i="24"/>
  <c r="AR24" i="19"/>
  <c r="M46" i="6"/>
  <c r="AH138" i="27"/>
  <c r="AI138" i="27"/>
  <c r="AB28" i="25"/>
  <c r="AQ138" i="27"/>
  <c r="AL46" i="6"/>
  <c r="AA138" i="27"/>
  <c r="T28" i="25"/>
  <c r="AJ28" i="25"/>
  <c r="G18" i="6"/>
  <c r="F18" i="6"/>
  <c r="H18" i="6"/>
  <c r="H120" i="27"/>
  <c r="G120" i="27"/>
  <c r="I120" i="27"/>
  <c r="G10" i="19"/>
  <c r="F10" i="19"/>
  <c r="AV34" i="22"/>
  <c r="K22" i="22" s="1"/>
  <c r="G24" i="6"/>
  <c r="F24" i="6"/>
  <c r="H24" i="6"/>
  <c r="AS46" i="6"/>
  <c r="I30" i="6" s="1"/>
  <c r="I18" i="6"/>
  <c r="F22" i="29"/>
  <c r="G22" i="29"/>
  <c r="AS24" i="19"/>
  <c r="I15" i="19" s="1"/>
  <c r="I10" i="19"/>
  <c r="H16" i="22"/>
  <c r="G16" i="22"/>
  <c r="G23" i="6"/>
  <c r="F23" i="6"/>
  <c r="H23" i="6"/>
  <c r="I19" i="22"/>
  <c r="G19" i="29"/>
  <c r="F19" i="29"/>
  <c r="H118" i="27"/>
  <c r="G118" i="27"/>
  <c r="I118" i="27"/>
  <c r="AT32" i="5"/>
  <c r="I9" i="10"/>
  <c r="AS21" i="10"/>
  <c r="I13" i="10" s="1"/>
  <c r="AN28" i="25"/>
  <c r="J21" i="6"/>
  <c r="AT46" i="6"/>
  <c r="J30" i="6" s="1"/>
  <c r="AU80" i="27"/>
  <c r="AT21" i="17"/>
  <c r="J13" i="17" s="1"/>
  <c r="G16" i="29"/>
  <c r="F16" i="29"/>
  <c r="AS138" i="27"/>
  <c r="K18" i="11"/>
  <c r="H18" i="22"/>
  <c r="G18" i="22"/>
  <c r="F26" i="6"/>
  <c r="G26" i="6"/>
  <c r="H26" i="6"/>
  <c r="H17" i="22"/>
  <c r="G17" i="22"/>
  <c r="AS34" i="24"/>
  <c r="H14" i="24"/>
  <c r="H19" i="29"/>
  <c r="AL138" i="27"/>
  <c r="E17" i="15"/>
  <c r="F17" i="15"/>
  <c r="G17" i="15"/>
  <c r="K14" i="5"/>
  <c r="AV32" i="5"/>
  <c r="K21" i="5" s="1"/>
  <c r="AF28" i="25"/>
  <c r="G12" i="25"/>
  <c r="F12" i="25"/>
  <c r="H12" i="25"/>
  <c r="H14" i="22"/>
  <c r="G14" i="22"/>
  <c r="G27" i="6"/>
  <c r="F27" i="6"/>
  <c r="G21" i="29"/>
  <c r="F21" i="29"/>
  <c r="H21" i="29"/>
  <c r="AV138" i="27"/>
  <c r="K126" i="27" s="1"/>
  <c r="AT24" i="19"/>
  <c r="J15" i="19" s="1"/>
  <c r="J10" i="19"/>
  <c r="G19" i="22"/>
  <c r="H19" i="22"/>
  <c r="G9" i="10"/>
  <c r="F9" i="10"/>
  <c r="H9" i="10"/>
  <c r="G20" i="6"/>
  <c r="F20" i="6"/>
  <c r="F29" i="6"/>
  <c r="G29" i="6"/>
  <c r="H29" i="6"/>
  <c r="AR25" i="26"/>
  <c r="AS25" i="19"/>
  <c r="I16" i="19" s="1"/>
  <c r="I11" i="19"/>
  <c r="P28" i="25"/>
  <c r="I16" i="22"/>
  <c r="AS34" i="22"/>
  <c r="AR21" i="17"/>
  <c r="AE138" i="27"/>
  <c r="Z138" i="27"/>
  <c r="H119" i="27"/>
  <c r="G119" i="27"/>
  <c r="I119" i="27"/>
  <c r="AG138" i="27"/>
  <c r="I125" i="27"/>
  <c r="AL25" i="19"/>
  <c r="AN32" i="5"/>
  <c r="AR46" i="6"/>
  <c r="I12" i="25"/>
  <c r="AS28" i="25"/>
  <c r="I18" i="25" s="1"/>
  <c r="J14" i="22"/>
  <c r="AU34" i="22"/>
  <c r="J22" i="22" s="1"/>
  <c r="G22" i="6"/>
  <c r="F22" i="6"/>
  <c r="H22" i="6"/>
  <c r="G28" i="6"/>
  <c r="F28" i="6"/>
  <c r="H25" i="6"/>
  <c r="G23" i="29"/>
  <c r="F23" i="29"/>
  <c r="G124" i="27"/>
  <c r="H124" i="27"/>
  <c r="I124" i="27"/>
  <c r="G13" i="25"/>
  <c r="F13" i="25"/>
  <c r="H13" i="25"/>
  <c r="G19" i="6"/>
  <c r="F19" i="6"/>
  <c r="G11" i="19"/>
  <c r="F11" i="19"/>
  <c r="G15" i="22"/>
  <c r="H15" i="22"/>
  <c r="AL34" i="24"/>
  <c r="H22" i="29"/>
  <c r="AL37" i="29"/>
  <c r="H126" i="27"/>
  <c r="G126" i="27"/>
  <c r="I126" i="27"/>
  <c r="AN25" i="26"/>
  <c r="AR21" i="10"/>
  <c r="G14" i="25"/>
  <c r="F14" i="25"/>
  <c r="H20" i="22"/>
  <c r="G20" i="22"/>
  <c r="I20" i="22"/>
  <c r="H17" i="29"/>
  <c r="I15" i="29"/>
  <c r="AS37" i="29"/>
  <c r="I24" i="29" s="1"/>
  <c r="H18" i="29"/>
  <c r="AP138" i="27"/>
  <c r="H122" i="27"/>
  <c r="G122" i="27"/>
  <c r="H14" i="19"/>
  <c r="G12" i="10"/>
  <c r="F12" i="10"/>
  <c r="H12" i="10"/>
  <c r="F25" i="6"/>
  <c r="G25" i="6"/>
  <c r="AT37" i="29"/>
  <c r="J24" i="29" s="1"/>
  <c r="J15" i="29"/>
  <c r="AU138" i="27"/>
  <c r="J126" i="27" s="1"/>
  <c r="J118" i="27"/>
  <c r="H20" i="6"/>
  <c r="X28" i="25"/>
  <c r="G125" i="27"/>
  <c r="H125" i="27"/>
  <c r="AT25" i="19"/>
  <c r="J16" i="19" s="1"/>
  <c r="J11" i="19"/>
  <c r="G17" i="29"/>
  <c r="F17" i="29"/>
  <c r="J53" i="27"/>
  <c r="F18" i="11"/>
  <c r="J11" i="26"/>
  <c r="AT25" i="26"/>
  <c r="J16" i="26" s="1"/>
  <c r="G16" i="25"/>
  <c r="F16" i="25"/>
  <c r="H16" i="25"/>
  <c r="F18" i="29"/>
  <c r="G18" i="29"/>
  <c r="H123" i="27"/>
  <c r="G123" i="27"/>
  <c r="I123" i="27"/>
  <c r="F14" i="19"/>
  <c r="G14" i="19"/>
  <c r="G30" i="6"/>
  <c r="F30" i="6"/>
  <c r="H30" i="6"/>
  <c r="G15" i="29"/>
  <c r="F15" i="29"/>
  <c r="H10" i="19"/>
  <c r="U16" i="13"/>
  <c r="M36" i="13"/>
  <c r="U24" i="13" s="1"/>
  <c r="H22" i="24" l="1"/>
  <c r="H21" i="24"/>
</calcChain>
</file>

<file path=xl/sharedStrings.xml><?xml version="1.0" encoding="utf-8"?>
<sst xmlns="http://schemas.openxmlformats.org/spreadsheetml/2006/main" count="2506" uniqueCount="1080">
  <si>
    <t>source</t>
  </si>
  <si>
    <t>Contract</t>
  </si>
  <si>
    <t>TOA</t>
  </si>
  <si>
    <t>FMS</t>
  </si>
  <si>
    <t>Obligations (includes FMS)</t>
  </si>
  <si>
    <t>Obligations (no FMS)</t>
  </si>
  <si>
    <t>Unlabeled</t>
  </si>
  <si>
    <t>PlatformPortfolio</t>
  </si>
  <si>
    <t>Aircraft</t>
  </si>
  <si>
    <t>Land Vehicles</t>
  </si>
  <si>
    <t>Other Products</t>
  </si>
  <si>
    <t>Other Services</t>
  </si>
  <si>
    <t>Ships &amp; Submarines</t>
  </si>
  <si>
    <t>Space Systems</t>
  </si>
  <si>
    <t>OMB24_GDP22</t>
  </si>
  <si>
    <t>Fiscal_Year</t>
  </si>
  <si>
    <t>Services</t>
  </si>
  <si>
    <t>Year on year change</t>
  </si>
  <si>
    <t>Analysis of TOA and Services Contracts</t>
  </si>
  <si>
    <t>Percentage</t>
  </si>
  <si>
    <t>Contract Total</t>
  </si>
  <si>
    <t>SumCheck</t>
  </si>
  <si>
    <t>SubCustomer.JPO</t>
  </si>
  <si>
    <t>SubCustomer.sum</t>
  </si>
  <si>
    <t>Grand Total</t>
  </si>
  <si>
    <t>Other DoD</t>
  </si>
  <si>
    <t>MDA</t>
  </si>
  <si>
    <t>DLA</t>
  </si>
  <si>
    <t>Navy</t>
  </si>
  <si>
    <t>Army</t>
  </si>
  <si>
    <t>Air Force</t>
  </si>
  <si>
    <t>Sum of SumOfobligatedAmount</t>
  </si>
  <si>
    <t>2008-2015</t>
  </si>
  <si>
    <t>Platform Portfolio</t>
  </si>
  <si>
    <t>Other Knowledge_x000D_
Based</t>
  </si>
  <si>
    <t>Multiyear Contract</t>
  </si>
  <si>
    <t>Other_x000D_
Services</t>
  </si>
  <si>
    <t>Other_x000D_
Products</t>
  </si>
  <si>
    <t>Facilities &amp;_x000D_
Construction</t>
  </si>
  <si>
    <t>Electronics,_x000D_
Comms &amp; Sensors</t>
  </si>
  <si>
    <t>Ordnance &amp;_x000D_
Missiles</t>
  </si>
  <si>
    <t>Air &amp; Missile_x000D_
Defense</t>
  </si>
  <si>
    <t>Ships &amp;_x000D_
Submarines</t>
  </si>
  <si>
    <t>Max</t>
  </si>
  <si>
    <t>multiyearcontracttext</t>
  </si>
  <si>
    <t>Constant dollars</t>
  </si>
  <si>
    <t>Services and R&amp;D</t>
  </si>
  <si>
    <t>U.S. Manufactured,_x000D_
Foreign Vendor or_x000D_
Origin</t>
  </si>
  <si>
    <t>Not MFG, U.S. Place_x000D_
of Performance</t>
  </si>
  <si>
    <t>Not MFG, Foreign_x000D_
Place of_x000D_
Performance</t>
  </si>
  <si>
    <t>MFG Outside U.S.,_x000D_
Use outside U.S.</t>
  </si>
  <si>
    <t>MFG Outside U.S.,_x000D_
Qualifying Country</t>
  </si>
  <si>
    <t>MFG Outside U.S.,_x000D_
Other Exception or_x000D_
Waiver</t>
  </si>
  <si>
    <t>Products</t>
  </si>
  <si>
    <t>Service</t>
  </si>
  <si>
    <t>PlaceOfManufacture_DoD09</t>
  </si>
  <si>
    <t>Category</t>
  </si>
  <si>
    <t>R&amp;D</t>
  </si>
  <si>
    <t>SimpleArea</t>
  </si>
  <si>
    <t>Sum of Base and All Options Value (Total Contract Value)</t>
  </si>
  <si>
    <t>Sum of Dollars Obligated</t>
  </si>
  <si>
    <t>BaseandAllOptionsValue(TotalContractValue)</t>
  </si>
  <si>
    <t>Action_Obligation_Then_Year</t>
  </si>
  <si>
    <t>name</t>
  </si>
  <si>
    <t>DISA</t>
  </si>
  <si>
    <t>DARPA</t>
  </si>
  <si>
    <t>SubCustomer.OTA</t>
  </si>
  <si>
    <t>Air &amp; Missile Defense</t>
  </si>
  <si>
    <t>Ordnance &amp; Missiles</t>
  </si>
  <si>
    <t>Electronics, Comms &amp; Sensors</t>
  </si>
  <si>
    <t>Facilities &amp; Construction</t>
  </si>
  <si>
    <t>Other Knowledge Based</t>
  </si>
  <si>
    <t>Shiny.VendorSize</t>
  </si>
  <si>
    <t>1 year or less</t>
  </si>
  <si>
    <t>2 yearrs or more</t>
  </si>
  <si>
    <t>Checksum</t>
  </si>
  <si>
    <t>&gt;4 years</t>
  </si>
  <si>
    <t>&gt;2-4 Years</t>
  </si>
  <si>
    <t>&gt;1-2 Years</t>
  </si>
  <si>
    <t>&gt;7-12 Months</t>
  </si>
  <si>
    <t>&gt;2-7 Months</t>
  </si>
  <si>
    <t>&lt;=2 Months</t>
  </si>
  <si>
    <t>UnmodifiedUltimateDurationCategory</t>
  </si>
  <si>
    <t>FP-Incentive</t>
  </si>
  <si>
    <t>FP-Econ. Price Adj.</t>
  </si>
  <si>
    <t>FFP</t>
  </si>
  <si>
    <t>Cost-Based</t>
  </si>
  <si>
    <t>All Other</t>
  </si>
  <si>
    <t>PricingInflation</t>
  </si>
  <si>
    <t>Effective</t>
  </si>
  <si>
    <t>No Comp.</t>
  </si>
  <si>
    <t>3+ Offers</t>
  </si>
  <si>
    <t>2 Offers</t>
  </si>
  <si>
    <t>1 Offer</t>
  </si>
  <si>
    <t>Competition.sum</t>
  </si>
  <si>
    <t>Electronics,_x000D_
Comms, &amp; Sensors</t>
  </si>
  <si>
    <t>platformPortfolio</t>
  </si>
  <si>
    <t>Portion</t>
  </si>
  <si>
    <t>NA</t>
  </si>
  <si>
    <t>Unlabeled Vendor</t>
  </si>
  <si>
    <t>Other Than Small</t>
  </si>
  <si>
    <t>Sometimes Small Vendor</t>
  </si>
  <si>
    <t>Always Small</t>
  </si>
  <si>
    <t>2019-&gt;2020</t>
  </si>
  <si>
    <t>2015-&gt;2020</t>
  </si>
  <si>
    <t>EntitySmall</t>
  </si>
  <si>
    <t>Source</t>
  </si>
  <si>
    <t>Subtotal</t>
  </si>
  <si>
    <t>Vehicle.sum7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</si>
  <si>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</si>
  <si>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</si>
  <si>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</si>
  <si>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</si>
  <si>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</si>
  <si>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</si>
  <si>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</si>
  <si>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</si>
  <si>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</si>
  <si>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</si>
  <si>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</si>
  <si>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</si>
  <si>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</si>
  <si>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</si>
  <si>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</si>
  <si>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</si>
  <si>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</si>
  <si>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</si>
  <si>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</si>
  <si>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</si>
  <si>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</si>
  <si>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</si>
  <si>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</si>
  <si>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</si>
  <si>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</si>
  <si>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</si>
  <si>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</si>
  <si>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</si>
  <si>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</si>
  <si>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</si>
  <si>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</si>
  <si>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</si>
  <si>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</si>
  <si>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</si>
  <si>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BOA or BPA</t>
  </si>
  <si>
    <t>Definitive</t>
  </si>
  <si>
    <t>FSS or GWAC</t>
  </si>
  <si>
    <t>Multi-Awd.</t>
  </si>
  <si>
    <t>Pur. Order</t>
  </si>
  <si>
    <t>Single-Awd.</t>
  </si>
  <si>
    <t>Unlbd. IDV</t>
  </si>
  <si>
    <t>Vehicle.AwardTask</t>
  </si>
  <si>
    <t>Award</t>
  </si>
  <si>
    <t>Task Order</t>
  </si>
  <si>
    <t>Competition.multisum</t>
  </si>
  <si>
    <t>Products (All)</t>
  </si>
  <si>
    <t>2+ Offers</t>
  </si>
  <si>
    <t>Services (Non-R&amp;D)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</si>
  <si>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</si>
  <si>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</si>
  <si>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</si>
  <si>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</si>
  <si>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</si>
  <si>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</si>
  <si>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</si>
  <si>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</si>
  <si>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</si>
  <si>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</si>
  <si>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</si>
  <si>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</si>
  <si>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</si>
  <si>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</si>
  <si>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</si>
  <si>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</si>
  <si>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</si>
  <si>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</si>
  <si>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</si>
  <si>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</si>
  <si>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</si>
  <si>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</si>
  <si>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</si>
  <si>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</si>
  <si>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</si>
  <si>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</si>
  <si>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</si>
  <si>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</si>
  <si>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</si>
  <si>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</si>
  <si>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</si>
  <si>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</si>
  <si>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</si>
  <si>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</si>
  <si>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</si>
  <si>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</si>
  <si>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Unlabeled</t>
  </si>
  <si>
    <t>R&amp;D</t>
  </si>
  <si>
    <t>Services (Non-R&amp;D)</t>
  </si>
  <si>
    <t>SubCustomer.JPO</t>
  </si>
  <si>
    <t>SubCustomer.sum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</si>
  <si>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</si>
  <si>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</si>
  <si>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</si>
  <si>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</si>
  <si>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</si>
  <si>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</si>
  <si>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</si>
  <si>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</si>
  <si>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</si>
  <si>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</si>
  <si>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</si>
  <si>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</si>
  <si>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</si>
  <si>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</si>
  <si>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</si>
  <si>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</si>
  <si>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</si>
  <si>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</si>
  <si>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</si>
  <si>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</si>
  <si>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</si>
  <si>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</si>
  <si>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</si>
  <si>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</si>
  <si>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</si>
  <si>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</si>
  <si>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</si>
  <si>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</si>
  <si>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</si>
  <si>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</si>
  <si>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</si>
  <si>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</si>
  <si>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</si>
  <si>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</si>
  <si>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</si>
  <si>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Army</t>
  </si>
  <si>
    <t>DLA</t>
  </si>
  <si>
    <t>Other DoD</t>
  </si>
  <si>
    <t>F-35 JPO</t>
  </si>
  <si>
    <t>Navy</t>
  </si>
  <si>
    <t>MDA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</si>
  <si>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</si>
  <si>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</si>
  <si>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</si>
  <si>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</si>
  <si>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</si>
  <si>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</si>
  <si>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</si>
  <si>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</si>
  <si>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</si>
  <si>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</si>
  <si>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</si>
  <si>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</si>
  <si>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</si>
  <si>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</si>
  <si>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</si>
  <si>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</si>
  <si>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</si>
  <si>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</si>
  <si>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</si>
  <si>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</si>
  <si>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</si>
  <si>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</si>
  <si>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</si>
  <si>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</si>
  <si>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</si>
  <si>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</si>
  <si>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</si>
  <si>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</si>
  <si>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</si>
  <si>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</si>
  <si>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</si>
  <si>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</si>
  <si>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</si>
  <si>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</si>
  <si>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fiscal_quarter</t>
  </si>
  <si>
    <t>1</t>
  </si>
  <si>
    <t>2</t>
  </si>
  <si>
    <t>3</t>
  </si>
  <si>
    <t>4</t>
  </si>
  <si>
    <t>PlatformPortfolio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</si>
  <si>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</si>
  <si>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</si>
  <si>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</si>
  <si>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</si>
  <si>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</si>
  <si>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</si>
  <si>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</si>
  <si>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</si>
  <si>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</si>
  <si>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</si>
  <si>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</si>
  <si>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</si>
  <si>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</si>
  <si>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</si>
  <si>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</si>
  <si>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</si>
  <si>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</si>
  <si>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</si>
  <si>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</si>
  <si>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</si>
  <si>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</si>
  <si>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</si>
  <si>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</si>
  <si>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</si>
  <si>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</si>
  <si>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</si>
  <si>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</si>
  <si>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</si>
  <si>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</si>
  <si>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</si>
  <si>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</si>
  <si>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</si>
  <si>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</si>
  <si>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</si>
  <si>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</si>
  <si>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</si>
  <si>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</si>
  <si>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</si>
  <si>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</si>
  <si>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</si>
  <si>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</si>
  <si>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</si>
  <si>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</si>
  <si>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</si>
  <si>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</si>
  <si>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Unlabeled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</si>
  <si>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</si>
  <si>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</si>
  <si>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</si>
  <si>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</si>
  <si>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</si>
  <si>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</si>
  <si>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</si>
  <si>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</si>
  <si>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</si>
  <si>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</si>
  <si>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</si>
  <si>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</si>
  <si>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</si>
  <si>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</si>
  <si>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</si>
  <si>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</si>
  <si>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</si>
  <si>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</si>
  <si>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</si>
  <si>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</si>
  <si>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</si>
  <si>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</si>
  <si>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</si>
  <si>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</si>
  <si>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</si>
  <si>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</si>
  <si>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</si>
  <si>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</si>
  <si>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</si>
  <si>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</si>
  <si>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</si>
  <si>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</si>
  <si>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</si>
  <si>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</si>
  <si>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</si>
  <si>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ERS</t>
  </si>
  <si>
    <t>FRS&amp;C</t>
  </si>
  <si>
    <t>ICT</t>
  </si>
  <si>
    <t>MED</t>
  </si>
  <si>
    <t>PAMS</t>
  </si>
  <si>
    <t>PricingUCA.sumlong</t>
  </si>
  <si>
    <t>PricingUCA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</si>
  <si>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</si>
  <si>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</si>
  <si>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</si>
  <si>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</si>
  <si>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</si>
  <si>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</si>
  <si>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</si>
  <si>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</si>
  <si>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</si>
  <si>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</si>
  <si>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</si>
  <si>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</si>
  <si>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</si>
  <si>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</si>
  <si>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</si>
  <si>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</si>
  <si>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</si>
  <si>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</si>
  <si>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</si>
  <si>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</si>
  <si>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</si>
  <si>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</si>
  <si>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</si>
  <si>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</si>
  <si>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</si>
  <si>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</si>
  <si>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</si>
  <si>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</si>
  <si>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</si>
  <si>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</si>
  <si>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</si>
  <si>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</si>
  <si>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</si>
  <si>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</si>
  <si>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</si>
  <si>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</si>
  <si>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</si>
  <si>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</si>
  <si>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</si>
  <si>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</si>
  <si>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</si>
  <si>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</si>
  <si>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</si>
  <si>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</si>
  <si>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</si>
  <si>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</si>
  <si>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Competition.sum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</si>
  <si>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</si>
  <si>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</si>
  <si>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</si>
  <si>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</si>
  <si>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</si>
  <si>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</si>
  <si>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</si>
  <si>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</si>
  <si>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</si>
  <si>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</si>
  <si>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</si>
  <si>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</si>
  <si>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</si>
  <si>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</si>
  <si>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</si>
  <si>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</si>
  <si>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</si>
  <si>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</si>
  <si>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</si>
  <si>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</si>
  <si>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</si>
  <si>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</si>
  <si>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</si>
  <si>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</si>
  <si>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</si>
  <si>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</si>
  <si>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</si>
  <si>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</si>
  <si>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</si>
  <si>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</si>
  <si>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</si>
  <si>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</si>
  <si>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</si>
  <si>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</si>
  <si>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 Offer</t>
  </si>
  <si>
    <t>2 Offers</t>
  </si>
  <si>
    <t>3+ Offers</t>
  </si>
  <si>
    <t>No Comp.</t>
  </si>
  <si>
    <t>Unlabeled</t>
  </si>
  <si>
    <t>SubCustomer.platform</t>
  </si>
  <si>
    <t>AnyCommercialText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</si>
  <si>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</si>
  <si>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</si>
  <si>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</si>
  <si>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</si>
  <si>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</si>
  <si>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</si>
  <si>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</si>
  <si>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</si>
  <si>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</si>
  <si>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</si>
  <si>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</si>
  <si>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</si>
  <si>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</si>
  <si>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</si>
  <si>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</si>
  <si>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</si>
  <si>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</si>
  <si>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</si>
  <si>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</si>
  <si>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</si>
  <si>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</si>
  <si>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</si>
  <si>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</si>
  <si>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</si>
  <si>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</si>
  <si>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</si>
  <si>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</si>
  <si>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</si>
  <si>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</si>
  <si>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</si>
  <si>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</si>
  <si>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</si>
  <si>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</si>
  <si>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</si>
  <si>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</si>
  <si>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Not Classified
as Commercial</t>
  </si>
  <si>
    <t>Non-Development
or Commercial Similar</t>
  </si>
  <si>
    <t>Any Commercial
Classification</t>
  </si>
  <si>
    <t>Army</t>
  </si>
  <si>
    <t>DLA</t>
  </si>
  <si>
    <t>MDA</t>
  </si>
  <si>
    <t>Navy</t>
  </si>
  <si>
    <t>Other DoD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</si>
  <si>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</si>
  <si>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</si>
  <si>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</si>
  <si>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</si>
  <si>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</si>
  <si>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</si>
  <si>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</si>
  <si>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</si>
  <si>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</si>
  <si>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</si>
  <si>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</si>
  <si>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</si>
  <si>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</si>
  <si>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</si>
  <si>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</si>
  <si>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</si>
  <si>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</si>
  <si>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</si>
  <si>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</si>
  <si>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</si>
  <si>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</si>
  <si>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</si>
  <si>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</si>
  <si>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</si>
  <si>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</si>
  <si>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</si>
  <si>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</si>
  <si>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</si>
  <si>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</si>
  <si>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</si>
  <si>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</si>
  <si>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</si>
  <si>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</si>
  <si>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</si>
  <si>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</si>
  <si>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Advanced Development</t>
  </si>
  <si>
    <t>Applied Research (6.2)</t>
  </si>
  <si>
    <t>Basic Research (6.1)</t>
  </si>
  <si>
    <t>Commercialization</t>
  </si>
  <si>
    <t>Engineering Development</t>
  </si>
  <si>
    <t>Experimental Development</t>
  </si>
  <si>
    <t>Operational Systems Development</t>
  </si>
  <si>
    <t>R&amp;D administrative and operational expenses</t>
  </si>
  <si>
    <t>R&amp;D facilities and major equipment</t>
  </si>
  <si>
    <t>VendorSize_Intl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</si>
  <si>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</si>
  <si>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</si>
  <si>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</si>
  <si>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</si>
  <si>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</si>
  <si>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</si>
  <si>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</si>
  <si>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</si>
  <si>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</si>
  <si>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</si>
  <si>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</si>
  <si>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</si>
  <si>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</si>
  <si>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</si>
  <si>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</si>
  <si>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</si>
  <si>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</si>
  <si>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</si>
  <si>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</si>
  <si>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</si>
  <si>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</si>
  <si>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</si>
  <si>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</si>
  <si>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</si>
  <si>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</si>
  <si>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</si>
  <si>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</si>
  <si>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</si>
  <si>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</si>
  <si>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</si>
  <si>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</si>
  <si>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</si>
  <si>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</si>
  <si>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Unlabeled</t>
  </si>
  <si>
    <t>International</t>
  </si>
  <si>
    <t>U.S. Big Five</t>
  </si>
  <si>
    <t>U.S. Large</t>
  </si>
  <si>
    <t>U.S. Medium</t>
  </si>
  <si>
    <t>U.S. Small</t>
  </si>
  <si>
    <t>Not Multiyear</t>
  </si>
  <si>
    <t>35.35B</t>
  </si>
  <si>
    <t>36.07B</t>
  </si>
  <si>
    <t>38.39B</t>
  </si>
  <si>
    <t>46.85B</t>
  </si>
  <si>
    <t>44.28B</t>
  </si>
  <si>
    <t>40.71B</t>
  </si>
  <si>
    <t>47.49B</t>
  </si>
  <si>
    <t>55.61B</t>
  </si>
  <si>
    <t>57.81B</t>
  </si>
  <si>
    <t>60.60B</t>
  </si>
  <si>
    <t>57.95B</t>
  </si>
  <si>
    <t>62.93B</t>
  </si>
  <si>
    <t>65.44B</t>
  </si>
  <si>
    <t>60.55B</t>
  </si>
  <si>
    <t>48.62B</t>
  </si>
  <si>
    <t>51.06B</t>
  </si>
  <si>
    <t>63.49B</t>
  </si>
  <si>
    <t>72.25B</t>
  </si>
  <si>
    <t>66.21B</t>
  </si>
  <si>
    <t>71.94B</t>
  </si>
  <si>
    <t>90.29B</t>
  </si>
  <si>
    <t>59.47B</t>
  </si>
  <si>
    <t>62.35B</t>
  </si>
  <si>
    <t>0.07B</t>
  </si>
  <si>
    <t>0.05B</t>
  </si>
  <si>
    <t>0.63B</t>
  </si>
  <si>
    <t>2.41B</t>
  </si>
  <si>
    <t>3.53B</t>
  </si>
  <si>
    <t>6.57B</t>
  </si>
  <si>
    <t>6.49B</t>
  </si>
  <si>
    <t>4.88B</t>
  </si>
  <si>
    <t>8.91B</t>
  </si>
  <si>
    <t>4.81B</t>
  </si>
  <si>
    <t>3.95B</t>
  </si>
  <si>
    <t>4.32B</t>
  </si>
  <si>
    <t>7.63B</t>
  </si>
  <si>
    <t>6.67B</t>
  </si>
  <si>
    <t>3.85B</t>
  </si>
  <si>
    <t>3.92B</t>
  </si>
  <si>
    <t>5.04B</t>
  </si>
  <si>
    <t>5.09B</t>
  </si>
  <si>
    <t>5.92B</t>
  </si>
  <si>
    <t>7.91B</t>
  </si>
  <si>
    <t>6.56B</t>
  </si>
  <si>
    <t>5.74B</t>
  </si>
  <si>
    <t>5.98B</t>
  </si>
  <si>
    <t>0.00B</t>
  </si>
  <si>
    <t>0.45B</t>
  </si>
  <si>
    <t>1.71B</t>
  </si>
  <si>
    <t>3.06B</t>
  </si>
  <si>
    <t>5.10B</t>
  </si>
  <si>
    <t>6.04B</t>
  </si>
  <si>
    <t>5.75B</t>
  </si>
  <si>
    <t>6.71B</t>
  </si>
  <si>
    <t>6.82B</t>
  </si>
  <si>
    <t>8.48B</t>
  </si>
  <si>
    <t>11.21B</t>
  </si>
  <si>
    <t>10.24B</t>
  </si>
  <si>
    <t>8.20B</t>
  </si>
  <si>
    <t>9.38B</t>
  </si>
  <si>
    <t>10.41B</t>
  </si>
  <si>
    <t>20.55B</t>
  </si>
  <si>
    <t>22.05B</t>
  </si>
  <si>
    <t>25.22B</t>
  </si>
  <si>
    <t>30.37B</t>
  </si>
  <si>
    <t>35.51B</t>
  </si>
  <si>
    <t>41.04B</t>
  </si>
  <si>
    <t>43.38B</t>
  </si>
  <si>
    <t>52.07B</t>
  </si>
  <si>
    <t>56.58B</t>
  </si>
  <si>
    <t>53.92B</t>
  </si>
  <si>
    <t>51.50B</t>
  </si>
  <si>
    <t>46.99B</t>
  </si>
  <si>
    <t>43.56B</t>
  </si>
  <si>
    <t>35.32B</t>
  </si>
  <si>
    <t>34.46B</t>
  </si>
  <si>
    <t>32.67B</t>
  </si>
  <si>
    <t>34.54B</t>
  </si>
  <si>
    <t>35.73B</t>
  </si>
  <si>
    <t>39.97B</t>
  </si>
  <si>
    <t>42.60B</t>
  </si>
  <si>
    <t>41.46B</t>
  </si>
  <si>
    <t>36.00B</t>
  </si>
  <si>
    <t>39.08B</t>
  </si>
  <si>
    <t>0.14B</t>
  </si>
  <si>
    <t>0.39B</t>
  </si>
  <si>
    <t>0.54B</t>
  </si>
  <si>
    <t>1.32B</t>
  </si>
  <si>
    <t>0.95B</t>
  </si>
  <si>
    <t>1.53B</t>
  </si>
  <si>
    <t>0.25B</t>
  </si>
  <si>
    <t>0.23B</t>
  </si>
  <si>
    <t>0.41B</t>
  </si>
  <si>
    <t>0.42B</t>
  </si>
  <si>
    <t>0.68B</t>
  </si>
  <si>
    <t>0.93B</t>
  </si>
  <si>
    <t>0.80B</t>
  </si>
  <si>
    <t>0.79B</t>
  </si>
  <si>
    <t>1.19B</t>
  </si>
  <si>
    <t>1.75B</t>
  </si>
  <si>
    <t>2.00B</t>
  </si>
  <si>
    <t>2.02B</t>
  </si>
  <si>
    <t>1.65B</t>
  </si>
  <si>
    <t>1.94B</t>
  </si>
  <si>
    <t>1.63B</t>
  </si>
  <si>
    <t>0.02B</t>
  </si>
  <si>
    <t>0.31B</t>
  </si>
  <si>
    <t>0.08B</t>
  </si>
  <si>
    <t>0.03B</t>
  </si>
  <si>
    <t>0.87B</t>
  </si>
  <si>
    <t>4.08B</t>
  </si>
  <si>
    <t>4.63B</t>
  </si>
  <si>
    <t>5.19B</t>
  </si>
  <si>
    <t>4.71B</t>
  </si>
  <si>
    <t>5.43B</t>
  </si>
  <si>
    <t>5.99B</t>
  </si>
  <si>
    <t>7.44B</t>
  </si>
  <si>
    <t>8.11B</t>
  </si>
  <si>
    <t>8.95B</t>
  </si>
  <si>
    <t>11.93B</t>
  </si>
  <si>
    <t>11.62B</t>
  </si>
  <si>
    <t>12.86B</t>
  </si>
  <si>
    <t>20.73B</t>
  </si>
  <si>
    <t>23.10B</t>
  </si>
  <si>
    <t>26.02B</t>
  </si>
  <si>
    <t>34.39B</t>
  </si>
  <si>
    <t>35.46B</t>
  </si>
  <si>
    <t>39.20B</t>
  </si>
  <si>
    <t>45.41B</t>
  </si>
  <si>
    <t>45.75B</t>
  </si>
  <si>
    <t>56.80B</t>
  </si>
  <si>
    <t>64.77B</t>
  </si>
  <si>
    <t>55.22B</t>
  </si>
  <si>
    <t>48.35B</t>
  </si>
  <si>
    <t>43.82B</t>
  </si>
  <si>
    <t>35.25B</t>
  </si>
  <si>
    <t>37.73B</t>
  </si>
  <si>
    <t>34.56B</t>
  </si>
  <si>
    <t>35.16B</t>
  </si>
  <si>
    <t>35.03B</t>
  </si>
  <si>
    <t>42.27B</t>
  </si>
  <si>
    <t>48.08B</t>
  </si>
  <si>
    <t>55.54B</t>
  </si>
  <si>
    <t>46.39B</t>
  </si>
  <si>
    <t>51.36B</t>
  </si>
  <si>
    <t>0.06B</t>
  </si>
  <si>
    <t>0.15B</t>
  </si>
  <si>
    <t>0.19B</t>
  </si>
  <si>
    <t>0.20B</t>
  </si>
  <si>
    <t>0.47B</t>
  </si>
  <si>
    <t>0.51B</t>
  </si>
  <si>
    <t>0.50B</t>
  </si>
  <si>
    <t>1.41B</t>
  </si>
  <si>
    <t>1.27B</t>
  </si>
  <si>
    <t>1.28B</t>
  </si>
  <si>
    <t>1.56B</t>
  </si>
  <si>
    <t>1.24B</t>
  </si>
  <si>
    <t>0.97B</t>
  </si>
  <si>
    <t>1.02B</t>
  </si>
  <si>
    <t>1.12B</t>
  </si>
  <si>
    <t>1.23B</t>
  </si>
  <si>
    <t>1.68B</t>
  </si>
  <si>
    <t>2.96B</t>
  </si>
  <si>
    <t>0.09B</t>
  </si>
  <si>
    <t>0.01B</t>
  </si>
  <si>
    <t>1.13B</t>
  </si>
  <si>
    <t>4.86B</t>
  </si>
  <si>
    <t>3.96B</t>
  </si>
  <si>
    <t>2.75B</t>
  </si>
  <si>
    <t>2.97B</t>
  </si>
  <si>
    <t>2.37B</t>
  </si>
  <si>
    <t>2.47B</t>
  </si>
  <si>
    <t>3.58B</t>
  </si>
  <si>
    <t>2.76B</t>
  </si>
  <si>
    <t>2.94B</t>
  </si>
  <si>
    <t>2.83B</t>
  </si>
  <si>
    <t>3.26B</t>
  </si>
  <si>
    <t>2.74B</t>
  </si>
  <si>
    <t>4.17B</t>
  </si>
  <si>
    <t>9.28B</t>
  </si>
  <si>
    <t>7.99B</t>
  </si>
  <si>
    <t>14.94B</t>
  </si>
  <si>
    <t>15.74B</t>
  </si>
  <si>
    <t>28.17B</t>
  </si>
  <si>
    <t>39.55B</t>
  </si>
  <si>
    <t>28.55B</t>
  </si>
  <si>
    <t>24.38B</t>
  </si>
  <si>
    <t>17.73B</t>
  </si>
  <si>
    <t>9.33B</t>
  </si>
  <si>
    <t>6.73B</t>
  </si>
  <si>
    <t>4.83B</t>
  </si>
  <si>
    <t>5.81B</t>
  </si>
  <si>
    <t>5.68B</t>
  </si>
  <si>
    <t>6.43B</t>
  </si>
  <si>
    <t>10.91B</t>
  </si>
  <si>
    <t>10.25B</t>
  </si>
  <si>
    <t>8.61B</t>
  </si>
  <si>
    <t>9.81B</t>
  </si>
  <si>
    <t>0.13B</t>
  </si>
  <si>
    <t>0.56B</t>
  </si>
  <si>
    <t>0.62B</t>
  </si>
  <si>
    <t>0.36B</t>
  </si>
  <si>
    <t>0.55B</t>
  </si>
  <si>
    <t>0.35B</t>
  </si>
  <si>
    <t>-0.01B</t>
  </si>
  <si>
    <t>0.11B</t>
  </si>
  <si>
    <t>0.16B</t>
  </si>
  <si>
    <t>0.28B</t>
  </si>
  <si>
    <t>0.27B</t>
  </si>
  <si>
    <t>0.10B</t>
  </si>
  <si>
    <t>0.26B</t>
  </si>
  <si>
    <t>1.09B</t>
  </si>
  <si>
    <t>1.22B</t>
  </si>
  <si>
    <t>1.30B</t>
  </si>
  <si>
    <t>1.08B</t>
  </si>
  <si>
    <t>0.69B</t>
  </si>
  <si>
    <t>0.34B</t>
  </si>
  <si>
    <t>0.04B</t>
  </si>
  <si>
    <t>0.77B</t>
  </si>
  <si>
    <t>0.60B</t>
  </si>
  <si>
    <t>0.73B</t>
  </si>
  <si>
    <t>0.72B</t>
  </si>
  <si>
    <t>0.59B</t>
  </si>
  <si>
    <t>0.98B</t>
  </si>
  <si>
    <t>0.92B</t>
  </si>
  <si>
    <t>0.82B</t>
  </si>
  <si>
    <t>0.70B</t>
  </si>
  <si>
    <t>3.00B</t>
  </si>
  <si>
    <t>3.36B</t>
  </si>
  <si>
    <t>4.73B</t>
  </si>
  <si>
    <t>6.76B</t>
  </si>
  <si>
    <t>8.31B</t>
  </si>
  <si>
    <t>8.75B</t>
  </si>
  <si>
    <t>10.46B</t>
  </si>
  <si>
    <t>10.50B</t>
  </si>
  <si>
    <t>10.66B</t>
  </si>
  <si>
    <t>10.22B</t>
  </si>
  <si>
    <t>7.86B</t>
  </si>
  <si>
    <t>8.30B</t>
  </si>
  <si>
    <t>8.56B</t>
  </si>
  <si>
    <t>7.38B</t>
  </si>
  <si>
    <t>12.75B</t>
  </si>
  <si>
    <t>14.00B</t>
  </si>
  <si>
    <t>17.04B</t>
  </si>
  <si>
    <t>10.15B</t>
  </si>
  <si>
    <t>11.56B</t>
  </si>
  <si>
    <t>0.38B</t>
  </si>
  <si>
    <t>0.43B</t>
  </si>
  <si>
    <t>0.85B</t>
  </si>
  <si>
    <t>1.10B</t>
  </si>
  <si>
    <t>0.53B</t>
  </si>
  <si>
    <t>2.06B</t>
  </si>
  <si>
    <t>1.72B</t>
  </si>
  <si>
    <t>0.12B</t>
  </si>
  <si>
    <t>0.33B</t>
  </si>
  <si>
    <t>0.29B</t>
  </si>
  <si>
    <t>8.50B</t>
  </si>
  <si>
    <t>11.76B</t>
  </si>
  <si>
    <t>13.05B</t>
  </si>
  <si>
    <t>13.65B</t>
  </si>
  <si>
    <t>14.51B</t>
  </si>
  <si>
    <t>14.57B</t>
  </si>
  <si>
    <t>17.56B</t>
  </si>
  <si>
    <t>18.27B</t>
  </si>
  <si>
    <t>17.17B</t>
  </si>
  <si>
    <t>15.31B</t>
  </si>
  <si>
    <t>14.31B</t>
  </si>
  <si>
    <t>14.68B</t>
  </si>
  <si>
    <t>12.14B</t>
  </si>
  <si>
    <t>11.41B</t>
  </si>
  <si>
    <t>11.98B</t>
  </si>
  <si>
    <t>15.26B</t>
  </si>
  <si>
    <t>16.21B</t>
  </si>
  <si>
    <t>19.48B</t>
  </si>
  <si>
    <t>21.26B</t>
  </si>
  <si>
    <t>21.95B</t>
  </si>
  <si>
    <t>20.21B</t>
  </si>
  <si>
    <t>19.32B</t>
  </si>
  <si>
    <t>0.44B</t>
  </si>
  <si>
    <t>0.46B</t>
  </si>
  <si>
    <t>1.00B</t>
  </si>
  <si>
    <t>0.91B</t>
  </si>
  <si>
    <t>0.65B</t>
  </si>
  <si>
    <t>1.38B</t>
  </si>
  <si>
    <t>1.06B</t>
  </si>
  <si>
    <t>1.21B</t>
  </si>
  <si>
    <t>1.26B</t>
  </si>
  <si>
    <t>0.64B</t>
  </si>
  <si>
    <t>0.49B</t>
  </si>
  <si>
    <t>0.83B</t>
  </si>
  <si>
    <t>0.52B</t>
  </si>
  <si>
    <t>8.09B</t>
  </si>
  <si>
    <t>9.57B</t>
  </si>
  <si>
    <t>14.71B</t>
  </si>
  <si>
    <t>18.04B</t>
  </si>
  <si>
    <t>30.24B</t>
  </si>
  <si>
    <t>33.85B</t>
  </si>
  <si>
    <t>34.21B</t>
  </si>
  <si>
    <t>37.16B</t>
  </si>
  <si>
    <t>32.75B</t>
  </si>
  <si>
    <t>25.29B</t>
  </si>
  <si>
    <t>25.05B</t>
  </si>
  <si>
    <t>32.23B</t>
  </si>
  <si>
    <t>21.49B</t>
  </si>
  <si>
    <t>19.27B</t>
  </si>
  <si>
    <t>17.86B</t>
  </si>
  <si>
    <t>17.41B</t>
  </si>
  <si>
    <t>19.57B</t>
  </si>
  <si>
    <t>22.70B</t>
  </si>
  <si>
    <t>20.95B</t>
  </si>
  <si>
    <t>22.23B</t>
  </si>
  <si>
    <t>44.73B</t>
  </si>
  <si>
    <t>56.50B</t>
  </si>
  <si>
    <t>1.59B</t>
  </si>
  <si>
    <t>2.71B</t>
  </si>
  <si>
    <t>3.12B</t>
  </si>
  <si>
    <t>1.35B</t>
  </si>
  <si>
    <t>0.17B</t>
  </si>
  <si>
    <t>1.44B</t>
  </si>
  <si>
    <t>7.18B</t>
  </si>
  <si>
    <t>0.84B</t>
  </si>
  <si>
    <t>2.27B</t>
  </si>
  <si>
    <t>2.24B</t>
  </si>
  <si>
    <t>1.91B</t>
  </si>
  <si>
    <t>2.03B</t>
  </si>
  <si>
    <t>1.88B</t>
  </si>
  <si>
    <t>1.86B</t>
  </si>
  <si>
    <t>1.84B</t>
  </si>
  <si>
    <t>2.45B</t>
  </si>
  <si>
    <t>1.93B</t>
  </si>
  <si>
    <t>1.85B</t>
  </si>
  <si>
    <t>12.48B</t>
  </si>
  <si>
    <t>12.50B</t>
  </si>
  <si>
    <t>15.99B</t>
  </si>
  <si>
    <t>18.79B</t>
  </si>
  <si>
    <t>20.90B</t>
  </si>
  <si>
    <t>25.69B</t>
  </si>
  <si>
    <t>28.95B</t>
  </si>
  <si>
    <t>30.40B</t>
  </si>
  <si>
    <t>33.78B</t>
  </si>
  <si>
    <t>38.16B</t>
  </si>
  <si>
    <t>38.06B</t>
  </si>
  <si>
    <t>37.26B</t>
  </si>
  <si>
    <t>37.29B</t>
  </si>
  <si>
    <t>31.13B</t>
  </si>
  <si>
    <t>30.48B</t>
  </si>
  <si>
    <t>29.78B</t>
  </si>
  <si>
    <t>29.42B</t>
  </si>
  <si>
    <t>30.05B</t>
  </si>
  <si>
    <t>34.29B</t>
  </si>
  <si>
    <t>37.20B</t>
  </si>
  <si>
    <t>38.47B</t>
  </si>
  <si>
    <t>38.03B</t>
  </si>
  <si>
    <t>36.83B</t>
  </si>
  <si>
    <t>0.30B</t>
  </si>
  <si>
    <t>1.50B</t>
  </si>
  <si>
    <t>2.05B</t>
  </si>
  <si>
    <t>2.38B</t>
  </si>
  <si>
    <t>2.28B</t>
  </si>
  <si>
    <t>2.67B</t>
  </si>
  <si>
    <t>3.37B</t>
  </si>
  <si>
    <t>3.78B</t>
  </si>
  <si>
    <t>3.73B</t>
  </si>
  <si>
    <t>4.31B</t>
  </si>
  <si>
    <t>4.53B</t>
  </si>
  <si>
    <t>6.51B</t>
  </si>
  <si>
    <t>7.42B</t>
  </si>
  <si>
    <t>10.54B</t>
  </si>
  <si>
    <t>16.10B</t>
  </si>
  <si>
    <t>20.11B</t>
  </si>
  <si>
    <t>22.20B</t>
  </si>
  <si>
    <t>24.23B</t>
  </si>
  <si>
    <t>24.49B</t>
  </si>
  <si>
    <t>27.45B</t>
  </si>
  <si>
    <t>30.65B</t>
  </si>
  <si>
    <t>29.90B</t>
  </si>
  <si>
    <t>34.80B</t>
  </si>
  <si>
    <t>32.32B</t>
  </si>
  <si>
    <t>29.40B</t>
  </si>
  <si>
    <t>24.15B</t>
  </si>
  <si>
    <t>21.56B</t>
  </si>
  <si>
    <t>22.16B</t>
  </si>
  <si>
    <t>24.12B</t>
  </si>
  <si>
    <t>25.93B</t>
  </si>
  <si>
    <t>27.20B</t>
  </si>
  <si>
    <t>26.76B</t>
  </si>
  <si>
    <t>26.46B</t>
  </si>
  <si>
    <t>28.23B</t>
  </si>
  <si>
    <t>0.22B</t>
  </si>
  <si>
    <t>3.08B</t>
  </si>
  <si>
    <t>1.89B</t>
  </si>
  <si>
    <t>1.29B</t>
  </si>
  <si>
    <t>1.04B</t>
  </si>
  <si>
    <t>1.39B</t>
  </si>
  <si>
    <t>1.31B</t>
  </si>
  <si>
    <t>2.33B</t>
  </si>
  <si>
    <t>2.61B</t>
  </si>
  <si>
    <t>2.20B</t>
  </si>
  <si>
    <t>2.29B</t>
  </si>
  <si>
    <t>8.35B</t>
  </si>
  <si>
    <t>12.00B</t>
  </si>
  <si>
    <t>12.55B</t>
  </si>
  <si>
    <t>12.37B</t>
  </si>
  <si>
    <t>13.86B</t>
  </si>
  <si>
    <t>16.73B</t>
  </si>
  <si>
    <t>17.15B</t>
  </si>
  <si>
    <t>19.24B</t>
  </si>
  <si>
    <t>18.55B</t>
  </si>
  <si>
    <t>14.09B</t>
  </si>
  <si>
    <t>23.74B</t>
  </si>
  <si>
    <t>19.63B</t>
  </si>
  <si>
    <t>17.59B</t>
  </si>
  <si>
    <t>18.81B</t>
  </si>
  <si>
    <t>18.33B</t>
  </si>
  <si>
    <t>20.88B</t>
  </si>
  <si>
    <t>23.64B</t>
  </si>
  <si>
    <t>28.29B</t>
  </si>
  <si>
    <t>34.83B</t>
  </si>
  <si>
    <t>30.36B</t>
  </si>
  <si>
    <t>33.64B</t>
  </si>
  <si>
    <t>1.01B</t>
  </si>
  <si>
    <t>0.18B</t>
  </si>
  <si>
    <t>2.90B</t>
  </si>
  <si>
    <t>3.59B</t>
  </si>
  <si>
    <t>3.03B</t>
  </si>
  <si>
    <t>4.21B</t>
  </si>
  <si>
    <t>3.43B</t>
  </si>
  <si>
    <t>1.62B</t>
  </si>
  <si>
    <t>2.30B</t>
  </si>
  <si>
    <t>2.13B</t>
  </si>
  <si>
    <t>2.22B</t>
  </si>
  <si>
    <t>3.31B</t>
  </si>
  <si>
    <t>3.90B</t>
  </si>
  <si>
    <t>2.23B</t>
  </si>
  <si>
    <t>1.16B</t>
  </si>
  <si>
    <t>1.25B</t>
  </si>
  <si>
    <t>1.47B</t>
  </si>
  <si>
    <t>1.43B</t>
  </si>
  <si>
    <t>1.67B</t>
  </si>
  <si>
    <t>3.18B</t>
  </si>
  <si>
    <t>4.15B</t>
  </si>
  <si>
    <t>4.48B</t>
  </si>
  <si>
    <t>5.21B</t>
  </si>
  <si>
    <t>6.12B</t>
  </si>
  <si>
    <t>6.38B</t>
  </si>
  <si>
    <t>7.88B</t>
  </si>
  <si>
    <t>8.06B</t>
  </si>
  <si>
    <t>9.40B</t>
  </si>
  <si>
    <t>10.19B</t>
  </si>
  <si>
    <t>8.80B</t>
  </si>
  <si>
    <t>9.75B</t>
  </si>
  <si>
    <t>8.73B</t>
  </si>
  <si>
    <t>7.48B</t>
  </si>
  <si>
    <t>7.77B</t>
  </si>
  <si>
    <t>5.89B</t>
  </si>
  <si>
    <t>5.93B</t>
  </si>
  <si>
    <t>5.94B</t>
  </si>
  <si>
    <t>5.87B</t>
  </si>
  <si>
    <t>6.98B</t>
  </si>
  <si>
    <t>7.09B</t>
  </si>
  <si>
    <t>11.12B</t>
  </si>
  <si>
    <t>1.17B</t>
  </si>
  <si>
    <t>0.21B</t>
  </si>
  <si>
    <t>2021-2021</t>
  </si>
  <si>
    <t>2015-2021</t>
  </si>
  <si>
    <t>0/2022</t>
  </si>
  <si>
    <t>Share 2022</t>
  </si>
  <si>
    <t>Share 0</t>
  </si>
  <si>
    <t xml:space="preserve">  </t>
  </si>
  <si>
    <t xml:space="preserve"> $-   </t>
  </si>
  <si>
    <t>2024</t>
  </si>
  <si>
    <t>2025</t>
  </si>
  <si>
    <t>2026</t>
  </si>
  <si>
    <t>2027</t>
  </si>
  <si>
    <t>2028</t>
  </si>
  <si>
    <t>Obligations (before reliable
FMS labels available)</t>
  </si>
  <si>
    <t>U.S. Manufactured</t>
  </si>
  <si>
    <t>Not MFG, U.S. Place
of Performance</t>
  </si>
  <si>
    <t>Not MFG, Foreign
Place of
Performance</t>
  </si>
  <si>
    <t>MFG Outside U.S.,
Use outside U.S.</t>
  </si>
  <si>
    <t>MFG Outside U.S.,
Qualifying Country</t>
  </si>
  <si>
    <t>U.S. Manufactured,
Foreign Vendor or
Origin</t>
  </si>
  <si>
    <t>MFG Outside U.S.,
Other Exception or
Waiver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</si>
  <si>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</si>
  <si>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</si>
  <si>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</si>
  <si>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</si>
  <si>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</si>
  <si>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</si>
  <si>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</si>
  <si>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</si>
  <si>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</si>
  <si>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</si>
  <si>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</si>
  <si>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1977</t>
  </si>
  <si>
    <t>1974</t>
  </si>
  <si>
    <t>&lt;=1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</si>
</sst>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\ ;\-#,##0\ ;"/>
    <numFmt numFmtId="165" formatCode="_(* #,##0_);_(* \(#,##0\);_(* &quot;-&quot;??_);_(@_)"/>
    <numFmt numFmtId="166" formatCode="mm/dd/yyyy\ hh:mm:ss"/>
    <numFmt numFmtId="167" formatCode="0.00,,,&quot;B&quot;"/>
    <numFmt numFmtId="168" formatCode="0.0%"/>
    <numFmt numFmtId="169" formatCode="_(* #,##0.0_);_(* \(#,##0.0\);_(* &quot;-&quot;??_);_(@_)"/>
    <numFmt numFmtId="170" formatCode="_(&quot;$&quot;* #,##0.0_);_(&quot;$&quot;* \(#,##0.0\);_(&quot;$&quot;* &quot;-&quot;??_);_(@_)"/>
    <numFmt numFmtId="171" formatCode="0.00000%"/>
    <numFmt numFmtId="172" formatCode="_(* #,##0.0_);_(* \(#,##0.0\);_(* &quot;-&quot;?_);_(@_)"/>
    <numFmt numFmtId="173" formatCode="0.0,,,&quot;B&quot;"/>
  </numFmts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</font>
    <font>
      <sz val="9"/>
      <color indexed="8"/>
      <name val="Arial"/>
    </font>
    <font>
      <sz val="11"/>
      <color indexed="8"/>
      <name val="Calibri"/>
    </font>
    <font>
      <b/>
      <sz val="11"/>
      <color theme="1"/>
      <name val="Calibri"/>
    </font>
    <font>
      <b/>
      <sz val="11"/>
      <color indexed="8"/>
      <name val="Calibri"/>
    </font>
    <font>
      <sz val="11"/>
      <color theme="4"/>
      <name val="Calibri"/>
    </font>
    <font>
      <sz val="10"/>
      <color theme="1"/>
      <name val="Calibri"/>
    </font>
    <font>
      <sz val="10"/>
      <color indexed="8"/>
      <name val="Calibri"/>
    </font>
    <font>
      <b/>
      <sz val="11"/>
      <color rgb="FFFF0000"/>
      <name val="Calibri"/>
    </font>
    <font>
      <b/>
      <sz val="10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right"/>
    </xf>
    <xf numFmtId="165" fontId="3" fillId="0" borderId="0" xfId="0" applyNumberFormat="1" applyFont="1"/>
    <xf numFmtId="44" fontId="1" fillId="0" borderId="0" xfId="0" applyNumberFormat="1" applyFont="1"/>
    <xf numFmtId="0" fontId="1" fillId="2" borderId="0" xfId="0" applyFont="1" applyFill="1" applyAlignment="1">
      <alignment wrapText="1"/>
    </xf>
    <xf numFmtId="0" fontId="4" fillId="3" borderId="1" xfId="0" applyFont="1" applyFill="1" applyBorder="1"/>
    <xf numFmtId="10" fontId="3" fillId="0" borderId="0" xfId="0" applyNumberFormat="1" applyFont="1"/>
    <xf numFmtId="9" fontId="3" fillId="0" borderId="0" xfId="0" applyNumberFormat="1" applyFont="1"/>
    <xf numFmtId="166" fontId="1" fillId="0" borderId="0" xfId="0" applyNumberFormat="1" applyFont="1" applyAlignment="1">
      <alignment wrapText="1"/>
    </xf>
    <xf numFmtId="43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167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4" fillId="3" borderId="2" xfId="0" applyFont="1" applyFill="1" applyBorder="1"/>
    <xf numFmtId="0" fontId="4" fillId="0" borderId="0" xfId="0" applyFont="1"/>
    <xf numFmtId="3" fontId="1" fillId="0" borderId="0" xfId="0" applyNumberFormat="1" applyFont="1"/>
    <xf numFmtId="9" fontId="3" fillId="4" borderId="0" xfId="0" applyNumberFormat="1" applyFont="1" applyFill="1"/>
    <xf numFmtId="0" fontId="4" fillId="3" borderId="0" xfId="0" applyFont="1" applyFill="1"/>
    <xf numFmtId="168" fontId="1" fillId="0" borderId="0" xfId="0" applyNumberFormat="1" applyFont="1"/>
    <xf numFmtId="44" fontId="3" fillId="0" borderId="0" xfId="0" applyNumberFormat="1" applyFont="1" applyAlignment="1">
      <alignment horizontal="center"/>
    </xf>
    <xf numFmtId="10" fontId="1" fillId="0" borderId="0" xfId="0" applyNumberFormat="1" applyFont="1"/>
    <xf numFmtId="170" fontId="3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/>
    <xf numFmtId="168" fontId="3" fillId="4" borderId="0" xfId="0" applyNumberFormat="1" applyFont="1" applyFill="1"/>
    <xf numFmtId="167" fontId="1" fillId="0" borderId="0" xfId="0" applyNumberFormat="1" applyFont="1" applyAlignment="1">
      <alignment wrapText="1"/>
    </xf>
    <xf numFmtId="0" fontId="1" fillId="0" borderId="0" xfId="0" applyFont="1" applyAlignment="1">
      <alignment horizontal="left"/>
    </xf>
    <xf numFmtId="44" fontId="3" fillId="4" borderId="0" xfId="0" applyNumberFormat="1" applyFont="1" applyFill="1"/>
    <xf numFmtId="44" fontId="3" fillId="0" borderId="0" xfId="0" applyNumberFormat="1" applyFont="1"/>
    <xf numFmtId="0" fontId="5" fillId="0" borderId="0" xfId="0" applyFont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0" xfId="0" applyFont="1" applyFill="1" applyAlignment="1">
      <alignment wrapText="1"/>
    </xf>
    <xf numFmtId="0" fontId="4" fillId="3" borderId="2" xfId="0" applyFont="1" applyFill="1" applyBorder="1" applyAlignment="1">
      <alignment horizontal="left"/>
    </xf>
    <xf numFmtId="171" fontId="1" fillId="0" borderId="0" xfId="0" applyNumberFormat="1" applyFont="1"/>
    <xf numFmtId="168" fontId="1" fillId="4" borderId="0" xfId="0" applyNumberFormat="1" applyFont="1" applyFill="1"/>
    <xf numFmtId="168" fontId="6" fillId="4" borderId="0" xfId="0" applyNumberFormat="1" applyFont="1" applyFill="1"/>
    <xf numFmtId="43" fontId="3" fillId="4" borderId="0" xfId="0" applyNumberFormat="1" applyFont="1" applyFill="1"/>
    <xf numFmtId="0" fontId="3" fillId="0" borderId="0" xfId="0" applyFont="1" applyAlignment="1">
      <alignment wrapText="1"/>
    </xf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8" fontId="7" fillId="0" borderId="0" xfId="0" applyNumberFormat="1" applyFont="1"/>
    <xf numFmtId="3" fontId="7" fillId="0" borderId="0" xfId="0" applyNumberFormat="1" applyFont="1"/>
    <xf numFmtId="9" fontId="3" fillId="0" borderId="0" xfId="0" applyNumberFormat="1" applyFont="1" applyAlignment="1">
      <alignment horizontal="center"/>
    </xf>
    <xf numFmtId="0" fontId="3" fillId="0" borderId="0" xfId="0" applyFont="1"/>
    <xf numFmtId="44" fontId="1" fillId="0" borderId="0" xfId="0" applyNumberFormat="1" applyFont="1" applyAlignment="1">
      <alignment wrapText="1"/>
    </xf>
    <xf numFmtId="9" fontId="1" fillId="0" borderId="0" xfId="0" applyNumberFormat="1" applyFont="1"/>
    <xf numFmtId="0" fontId="1" fillId="2" borderId="0" xfId="0" applyFont="1" applyFill="1"/>
    <xf numFmtId="0" fontId="4" fillId="3" borderId="0" xfId="0" applyFont="1" applyFill="1" applyAlignment="1">
      <alignment horizontal="left"/>
    </xf>
    <xf numFmtId="43" fontId="1" fillId="0" borderId="0" xfId="0" applyNumberFormat="1" applyFont="1"/>
    <xf numFmtId="172" fontId="1" fillId="0" borderId="0" xfId="0" applyNumberFormat="1" applyFont="1"/>
    <xf numFmtId="43" fontId="8" fillId="0" borderId="0" xfId="0" applyNumberFormat="1" applyFont="1"/>
    <xf numFmtId="44" fontId="3" fillId="0" borderId="3" xfId="0" applyNumberFormat="1" applyFont="1" applyBorder="1"/>
    <xf numFmtId="44" fontId="3" fillId="0" borderId="4" xfId="0" applyNumberFormat="1" applyFont="1" applyBorder="1"/>
    <xf numFmtId="44" fontId="3" fillId="0" borderId="5" xfId="0" applyNumberFormat="1" applyFont="1" applyBorder="1"/>
    <xf numFmtId="44" fontId="3" fillId="0" borderId="6" xfId="0" applyNumberFormat="1" applyFont="1" applyBorder="1"/>
    <xf numFmtId="44" fontId="3" fillId="0" borderId="7" xfId="0" applyNumberFormat="1" applyFont="1" applyBorder="1"/>
    <xf numFmtId="0" fontId="4" fillId="3" borderId="8" xfId="0" applyFont="1" applyFill="1" applyBorder="1"/>
    <xf numFmtId="0" fontId="4" fillId="3" borderId="9" xfId="0" applyFont="1" applyFill="1" applyBorder="1"/>
    <xf numFmtId="170" fontId="3" fillId="0" borderId="3" xfId="0" applyNumberFormat="1" applyFont="1" applyBorder="1"/>
    <xf numFmtId="168" fontId="3" fillId="0" borderId="3" xfId="0" applyNumberFormat="1" applyFont="1" applyBorder="1"/>
    <xf numFmtId="9" fontId="3" fillId="0" borderId="3" xfId="0" applyNumberFormat="1" applyFont="1" applyBorder="1"/>
    <xf numFmtId="168" fontId="1" fillId="0" borderId="3" xfId="0" applyNumberFormat="1" applyFont="1" applyBorder="1"/>
    <xf numFmtId="168" fontId="1" fillId="0" borderId="4" xfId="0" applyNumberFormat="1" applyFont="1" applyBorder="1"/>
    <xf numFmtId="0" fontId="4" fillId="3" borderId="10" xfId="0" applyFont="1" applyFill="1" applyBorder="1"/>
    <xf numFmtId="168" fontId="1" fillId="0" borderId="5" xfId="0" applyNumberFormat="1" applyFont="1" applyBorder="1"/>
    <xf numFmtId="0" fontId="4" fillId="3" borderId="11" xfId="0" applyFont="1" applyFill="1" applyBorder="1"/>
    <xf numFmtId="0" fontId="4" fillId="3" borderId="6" xfId="0" applyFont="1" applyFill="1" applyBorder="1"/>
    <xf numFmtId="170" fontId="3" fillId="0" borderId="6" xfId="0" applyNumberFormat="1" applyFont="1" applyBorder="1"/>
    <xf numFmtId="168" fontId="3" fillId="0" borderId="6" xfId="0" applyNumberFormat="1" applyFont="1" applyBorder="1"/>
    <xf numFmtId="9" fontId="3" fillId="0" borderId="6" xfId="0" applyNumberFormat="1" applyFont="1" applyBorder="1"/>
    <xf numFmtId="168" fontId="1" fillId="0" borderId="6" xfId="0" applyNumberFormat="1" applyFont="1" applyBorder="1"/>
    <xf numFmtId="168" fontId="1" fillId="0" borderId="7" xfId="0" applyNumberFormat="1" applyFont="1" applyBorder="1"/>
    <xf numFmtId="0" fontId="1" fillId="0" borderId="12" xfId="0" applyFont="1" applyBorder="1"/>
    <xf numFmtId="0" fontId="1" fillId="0" borderId="3" xfId="0" applyFont="1" applyBorder="1"/>
    <xf numFmtId="167" fontId="3" fillId="0" borderId="3" xfId="0" applyNumberFormat="1" applyFont="1" applyBorder="1"/>
    <xf numFmtId="9" fontId="3" fillId="0" borderId="4" xfId="0" applyNumberFormat="1" applyFont="1" applyBorder="1"/>
    <xf numFmtId="0" fontId="1" fillId="0" borderId="13" xfId="0" applyFont="1" applyBorder="1"/>
    <xf numFmtId="9" fontId="3" fillId="0" borderId="5" xfId="0" applyNumberFormat="1" applyFont="1" applyBorder="1"/>
    <xf numFmtId="0" fontId="1" fillId="0" borderId="11" xfId="0" applyFont="1" applyBorder="1"/>
    <xf numFmtId="0" fontId="1" fillId="0" borderId="6" xfId="0" applyFont="1" applyBorder="1"/>
    <xf numFmtId="167" fontId="3" fillId="0" borderId="6" xfId="0" applyNumberFormat="1" applyFont="1" applyBorder="1"/>
    <xf numFmtId="9" fontId="3" fillId="0" borderId="7" xfId="0" applyNumberFormat="1" applyFont="1" applyBorder="1"/>
    <xf numFmtId="169" fontId="1" fillId="0" borderId="0" xfId="0" applyNumberFormat="1" applyFont="1"/>
    <xf numFmtId="43" fontId="7" fillId="0" borderId="0" xfId="0" applyNumberFormat="1" applyFont="1"/>
    <xf numFmtId="11" fontId="1" fillId="0" borderId="0" xfId="0" applyNumberFormat="1" applyFont="1"/>
    <xf numFmtId="167" fontId="1" fillId="0" borderId="0" xfId="0" applyNumberFormat="1" applyFont="1"/>
    <xf numFmtId="9" fontId="3" fillId="0" borderId="14" xfId="0" applyNumberFormat="1" applyFont="1" applyBorder="1"/>
    <xf numFmtId="0" fontId="1" fillId="0" borderId="14" xfId="0" applyFont="1" applyBorder="1"/>
    <xf numFmtId="0" fontId="1" fillId="0" borderId="15" xfId="0" applyFont="1" applyBorder="1"/>
    <xf numFmtId="9" fontId="3" fillId="0" borderId="16" xfId="0" applyNumberFormat="1" applyFont="1" applyBorder="1"/>
    <xf numFmtId="0" fontId="1" fillId="0" borderId="17" xfId="0" applyFont="1" applyBorder="1"/>
    <xf numFmtId="9" fontId="3" fillId="0" borderId="18" xfId="0" applyNumberFormat="1" applyFont="1" applyBorder="1"/>
    <xf numFmtId="9" fontId="3" fillId="0" borderId="19" xfId="0" applyNumberFormat="1" applyFont="1" applyBorder="1"/>
    <xf numFmtId="0" fontId="1" fillId="0" borderId="19" xfId="0" applyFont="1" applyBorder="1"/>
    <xf numFmtId="0" fontId="1" fillId="0" borderId="20" xfId="0" applyFont="1" applyBorder="1"/>
    <xf numFmtId="168" fontId="3" fillId="4" borderId="16" xfId="0" applyNumberFormat="1" applyFont="1" applyFill="1" applyBorder="1"/>
    <xf numFmtId="168" fontId="3" fillId="4" borderId="19" xfId="0" applyNumberFormat="1" applyFont="1" applyFill="1" applyBorder="1"/>
    <xf numFmtId="168" fontId="3" fillId="0" borderId="19" xfId="0" applyNumberFormat="1" applyFont="1" applyBorder="1"/>
    <xf numFmtId="10" fontId="3" fillId="0" borderId="19" xfId="0" applyNumberFormat="1" applyFont="1" applyBorder="1"/>
    <xf numFmtId="10" fontId="3" fillId="4" borderId="19" xfId="0" applyNumberFormat="1" applyFont="1" applyFill="1" applyBorder="1"/>
    <xf numFmtId="169" fontId="7" fillId="0" borderId="0" xfId="0" applyNumberFormat="1" applyFont="1"/>
    <xf numFmtId="9" fontId="3" fillId="0" borderId="21" xfId="0" applyNumberFormat="1" applyFont="1" applyBorder="1"/>
    <xf numFmtId="0" fontId="9" fillId="4" borderId="0" xfId="0" applyFont="1" applyFill="1"/>
    <xf numFmtId="9" fontId="3" fillId="4" borderId="0" xfId="0" applyNumberFormat="1" applyFont="1" applyFill="1" applyAlignment="1">
      <alignment horizontal="center"/>
    </xf>
    <xf numFmtId="0" fontId="10" fillId="3" borderId="1" xfId="0" applyFont="1" applyFill="1" applyBorder="1"/>
    <xf numFmtId="9" fontId="7" fillId="0" borderId="0" xfId="0" applyNumberFormat="1" applyFont="1" applyAlignment="1">
      <alignment horizontal="center"/>
    </xf>
    <xf numFmtId="170" fontId="7" fillId="0" borderId="0" xfId="0" applyNumberFormat="1" applyFont="1"/>
    <xf numFmtId="169" fontId="7" fillId="4" borderId="0" xfId="0" applyNumberFormat="1" applyFont="1" applyFill="1"/>
    <xf numFmtId="0" fontId="10" fillId="3" borderId="0" xfId="0" applyFont="1" applyFill="1"/>
    <xf numFmtId="173" fontId="3" fillId="0" borderId="0" xfId="0" applyNumberFormat="1" applyFont="1"/>
    <xf numFmtId="9" fontId="11" fillId="0" borderId="0" xfId="0" applyNumberFormat="1" applyFont="1" applyAlignment="1">
      <alignment horizontal="center"/>
    </xf>
    <xf numFmtId="0" fontId="4" fillId="3" borderId="12" xfId="0" applyFont="1" applyFill="1" applyBorder="1"/>
    <xf numFmtId="0" fontId="4" fillId="3" borderId="3" xfId="0" applyFont="1" applyFill="1" applyBorder="1"/>
    <xf numFmtId="0" fontId="3" fillId="0" borderId="22" xfId="0" applyFont="1" applyBorder="1"/>
    <xf numFmtId="0" fontId="4" fillId="3" borderId="13" xfId="0" applyFont="1" applyFill="1" applyBorder="1"/>
    <xf numFmtId="0" fontId="3" fillId="0" borderId="6" xfId="0" applyFont="1" applyBorder="1"/>
    <xf numFmtId="0" fontId="3" fillId="0" borderId="3" xfId="0" applyFont="1" applyBorder="1"/>
    <xf numFmtId="1" fontId="3" fillId="0" borderId="0" xfId="0" applyNumberFormat="1" applyFont="1"/>
    <xf numFmtId="0" fontId="3" fillId="0" borderId="11" xfId="0" applyFont="1" applyBorder="1"/>
    <xf numFmtId="0" fontId="3" fillId="0" borderId="13" xfId="0" applyFont="1" applyBorder="1"/>
    <xf numFmtId="0" fontId="3" fillId="0" borderId="12" xfId="0" applyFont="1" applyBorder="1"/>
    <xf numFmtId="43" fontId="8" fillId="0" borderId="7" xfId="0" applyNumberFormat="1" applyFont="1" applyBorder="1"/>
    <xf numFmtId="43" fontId="8" fillId="0" borderId="6" xfId="0" applyNumberFormat="1" applyFont="1" applyBorder="1"/>
    <xf numFmtId="43" fontId="8" fillId="0" borderId="5" xfId="0" applyNumberFormat="1" applyFont="1" applyBorder="1"/>
    <xf numFmtId="43" fontId="8" fillId="0" borderId="4" xfId="0" applyNumberFormat="1" applyFont="1" applyBorder="1"/>
    <xf numFmtId="43" fontId="8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TOA'!$L$23:$AS$23</c:f>
              <c:numCache>
                <c:formatCode>General</c:formatCode>
                <c:ptCount val="34"/>
              </c:numCache>
            </c:numRef>
          </c:cat>
          <c:val>
            <c:numRef>
              <c:f>'2-1 TOA'!$L$29:$AR$29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TOA'!$V$23:$AS$23</c:f>
              <c:numCache>
                <c:formatCode>General</c:formatCode>
                <c:ptCount val="24"/>
              </c:numCache>
            </c:numRef>
          </c:cat>
          <c:val>
            <c:numRef>
              <c:f>'2-1 TOA'!$L$28:$AS$28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'7-X VendIntl'!$I$29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'7-X VendIntl'!$L$23:$AS$23</c:f>
              <c:numCache>
                <c:formatCode>General</c:formatCode>
                <c:ptCount val="34"/>
              </c:numCache>
            </c:numRef>
          </c:cat>
          <c:val>
            <c:numRef>
              <c:f>'7-X VendIntl'!$L$29:$AR$29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8009-490C-A0A5-51666563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'7-X VendIntl'!$I$28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'7-X VendIntl'!$V$23:$AS$23</c:f>
              <c:numCache>
                <c:formatCode>General</c:formatCode>
                <c:ptCount val="24"/>
              </c:numCache>
            </c:numRef>
          </c:cat>
          <c:val>
            <c:numRef>
              <c:f>'7-X VendIntl'!$L$28:$AS$28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9-490C-A0A5-51666563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'7-X VendIntl'!$O$19:$AV$19</c:f>
              <c:strCache>
                <c:ptCount val="34"/>
                <c:pt idx="0">
                  <c:v> 239.2 </c:v>
                </c:pt>
                <c:pt idx="1">
                  <c:v> 261.3 </c:v>
                </c:pt>
                <c:pt idx="2">
                  <c:v> 231.1 </c:v>
                </c:pt>
                <c:pt idx="3">
                  <c:v> 222.0 </c:v>
                </c:pt>
                <c:pt idx="4">
                  <c:v> 209.8 </c:v>
                </c:pt>
                <c:pt idx="5">
                  <c:v> 204.4 </c:v>
                </c:pt>
                <c:pt idx="6">
                  <c:v> 203.8 </c:v>
                </c:pt>
                <c:pt idx="7">
                  <c:v> 196.1 </c:v>
                </c:pt>
                <c:pt idx="8">
                  <c:v> 195.3 </c:v>
                </c:pt>
                <c:pt idx="9">
                  <c:v> 201.5 </c:v>
                </c:pt>
                <c:pt idx="10">
                  <c:v> 213.6 </c:v>
                </c:pt>
                <c:pt idx="11">
                  <c:v> 227.2 </c:v>
                </c:pt>
                <c:pt idx="12">
                  <c:v> 263.7 </c:v>
                </c:pt>
                <c:pt idx="13">
                  <c:v> 322.5 </c:v>
                </c:pt>
                <c:pt idx="14">
                  <c:v> 341.7 </c:v>
                </c:pt>
                <c:pt idx="15">
                  <c:v> 383.6 </c:v>
                </c:pt>
                <c:pt idx="16">
                  <c:v> 412.8 </c:v>
                </c:pt>
                <c:pt idx="17">
                  <c:v> 446.5 </c:v>
                </c:pt>
                <c:pt idx="18">
                  <c:v> 503.8 </c:v>
                </c:pt>
                <c:pt idx="19">
                  <c:v> 503.5 </c:v>
                </c:pt>
                <c:pt idx="20">
                  <c:v> 474.1 </c:v>
                </c:pt>
                <c:pt idx="21">
                  <c:v> 472.6 </c:v>
                </c:pt>
                <c:pt idx="22">
                  <c:v> 450.4 </c:v>
                </c:pt>
                <c:pt idx="23">
                  <c:v> 379.1 </c:v>
                </c:pt>
                <c:pt idx="24">
                  <c:v> 343.7 </c:v>
                </c:pt>
                <c:pt idx="25">
                  <c:v> 328.9 </c:v>
                </c:pt>
                <c:pt idx="26">
                  <c:v> 354.9 </c:v>
                </c:pt>
                <c:pt idx="27">
                  <c:v> 374.7 </c:v>
                </c:pt>
                <c:pt idx="28">
                  <c:v> 409.9 </c:v>
                </c:pt>
                <c:pt idx="29">
                  <c:v> 429.9 </c:v>
                </c:pt>
                <c:pt idx="30">
                  <c:v> 466.2 </c:v>
                </c:pt>
                <c:pt idx="31">
                  <c:v> 413.9 </c:v>
                </c:pt>
                <c:pt idx="32">
                  <c:v> 414.4 </c:v>
                </c:pt>
                <c:pt idx="33">
                  <c:v> -   </c:v>
                </c:pt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C41E-4661-87A3-BA59DE93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Ref>
              <c:f>'7-X VendIntl'!$O$18:$AV$18</c:f>
              <c:numCache>
                <c:formatCode>_(* #,##0.0_);_(* \(#,##0.0\);_(* "-"??_);_(@_)</c:formatCode>
                <c:ptCount val="34"/>
                <c:pt idx="0">
                  <c:v>579.07924710308782</c:v>
                </c:pt>
                <c:pt idx="1">
                  <c:v>596.10448997427841</c:v>
                </c:pt>
                <c:pt idx="2">
                  <c:v>533.96679031559734</c:v>
                </c:pt>
                <c:pt idx="3">
                  <c:v>493.28376198760213</c:v>
                </c:pt>
                <c:pt idx="4">
                  <c:v>449.97327630770349</c:v>
                </c:pt>
                <c:pt idx="5">
                  <c:v>445.68139974383985</c:v>
                </c:pt>
                <c:pt idx="6">
                  <c:v>438.89995047860396</c:v>
                </c:pt>
                <c:pt idx="7">
                  <c:v>429.7750129514896</c:v>
                </c:pt>
                <c:pt idx="8">
                  <c:v>432.71925984407886</c:v>
                </c:pt>
                <c:pt idx="9">
                  <c:v>449.83317598488412</c:v>
                </c:pt>
                <c:pt idx="10">
                  <c:v>463.64666362166179</c:v>
                </c:pt>
                <c:pt idx="11">
                  <c:v>499.33461383252347</c:v>
                </c:pt>
                <c:pt idx="12">
                  <c:v>551.88989443616856</c:v>
                </c:pt>
                <c:pt idx="13">
                  <c:v>659.8585714669025</c:v>
                </c:pt>
                <c:pt idx="14">
                  <c:v>678.36792280577288</c:v>
                </c:pt>
                <c:pt idx="15">
                  <c:v>725.40184211755286</c:v>
                </c:pt>
                <c:pt idx="16">
                  <c:v>749.78053653072777</c:v>
                </c:pt>
                <c:pt idx="17">
                  <c:v>821.75924955713845</c:v>
                </c:pt>
                <c:pt idx="18">
                  <c:v>892.15946263553531</c:v>
                </c:pt>
                <c:pt idx="19">
                  <c:v>878.67416725963506</c:v>
                </c:pt>
                <c:pt idx="20">
                  <c:v>905.02015993955104</c:v>
                </c:pt>
                <c:pt idx="21">
                  <c:v>883.67979144904541</c:v>
                </c:pt>
                <c:pt idx="22">
                  <c:v>821.4262782432719</c:v>
                </c:pt>
                <c:pt idx="23">
                  <c:v>723.93735104809343</c:v>
                </c:pt>
                <c:pt idx="24">
                  <c:v>705.0963858878572</c:v>
                </c:pt>
                <c:pt idx="25">
                  <c:v>678.17125276723357</c:v>
                </c:pt>
                <c:pt idx="26">
                  <c:v>699.45276384492934</c:v>
                </c:pt>
                <c:pt idx="27">
                  <c:v>712.08827794215892</c:v>
                </c:pt>
                <c:pt idx="28">
                  <c:v>768.46076161826807</c:v>
                </c:pt>
                <c:pt idx="29">
                  <c:v>776.1438629068947</c:v>
                </c:pt>
                <c:pt idx="30">
                  <c:v>802.12900702015429</c:v>
                </c:pt>
                <c:pt idx="31">
                  <c:v>760.30518220737599</c:v>
                </c:pt>
                <c:pt idx="32">
                  <c:v>769.46699999999998</c:v>
                </c:pt>
                <c:pt idx="33">
                  <c:v>813.65869114164673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E-4661-87A3-BA59DE93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TOA'!$O$19:$AV$19</c:f>
              <c:strCache>
                <c:ptCount val="34"/>
                <c:pt idx="0">
                  <c:v> 239.2 </c:v>
                </c:pt>
                <c:pt idx="1">
                  <c:v> 261.3 </c:v>
                </c:pt>
                <c:pt idx="2">
                  <c:v> 231.1 </c:v>
                </c:pt>
                <c:pt idx="3">
                  <c:v> 222.0 </c:v>
                </c:pt>
                <c:pt idx="4">
                  <c:v> 209.8 </c:v>
                </c:pt>
                <c:pt idx="5">
                  <c:v> 204.4 </c:v>
                </c:pt>
                <c:pt idx="6">
                  <c:v> 203.8 </c:v>
                </c:pt>
                <c:pt idx="7">
                  <c:v> 196.1 </c:v>
                </c:pt>
                <c:pt idx="8">
                  <c:v> 195.3 </c:v>
                </c:pt>
                <c:pt idx="9">
                  <c:v> 201.5 </c:v>
                </c:pt>
                <c:pt idx="10">
                  <c:v> 213.6 </c:v>
                </c:pt>
                <c:pt idx="11">
                  <c:v> 227.2 </c:v>
                </c:pt>
                <c:pt idx="12">
                  <c:v> 263.7 </c:v>
                </c:pt>
                <c:pt idx="13">
                  <c:v> 322.5 </c:v>
                </c:pt>
                <c:pt idx="14">
                  <c:v> 341.7 </c:v>
                </c:pt>
                <c:pt idx="15">
                  <c:v> 383.6 </c:v>
                </c:pt>
                <c:pt idx="16">
                  <c:v> 412.8 </c:v>
                </c:pt>
                <c:pt idx="17">
                  <c:v> 446.5 </c:v>
                </c:pt>
                <c:pt idx="18">
                  <c:v> 503.8 </c:v>
                </c:pt>
                <c:pt idx="19">
                  <c:v> 503.5 </c:v>
                </c:pt>
                <c:pt idx="20">
                  <c:v> 474.1 </c:v>
                </c:pt>
                <c:pt idx="21">
                  <c:v> 472.6 </c:v>
                </c:pt>
                <c:pt idx="22">
                  <c:v> 450.4 </c:v>
                </c:pt>
                <c:pt idx="23">
                  <c:v> 379.1 </c:v>
                </c:pt>
                <c:pt idx="24">
                  <c:v> 343.7 </c:v>
                </c:pt>
                <c:pt idx="25">
                  <c:v> 328.9 </c:v>
                </c:pt>
                <c:pt idx="26">
                  <c:v> 354.9 </c:v>
                </c:pt>
                <c:pt idx="27">
                  <c:v> 374.7 </c:v>
                </c:pt>
                <c:pt idx="28">
                  <c:v> 409.9 </c:v>
                </c:pt>
                <c:pt idx="29">
                  <c:v> 429.9 </c:v>
                </c:pt>
                <c:pt idx="30">
                  <c:v> 466.2 </c:v>
                </c:pt>
                <c:pt idx="31">
                  <c:v> 413.9 </c:v>
                </c:pt>
                <c:pt idx="32">
                  <c:v> 414.4 </c:v>
                </c:pt>
                <c:pt idx="33">
                  <c:v> -   </c:v>
                </c:pt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Ref>
              <c:f>'2-1 TOA'!$O$18:$AV$18</c:f>
              <c:numCache>
                <c:formatCode>_(* #,##0.0_);_(* \(#,##0.0\);_(* "-"??_);_(@_)</c:formatCode>
                <c:ptCount val="34"/>
                <c:pt idx="0">
                  <c:v>579.07924710308782</c:v>
                </c:pt>
                <c:pt idx="1">
                  <c:v>596.10448997427841</c:v>
                </c:pt>
                <c:pt idx="2">
                  <c:v>533.96679031559734</c:v>
                </c:pt>
                <c:pt idx="3">
                  <c:v>493.28376198760213</c:v>
                </c:pt>
                <c:pt idx="4">
                  <c:v>449.97327630770349</c:v>
                </c:pt>
                <c:pt idx="5">
                  <c:v>445.68139974383985</c:v>
                </c:pt>
                <c:pt idx="6">
                  <c:v>438.89995047860396</c:v>
                </c:pt>
                <c:pt idx="7">
                  <c:v>429.7750129514896</c:v>
                </c:pt>
                <c:pt idx="8">
                  <c:v>432.71925984407886</c:v>
                </c:pt>
                <c:pt idx="9">
                  <c:v>449.83317598488412</c:v>
                </c:pt>
                <c:pt idx="10">
                  <c:v>463.64666362166179</c:v>
                </c:pt>
                <c:pt idx="11">
                  <c:v>499.33461383252347</c:v>
                </c:pt>
                <c:pt idx="12">
                  <c:v>551.88989443616856</c:v>
                </c:pt>
                <c:pt idx="13">
                  <c:v>659.8585714669025</c:v>
                </c:pt>
                <c:pt idx="14">
                  <c:v>678.36792280577288</c:v>
                </c:pt>
                <c:pt idx="15">
                  <c:v>725.40184211755286</c:v>
                </c:pt>
                <c:pt idx="16">
                  <c:v>749.78053653072777</c:v>
                </c:pt>
                <c:pt idx="17">
                  <c:v>821.75924955713845</c:v>
                </c:pt>
                <c:pt idx="18">
                  <c:v>892.15946263553531</c:v>
                </c:pt>
                <c:pt idx="19">
                  <c:v>878.67416725963506</c:v>
                </c:pt>
                <c:pt idx="20">
                  <c:v>905.02015993955104</c:v>
                </c:pt>
                <c:pt idx="21">
                  <c:v>883.67979144904541</c:v>
                </c:pt>
                <c:pt idx="22">
                  <c:v>821.4262782432719</c:v>
                </c:pt>
                <c:pt idx="23">
                  <c:v>723.93735104809343</c:v>
                </c:pt>
                <c:pt idx="24">
                  <c:v>705.0963858878572</c:v>
                </c:pt>
                <c:pt idx="25">
                  <c:v>678.17125276723357</c:v>
                </c:pt>
                <c:pt idx="26">
                  <c:v>699.45276384492934</c:v>
                </c:pt>
                <c:pt idx="27">
                  <c:v>712.08827794215892</c:v>
                </c:pt>
                <c:pt idx="28">
                  <c:v>768.46076161826807</c:v>
                </c:pt>
                <c:pt idx="29">
                  <c:v>776.1438629068947</c:v>
                </c:pt>
                <c:pt idx="30">
                  <c:v>802.12900702015429</c:v>
                </c:pt>
                <c:pt idx="31">
                  <c:v>760.30518220737599</c:v>
                </c:pt>
                <c:pt idx="32">
                  <c:v>769.46699999999998</c:v>
                </c:pt>
                <c:pt idx="33">
                  <c:v>813.65869114164673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0.18461473518050758</c:v>
                </c:pt>
                <c:pt idx="21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0.23826494306346688</c:v>
                </c:pt>
                <c:pt idx="21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8.5089940620108051E-2</c:v>
                </c:pt>
                <c:pt idx="21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0.27056972585722039</c:v>
                </c:pt>
                <c:pt idx="21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9.9290988923014439E-2</c:v>
                </c:pt>
                <c:pt idx="21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2.9169839285878567E-2</c:v>
                </c:pt>
                <c:pt idx="21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Products (All)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Area'!$W$9:$AS$9</c:f>
              <c:numCache>
                <c:formatCode>_(* #,##0.00_);_(* \(#,##0.00\);_(* "-"??_);_(@_)</c:formatCode>
                <c:ptCount val="23"/>
                <c:pt idx="0">
                  <c:v>96.287665128238629</c:v>
                </c:pt>
                <c:pt idx="1">
                  <c:v>102.58655561185394</c:v>
                </c:pt>
                <c:pt idx="2">
                  <c:v>119.3749618962357</c:v>
                </c:pt>
                <c:pt idx="3">
                  <c:v>144.5673469847861</c:v>
                </c:pt>
                <c:pt idx="4">
                  <c:v>154.48409862234573</c:v>
                </c:pt>
                <c:pt idx="5">
                  <c:v>178.06657696242411</c:v>
                </c:pt>
                <c:pt idx="6">
                  <c:v>190.49166638083898</c:v>
                </c:pt>
                <c:pt idx="7">
                  <c:v>215.68483919732259</c:v>
                </c:pt>
                <c:pt idx="8">
                  <c:v>253.28282670521298</c:v>
                </c:pt>
                <c:pt idx="9">
                  <c:v>229.17032643078844</c:v>
                </c:pt>
                <c:pt idx="10">
                  <c:v>211.93927084106403</c:v>
                </c:pt>
                <c:pt idx="11">
                  <c:v>221.96701109152713</c:v>
                </c:pt>
                <c:pt idx="12">
                  <c:v>216.03537007913349</c:v>
                </c:pt>
                <c:pt idx="13">
                  <c:v>182.57808603857768</c:v>
                </c:pt>
                <c:pt idx="14">
                  <c:v>156.9596740073795</c:v>
                </c:pt>
                <c:pt idx="15">
                  <c:v>155.688472219782</c:v>
                </c:pt>
                <c:pt idx="16">
                  <c:v>176.82933308217002</c:v>
                </c:pt>
                <c:pt idx="17">
                  <c:v>191.22393072846882</c:v>
                </c:pt>
                <c:pt idx="18">
                  <c:v>209.14495993006176</c:v>
                </c:pt>
                <c:pt idx="19">
                  <c:v>216.44437929573604</c:v>
                </c:pt>
                <c:pt idx="20">
                  <c:v>241.39956827744783</c:v>
                </c:pt>
                <c:pt idx="21">
                  <c:v>207.68887197726832</c:v>
                </c:pt>
                <c:pt idx="22">
                  <c:v>209.69895234781399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Area'!$W$10:$AS$10</c:f>
              <c:numCache>
                <c:formatCode>_(* #,##0.00_);_(* \(#,##0.00\);_(* "-"??_);_(@_)</c:formatCode>
                <c:ptCount val="23"/>
                <c:pt idx="0">
                  <c:v>32.450890565687608</c:v>
                </c:pt>
                <c:pt idx="1">
                  <c:v>34.398369297500587</c:v>
                </c:pt>
                <c:pt idx="2">
                  <c:v>40.280364499505737</c:v>
                </c:pt>
                <c:pt idx="3">
                  <c:v>45.119088247166133</c:v>
                </c:pt>
                <c:pt idx="4">
                  <c:v>46.539793516012757</c:v>
                </c:pt>
                <c:pt idx="5">
                  <c:v>51.657545592148487</c:v>
                </c:pt>
                <c:pt idx="6">
                  <c:v>55.056814835385595</c:v>
                </c:pt>
                <c:pt idx="7">
                  <c:v>57.52593780733983</c:v>
                </c:pt>
                <c:pt idx="8">
                  <c:v>54.884149262763295</c:v>
                </c:pt>
                <c:pt idx="9">
                  <c:v>57.768630847933963</c:v>
                </c:pt>
                <c:pt idx="10">
                  <c:v>54.250405674361055</c:v>
                </c:pt>
                <c:pt idx="11">
                  <c:v>50.056680980534225</c:v>
                </c:pt>
                <c:pt idx="12">
                  <c:v>44.045289970350858</c:v>
                </c:pt>
                <c:pt idx="13">
                  <c:v>34.613222080476653</c:v>
                </c:pt>
                <c:pt idx="14">
                  <c:v>31.179729609945657</c:v>
                </c:pt>
                <c:pt idx="15">
                  <c:v>28.531477613735866</c:v>
                </c:pt>
                <c:pt idx="16">
                  <c:v>29.247139179208624</c:v>
                </c:pt>
                <c:pt idx="17">
                  <c:v>29.974025589947921</c:v>
                </c:pt>
                <c:pt idx="18">
                  <c:v>31.161507080637147</c:v>
                </c:pt>
                <c:pt idx="19">
                  <c:v>34.612267555498725</c:v>
                </c:pt>
                <c:pt idx="20">
                  <c:v>35.094311207278288</c:v>
                </c:pt>
                <c:pt idx="21">
                  <c:v>34.980117412325917</c:v>
                </c:pt>
                <c:pt idx="22">
                  <c:v>35.1154736016925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Area'!$W$11:$AS$11</c:f>
              <c:numCache>
                <c:formatCode>_(* #,##0.00_);_(* \(#,##0.00\);_(* "-"??_);_(@_)</c:formatCode>
                <c:ptCount val="23"/>
                <c:pt idx="0">
                  <c:v>84.778521284718664</c:v>
                </c:pt>
                <c:pt idx="1">
                  <c:v>90.146228041638565</c:v>
                </c:pt>
                <c:pt idx="2">
                  <c:v>103.92403304618627</c:v>
                </c:pt>
                <c:pt idx="3">
                  <c:v>132.54037574318465</c:v>
                </c:pt>
                <c:pt idx="4">
                  <c:v>140.73174082017664</c:v>
                </c:pt>
                <c:pt idx="5">
                  <c:v>153.796549143325</c:v>
                </c:pt>
                <c:pt idx="6">
                  <c:v>166.97877822260369</c:v>
                </c:pt>
                <c:pt idx="7">
                  <c:v>173.32148011569382</c:v>
                </c:pt>
                <c:pt idx="8">
                  <c:v>195.69663188469937</c:v>
                </c:pt>
                <c:pt idx="9">
                  <c:v>216.56250917745126</c:v>
                </c:pt>
                <c:pt idx="10">
                  <c:v>207.91744130427884</c:v>
                </c:pt>
                <c:pt idx="11">
                  <c:v>200.61911352730939</c:v>
                </c:pt>
                <c:pt idx="12">
                  <c:v>190.2909051466591</c:v>
                </c:pt>
                <c:pt idx="13">
                  <c:v>161.94808560070166</c:v>
                </c:pt>
                <c:pt idx="14">
                  <c:v>155.54074610167612</c:v>
                </c:pt>
                <c:pt idx="15">
                  <c:v>144.64987579000893</c:v>
                </c:pt>
                <c:pt idx="16">
                  <c:v>148.84747127533248</c:v>
                </c:pt>
                <c:pt idx="17">
                  <c:v>153.51187343604903</c:v>
                </c:pt>
                <c:pt idx="18">
                  <c:v>169.58955493473292</c:v>
                </c:pt>
                <c:pt idx="19">
                  <c:v>178.85132749963952</c:v>
                </c:pt>
                <c:pt idx="20">
                  <c:v>190.5779758704393</c:v>
                </c:pt>
                <c:pt idx="21">
                  <c:v>171.21321204813361</c:v>
                </c:pt>
                <c:pt idx="22">
                  <c:v>169.506266099698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'5-1 RnD'!$L$15</c:f>
              <c:strCache>
                <c:ptCount val="1"/>
                <c:pt idx="0">
                  <c:v>Advanced Development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RnD'!$M$15:$AS$15</c:f>
              <c:numCache>
                <c:formatCode>0.00,,,"B"</c:formatCode>
                <c:ptCount val="33"/>
                <c:pt idx="0">
                  <c:v>10904238159.245413</c:v>
                </c:pt>
                <c:pt idx="1">
                  <c:v>12063677742.358585</c:v>
                </c:pt>
                <c:pt idx="2">
                  <c:v>10706192730.379021</c:v>
                </c:pt>
                <c:pt idx="3">
                  <c:v>9403574153.1652927</c:v>
                </c:pt>
                <c:pt idx="4">
                  <c:v>8590775913.5948486</c:v>
                </c:pt>
                <c:pt idx="5">
                  <c:v>8348465552.329751</c:v>
                </c:pt>
                <c:pt idx="6">
                  <c:v>8469721264.6483946</c:v>
                </c:pt>
                <c:pt idx="7">
                  <c:v>8472749273.0032196</c:v>
                </c:pt>
                <c:pt idx="8">
                  <c:v>8650865088.5007515</c:v>
                </c:pt>
                <c:pt idx="9">
                  <c:v>7788749094.8049335</c:v>
                </c:pt>
                <c:pt idx="10">
                  <c:v>8374898930.8342638</c:v>
                </c:pt>
                <c:pt idx="11">
                  <c:v>9672226005.2193851</c:v>
                </c:pt>
                <c:pt idx="12">
                  <c:v>9855535094.126276</c:v>
                </c:pt>
                <c:pt idx="13">
                  <c:v>10731968238.214705</c:v>
                </c:pt>
                <c:pt idx="14">
                  <c:v>10133889681.777004</c:v>
                </c:pt>
                <c:pt idx="15">
                  <c:v>11161308421.431822</c:v>
                </c:pt>
                <c:pt idx="16">
                  <c:v>11261281263.942505</c:v>
                </c:pt>
                <c:pt idx="17">
                  <c:v>12044604439.068697</c:v>
                </c:pt>
                <c:pt idx="18">
                  <c:v>11637426418.721519</c:v>
                </c:pt>
                <c:pt idx="19">
                  <c:v>12049832673.005793</c:v>
                </c:pt>
                <c:pt idx="20">
                  <c:v>9745118167.8109398</c:v>
                </c:pt>
                <c:pt idx="21">
                  <c:v>8555292862.6370516</c:v>
                </c:pt>
                <c:pt idx="22">
                  <c:v>8660567661.2628975</c:v>
                </c:pt>
                <c:pt idx="23">
                  <c:v>6219992322.7013597</c:v>
                </c:pt>
                <c:pt idx="24">
                  <c:v>4906428095.9638767</c:v>
                </c:pt>
                <c:pt idx="25">
                  <c:v>4730607478.467062</c:v>
                </c:pt>
                <c:pt idx="26">
                  <c:v>4725065610.7609043</c:v>
                </c:pt>
                <c:pt idx="27">
                  <c:v>4873865091.7596331</c:v>
                </c:pt>
                <c:pt idx="28">
                  <c:v>5469238052.015276</c:v>
                </c:pt>
                <c:pt idx="29">
                  <c:v>6854483615.0551739</c:v>
                </c:pt>
                <c:pt idx="30">
                  <c:v>6753072693.2157736</c:v>
                </c:pt>
                <c:pt idx="31">
                  <c:v>3210115442.429996</c:v>
                </c:pt>
                <c:pt idx="32">
                  <c:v>2093265783.6803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2B3-A590-77D001838982}"/>
            </c:ext>
          </c:extLst>
        </c:ser>
        <c:ser>
          <c:idx val="1"/>
          <c:order val="1"/>
          <c:tx>
            <c:strRef>
              <c:f>'5-1 RnD'!$L$16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RnD'!$M$16:$AS$16</c:f>
              <c:numCache>
                <c:formatCode>0.00,,,"B"</c:formatCode>
                <c:ptCount val="33"/>
                <c:pt idx="0">
                  <c:v>3283783753.9976687</c:v>
                </c:pt>
                <c:pt idx="1">
                  <c:v>4385347301.0365543</c:v>
                </c:pt>
                <c:pt idx="2">
                  <c:v>4046402965.7020488</c:v>
                </c:pt>
                <c:pt idx="3">
                  <c:v>4028615185.1435699</c:v>
                </c:pt>
                <c:pt idx="4">
                  <c:v>3915774490.9295869</c:v>
                </c:pt>
                <c:pt idx="5">
                  <c:v>4074191441.2158513</c:v>
                </c:pt>
                <c:pt idx="6">
                  <c:v>3958148773.4508338</c:v>
                </c:pt>
                <c:pt idx="7">
                  <c:v>3351520995.0680194</c:v>
                </c:pt>
                <c:pt idx="8">
                  <c:v>3427511929.9345455</c:v>
                </c:pt>
                <c:pt idx="9">
                  <c:v>3716411927.2926264</c:v>
                </c:pt>
                <c:pt idx="10">
                  <c:v>4070390913.9937682</c:v>
                </c:pt>
                <c:pt idx="11">
                  <c:v>4385839493.5184364</c:v>
                </c:pt>
                <c:pt idx="12">
                  <c:v>4954443295.9347525</c:v>
                </c:pt>
                <c:pt idx="13">
                  <c:v>5737815152.728404</c:v>
                </c:pt>
                <c:pt idx="14">
                  <c:v>6693021277.1963091</c:v>
                </c:pt>
                <c:pt idx="15">
                  <c:v>7272600336.4522476</c:v>
                </c:pt>
                <c:pt idx="16">
                  <c:v>7419947958.8106699</c:v>
                </c:pt>
                <c:pt idx="17">
                  <c:v>8090579875.0440998</c:v>
                </c:pt>
                <c:pt idx="18">
                  <c:v>8752390368.0677948</c:v>
                </c:pt>
                <c:pt idx="19">
                  <c:v>9082641702.1258316</c:v>
                </c:pt>
                <c:pt idx="20">
                  <c:v>10163437996.071985</c:v>
                </c:pt>
                <c:pt idx="21">
                  <c:v>11153184499.085361</c:v>
                </c:pt>
                <c:pt idx="22">
                  <c:v>9988506328.9124908</c:v>
                </c:pt>
                <c:pt idx="23">
                  <c:v>8232427292.663332</c:v>
                </c:pt>
                <c:pt idx="24">
                  <c:v>8294606613.8184881</c:v>
                </c:pt>
                <c:pt idx="25">
                  <c:v>7385988789.4862576</c:v>
                </c:pt>
                <c:pt idx="26">
                  <c:v>7910082577.6327877</c:v>
                </c:pt>
                <c:pt idx="27">
                  <c:v>7992508082.3455324</c:v>
                </c:pt>
                <c:pt idx="28">
                  <c:v>7881105876.2539587</c:v>
                </c:pt>
                <c:pt idx="29">
                  <c:v>8693784230.6948452</c:v>
                </c:pt>
                <c:pt idx="30">
                  <c:v>8835129573.2514572</c:v>
                </c:pt>
                <c:pt idx="31">
                  <c:v>9113284064.5064163</c:v>
                </c:pt>
                <c:pt idx="32">
                  <c:v>10727955364.504601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B-42B3-A590-77D001838982}"/>
            </c:ext>
          </c:extLst>
        </c:ser>
        <c:ser>
          <c:idx val="2"/>
          <c:order val="2"/>
          <c:tx>
            <c:strRef>
              <c:f>'5-1 RnD'!$L$17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RnD'!$M$17:$AS$17</c:f>
              <c:numCache>
                <c:formatCode>0.00,,,"B"</c:formatCode>
                <c:ptCount val="33"/>
                <c:pt idx="0">
                  <c:v>1801243738.8209174</c:v>
                </c:pt>
                <c:pt idx="1">
                  <c:v>2037454481.7599463</c:v>
                </c:pt>
                <c:pt idx="2">
                  <c:v>2249433892.6009574</c:v>
                </c:pt>
                <c:pt idx="3">
                  <c:v>2511583117.8739448</c:v>
                </c:pt>
                <c:pt idx="4">
                  <c:v>1916452557.9170494</c:v>
                </c:pt>
                <c:pt idx="5">
                  <c:v>2808722188.0974069</c:v>
                </c:pt>
                <c:pt idx="6">
                  <c:v>2755053388.2369089</c:v>
                </c:pt>
                <c:pt idx="7">
                  <c:v>2884335281.733181</c:v>
                </c:pt>
                <c:pt idx="8">
                  <c:v>2763378162.9437814</c:v>
                </c:pt>
                <c:pt idx="9">
                  <c:v>2925948475.7314038</c:v>
                </c:pt>
                <c:pt idx="10">
                  <c:v>2761151924.5194902</c:v>
                </c:pt>
                <c:pt idx="11">
                  <c:v>3107500979.2457519</c:v>
                </c:pt>
                <c:pt idx="12">
                  <c:v>3869596854.2763648</c:v>
                </c:pt>
                <c:pt idx="13">
                  <c:v>5162102067.0022821</c:v>
                </c:pt>
                <c:pt idx="14">
                  <c:v>5646794851.9747591</c:v>
                </c:pt>
                <c:pt idx="15">
                  <c:v>6747055343.8841591</c:v>
                </c:pt>
                <c:pt idx="16">
                  <c:v>6288499989.1644554</c:v>
                </c:pt>
                <c:pt idx="17">
                  <c:v>6484734194.5595856</c:v>
                </c:pt>
                <c:pt idx="18">
                  <c:v>6616336900.0749693</c:v>
                </c:pt>
                <c:pt idx="19">
                  <c:v>6456244838.5881901</c:v>
                </c:pt>
                <c:pt idx="20">
                  <c:v>6776869565.8205576</c:v>
                </c:pt>
                <c:pt idx="21">
                  <c:v>5756016041.1031713</c:v>
                </c:pt>
                <c:pt idx="22">
                  <c:v>5260745721.9172478</c:v>
                </c:pt>
                <c:pt idx="23">
                  <c:v>4227670363.9256673</c:v>
                </c:pt>
                <c:pt idx="24">
                  <c:v>4030302082.3663483</c:v>
                </c:pt>
                <c:pt idx="25">
                  <c:v>3753038190.6149216</c:v>
                </c:pt>
                <c:pt idx="26">
                  <c:v>3892870301.8526635</c:v>
                </c:pt>
                <c:pt idx="27">
                  <c:v>3831167853.3937826</c:v>
                </c:pt>
                <c:pt idx="28">
                  <c:v>4201659024.9550695</c:v>
                </c:pt>
                <c:pt idx="29">
                  <c:v>4352630030.5865765</c:v>
                </c:pt>
                <c:pt idx="30">
                  <c:v>4173490287.0020738</c:v>
                </c:pt>
                <c:pt idx="31">
                  <c:v>3737953451.9467115</c:v>
                </c:pt>
                <c:pt idx="32">
                  <c:v>3518389135.1300001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B-42B3-A590-77D001838982}"/>
            </c:ext>
          </c:extLst>
        </c:ser>
        <c:ser>
          <c:idx val="3"/>
          <c:order val="3"/>
          <c:tx>
            <c:strRef>
              <c:f>'5-1 RnD'!$L$18</c:f>
              <c:strCache>
                <c:ptCount val="1"/>
                <c:pt idx="0">
                  <c:v>Commercialization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RnD'!$M$18:$AS$18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3129621980.7559323</c:v>
                </c:pt>
                <c:pt idx="6">
                  <c:v>1604662681.6355047</c:v>
                </c:pt>
                <c:pt idx="7">
                  <c:v>646238932.06463528</c:v>
                </c:pt>
                <c:pt idx="8">
                  <c:v>703299815.54670024</c:v>
                </c:pt>
                <c:pt idx="9">
                  <c:v>435503866.00316989</c:v>
                </c:pt>
                <c:pt idx="10">
                  <c:v>944579434.92006588</c:v>
                </c:pt>
                <c:pt idx="11">
                  <c:v>1040655384.4576174</c:v>
                </c:pt>
                <c:pt idx="12">
                  <c:v>1431847708.4905832</c:v>
                </c:pt>
                <c:pt idx="13">
                  <c:v>1627235707.0333757</c:v>
                </c:pt>
                <c:pt idx="14">
                  <c:v>2073231613.5252032</c:v>
                </c:pt>
                <c:pt idx="15">
                  <c:v>2530719873.6183381</c:v>
                </c:pt>
                <c:pt idx="16">
                  <c:v>2579266019.107399</c:v>
                </c:pt>
                <c:pt idx="17">
                  <c:v>2691229402.2323351</c:v>
                </c:pt>
                <c:pt idx="18">
                  <c:v>2566729577.2396064</c:v>
                </c:pt>
                <c:pt idx="19">
                  <c:v>2379866509.0583372</c:v>
                </c:pt>
                <c:pt idx="20">
                  <c:v>2423557037.5932722</c:v>
                </c:pt>
                <c:pt idx="21">
                  <c:v>2560604801.1445975</c:v>
                </c:pt>
                <c:pt idx="22">
                  <c:v>1922090175.9213891</c:v>
                </c:pt>
                <c:pt idx="23">
                  <c:v>1624549982.3733244</c:v>
                </c:pt>
                <c:pt idx="24">
                  <c:v>1762592003.9072268</c:v>
                </c:pt>
                <c:pt idx="25">
                  <c:v>1252391172.4328175</c:v>
                </c:pt>
                <c:pt idx="26">
                  <c:v>1094051226.2205951</c:v>
                </c:pt>
                <c:pt idx="27">
                  <c:v>1107877420.7957509</c:v>
                </c:pt>
                <c:pt idx="28">
                  <c:v>825013968.98211408</c:v>
                </c:pt>
                <c:pt idx="29">
                  <c:v>814584502.889449</c:v>
                </c:pt>
                <c:pt idx="30">
                  <c:v>819022590.06413805</c:v>
                </c:pt>
                <c:pt idx="31">
                  <c:v>452608499.06285924</c:v>
                </c:pt>
                <c:pt idx="32">
                  <c:v>230728367.7877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B-42B3-A590-77D001838982}"/>
            </c:ext>
          </c:extLst>
        </c:ser>
        <c:ser>
          <c:idx val="4"/>
          <c:order val="4"/>
          <c:tx>
            <c:strRef>
              <c:f>'5-1 RnD'!$L$19</c:f>
              <c:strCache>
                <c:ptCount val="1"/>
                <c:pt idx="0">
                  <c:v>Engineering Development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RnD'!$M$19:$AS$19</c:f>
              <c:numCache>
                <c:formatCode>0.00,,,"B"</c:formatCode>
                <c:ptCount val="33"/>
                <c:pt idx="0">
                  <c:v>15921634396.974962</c:v>
                </c:pt>
                <c:pt idx="1">
                  <c:v>11111528206.206158</c:v>
                </c:pt>
                <c:pt idx="2">
                  <c:v>13889624953.836432</c:v>
                </c:pt>
                <c:pt idx="3">
                  <c:v>15246455620.206327</c:v>
                </c:pt>
                <c:pt idx="4">
                  <c:v>16272418870.850752</c:v>
                </c:pt>
                <c:pt idx="5">
                  <c:v>9724525816.1338692</c:v>
                </c:pt>
                <c:pt idx="6">
                  <c:v>9588255442.958147</c:v>
                </c:pt>
                <c:pt idx="7">
                  <c:v>9740907357.334959</c:v>
                </c:pt>
                <c:pt idx="8">
                  <c:v>8486435972.9931269</c:v>
                </c:pt>
                <c:pt idx="9">
                  <c:v>7085243706.0037527</c:v>
                </c:pt>
                <c:pt idx="10">
                  <c:v>5276419287.5706558</c:v>
                </c:pt>
                <c:pt idx="11">
                  <c:v>5710328074.735465</c:v>
                </c:pt>
                <c:pt idx="12">
                  <c:v>5839465555.0671768</c:v>
                </c:pt>
                <c:pt idx="13">
                  <c:v>5477010497.1371403</c:v>
                </c:pt>
                <c:pt idx="14">
                  <c:v>5363206264.6679411</c:v>
                </c:pt>
                <c:pt idx="15">
                  <c:v>3827766046.8066664</c:v>
                </c:pt>
                <c:pt idx="16">
                  <c:v>3670491609.5192704</c:v>
                </c:pt>
                <c:pt idx="17">
                  <c:v>5043570807.760498</c:v>
                </c:pt>
                <c:pt idx="18">
                  <c:v>5247916355.5601807</c:v>
                </c:pt>
                <c:pt idx="19">
                  <c:v>7218128664.1206379</c:v>
                </c:pt>
                <c:pt idx="20">
                  <c:v>7815398432.9480648</c:v>
                </c:pt>
                <c:pt idx="21">
                  <c:v>6981547155.7163591</c:v>
                </c:pt>
                <c:pt idx="22">
                  <c:v>5820903017.5347853</c:v>
                </c:pt>
                <c:pt idx="23">
                  <c:v>4602547270.3289909</c:v>
                </c:pt>
                <c:pt idx="24">
                  <c:v>5174866467.7677126</c:v>
                </c:pt>
                <c:pt idx="25">
                  <c:v>4721889519.7392035</c:v>
                </c:pt>
                <c:pt idx="26">
                  <c:v>5763588272.2912426</c:v>
                </c:pt>
                <c:pt idx="27">
                  <c:v>5972422410.8569336</c:v>
                </c:pt>
                <c:pt idx="28">
                  <c:v>6689660777.2608566</c:v>
                </c:pt>
                <c:pt idx="29">
                  <c:v>7990530271.6376972</c:v>
                </c:pt>
                <c:pt idx="30">
                  <c:v>8704861458.9047527</c:v>
                </c:pt>
                <c:pt idx="31">
                  <c:v>2857405144.3635774</c:v>
                </c:pt>
                <c:pt idx="32">
                  <c:v>1779038404.9054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B-42B3-A590-77D001838982}"/>
            </c:ext>
          </c:extLst>
        </c:ser>
        <c:ser>
          <c:idx val="5"/>
          <c:order val="5"/>
          <c:tx>
            <c:strRef>
              <c:f>'5-1 RnD'!$L$20</c:f>
              <c:strCache>
                <c:ptCount val="1"/>
                <c:pt idx="0">
                  <c:v>Experimental Development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RnD'!$M$20:$AS$20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5316753072.6401405</c:v>
                </c:pt>
                <c:pt idx="32">
                  <c:v>7971232383.1028004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B-42B3-A590-77D001838982}"/>
            </c:ext>
          </c:extLst>
        </c:ser>
        <c:ser>
          <c:idx val="6"/>
          <c:order val="6"/>
          <c:tx>
            <c:strRef>
              <c:f>'5-1 RnD'!$L$21</c:f>
              <c:strCache>
                <c:ptCount val="1"/>
                <c:pt idx="0">
                  <c:v>Operational Systems Development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RnD'!$M$21:$AS$21</c:f>
              <c:numCache>
                <c:formatCode>0.00,,,"B"</c:formatCode>
                <c:ptCount val="33"/>
                <c:pt idx="0">
                  <c:v>7605376990.7839127</c:v>
                </c:pt>
                <c:pt idx="1">
                  <c:v>8267829829.8658648</c:v>
                </c:pt>
                <c:pt idx="2">
                  <c:v>7320792610.0846043</c:v>
                </c:pt>
                <c:pt idx="3">
                  <c:v>6806676954.2183819</c:v>
                </c:pt>
                <c:pt idx="4">
                  <c:v>6418869185.7672348</c:v>
                </c:pt>
                <c:pt idx="5">
                  <c:v>8349796975.8749399</c:v>
                </c:pt>
                <c:pt idx="6">
                  <c:v>6991556113.0012531</c:v>
                </c:pt>
                <c:pt idx="7">
                  <c:v>6946083141.539052</c:v>
                </c:pt>
                <c:pt idx="8">
                  <c:v>7970192739.730876</c:v>
                </c:pt>
                <c:pt idx="9">
                  <c:v>8344245233.5387774</c:v>
                </c:pt>
                <c:pt idx="10">
                  <c:v>8154896963.1662178</c:v>
                </c:pt>
                <c:pt idx="11">
                  <c:v>7679673452.0731077</c:v>
                </c:pt>
                <c:pt idx="12">
                  <c:v>11300807598.795256</c:v>
                </c:pt>
                <c:pt idx="13">
                  <c:v>13566205557.300655</c:v>
                </c:pt>
                <c:pt idx="14">
                  <c:v>13854951957.439199</c:v>
                </c:pt>
                <c:pt idx="15">
                  <c:v>17028720945.069265</c:v>
                </c:pt>
                <c:pt idx="16">
                  <c:v>20963391881.882217</c:v>
                </c:pt>
                <c:pt idx="17">
                  <c:v>20493323545.181633</c:v>
                </c:pt>
                <c:pt idx="18">
                  <c:v>17296377708.962749</c:v>
                </c:pt>
                <c:pt idx="19">
                  <c:v>18259497729.477215</c:v>
                </c:pt>
                <c:pt idx="20">
                  <c:v>14988679099.764082</c:v>
                </c:pt>
                <c:pt idx="21">
                  <c:v>12931480785.323357</c:v>
                </c:pt>
                <c:pt idx="22">
                  <c:v>10329231134.66534</c:v>
                </c:pt>
                <c:pt idx="23">
                  <c:v>7898387779.3371601</c:v>
                </c:pt>
                <c:pt idx="24">
                  <c:v>5125100167.796629</c:v>
                </c:pt>
                <c:pt idx="25">
                  <c:v>5118367612.2598724</c:v>
                </c:pt>
                <c:pt idx="26">
                  <c:v>4403867855.797431</c:v>
                </c:pt>
                <c:pt idx="27">
                  <c:v>4895865305.8370104</c:v>
                </c:pt>
                <c:pt idx="28">
                  <c:v>4723975167.7461424</c:v>
                </c:pt>
                <c:pt idx="29">
                  <c:v>4568160823.0562601</c:v>
                </c:pt>
                <c:pt idx="30">
                  <c:v>4186922122.6266551</c:v>
                </c:pt>
                <c:pt idx="31">
                  <c:v>344820588.71775663</c:v>
                </c:pt>
                <c:pt idx="32">
                  <c:v>163702780.1909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B-42B3-A590-77D001838982}"/>
            </c:ext>
          </c:extLst>
        </c:ser>
        <c:ser>
          <c:idx val="7"/>
          <c:order val="7"/>
          <c:tx>
            <c:strRef>
              <c:f>'5-1 RnD'!$L$22</c:f>
              <c:strCache>
                <c:ptCount val="1"/>
                <c:pt idx="0">
                  <c:v>R&amp;D administrative and operational expenses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RnD'!$M$22:$AS$22</c:f>
              <c:numCache>
                <c:formatCode>0.00,,,"B"</c:formatCode>
                <c:ptCount val="33"/>
                <c:pt idx="0">
                  <c:v>1484517140.0280166</c:v>
                </c:pt>
                <c:pt idx="1">
                  <c:v>2163690717.0635176</c:v>
                </c:pt>
                <c:pt idx="2">
                  <c:v>2646334243.4206676</c:v>
                </c:pt>
                <c:pt idx="3">
                  <c:v>2641680427.7753563</c:v>
                </c:pt>
                <c:pt idx="4">
                  <c:v>2009284415.719228</c:v>
                </c:pt>
                <c:pt idx="5">
                  <c:v>1383677659.5790114</c:v>
                </c:pt>
                <c:pt idx="6">
                  <c:v>1429329325.5402408</c:v>
                </c:pt>
                <c:pt idx="7">
                  <c:v>1700193682.8084598</c:v>
                </c:pt>
                <c:pt idx="8">
                  <c:v>1460703480.883549</c:v>
                </c:pt>
                <c:pt idx="9">
                  <c:v>1662121589.3389282</c:v>
                </c:pt>
                <c:pt idx="10">
                  <c:v>1763911695.0657883</c:v>
                </c:pt>
                <c:pt idx="11">
                  <c:v>1769941786.5832188</c:v>
                </c:pt>
                <c:pt idx="12">
                  <c:v>2244276391.5131059</c:v>
                </c:pt>
                <c:pt idx="13">
                  <c:v>1828627896.8820491</c:v>
                </c:pt>
                <c:pt idx="14">
                  <c:v>1688636002.9358382</c:v>
                </c:pt>
                <c:pt idx="15">
                  <c:v>1851279674.6967521</c:v>
                </c:pt>
                <c:pt idx="16">
                  <c:v>1796793788.376991</c:v>
                </c:pt>
                <c:pt idx="17">
                  <c:v>1847522835.5383213</c:v>
                </c:pt>
                <c:pt idx="18">
                  <c:v>1940181645.1342428</c:v>
                </c:pt>
                <c:pt idx="19">
                  <c:v>2068006496.9209704</c:v>
                </c:pt>
                <c:pt idx="20">
                  <c:v>2191292389.9839067</c:v>
                </c:pt>
                <c:pt idx="21">
                  <c:v>1958285998.3711352</c:v>
                </c:pt>
                <c:pt idx="22">
                  <c:v>1969540127.9299698</c:v>
                </c:pt>
                <c:pt idx="23">
                  <c:v>1683855396.9228206</c:v>
                </c:pt>
                <c:pt idx="24">
                  <c:v>1787814153.6066964</c:v>
                </c:pt>
                <c:pt idx="25">
                  <c:v>1467720432.8205588</c:v>
                </c:pt>
                <c:pt idx="26">
                  <c:v>1321438634.3605721</c:v>
                </c:pt>
                <c:pt idx="27">
                  <c:v>1115725802.7538459</c:v>
                </c:pt>
                <c:pt idx="28">
                  <c:v>1147021841.691787</c:v>
                </c:pt>
                <c:pt idx="29">
                  <c:v>1184522511.0350168</c:v>
                </c:pt>
                <c:pt idx="30">
                  <c:v>1369470299.2643671</c:v>
                </c:pt>
                <c:pt idx="31">
                  <c:v>7124804438.73524</c:v>
                </c:pt>
                <c:pt idx="32">
                  <c:v>6358372138.7579002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B-42B3-A590-77D001838982}"/>
            </c:ext>
          </c:extLst>
        </c:ser>
        <c:ser>
          <c:idx val="8"/>
          <c:order val="8"/>
          <c:tx>
            <c:strRef>
              <c:f>'5-1 RnD'!$L$23</c:f>
              <c:strCache>
                <c:ptCount val="1"/>
                <c:pt idx="0">
                  <c:v>R&amp;D facilities and major equipment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RnD'!$M$23:$AS$23</c:f>
              <c:numCache>
                <c:formatCode>0.00,,,"B"</c:formatCode>
                <c:ptCount val="33"/>
                <c:pt idx="0">
                  <c:v>570512986.05126691</c:v>
                </c:pt>
                <c:pt idx="1">
                  <c:v>429579472.80815983</c:v>
                </c:pt>
                <c:pt idx="2">
                  <c:v>361362702.64577508</c:v>
                </c:pt>
                <c:pt idx="3">
                  <c:v>753710018.72043467</c:v>
                </c:pt>
                <c:pt idx="4">
                  <c:v>1209722711.9151883</c:v>
                </c:pt>
                <c:pt idx="5">
                  <c:v>1258662591.9835112</c:v>
                </c:pt>
                <c:pt idx="6">
                  <c:v>1140449765.2074039</c:v>
                </c:pt>
                <c:pt idx="7">
                  <c:v>871128658.73294485</c:v>
                </c:pt>
                <c:pt idx="8">
                  <c:v>1049260299.103472</c:v>
                </c:pt>
                <c:pt idx="9">
                  <c:v>1125861770.2461233</c:v>
                </c:pt>
                <c:pt idx="10">
                  <c:v>1104641415.6173589</c:v>
                </c:pt>
                <c:pt idx="11">
                  <c:v>1032204121.6676064</c:v>
                </c:pt>
                <c:pt idx="12">
                  <c:v>784392001.30221772</c:v>
                </c:pt>
                <c:pt idx="13">
                  <c:v>988123130.86751664</c:v>
                </c:pt>
                <c:pt idx="14">
                  <c:v>1086061866.4964991</c:v>
                </c:pt>
                <c:pt idx="15">
                  <c:v>1238094950.1892424</c:v>
                </c:pt>
                <c:pt idx="16">
                  <c:v>1077142324.5820932</c:v>
                </c:pt>
                <c:pt idx="17">
                  <c:v>830372707.9546566</c:v>
                </c:pt>
                <c:pt idx="18">
                  <c:v>826790289.00223148</c:v>
                </c:pt>
                <c:pt idx="19">
                  <c:v>254412234.63698307</c:v>
                </c:pt>
                <c:pt idx="20">
                  <c:v>146052984.36824736</c:v>
                </c:pt>
                <c:pt idx="21">
                  <c:v>160268837.15318584</c:v>
                </c:pt>
                <c:pt idx="22">
                  <c:v>93705802.206740886</c:v>
                </c:pt>
                <c:pt idx="23">
                  <c:v>123791672.22399932</c:v>
                </c:pt>
                <c:pt idx="24">
                  <c:v>98020024.718675956</c:v>
                </c:pt>
                <c:pt idx="25">
                  <c:v>101474417.91517244</c:v>
                </c:pt>
                <c:pt idx="26">
                  <c:v>136174700.29242882</c:v>
                </c:pt>
                <c:pt idx="27">
                  <c:v>184593622.20543244</c:v>
                </c:pt>
                <c:pt idx="28">
                  <c:v>223832371.7319448</c:v>
                </c:pt>
                <c:pt idx="29">
                  <c:v>153571570.5437119</c:v>
                </c:pt>
                <c:pt idx="30">
                  <c:v>252342182.94907048</c:v>
                </c:pt>
                <c:pt idx="31">
                  <c:v>2822372709.9232249</c:v>
                </c:pt>
                <c:pt idx="32">
                  <c:v>2272789243.6329002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B-42B3-A590-77D001838982}"/>
            </c:ext>
          </c:extLst>
        </c:ser>
        <c:ser>
          <c:idx val="9"/>
          <c:order val="9"/>
          <c:tx>
            <c:strRef>
              <c:f>'5-1 RnD'!#REF!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B-42B3-A590-77D001838982}"/>
            </c:ext>
          </c:extLst>
        </c:ser>
        <c:ser>
          <c:idx val="10"/>
          <c:order val="10"/>
          <c:tx>
            <c:strRef>
              <c:f>'5-1 RnD'!#REF!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B-42B3-A590-77D001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22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642009</xdr:colOff>
      <xdr:row>25</xdr:row>
      <xdr:rowOff>173181</xdr:rowOff>
    </xdr:from>
    <xdr:to>
      <xdr:col>25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78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9B479CE1-BFF5-4F98-A0C8-62ABECDCC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825" y="14859000"/>
          <a:ext cx="7763123" cy="3886200"/>
        </a:xfrm>
        <a:prstGeom prst="rect">
          <a:avLst/>
        </a:prstGeom>
      </xdr:spPr>
    </xdr:pic>
    <xdr:clientData/>
  </xdr:oneCellAnchor>
  <xdr:oneCellAnchor>
    <xdr:from>
      <xdr:col>22</xdr:col>
      <xdr:colOff>173182</xdr:colOff>
      <xdr:row>77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9504A54-0A77-426D-A932-9DB3BDF7D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6732" y="14807045"/>
          <a:ext cx="7950530" cy="3886200"/>
        </a:xfrm>
        <a:prstGeom prst="rect">
          <a:avLst/>
        </a:prstGeom>
      </xdr:spPr>
    </xdr:pic>
    <xdr:clientData/>
  </xdr:oneCellAnchor>
  <xdr:oneCellAnchor>
    <xdr:from>
      <xdr:col>15</xdr:col>
      <xdr:colOff>536865</xdr:colOff>
      <xdr:row>71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5187ED3A-3EBA-4D72-A84B-7C6F9E8F2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740" y="13577454"/>
          <a:ext cx="7730735" cy="38862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22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D62F4-E127-4D85-9AD2-2D463B0E1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642009</xdr:colOff>
      <xdr:row>25</xdr:row>
      <xdr:rowOff>173181</xdr:rowOff>
    </xdr:from>
    <xdr:to>
      <xdr:col>25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BB0911-9567-48D6-BB50-C0019A83A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A6EB19E6-A170-40BD-878E-2BC4745BD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9120" y="6766560"/>
          <a:ext cx="5943612" cy="365760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22</xdr:row>
      <xdr:rowOff>40070</xdr:rowOff>
    </xdr:from>
    <xdr:to>
      <xdr:col>25</xdr:col>
      <xdr:colOff>481723</xdr:colOff>
      <xdr:row>41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164</xdr:row>
      <xdr:rowOff>168088</xdr:rowOff>
    </xdr:from>
    <xdr:to>
      <xdr:col>29</xdr:col>
      <xdr:colOff>351865</xdr:colOff>
      <xdr:row>193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149</xdr:row>
      <xdr:rowOff>0</xdr:rowOff>
    </xdr:from>
    <xdr:to>
      <xdr:col>39</xdr:col>
      <xdr:colOff>497541</xdr:colOff>
      <xdr:row>168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51</xdr:row>
      <xdr:rowOff>100854</xdr:rowOff>
    </xdr:from>
    <xdr:to>
      <xdr:col>31</xdr:col>
      <xdr:colOff>374277</xdr:colOff>
      <xdr:row>80</xdr:row>
      <xdr:rowOff>62754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B27DE-2708-4618-99F4-00919A0C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459442</xdr:colOff>
      <xdr:row>59</xdr:row>
      <xdr:rowOff>168088</xdr:rowOff>
    </xdr:from>
    <xdr:to>
      <xdr:col>13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58</xdr:row>
      <xdr:rowOff>100854</xdr:rowOff>
    </xdr:from>
    <xdr:to>
      <xdr:col>1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Greg\Repositories\Vendor\Output\AcqTrends\DoD_Acq_Trends_Contractstemp.xlsx" TargetMode="External"/><Relationship Id="rId1" Type="http://schemas.openxmlformats.org/officeDocument/2006/relationships/externalLinkPath" Target="file:///D:\Users\Greg\Repositories\Vendor\Output\AcqTrends\DoD_Acq_Trends_Contracts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-1 TOA"/>
      <sheetName val="2-2 FYQ"/>
      <sheetName val="2-3 Cust"/>
      <sheetName val="3-1 Area"/>
      <sheetName val="3-2 Plat"/>
      <sheetName val="3-3 Serv"/>
      <sheetName val="4-1 Price"/>
      <sheetName val="4-X Veh"/>
      <sheetName val="4-2 PlatMulti"/>
      <sheetName val="5-1 RnD"/>
      <sheetName val="5-4 Comm"/>
      <sheetName val="5-5 CustComm"/>
      <sheetName val="5-3A OTAarea"/>
      <sheetName val="5-3B OTAplat"/>
      <sheetName val="6-1 Vend"/>
      <sheetName val="6-2 VendCount"/>
      <sheetName val="6-5 Comp"/>
      <sheetName val="OTA Topline"/>
      <sheetName val="OTA cust"/>
      <sheetName val="deflat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">
          <cell r="A1" t="str">
            <v>Fiscal_Year</v>
          </cell>
          <cell r="B1" t="str">
            <v>OMB24_GDP22</v>
          </cell>
        </row>
        <row r="2">
          <cell r="A2">
            <v>1977</v>
          </cell>
          <cell r="B2">
            <v>0.26268561899999998</v>
          </cell>
        </row>
        <row r="3">
          <cell r="A3">
            <v>1978</v>
          </cell>
          <cell r="B3">
            <v>0.28039386999999999</v>
          </cell>
        </row>
        <row r="4">
          <cell r="A4">
            <v>1979</v>
          </cell>
          <cell r="B4">
            <v>0.30302549000000001</v>
          </cell>
        </row>
        <row r="5">
          <cell r="A5">
            <v>1980</v>
          </cell>
          <cell r="B5">
            <v>0.32946875199999998</v>
          </cell>
        </row>
        <row r="6">
          <cell r="A6">
            <v>1981</v>
          </cell>
          <cell r="B6">
            <v>0.36178829499999998</v>
          </cell>
        </row>
        <row r="7">
          <cell r="A7">
            <v>1982</v>
          </cell>
          <cell r="B7">
            <v>0.38688160100000002</v>
          </cell>
        </row>
        <row r="8">
          <cell r="A8">
            <v>1983</v>
          </cell>
          <cell r="B8">
            <v>0.40379576</v>
          </cell>
        </row>
        <row r="9">
          <cell r="A9">
            <v>1984</v>
          </cell>
          <cell r="B9">
            <v>0.41824823300000002</v>
          </cell>
        </row>
        <row r="10">
          <cell r="A10">
            <v>1985</v>
          </cell>
          <cell r="B10">
            <v>0.43222425199999998</v>
          </cell>
        </row>
        <row r="11">
          <cell r="A11">
            <v>1986</v>
          </cell>
          <cell r="B11">
            <v>0.44199158300000002</v>
          </cell>
        </row>
        <row r="12">
          <cell r="A12">
            <v>1987</v>
          </cell>
          <cell r="B12">
            <v>0.45183832299999999</v>
          </cell>
        </row>
        <row r="13">
          <cell r="A13">
            <v>1988</v>
          </cell>
          <cell r="B13">
            <v>0.46644961499999998</v>
          </cell>
        </row>
        <row r="14">
          <cell r="A14">
            <v>1989</v>
          </cell>
          <cell r="B14">
            <v>0.485349003</v>
          </cell>
        </row>
        <row r="15">
          <cell r="A15">
            <v>1990</v>
          </cell>
          <cell r="B15">
            <v>0.50313666300000004</v>
          </cell>
        </row>
        <row r="16">
          <cell r="A16">
            <v>1991</v>
          </cell>
          <cell r="B16">
            <v>0.52108314099999997</v>
          </cell>
        </row>
        <row r="17">
          <cell r="A17">
            <v>1992</v>
          </cell>
          <cell r="B17">
            <v>0.53410625</v>
          </cell>
        </row>
        <row r="18">
          <cell r="A18">
            <v>1993</v>
          </cell>
          <cell r="B18">
            <v>0.54665290200000005</v>
          </cell>
        </row>
        <row r="19">
          <cell r="A19">
            <v>1994</v>
          </cell>
          <cell r="B19">
            <v>0.55856428199999997</v>
          </cell>
        </row>
        <row r="20">
          <cell r="A20">
            <v>1995</v>
          </cell>
          <cell r="B20">
            <v>0.57039625199999999</v>
          </cell>
        </row>
        <row r="21">
          <cell r="A21">
            <v>1996</v>
          </cell>
          <cell r="B21">
            <v>0.58111649300000001</v>
          </cell>
        </row>
        <row r="22">
          <cell r="A22">
            <v>1997</v>
          </cell>
          <cell r="B22">
            <v>0.59143968899999999</v>
          </cell>
        </row>
        <row r="23">
          <cell r="A23">
            <v>1998</v>
          </cell>
          <cell r="B23">
            <v>0.59882474399999996</v>
          </cell>
        </row>
        <row r="24">
          <cell r="A24">
            <v>1999</v>
          </cell>
          <cell r="B24">
            <v>0.60628920799999997</v>
          </cell>
        </row>
        <row r="25">
          <cell r="A25">
            <v>2000</v>
          </cell>
          <cell r="B25">
            <v>0.61891527000000002</v>
          </cell>
        </row>
        <row r="26">
          <cell r="A26">
            <v>2001</v>
          </cell>
          <cell r="B26">
            <v>0.63392360800000003</v>
          </cell>
        </row>
        <row r="27">
          <cell r="A27">
            <v>2002</v>
          </cell>
          <cell r="B27">
            <v>0.64392916700000002</v>
          </cell>
        </row>
        <row r="28">
          <cell r="A28">
            <v>2003</v>
          </cell>
          <cell r="B28">
            <v>0.65623759199999998</v>
          </cell>
        </row>
        <row r="29">
          <cell r="A29">
            <v>2004</v>
          </cell>
          <cell r="B29">
            <v>0.67227824999999997</v>
          </cell>
        </row>
        <row r="30">
          <cell r="A30">
            <v>2005</v>
          </cell>
          <cell r="B30">
            <v>0.692686413</v>
          </cell>
        </row>
        <row r="31">
          <cell r="A31">
            <v>2006</v>
          </cell>
          <cell r="B31">
            <v>0.71523862500000002</v>
          </cell>
        </row>
        <row r="32">
          <cell r="A32">
            <v>2007</v>
          </cell>
          <cell r="B32">
            <v>0.73485269600000003</v>
          </cell>
        </row>
        <row r="33">
          <cell r="A33">
            <v>2008</v>
          </cell>
          <cell r="B33">
            <v>0.75017867100000002</v>
          </cell>
        </row>
        <row r="34">
          <cell r="A34">
            <v>2009</v>
          </cell>
          <cell r="B34">
            <v>0.75780195299999997</v>
          </cell>
        </row>
        <row r="35">
          <cell r="A35">
            <v>2010</v>
          </cell>
          <cell r="B35">
            <v>0.76439291700000001</v>
          </cell>
        </row>
        <row r="36">
          <cell r="A36">
            <v>2011</v>
          </cell>
          <cell r="B36">
            <v>0.77979830100000003</v>
          </cell>
        </row>
        <row r="37">
          <cell r="A37">
            <v>2012</v>
          </cell>
          <cell r="B37">
            <v>0.79409195600000004</v>
          </cell>
        </row>
        <row r="38">
          <cell r="A38">
            <v>2013</v>
          </cell>
          <cell r="B38">
            <v>0.80862383900000001</v>
          </cell>
        </row>
        <row r="39">
          <cell r="A39">
            <v>2014</v>
          </cell>
          <cell r="B39">
            <v>0.82426745000000001</v>
          </cell>
        </row>
        <row r="40">
          <cell r="A40">
            <v>2015</v>
          </cell>
          <cell r="B40">
            <v>0.83371714399999997</v>
          </cell>
        </row>
        <row r="41">
          <cell r="A41">
            <v>2016</v>
          </cell>
          <cell r="B41">
            <v>0.84062574400000001</v>
          </cell>
        </row>
        <row r="42">
          <cell r="A42">
            <v>2017</v>
          </cell>
          <cell r="B42">
            <v>0.85563408200000002</v>
          </cell>
        </row>
        <row r="43">
          <cell r="A43">
            <v>2018</v>
          </cell>
          <cell r="B43">
            <v>0.87572460900000004</v>
          </cell>
        </row>
        <row r="44">
          <cell r="A44">
            <v>2019</v>
          </cell>
          <cell r="B44">
            <v>0.89287699499999995</v>
          </cell>
        </row>
        <row r="45">
          <cell r="A45">
            <v>2020</v>
          </cell>
          <cell r="B45">
            <v>0.90478837400000001</v>
          </cell>
        </row>
        <row r="46">
          <cell r="A46">
            <v>2021</v>
          </cell>
          <cell r="B46">
            <v>0.93520209600000004</v>
          </cell>
        </row>
        <row r="47">
          <cell r="A47">
            <v>2022</v>
          </cell>
          <cell r="B47">
            <v>1</v>
          </cell>
        </row>
        <row r="48">
          <cell r="A48">
            <v>2023</v>
          </cell>
          <cell r="B48">
            <v>1.0484396090000001</v>
          </cell>
        </row>
        <row r="49">
          <cell r="A49">
            <v>2024</v>
          </cell>
          <cell r="B49">
            <v>1.0732152779999999</v>
          </cell>
        </row>
        <row r="50">
          <cell r="A50">
            <v>2025</v>
          </cell>
          <cell r="B50">
            <v>1.0960057169999999</v>
          </cell>
        </row>
        <row r="51">
          <cell r="A51">
            <v>2026</v>
          </cell>
          <cell r="B51">
            <v>1.118875566</v>
          </cell>
        </row>
        <row r="52">
          <cell r="A52">
            <v>2027</v>
          </cell>
          <cell r="B52">
            <v>1.1424600970000001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B72"/>
  <sheetViews>
    <sheetView zoomScale="70" zoomScaleNormal="70" workbookViewId="0">
      <pane xSplit="2" ySplit="1" topLeftCell="R17" activePane="bottomRight" state="frozen"/>
      <selection activeCell="AU2" sqref="AU2"/>
      <selection pane="topRight" activeCell="AU2" sqref="AU2"/>
      <selection pane="bottomLeft" activeCell="AU2" sqref="AU2"/>
      <selection pane="bottomRight" activeCell="AU2" sqref="AU2"/>
    </sheetView>
  </sheetViews>
  <sheetFormatPr defaultColWidth="11.5546875" defaultRowHeight="14.4" x14ac:dyDescent="0.3"/>
  <cols>
    <col min="1" max="1" width="12.6640625" customWidth="1"/>
    <col min="2" max="2" width="20.33203125" customWidth="1"/>
    <col min="3" max="3" width="17.6640625" customWidth="1"/>
    <col min="4" max="4" width="17.88671875" customWidth="1"/>
    <col min="5" max="5" width="22.109375" customWidth="1"/>
    <col min="6" max="6" width="14" customWidth="1"/>
    <col min="7" max="7" width="17.44140625" customWidth="1"/>
    <col min="8" max="8" width="20.6640625" customWidth="1"/>
    <col min="9" max="9" width="14.88671875" customWidth="1"/>
    <col min="13" max="14" width="20.44140625" customWidth="1"/>
    <col min="15" max="44" width="10.109375" customWidth="1"/>
    <col min="45" max="45" width="21.6640625" customWidth="1"/>
    <col min="46" max="46" width="21.44140625" customWidth="1"/>
    <col min="47" max="47" width="18.5546875" customWidth="1"/>
    <col min="48" max="48" width="10.109375" customWidth="1"/>
  </cols>
  <sheetData>
    <row r="1" spans="1:54" x14ac:dyDescent="0.3">
      <c r="A1" s="1" t="str">
        <f>M1</f>
        <v>source</v>
      </c>
      <c r="B1" s="1" t="str">
        <f t="shared" ref="B1:B7" si="0">N1</f>
        <v>FMS</v>
      </c>
      <c r="C1">
        <f>C13</f>
        <v>2015</v>
      </c>
      <c r="D1">
        <f t="shared" ref="D1:K1" si="1">D13</f>
        <v>2021</v>
      </c>
      <c r="E1">
        <f t="shared" si="1"/>
        <v>2022</v>
      </c>
      <c r="F1">
        <f t="shared" si="1"/>
        <v>2023</v>
      </c>
      <c r="G1" t="str">
        <f t="shared" si="1"/>
        <v>2021-2021</v>
      </c>
      <c r="H1" t="str">
        <f t="shared" si="1"/>
        <v>2015-2021</v>
      </c>
      <c r="I1" t="str">
        <f t="shared" si="1"/>
        <v>2023/2022</v>
      </c>
      <c r="J1" t="str">
        <f t="shared" si="1"/>
        <v>Share 2022</v>
      </c>
      <c r="K1" t="str">
        <f t="shared" si="1"/>
        <v>Share 2023</v>
      </c>
      <c r="M1" s="5" t="s">
        <v>0</v>
      </c>
      <c r="N1" s="5" t="s">
        <v>3</v>
      </c>
      <c r="O1" s="5" t="s">
        <v>109</v>
      </c>
      <c r="P1" s="5" t="s">
        <v>110</v>
      </c>
      <c r="Q1" s="5" t="s">
        <v>111</v>
      </c>
      <c r="R1" s="5" t="s">
        <v>112</v>
      </c>
      <c r="S1" s="5" t="s">
        <v>113</v>
      </c>
      <c r="T1" s="5" t="s">
        <v>114</v>
      </c>
      <c r="U1" s="5" t="s">
        <v>115</v>
      </c>
      <c r="V1" s="5" t="s">
        <v>116</v>
      </c>
      <c r="W1" s="5" t="s">
        <v>117</v>
      </c>
      <c r="X1" s="5" t="s">
        <v>118</v>
      </c>
      <c r="Y1" s="5" t="s">
        <v>119</v>
      </c>
      <c r="Z1" s="5" t="s">
        <v>120</v>
      </c>
      <c r="AA1" s="5" t="s">
        <v>121</v>
      </c>
      <c r="AB1" s="5" t="s">
        <v>122</v>
      </c>
      <c r="AC1" s="5" t="s">
        <v>123</v>
      </c>
      <c r="AD1" s="5" t="s">
        <v>124</v>
      </c>
      <c r="AE1" s="5" t="s">
        <v>125</v>
      </c>
      <c r="AF1" s="5" t="s">
        <v>126</v>
      </c>
      <c r="AG1" s="5" t="s">
        <v>127</v>
      </c>
      <c r="AH1" s="5" t="s">
        <v>128</v>
      </c>
      <c r="AI1" s="5" t="s">
        <v>129</v>
      </c>
      <c r="AJ1" s="5" t="s">
        <v>130</v>
      </c>
      <c r="AK1" s="5" t="s">
        <v>131</v>
      </c>
      <c r="AL1" s="5" t="s">
        <v>132</v>
      </c>
      <c r="AM1" s="5" t="s">
        <v>133</v>
      </c>
      <c r="AN1" s="5" t="s">
        <v>134</v>
      </c>
      <c r="AO1" s="5" t="s">
        <v>135</v>
      </c>
      <c r="AP1" s="5" t="s">
        <v>136</v>
      </c>
      <c r="AQ1" s="5" t="s">
        <v>137</v>
      </c>
      <c r="AR1" s="5" t="s">
        <v>138</v>
      </c>
      <c r="AS1" s="5" t="s">
        <v>139</v>
      </c>
      <c r="AT1" s="5" t="s">
        <v>140</v>
      </c>
      <c r="AU1" s="5" t="s">
        <v>141</v>
      </c>
      <c r="AV1" s="5" t="s">
        <v>142</v>
      </c>
      <c r="AW1" t="s">
        <v>1053</v>
      </c>
      <c r="AX1" t="s">
        <v>1054</v>
      </c>
      <c r="AY1" t="s">
        <v>1055</v>
      </c>
      <c r="AZ1" t="s">
        <v>1056</v>
      </c>
      <c r="BA1" t="s">
        <v>1057</v>
      </c>
    </row>
    <row r="2" spans="1:54" ht="30" customHeight="1" x14ac:dyDescent="0.3">
      <c r="A2" s="1" t="str">
        <f t="shared" ref="A2:A7" si="2">M2</f>
        <v>Contract</v>
      </c>
      <c r="B2" s="1" t="str">
        <f t="shared" si="0"/>
        <v>Obligations (includes FMS)</v>
      </c>
      <c r="M2" s="15" t="s">
        <v>1</v>
      </c>
      <c r="N2" s="15" t="s">
        <v>4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>
        <v>27766409244.572498</v>
      </c>
      <c r="AL2" s="11">
        <v>20117589432.5252</v>
      </c>
      <c r="AM2" s="11">
        <v>15814444285.1675</v>
      </c>
      <c r="AN2" s="11">
        <v>24205301305.038399</v>
      </c>
      <c r="AO2" s="11">
        <v>33686792060.450802</v>
      </c>
      <c r="AP2" s="11">
        <v>31035471218.9151</v>
      </c>
      <c r="AQ2" s="11">
        <v>34812921569.434502</v>
      </c>
      <c r="AR2" s="11">
        <v>38372874881.5383</v>
      </c>
      <c r="AS2" s="11">
        <v>50281239432.253502</v>
      </c>
      <c r="AT2" s="11">
        <v>24784129326.600101</v>
      </c>
      <c r="AU2" s="11">
        <v>38727744257.334503</v>
      </c>
      <c r="AV2" s="11"/>
    </row>
    <row r="3" spans="1:54" x14ac:dyDescent="0.3">
      <c r="A3" s="1" t="str">
        <f t="shared" si="2"/>
        <v>Contract</v>
      </c>
      <c r="B3" s="1" t="str">
        <f t="shared" si="0"/>
        <v>Obligations (no FMS)</v>
      </c>
      <c r="M3" s="15" t="s">
        <v>1</v>
      </c>
      <c r="N3" s="15" t="s">
        <v>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>
        <v>329870021411.01398</v>
      </c>
      <c r="AL3" s="11">
        <v>286463462910.15601</v>
      </c>
      <c r="AM3" s="11">
        <v>267469917694.332</v>
      </c>
      <c r="AN3" s="11">
        <v>249972943535.92099</v>
      </c>
      <c r="AO3" s="11">
        <v>264674994282.78101</v>
      </c>
      <c r="AP3" s="11">
        <v>289586919183.42297</v>
      </c>
      <c r="AQ3" s="11">
        <v>324143009236.927</v>
      </c>
      <c r="AR3" s="11">
        <v>345482620280.40698</v>
      </c>
      <c r="AS3" s="11">
        <v>371539500811.07202</v>
      </c>
      <c r="AT3" s="11">
        <v>362278491013.24799</v>
      </c>
      <c r="AU3" s="11">
        <v>375653934924.93799</v>
      </c>
      <c r="AV3" s="11"/>
    </row>
    <row r="4" spans="1:54" ht="45" customHeight="1" x14ac:dyDescent="0.3">
      <c r="A4" s="1" t="str">
        <f t="shared" si="2"/>
        <v>Contract</v>
      </c>
      <c r="B4" s="1" t="str">
        <f t="shared" si="0"/>
        <v>Obligations (before reliable
FMS labels available)</v>
      </c>
      <c r="M4" s="15" t="s">
        <v>1</v>
      </c>
      <c r="N4" s="15" t="s">
        <v>1058</v>
      </c>
      <c r="O4" s="11">
        <v>120350129405</v>
      </c>
      <c r="P4" s="11">
        <v>136154193844</v>
      </c>
      <c r="Q4" s="11">
        <v>123406660550</v>
      </c>
      <c r="R4" s="11">
        <v>121373382142</v>
      </c>
      <c r="S4" s="11">
        <v>117161902725</v>
      </c>
      <c r="T4" s="11">
        <v>116592014868</v>
      </c>
      <c r="U4" s="11">
        <v>118448779098</v>
      </c>
      <c r="V4" s="11">
        <v>115982151879</v>
      </c>
      <c r="W4" s="11">
        <v>116965882167</v>
      </c>
      <c r="X4" s="11">
        <v>122185036488</v>
      </c>
      <c r="Y4" s="11">
        <v>132178486506.38699</v>
      </c>
      <c r="Z4" s="11">
        <v>144014366218.961</v>
      </c>
      <c r="AA4" s="11">
        <v>169796562606.755</v>
      </c>
      <c r="AB4" s="11">
        <v>211626247016.09399</v>
      </c>
      <c r="AC4" s="11">
        <v>229748105178.85199</v>
      </c>
      <c r="AD4" s="11">
        <v>265719260299.30301</v>
      </c>
      <c r="AE4" s="11">
        <v>295225015978.26501</v>
      </c>
      <c r="AF4" s="11">
        <v>328140806112.57001</v>
      </c>
      <c r="AG4" s="11">
        <v>377958711302.5</v>
      </c>
      <c r="AH4" s="11">
        <v>381531232917.27899</v>
      </c>
      <c r="AI4" s="11">
        <v>362403868841.008</v>
      </c>
      <c r="AJ4" s="11">
        <v>368565915604.16199</v>
      </c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</row>
    <row r="5" spans="1:54" x14ac:dyDescent="0.3">
      <c r="A5" s="1" t="str">
        <f t="shared" si="2"/>
        <v>Contract</v>
      </c>
      <c r="B5" s="1" t="str">
        <f t="shared" si="0"/>
        <v>Unlabeled</v>
      </c>
      <c r="M5" s="15" t="s">
        <v>1</v>
      </c>
      <c r="N5" s="15" t="s">
        <v>6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>
        <v>6246925.665</v>
      </c>
      <c r="AO5" s="11"/>
      <c r="AP5" s="11"/>
      <c r="AQ5" s="11"/>
      <c r="AR5" s="11"/>
      <c r="AS5" s="11"/>
      <c r="AT5" s="11"/>
      <c r="AU5" s="11"/>
      <c r="AV5" s="11"/>
    </row>
    <row r="6" spans="1:54" x14ac:dyDescent="0.3">
      <c r="A6" s="1" t="str">
        <f t="shared" si="2"/>
        <v>TOA</v>
      </c>
      <c r="B6" s="1" t="str">
        <f t="shared" si="0"/>
        <v>Obligations (no FMS)</v>
      </c>
      <c r="C6" s="2"/>
      <c r="D6" s="2"/>
      <c r="E6" s="2"/>
      <c r="M6" s="15" t="s">
        <v>2</v>
      </c>
      <c r="N6" s="15" t="s">
        <v>5</v>
      </c>
      <c r="O6" s="28">
        <v>291356000000</v>
      </c>
      <c r="P6" s="28">
        <v>310620000000</v>
      </c>
      <c r="Q6" s="28">
        <v>285195000000</v>
      </c>
      <c r="R6" s="28">
        <v>269655000000</v>
      </c>
      <c r="S6" s="28">
        <v>251339000000</v>
      </c>
      <c r="T6" s="28">
        <v>254215000000</v>
      </c>
      <c r="U6" s="28">
        <v>255052000000</v>
      </c>
      <c r="V6" s="28">
        <v>254186000000</v>
      </c>
      <c r="W6" s="28">
        <v>259123000000</v>
      </c>
      <c r="X6" s="28">
        <v>272729000000</v>
      </c>
      <c r="Y6" s="28">
        <v>286958000000</v>
      </c>
      <c r="Z6" s="28">
        <v>316540000000</v>
      </c>
      <c r="AA6" s="28">
        <v>355378000000</v>
      </c>
      <c r="AB6" s="28">
        <v>433024000000</v>
      </c>
      <c r="AC6" s="28">
        <v>456052000000</v>
      </c>
      <c r="AD6" s="28">
        <v>502476000000</v>
      </c>
      <c r="AE6" s="28">
        <v>536272000000</v>
      </c>
      <c r="AF6" s="28">
        <v>603872000000</v>
      </c>
      <c r="AG6" s="28">
        <v>669279000000</v>
      </c>
      <c r="AH6" s="28">
        <v>665861000000</v>
      </c>
      <c r="AI6" s="28">
        <v>691791000000</v>
      </c>
      <c r="AJ6" s="28">
        <v>689092000000</v>
      </c>
      <c r="AK6" s="28">
        <v>652288000000</v>
      </c>
      <c r="AL6" s="28">
        <v>585393000000</v>
      </c>
      <c r="AM6" s="28">
        <v>581188000000</v>
      </c>
      <c r="AN6" s="28">
        <v>565403000000</v>
      </c>
      <c r="AO6" s="28">
        <v>587978000000</v>
      </c>
      <c r="AP6" s="28">
        <v>609287000000</v>
      </c>
      <c r="AQ6" s="28">
        <v>672960000000</v>
      </c>
      <c r="AR6" s="28">
        <v>693001000000</v>
      </c>
      <c r="AS6" s="28">
        <v>725757000000</v>
      </c>
      <c r="AT6" s="28">
        <v>711039000000</v>
      </c>
      <c r="AU6" s="28">
        <v>769467000000</v>
      </c>
      <c r="AV6" s="28">
        <v>853072000000</v>
      </c>
      <c r="AW6" s="28">
        <v>842157000000</v>
      </c>
      <c r="AX6" s="28">
        <v>859652000000</v>
      </c>
      <c r="AY6" s="28">
        <v>877652000000</v>
      </c>
      <c r="AZ6" s="28">
        <v>896152000000</v>
      </c>
      <c r="BA6" s="28">
        <v>914952000000</v>
      </c>
      <c r="BB6" s="28"/>
    </row>
    <row r="7" spans="1:54" x14ac:dyDescent="0.3">
      <c r="A7" s="1" t="str">
        <f t="shared" si="2"/>
        <v>Contract Total</v>
      </c>
      <c r="B7" s="1">
        <f t="shared" si="0"/>
        <v>0</v>
      </c>
      <c r="M7" s="15" t="s">
        <v>20</v>
      </c>
      <c r="N7" s="15"/>
      <c r="O7" s="28">
        <f t="shared" ref="O7:AV7" si="3">SUM(O2:O5)</f>
        <v>120350129405</v>
      </c>
      <c r="P7" s="14">
        <f t="shared" si="3"/>
        <v>136154193844</v>
      </c>
      <c r="Q7" s="14">
        <f t="shared" si="3"/>
        <v>123406660550</v>
      </c>
      <c r="R7" s="14">
        <f t="shared" si="3"/>
        <v>121373382142</v>
      </c>
      <c r="S7" s="14">
        <f t="shared" si="3"/>
        <v>117161902725</v>
      </c>
      <c r="T7" s="14">
        <f t="shared" si="3"/>
        <v>116592014868</v>
      </c>
      <c r="U7" s="14">
        <f t="shared" si="3"/>
        <v>118448779098</v>
      </c>
      <c r="V7" s="14">
        <f t="shared" si="3"/>
        <v>115982151879</v>
      </c>
      <c r="W7" s="14">
        <f t="shared" si="3"/>
        <v>116965882167</v>
      </c>
      <c r="X7" s="14">
        <f t="shared" si="3"/>
        <v>122185036488</v>
      </c>
      <c r="Y7" s="14">
        <f t="shared" si="3"/>
        <v>132178486506.38699</v>
      </c>
      <c r="Z7" s="14">
        <f t="shared" si="3"/>
        <v>144014366218.961</v>
      </c>
      <c r="AA7" s="14">
        <f t="shared" si="3"/>
        <v>169796562606.755</v>
      </c>
      <c r="AB7" s="14">
        <f t="shared" si="3"/>
        <v>211626247016.09399</v>
      </c>
      <c r="AC7" s="14">
        <f t="shared" si="3"/>
        <v>229748105178.85199</v>
      </c>
      <c r="AD7" s="14">
        <f t="shared" si="3"/>
        <v>265719260299.30301</v>
      </c>
      <c r="AE7" s="14">
        <f t="shared" si="3"/>
        <v>295225015978.26501</v>
      </c>
      <c r="AF7" s="14">
        <f t="shared" si="3"/>
        <v>328140806112.57001</v>
      </c>
      <c r="AG7" s="14">
        <f t="shared" si="3"/>
        <v>377958711302.5</v>
      </c>
      <c r="AH7" s="14">
        <f t="shared" si="3"/>
        <v>381531232917.27899</v>
      </c>
      <c r="AI7" s="14">
        <f t="shared" si="3"/>
        <v>362403868841.008</v>
      </c>
      <c r="AJ7" s="14">
        <f t="shared" si="3"/>
        <v>368565915604.16199</v>
      </c>
      <c r="AK7" s="14">
        <f t="shared" si="3"/>
        <v>357636430655.58649</v>
      </c>
      <c r="AL7" s="14">
        <f t="shared" si="3"/>
        <v>306581052342.68121</v>
      </c>
      <c r="AM7" s="14">
        <f t="shared" si="3"/>
        <v>283284361979.49951</v>
      </c>
      <c r="AN7" s="14">
        <f t="shared" si="3"/>
        <v>274184491766.62439</v>
      </c>
      <c r="AO7" s="14">
        <f t="shared" si="3"/>
        <v>298361786343.23181</v>
      </c>
      <c r="AP7" s="14">
        <f t="shared" si="3"/>
        <v>320622390402.33807</v>
      </c>
      <c r="AQ7" s="14">
        <f t="shared" si="3"/>
        <v>358955930806.36151</v>
      </c>
      <c r="AR7" s="14">
        <f t="shared" si="3"/>
        <v>383855495161.94531</v>
      </c>
      <c r="AS7" s="14">
        <f t="shared" si="3"/>
        <v>421820740243.3255</v>
      </c>
      <c r="AT7" s="14">
        <f t="shared" si="3"/>
        <v>387062620339.84808</v>
      </c>
      <c r="AU7" s="14">
        <f t="shared" si="3"/>
        <v>414381679182.27246</v>
      </c>
      <c r="AV7" s="14">
        <f t="shared" si="3"/>
        <v>0</v>
      </c>
    </row>
    <row r="8" spans="1:54" x14ac:dyDescent="0.3"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54" x14ac:dyDescent="0.3"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</row>
    <row r="10" spans="1:54" x14ac:dyDescent="0.3"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</row>
    <row r="11" spans="1:54" x14ac:dyDescent="0.3">
      <c r="A11" s="18">
        <v>1000000000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9"/>
      <c r="Z11" s="15"/>
      <c r="AA11" s="15"/>
      <c r="AB11" s="15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</row>
    <row r="12" spans="1:54" ht="30" customHeight="1" x14ac:dyDescent="0.3"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</row>
    <row r="13" spans="1:54" x14ac:dyDescent="0.3">
      <c r="A13" s="4">
        <f t="shared" ref="A13:B21" si="4">M13</f>
        <v>0</v>
      </c>
      <c r="B13" s="4">
        <f t="shared" si="4"/>
        <v>0</v>
      </c>
      <c r="C13" s="33">
        <f>AN13</f>
        <v>2015</v>
      </c>
      <c r="D13" s="34">
        <f t="shared" ref="D13:F21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L13" s="20"/>
      <c r="M13" s="22"/>
      <c r="N13" s="22"/>
      <c r="O13" s="15">
        <f>O1+0</f>
        <v>1990</v>
      </c>
      <c r="P13" s="15">
        <f t="shared" ref="P13:AV13" si="6">P1+0</f>
        <v>1991</v>
      </c>
      <c r="Q13" s="15">
        <f t="shared" si="6"/>
        <v>1992</v>
      </c>
      <c r="R13" s="15">
        <f t="shared" si="6"/>
        <v>1993</v>
      </c>
      <c r="S13" s="15">
        <f t="shared" si="6"/>
        <v>1994</v>
      </c>
      <c r="T13" s="15">
        <f t="shared" si="6"/>
        <v>1995</v>
      </c>
      <c r="U13" s="15">
        <f t="shared" si="6"/>
        <v>1996</v>
      </c>
      <c r="V13" s="15">
        <f t="shared" si="6"/>
        <v>1997</v>
      </c>
      <c r="W13" s="15">
        <f t="shared" si="6"/>
        <v>1998</v>
      </c>
      <c r="X13" s="15">
        <f t="shared" si="6"/>
        <v>1999</v>
      </c>
      <c r="Y13" s="15">
        <f t="shared" si="6"/>
        <v>2000</v>
      </c>
      <c r="Z13" s="15">
        <f t="shared" si="6"/>
        <v>2001</v>
      </c>
      <c r="AA13" s="15">
        <f t="shared" si="6"/>
        <v>2002</v>
      </c>
      <c r="AB13" s="15">
        <f t="shared" si="6"/>
        <v>2003</v>
      </c>
      <c r="AC13" s="15">
        <f t="shared" si="6"/>
        <v>2004</v>
      </c>
      <c r="AD13" s="15">
        <f t="shared" si="6"/>
        <v>2005</v>
      </c>
      <c r="AE13" s="15">
        <f t="shared" si="6"/>
        <v>2006</v>
      </c>
      <c r="AF13" s="15">
        <f t="shared" si="6"/>
        <v>2007</v>
      </c>
      <c r="AG13" s="15">
        <f t="shared" si="6"/>
        <v>2008</v>
      </c>
      <c r="AH13" s="15">
        <f t="shared" si="6"/>
        <v>2009</v>
      </c>
      <c r="AI13" s="15">
        <f t="shared" si="6"/>
        <v>2010</v>
      </c>
      <c r="AJ13" s="15">
        <f t="shared" si="6"/>
        <v>2011</v>
      </c>
      <c r="AK13" s="15">
        <f t="shared" si="6"/>
        <v>2012</v>
      </c>
      <c r="AL13" s="15">
        <f t="shared" si="6"/>
        <v>2013</v>
      </c>
      <c r="AM13" s="15">
        <f t="shared" si="6"/>
        <v>2014</v>
      </c>
      <c r="AN13" s="15">
        <f t="shared" si="6"/>
        <v>2015</v>
      </c>
      <c r="AO13" s="15">
        <f t="shared" si="6"/>
        <v>2016</v>
      </c>
      <c r="AP13" s="15">
        <f t="shared" si="6"/>
        <v>2017</v>
      </c>
      <c r="AQ13" s="15">
        <f t="shared" si="6"/>
        <v>2018</v>
      </c>
      <c r="AR13" s="15">
        <f t="shared" si="6"/>
        <v>2019</v>
      </c>
      <c r="AS13" s="15">
        <f t="shared" si="6"/>
        <v>2020</v>
      </c>
      <c r="AT13" s="15">
        <f t="shared" si="6"/>
        <v>2021</v>
      </c>
      <c r="AU13" s="15">
        <f t="shared" si="6"/>
        <v>2022</v>
      </c>
      <c r="AV13" s="15">
        <f t="shared" si="6"/>
        <v>2023</v>
      </c>
      <c r="AW13" s="17"/>
      <c r="AX13" s="17"/>
    </row>
    <row r="14" spans="1:54" ht="45" customHeight="1" x14ac:dyDescent="0.3">
      <c r="A14" s="4" t="str">
        <f t="shared" si="4"/>
        <v>Contract</v>
      </c>
      <c r="B14" s="4" t="str">
        <f t="shared" si="4"/>
        <v>Obligations (includes FMS)</v>
      </c>
      <c r="C14" s="24">
        <f>AN14</f>
        <v>29.032989760659643</v>
      </c>
      <c r="D14" s="24">
        <f t="shared" si="5"/>
        <v>26.501362039932918</v>
      </c>
      <c r="E14" s="24">
        <f t="shared" si="5"/>
        <v>38.7277442573345</v>
      </c>
      <c r="F14" s="24">
        <f>AV14</f>
        <v>0</v>
      </c>
      <c r="G14" s="12">
        <f>(E14/D14)-1</f>
        <v>0.46134920156098258</v>
      </c>
      <c r="H14" s="8">
        <f>(E14/C14)-1</f>
        <v>0.3339220168710102</v>
      </c>
      <c r="I14" s="8">
        <f>F14/E14</f>
        <v>0</v>
      </c>
      <c r="J14" s="21">
        <f>AU25</f>
        <v>0</v>
      </c>
      <c r="K14" s="21">
        <f t="shared" ref="K14:K21" si="7">AV25</f>
        <v>0</v>
      </c>
      <c r="L14" s="19"/>
      <c r="M14" s="22" t="str">
        <f>M2</f>
        <v>Contract</v>
      </c>
      <c r="N14" s="22" t="str">
        <f t="shared" ref="N14:N19" si="8">N2</f>
        <v>Obligations (includes FMS)</v>
      </c>
      <c r="O14" s="13">
        <f t="shared" ref="O14:AV14" si="9">O2/VLOOKUP(O$13,deflator,2,FALSE)/1000000000</f>
        <v>0</v>
      </c>
      <c r="P14" s="13">
        <f t="shared" si="9"/>
        <v>0</v>
      </c>
      <c r="Q14" s="13">
        <f t="shared" si="9"/>
        <v>0</v>
      </c>
      <c r="R14" s="13">
        <f t="shared" si="9"/>
        <v>0</v>
      </c>
      <c r="S14" s="13">
        <f t="shared" si="9"/>
        <v>0</v>
      </c>
      <c r="T14" s="13">
        <f t="shared" si="9"/>
        <v>0</v>
      </c>
      <c r="U14" s="13">
        <f t="shared" si="9"/>
        <v>0</v>
      </c>
      <c r="V14" s="13">
        <f t="shared" si="9"/>
        <v>0</v>
      </c>
      <c r="W14" s="13">
        <f t="shared" si="9"/>
        <v>0</v>
      </c>
      <c r="X14" s="13">
        <f t="shared" si="9"/>
        <v>0</v>
      </c>
      <c r="Y14" s="13">
        <f t="shared" si="9"/>
        <v>0</v>
      </c>
      <c r="Z14" s="13">
        <f t="shared" si="9"/>
        <v>0</v>
      </c>
      <c r="AA14" s="13">
        <f t="shared" si="9"/>
        <v>0</v>
      </c>
      <c r="AB14" s="13">
        <f t="shared" si="9"/>
        <v>0</v>
      </c>
      <c r="AC14" s="13">
        <f t="shared" si="9"/>
        <v>0</v>
      </c>
      <c r="AD14" s="13">
        <f t="shared" si="9"/>
        <v>0</v>
      </c>
      <c r="AE14" s="13">
        <f t="shared" si="9"/>
        <v>0</v>
      </c>
      <c r="AF14" s="13">
        <f t="shared" si="9"/>
        <v>0</v>
      </c>
      <c r="AG14" s="13">
        <f t="shared" si="9"/>
        <v>0</v>
      </c>
      <c r="AH14" s="13">
        <f t="shared" si="9"/>
        <v>0</v>
      </c>
      <c r="AI14" s="13">
        <f t="shared" si="9"/>
        <v>0</v>
      </c>
      <c r="AJ14" s="13">
        <f t="shared" si="9"/>
        <v>0</v>
      </c>
      <c r="AK14" s="13">
        <f t="shared" si="9"/>
        <v>34.966239155018584</v>
      </c>
      <c r="AL14" s="13">
        <f t="shared" si="9"/>
        <v>24.878798351287784</v>
      </c>
      <c r="AM14" s="13">
        <f t="shared" si="9"/>
        <v>19.186059433946468</v>
      </c>
      <c r="AN14" s="13">
        <f t="shared" si="9"/>
        <v>29.032989760659643</v>
      </c>
      <c r="AO14" s="13">
        <f t="shared" si="9"/>
        <v>40.073471816550509</v>
      </c>
      <c r="AP14" s="13">
        <f t="shared" si="9"/>
        <v>36.271896914591458</v>
      </c>
      <c r="AQ14" s="13">
        <f t="shared" si="9"/>
        <v>39.75327541518763</v>
      </c>
      <c r="AR14" s="13">
        <f t="shared" si="9"/>
        <v>42.97666430697803</v>
      </c>
      <c r="AS14" s="13">
        <f t="shared" si="9"/>
        <v>55.572375681579551</v>
      </c>
      <c r="AT14" s="13">
        <f t="shared" si="9"/>
        <v>26.501362039932918</v>
      </c>
      <c r="AU14" s="13">
        <f t="shared" si="9"/>
        <v>38.7277442573345</v>
      </c>
      <c r="AV14" s="13">
        <f t="shared" si="9"/>
        <v>0</v>
      </c>
      <c r="AW14" s="8"/>
      <c r="AX14" s="8"/>
    </row>
    <row r="15" spans="1:54" x14ac:dyDescent="0.3">
      <c r="A15" s="4" t="str">
        <f t="shared" si="4"/>
        <v>Contract</v>
      </c>
      <c r="B15" s="4" t="str">
        <f t="shared" si="4"/>
        <v>Obligations (no FMS)</v>
      </c>
      <c r="C15" s="24">
        <f t="shared" ref="C15:C21" si="10">AN15</f>
        <v>299.8294389588815</v>
      </c>
      <c r="D15" s="24">
        <f t="shared" si="5"/>
        <v>387.3798963483589</v>
      </c>
      <c r="E15" s="24">
        <f t="shared" si="5"/>
        <v>375.65393492493797</v>
      </c>
      <c r="F15" s="24">
        <f t="shared" si="5"/>
        <v>0</v>
      </c>
      <c r="G15" s="12">
        <f t="shared" ref="G15:G21" si="11">(E15/D15)-1</f>
        <v>-3.0269927618742809E-2</v>
      </c>
      <c r="H15" s="8">
        <f t="shared" ref="H15:H21" si="12">(E15/C15)-1</f>
        <v>0.2528920983521401</v>
      </c>
      <c r="I15" s="8">
        <f t="shared" ref="I15:I21" si="13">F15/E15</f>
        <v>0</v>
      </c>
      <c r="J15" s="21">
        <f t="shared" ref="J15:J21" si="14">AU26</f>
        <v>0</v>
      </c>
      <c r="K15" s="21">
        <f t="shared" si="7"/>
        <v>0</v>
      </c>
      <c r="L15" s="19"/>
      <c r="M15" s="22" t="str">
        <f t="shared" ref="M15:M19" si="15">M3</f>
        <v>Contract</v>
      </c>
      <c r="N15" s="22" t="str">
        <f t="shared" si="8"/>
        <v>Obligations (no FMS)</v>
      </c>
      <c r="O15" s="13">
        <f t="shared" ref="O15:AV15" si="16">O3/VLOOKUP(O$13,deflator,2,FALSE)/1000000000</f>
        <v>0</v>
      </c>
      <c r="P15" s="13">
        <f t="shared" si="16"/>
        <v>0</v>
      </c>
      <c r="Q15" s="13">
        <f t="shared" si="16"/>
        <v>0</v>
      </c>
      <c r="R15" s="13">
        <f t="shared" si="16"/>
        <v>0</v>
      </c>
      <c r="S15" s="13">
        <f t="shared" si="16"/>
        <v>0</v>
      </c>
      <c r="T15" s="13">
        <f t="shared" si="16"/>
        <v>0</v>
      </c>
      <c r="U15" s="13">
        <f t="shared" si="16"/>
        <v>0</v>
      </c>
      <c r="V15" s="13">
        <f t="shared" si="16"/>
        <v>0</v>
      </c>
      <c r="W15" s="13">
        <f t="shared" si="16"/>
        <v>0</v>
      </c>
      <c r="X15" s="13">
        <f t="shared" si="16"/>
        <v>0</v>
      </c>
      <c r="Y15" s="13">
        <f t="shared" si="16"/>
        <v>0</v>
      </c>
      <c r="Z15" s="13">
        <f t="shared" si="16"/>
        <v>0</v>
      </c>
      <c r="AA15" s="13">
        <f t="shared" si="16"/>
        <v>0</v>
      </c>
      <c r="AB15" s="13">
        <f t="shared" si="16"/>
        <v>0</v>
      </c>
      <c r="AC15" s="13">
        <f t="shared" si="16"/>
        <v>0</v>
      </c>
      <c r="AD15" s="13">
        <f t="shared" si="16"/>
        <v>0</v>
      </c>
      <c r="AE15" s="13">
        <f t="shared" si="16"/>
        <v>0</v>
      </c>
      <c r="AF15" s="13">
        <f t="shared" si="16"/>
        <v>0</v>
      </c>
      <c r="AG15" s="13">
        <f t="shared" si="16"/>
        <v>0</v>
      </c>
      <c r="AH15" s="13">
        <f t="shared" si="16"/>
        <v>0</v>
      </c>
      <c r="AI15" s="13">
        <f t="shared" si="16"/>
        <v>0</v>
      </c>
      <c r="AJ15" s="13">
        <f t="shared" si="16"/>
        <v>0</v>
      </c>
      <c r="AK15" s="13">
        <f t="shared" si="16"/>
        <v>415.40531788363057</v>
      </c>
      <c r="AL15" s="13">
        <f t="shared" si="16"/>
        <v>354.26047204398088</v>
      </c>
      <c r="AM15" s="13">
        <f t="shared" si="16"/>
        <v>324.49409192893881</v>
      </c>
      <c r="AN15" s="13">
        <f t="shared" si="16"/>
        <v>299.8294389588815</v>
      </c>
      <c r="AO15" s="13">
        <f t="shared" si="16"/>
        <v>314.85473312221211</v>
      </c>
      <c r="AP15" s="13">
        <f t="shared" si="16"/>
        <v>338.44715314112858</v>
      </c>
      <c r="AQ15" s="13">
        <f t="shared" si="16"/>
        <v>370.14262920745097</v>
      </c>
      <c r="AR15" s="13">
        <f t="shared" si="16"/>
        <v>386.93193151471775</v>
      </c>
      <c r="AS15" s="13">
        <f t="shared" si="16"/>
        <v>410.63690857180711</v>
      </c>
      <c r="AT15" s="13">
        <f t="shared" si="16"/>
        <v>387.3798963483589</v>
      </c>
      <c r="AU15" s="13">
        <f t="shared" si="16"/>
        <v>375.65393492493797</v>
      </c>
      <c r="AV15" s="13">
        <f t="shared" si="16"/>
        <v>0</v>
      </c>
      <c r="AW15" s="8"/>
      <c r="AX15" s="8"/>
    </row>
    <row r="16" spans="1:54" x14ac:dyDescent="0.3">
      <c r="A16" s="4" t="str">
        <f t="shared" si="4"/>
        <v>Contract</v>
      </c>
      <c r="B16" s="4" t="str">
        <f t="shared" si="4"/>
        <v>Obligations (before reliable
FMS labels available)</v>
      </c>
      <c r="C16" s="24">
        <f t="shared" si="10"/>
        <v>0</v>
      </c>
      <c r="D16" s="24">
        <f t="shared" si="5"/>
        <v>0</v>
      </c>
      <c r="E16" s="24">
        <f t="shared" si="5"/>
        <v>0</v>
      </c>
      <c r="F16" s="24">
        <f t="shared" si="5"/>
        <v>0</v>
      </c>
      <c r="G16" s="12" t="e">
        <f t="shared" si="11"/>
        <v>#DIV/0!</v>
      </c>
      <c r="H16" s="8" t="e">
        <f t="shared" si="12"/>
        <v>#DIV/0!</v>
      </c>
      <c r="I16" s="8" t="e">
        <f t="shared" si="13"/>
        <v>#DIV/0!</v>
      </c>
      <c r="J16" s="21">
        <f t="shared" si="14"/>
        <v>0</v>
      </c>
      <c r="K16" s="21">
        <f t="shared" si="7"/>
        <v>0</v>
      </c>
      <c r="M16" s="22" t="str">
        <f t="shared" si="15"/>
        <v>Contract</v>
      </c>
      <c r="N16" s="22" t="str">
        <f t="shared" si="8"/>
        <v>Obligations (before reliable
FMS labels available)</v>
      </c>
      <c r="O16" s="13">
        <f t="shared" ref="O16:AV16" si="17">O4/VLOOKUP(O$13,deflator,2,FALSE)/1000000000</f>
        <v>239.19968123054471</v>
      </c>
      <c r="P16" s="13">
        <f t="shared" si="17"/>
        <v>261.29072911994291</v>
      </c>
      <c r="Q16" s="13">
        <f t="shared" si="17"/>
        <v>231.05264270919878</v>
      </c>
      <c r="R16" s="13">
        <f t="shared" si="17"/>
        <v>222.03007008275242</v>
      </c>
      <c r="S16" s="13">
        <f t="shared" si="17"/>
        <v>209.75545071641369</v>
      </c>
      <c r="T16" s="13">
        <f t="shared" si="17"/>
        <v>204.40529624658194</v>
      </c>
      <c r="U16" s="13">
        <f t="shared" si="17"/>
        <v>203.82966328577427</v>
      </c>
      <c r="V16" s="13">
        <f t="shared" si="17"/>
        <v>196.10140143807629</v>
      </c>
      <c r="W16" s="13">
        <f t="shared" si="17"/>
        <v>195.32573317812</v>
      </c>
      <c r="X16" s="13">
        <f t="shared" si="17"/>
        <v>201.52929472562869</v>
      </c>
      <c r="Y16" s="13">
        <f t="shared" si="17"/>
        <v>213.56475258137834</v>
      </c>
      <c r="Z16" s="13">
        <f t="shared" si="17"/>
        <v>227.17937051330165</v>
      </c>
      <c r="AA16" s="13">
        <f t="shared" si="17"/>
        <v>263.68826154873489</v>
      </c>
      <c r="AB16" s="13">
        <f t="shared" si="17"/>
        <v>322.48418803794158</v>
      </c>
      <c r="AC16" s="13">
        <f t="shared" si="17"/>
        <v>341.74555725825132</v>
      </c>
      <c r="AD16" s="13">
        <f t="shared" si="17"/>
        <v>383.60686064056381</v>
      </c>
      <c r="AE16" s="13">
        <f t="shared" si="17"/>
        <v>412.76436375099991</v>
      </c>
      <c r="AF16" s="13">
        <f t="shared" si="17"/>
        <v>446.53956894861824</v>
      </c>
      <c r="AG16" s="13">
        <f t="shared" si="17"/>
        <v>503.82492319952934</v>
      </c>
      <c r="AH16" s="13">
        <f t="shared" si="17"/>
        <v>503.47090213592918</v>
      </c>
      <c r="AI16" s="13">
        <f t="shared" si="17"/>
        <v>474.10678563496941</v>
      </c>
      <c r="AJ16" s="13">
        <f t="shared" si="17"/>
        <v>472.64262454986033</v>
      </c>
      <c r="AK16" s="13">
        <f t="shared" si="17"/>
        <v>0</v>
      </c>
      <c r="AL16" s="13">
        <f t="shared" si="17"/>
        <v>0</v>
      </c>
      <c r="AM16" s="13">
        <f t="shared" si="17"/>
        <v>0</v>
      </c>
      <c r="AN16" s="13">
        <f t="shared" si="17"/>
        <v>0</v>
      </c>
      <c r="AO16" s="13">
        <f t="shared" si="17"/>
        <v>0</v>
      </c>
      <c r="AP16" s="13">
        <f t="shared" si="17"/>
        <v>0</v>
      </c>
      <c r="AQ16" s="13">
        <f t="shared" si="17"/>
        <v>0</v>
      </c>
      <c r="AR16" s="13">
        <f t="shared" si="17"/>
        <v>0</v>
      </c>
      <c r="AS16" s="13">
        <f t="shared" si="17"/>
        <v>0</v>
      </c>
      <c r="AT16" s="13">
        <f t="shared" si="17"/>
        <v>0</v>
      </c>
      <c r="AU16" s="13">
        <f t="shared" si="17"/>
        <v>0</v>
      </c>
      <c r="AV16" s="13">
        <f t="shared" si="17"/>
        <v>0</v>
      </c>
    </row>
    <row r="17" spans="1:50" x14ac:dyDescent="0.3">
      <c r="A17" s="4" t="str">
        <f t="shared" si="4"/>
        <v>Contract</v>
      </c>
      <c r="B17" s="4" t="str">
        <f t="shared" si="4"/>
        <v>Unlabeled</v>
      </c>
      <c r="C17" s="24">
        <f t="shared" si="10"/>
        <v>7.4928597905862425E-3</v>
      </c>
      <c r="D17" s="24">
        <f t="shared" si="5"/>
        <v>0</v>
      </c>
      <c r="E17" s="24">
        <f t="shared" si="5"/>
        <v>0</v>
      </c>
      <c r="F17" s="24">
        <f t="shared" si="5"/>
        <v>0</v>
      </c>
      <c r="G17" s="12" t="e">
        <f t="shared" si="11"/>
        <v>#DIV/0!</v>
      </c>
      <c r="H17" s="8">
        <f t="shared" si="12"/>
        <v>-1</v>
      </c>
      <c r="I17" s="8" t="e">
        <f t="shared" si="13"/>
        <v>#DIV/0!</v>
      </c>
      <c r="J17" s="21">
        <f t="shared" si="14"/>
        <v>0</v>
      </c>
      <c r="K17" s="21">
        <f t="shared" si="7"/>
        <v>0</v>
      </c>
      <c r="M17" s="22" t="str">
        <f t="shared" si="15"/>
        <v>Contract</v>
      </c>
      <c r="N17" s="22" t="str">
        <f t="shared" si="8"/>
        <v>Unlabeled</v>
      </c>
      <c r="O17" s="13">
        <f t="shared" ref="O17:AV18" si="18">O5/VLOOKUP(O$13,deflator,2,FALSE)/1000000000</f>
        <v>0</v>
      </c>
      <c r="P17" s="13">
        <f t="shared" si="18"/>
        <v>0</v>
      </c>
      <c r="Q17" s="13">
        <f t="shared" si="18"/>
        <v>0</v>
      </c>
      <c r="R17" s="13">
        <f t="shared" si="18"/>
        <v>0</v>
      </c>
      <c r="S17" s="13">
        <f t="shared" si="18"/>
        <v>0</v>
      </c>
      <c r="T17" s="13">
        <f t="shared" si="18"/>
        <v>0</v>
      </c>
      <c r="U17" s="13">
        <f t="shared" si="18"/>
        <v>0</v>
      </c>
      <c r="V17" s="13">
        <f t="shared" si="18"/>
        <v>0</v>
      </c>
      <c r="W17" s="13">
        <f t="shared" si="18"/>
        <v>0</v>
      </c>
      <c r="X17" s="13">
        <f t="shared" si="18"/>
        <v>0</v>
      </c>
      <c r="Y17" s="13">
        <f t="shared" si="18"/>
        <v>0</v>
      </c>
      <c r="Z17" s="13">
        <f t="shared" si="18"/>
        <v>0</v>
      </c>
      <c r="AA17" s="13">
        <f t="shared" si="18"/>
        <v>0</v>
      </c>
      <c r="AB17" s="13">
        <f t="shared" si="18"/>
        <v>0</v>
      </c>
      <c r="AC17" s="13">
        <f t="shared" si="18"/>
        <v>0</v>
      </c>
      <c r="AD17" s="13">
        <f t="shared" si="18"/>
        <v>0</v>
      </c>
      <c r="AE17" s="13">
        <f t="shared" si="18"/>
        <v>0</v>
      </c>
      <c r="AF17" s="13">
        <f t="shared" si="18"/>
        <v>0</v>
      </c>
      <c r="AG17" s="13">
        <f t="shared" si="18"/>
        <v>0</v>
      </c>
      <c r="AH17" s="13">
        <f t="shared" si="18"/>
        <v>0</v>
      </c>
      <c r="AI17" s="13">
        <f t="shared" si="18"/>
        <v>0</v>
      </c>
      <c r="AJ17" s="13">
        <f t="shared" si="18"/>
        <v>0</v>
      </c>
      <c r="AK17" s="13">
        <f t="shared" si="18"/>
        <v>0</v>
      </c>
      <c r="AL17" s="13">
        <f t="shared" si="18"/>
        <v>0</v>
      </c>
      <c r="AM17" s="13">
        <f t="shared" si="18"/>
        <v>0</v>
      </c>
      <c r="AN17" s="13">
        <f t="shared" si="18"/>
        <v>7.4928597905862425E-3</v>
      </c>
      <c r="AO17" s="13">
        <f t="shared" si="18"/>
        <v>0</v>
      </c>
      <c r="AP17" s="13">
        <f t="shared" si="18"/>
        <v>0</v>
      </c>
      <c r="AQ17" s="13">
        <f t="shared" si="18"/>
        <v>0</v>
      </c>
      <c r="AR17" s="13">
        <f t="shared" si="18"/>
        <v>0</v>
      </c>
      <c r="AS17" s="13">
        <f t="shared" si="18"/>
        <v>0</v>
      </c>
      <c r="AT17" s="13">
        <f t="shared" si="18"/>
        <v>0</v>
      </c>
      <c r="AU17" s="13">
        <f t="shared" si="18"/>
        <v>0</v>
      </c>
      <c r="AV17" s="13">
        <f t="shared" si="18"/>
        <v>0</v>
      </c>
    </row>
    <row r="18" spans="1:50" x14ac:dyDescent="0.3">
      <c r="A18" s="4" t="str">
        <f t="shared" si="4"/>
        <v>TOA</v>
      </c>
      <c r="B18" s="4" t="str">
        <f t="shared" si="4"/>
        <v>Obligations (no FMS)</v>
      </c>
      <c r="C18" s="24">
        <f t="shared" si="10"/>
        <v>678.17125276723357</v>
      </c>
      <c r="D18" s="24">
        <f t="shared" si="5"/>
        <v>760.30518220737599</v>
      </c>
      <c r="E18" s="24">
        <f t="shared" si="5"/>
        <v>769.46699999999998</v>
      </c>
      <c r="F18" s="24">
        <f t="shared" si="5"/>
        <v>813.65869114164673</v>
      </c>
      <c r="G18" s="12">
        <f t="shared" si="11"/>
        <v>1.205018459301388E-2</v>
      </c>
      <c r="H18" s="8">
        <f t="shared" si="12"/>
        <v>0.13462049129956499</v>
      </c>
      <c r="I18" s="8">
        <f t="shared" si="13"/>
        <v>1.0574315612516805</v>
      </c>
      <c r="J18" s="21">
        <f t="shared" si="14"/>
        <v>0</v>
      </c>
      <c r="K18" s="21">
        <f t="shared" si="7"/>
        <v>0</v>
      </c>
      <c r="L18" s="19"/>
      <c r="M18" s="22" t="str">
        <f t="shared" si="15"/>
        <v>TOA</v>
      </c>
      <c r="N18" s="22" t="str">
        <f t="shared" si="8"/>
        <v>Obligations (no FMS)</v>
      </c>
      <c r="O18" s="13">
        <f t="shared" ref="O18:X18" si="19">IF(O6="","",O6/VLOOKUP(O$13,deflator,2,FALSE)/$A$11)</f>
        <v>579.07924710308782</v>
      </c>
      <c r="P18" s="13">
        <f t="shared" si="19"/>
        <v>596.10448997427841</v>
      </c>
      <c r="Q18" s="13">
        <f t="shared" si="19"/>
        <v>533.96679031559734</v>
      </c>
      <c r="R18" s="13">
        <f t="shared" si="19"/>
        <v>493.28376198760213</v>
      </c>
      <c r="S18" s="13">
        <f t="shared" si="19"/>
        <v>449.97327630770349</v>
      </c>
      <c r="T18" s="13">
        <f t="shared" si="19"/>
        <v>445.68139974383985</v>
      </c>
      <c r="U18" s="13">
        <f t="shared" si="19"/>
        <v>438.89995047860396</v>
      </c>
      <c r="V18" s="13">
        <f t="shared" si="19"/>
        <v>429.7750129514896</v>
      </c>
      <c r="W18" s="13">
        <f t="shared" si="19"/>
        <v>432.71925984407886</v>
      </c>
      <c r="X18" s="13">
        <f t="shared" si="19"/>
        <v>449.83317598488412</v>
      </c>
      <c r="Y18" s="13">
        <f t="shared" si="18"/>
        <v>463.64666362166179</v>
      </c>
      <c r="Z18" s="13">
        <f t="shared" si="18"/>
        <v>499.33461383252347</v>
      </c>
      <c r="AA18" s="13">
        <f t="shared" si="18"/>
        <v>551.88989443616856</v>
      </c>
      <c r="AB18" s="13">
        <f t="shared" si="18"/>
        <v>659.8585714669025</v>
      </c>
      <c r="AC18" s="13">
        <f t="shared" si="18"/>
        <v>678.36792280577288</v>
      </c>
      <c r="AD18" s="13">
        <f t="shared" si="18"/>
        <v>725.40184211755286</v>
      </c>
      <c r="AE18" s="13">
        <f t="shared" si="18"/>
        <v>749.78053653072777</v>
      </c>
      <c r="AF18" s="13">
        <f t="shared" si="18"/>
        <v>821.75924955713845</v>
      </c>
      <c r="AG18" s="13">
        <f t="shared" si="18"/>
        <v>892.15946263553531</v>
      </c>
      <c r="AH18" s="13">
        <f t="shared" si="18"/>
        <v>878.67416725963506</v>
      </c>
      <c r="AI18" s="13">
        <f t="shared" si="18"/>
        <v>905.02015993955104</v>
      </c>
      <c r="AJ18" s="13">
        <f t="shared" si="18"/>
        <v>883.67979144904541</v>
      </c>
      <c r="AK18" s="13">
        <f t="shared" si="18"/>
        <v>821.4262782432719</v>
      </c>
      <c r="AL18" s="13">
        <f t="shared" si="18"/>
        <v>723.93735104809343</v>
      </c>
      <c r="AM18" s="13">
        <f t="shared" si="18"/>
        <v>705.0963858878572</v>
      </c>
      <c r="AN18" s="13">
        <f t="shared" si="18"/>
        <v>678.17125276723357</v>
      </c>
      <c r="AO18" s="13">
        <f t="shared" si="18"/>
        <v>699.45276384492934</v>
      </c>
      <c r="AP18" s="13">
        <f t="shared" si="18"/>
        <v>712.08827794215892</v>
      </c>
      <c r="AQ18" s="13">
        <f t="shared" si="18"/>
        <v>768.46076161826807</v>
      </c>
      <c r="AR18" s="13">
        <f t="shared" si="18"/>
        <v>776.1438629068947</v>
      </c>
      <c r="AS18" s="13">
        <f t="shared" si="18"/>
        <v>802.12900702015429</v>
      </c>
      <c r="AT18" s="13">
        <f t="shared" si="18"/>
        <v>760.30518220737599</v>
      </c>
      <c r="AU18" s="13">
        <f t="shared" si="18"/>
        <v>769.46699999999998</v>
      </c>
      <c r="AV18" s="13">
        <f t="shared" si="18"/>
        <v>813.65869114164673</v>
      </c>
      <c r="AW18" s="23"/>
      <c r="AX18" s="23"/>
    </row>
    <row r="19" spans="1:50" x14ac:dyDescent="0.3">
      <c r="A19" s="4" t="str">
        <f t="shared" si="4"/>
        <v>Contract Total</v>
      </c>
      <c r="B19" s="4">
        <f t="shared" si="4"/>
        <v>0</v>
      </c>
      <c r="C19" s="24">
        <f t="shared" si="10"/>
        <v>328.86992157933173</v>
      </c>
      <c r="D19" s="24">
        <f t="shared" si="5"/>
        <v>413.88125838829183</v>
      </c>
      <c r="E19" s="24">
        <f t="shared" si="5"/>
        <v>414.38167918227248</v>
      </c>
      <c r="F19" s="24">
        <f t="shared" si="5"/>
        <v>0</v>
      </c>
      <c r="G19" s="12">
        <f t="shared" si="11"/>
        <v>1.2090926656822543E-3</v>
      </c>
      <c r="H19" s="8">
        <f t="shared" si="12"/>
        <v>0.26001696108992789</v>
      </c>
      <c r="I19" s="8">
        <f t="shared" si="13"/>
        <v>0</v>
      </c>
      <c r="J19" s="21">
        <f t="shared" si="14"/>
        <v>0</v>
      </c>
      <c r="K19" s="21">
        <f t="shared" si="7"/>
        <v>0</v>
      </c>
      <c r="L19" s="19"/>
      <c r="M19" s="22" t="str">
        <f t="shared" si="15"/>
        <v>Contract Total</v>
      </c>
      <c r="N19" s="22">
        <f t="shared" si="8"/>
        <v>0</v>
      </c>
      <c r="O19" s="13">
        <f t="shared" ref="O19:AV19" si="20">O7/VLOOKUP(O$13,deflator,2,FALSE)/1000000000</f>
        <v>239.19968123054471</v>
      </c>
      <c r="P19" s="13">
        <f t="shared" si="20"/>
        <v>261.29072911994291</v>
      </c>
      <c r="Q19" s="13">
        <f t="shared" si="20"/>
        <v>231.05264270919878</v>
      </c>
      <c r="R19" s="13">
        <f t="shared" si="20"/>
        <v>222.03007008275242</v>
      </c>
      <c r="S19" s="13">
        <f t="shared" si="20"/>
        <v>209.75545071641369</v>
      </c>
      <c r="T19" s="13">
        <f t="shared" si="20"/>
        <v>204.40529624658194</v>
      </c>
      <c r="U19" s="13">
        <f t="shared" si="20"/>
        <v>203.82966328577427</v>
      </c>
      <c r="V19" s="13">
        <f t="shared" si="20"/>
        <v>196.10140143807629</v>
      </c>
      <c r="W19" s="13">
        <f t="shared" si="20"/>
        <v>195.32573317812</v>
      </c>
      <c r="X19" s="13">
        <f t="shared" si="20"/>
        <v>201.52929472562869</v>
      </c>
      <c r="Y19" s="13">
        <f t="shared" si="20"/>
        <v>213.56475258137834</v>
      </c>
      <c r="Z19" s="13">
        <f t="shared" si="20"/>
        <v>227.17937051330165</v>
      </c>
      <c r="AA19" s="13">
        <f t="shared" si="20"/>
        <v>263.68826154873489</v>
      </c>
      <c r="AB19" s="13">
        <f t="shared" si="20"/>
        <v>322.48418803794158</v>
      </c>
      <c r="AC19" s="13">
        <f t="shared" si="20"/>
        <v>341.74555725825132</v>
      </c>
      <c r="AD19" s="13">
        <f t="shared" si="20"/>
        <v>383.60686064056381</v>
      </c>
      <c r="AE19" s="13">
        <f t="shared" si="20"/>
        <v>412.76436375099991</v>
      </c>
      <c r="AF19" s="13">
        <f t="shared" si="20"/>
        <v>446.53956894861824</v>
      </c>
      <c r="AG19" s="13">
        <f t="shared" si="20"/>
        <v>503.82492319952934</v>
      </c>
      <c r="AH19" s="13">
        <f t="shared" si="20"/>
        <v>503.47090213592918</v>
      </c>
      <c r="AI19" s="13">
        <f t="shared" si="20"/>
        <v>474.10678563496941</v>
      </c>
      <c r="AJ19" s="13">
        <f t="shared" si="20"/>
        <v>472.64262454986033</v>
      </c>
      <c r="AK19" s="13">
        <f t="shared" si="20"/>
        <v>450.37155703864914</v>
      </c>
      <c r="AL19" s="13">
        <f t="shared" si="20"/>
        <v>379.13927039526868</v>
      </c>
      <c r="AM19" s="13">
        <f t="shared" si="20"/>
        <v>343.68015136288534</v>
      </c>
      <c r="AN19" s="13">
        <f t="shared" si="20"/>
        <v>328.86992157933173</v>
      </c>
      <c r="AO19" s="13">
        <f t="shared" si="20"/>
        <v>354.92820493876263</v>
      </c>
      <c r="AP19" s="13">
        <f t="shared" si="20"/>
        <v>374.71905005572</v>
      </c>
      <c r="AQ19" s="13">
        <f t="shared" si="20"/>
        <v>409.89590462263862</v>
      </c>
      <c r="AR19" s="13">
        <f t="shared" si="20"/>
        <v>429.90859582169588</v>
      </c>
      <c r="AS19" s="13">
        <f t="shared" si="20"/>
        <v>466.20928425338667</v>
      </c>
      <c r="AT19" s="13">
        <f t="shared" si="20"/>
        <v>413.88125838829183</v>
      </c>
      <c r="AU19" s="13">
        <f t="shared" si="20"/>
        <v>414.38167918227248</v>
      </c>
      <c r="AV19" s="13">
        <f t="shared" si="20"/>
        <v>0</v>
      </c>
      <c r="AW19" s="13"/>
      <c r="AX19" s="13"/>
    </row>
    <row r="20" spans="1:50" x14ac:dyDescent="0.3">
      <c r="A20" s="4" t="str">
        <f t="shared" si="4"/>
        <v>Percentage</v>
      </c>
      <c r="B20" s="4">
        <f t="shared" si="4"/>
        <v>0</v>
      </c>
      <c r="C20" s="24">
        <f t="shared" si="10"/>
        <v>0.48493639362830476</v>
      </c>
      <c r="D20" s="24">
        <f t="shared" si="5"/>
        <v>0.54436201156314656</v>
      </c>
      <c r="E20" s="24">
        <f t="shared" si="5"/>
        <v>0.53853080012823484</v>
      </c>
      <c r="F20" s="24">
        <f t="shared" si="5"/>
        <v>0</v>
      </c>
      <c r="G20" s="12">
        <f t="shared" si="11"/>
        <v>-1.071201022673729E-2</v>
      </c>
      <c r="H20" s="8">
        <f t="shared" si="12"/>
        <v>0.11051842510506482</v>
      </c>
      <c r="I20" s="8">
        <f t="shared" si="13"/>
        <v>0</v>
      </c>
      <c r="J20" s="21">
        <f t="shared" si="14"/>
        <v>0</v>
      </c>
      <c r="K20" s="21">
        <f t="shared" si="7"/>
        <v>0</v>
      </c>
      <c r="M20" s="15" t="s">
        <v>19</v>
      </c>
      <c r="N20" s="15"/>
      <c r="O20" s="7">
        <f t="shared" ref="O20:AV20" si="21">O19/O18</f>
        <v>0.41306899258982133</v>
      </c>
      <c r="P20" s="7">
        <f t="shared" si="21"/>
        <v>0.43833041608396117</v>
      </c>
      <c r="Q20" s="7">
        <f t="shared" si="21"/>
        <v>0.43270976191728466</v>
      </c>
      <c r="R20" s="7">
        <f t="shared" si="21"/>
        <v>0.45010618064563979</v>
      </c>
      <c r="S20" s="7">
        <f t="shared" si="21"/>
        <v>0.46615090664401465</v>
      </c>
      <c r="T20" s="7">
        <f t="shared" si="21"/>
        <v>0.45863546552327755</v>
      </c>
      <c r="U20" s="7">
        <f t="shared" si="21"/>
        <v>0.46441031279111711</v>
      </c>
      <c r="V20" s="7">
        <f t="shared" si="21"/>
        <v>0.45628851266002063</v>
      </c>
      <c r="W20" s="7">
        <f t="shared" si="21"/>
        <v>0.45139135532932245</v>
      </c>
      <c r="X20" s="7">
        <f t="shared" si="21"/>
        <v>0.44800896306590055</v>
      </c>
      <c r="Y20" s="7">
        <f t="shared" si="21"/>
        <v>0.46061962554236852</v>
      </c>
      <c r="Z20" s="7">
        <f t="shared" si="21"/>
        <v>0.4549641947904246</v>
      </c>
      <c r="AA20" s="7">
        <f t="shared" si="21"/>
        <v>0.47779142942656833</v>
      </c>
      <c r="AB20" s="7">
        <f t="shared" si="21"/>
        <v>0.48871713118925042</v>
      </c>
      <c r="AC20" s="7">
        <f t="shared" si="21"/>
        <v>0.50377611583515025</v>
      </c>
      <c r="AD20" s="7">
        <f t="shared" si="21"/>
        <v>0.52881980492461933</v>
      </c>
      <c r="AE20" s="7">
        <f t="shared" si="21"/>
        <v>0.55051357516011468</v>
      </c>
      <c r="AF20" s="7">
        <f t="shared" si="21"/>
        <v>0.54339463679814592</v>
      </c>
      <c r="AG20" s="7">
        <f t="shared" si="21"/>
        <v>0.56472519129167353</v>
      </c>
      <c r="AH20" s="7">
        <f t="shared" si="21"/>
        <v>0.57298930695337158</v>
      </c>
      <c r="AI20" s="7">
        <f t="shared" si="21"/>
        <v>0.52386323158440629</v>
      </c>
      <c r="AJ20" s="7">
        <f t="shared" si="21"/>
        <v>0.53485734213161962</v>
      </c>
      <c r="AK20" s="7">
        <f t="shared" si="21"/>
        <v>0.54827994789967993</v>
      </c>
      <c r="AL20" s="7">
        <f t="shared" si="21"/>
        <v>0.52371834364722714</v>
      </c>
      <c r="AM20" s="7">
        <f t="shared" si="21"/>
        <v>0.48742293712103402</v>
      </c>
      <c r="AN20" s="7">
        <f t="shared" si="21"/>
        <v>0.48493639362830476</v>
      </c>
      <c r="AO20" s="7">
        <f t="shared" si="21"/>
        <v>0.50743698972279883</v>
      </c>
      <c r="AP20" s="7">
        <f t="shared" si="21"/>
        <v>0.52622555610465682</v>
      </c>
      <c r="AQ20" s="7">
        <f t="shared" si="21"/>
        <v>0.53339861329999039</v>
      </c>
      <c r="AR20" s="7">
        <f t="shared" si="21"/>
        <v>0.55390323413955433</v>
      </c>
      <c r="AS20" s="7">
        <f t="shared" si="21"/>
        <v>0.58121484221760944</v>
      </c>
      <c r="AT20" s="7">
        <f t="shared" si="21"/>
        <v>0.54436201156314656</v>
      </c>
      <c r="AU20" s="7">
        <f t="shared" si="21"/>
        <v>0.53853080012823484</v>
      </c>
      <c r="AV20" s="7">
        <f t="shared" si="21"/>
        <v>0</v>
      </c>
    </row>
    <row r="21" spans="1:50" x14ac:dyDescent="0.3">
      <c r="A21" s="4">
        <f t="shared" si="4"/>
        <v>0</v>
      </c>
      <c r="B21" s="4">
        <f t="shared" si="4"/>
        <v>0</v>
      </c>
      <c r="C21" s="24">
        <f t="shared" si="10"/>
        <v>0</v>
      </c>
      <c r="D21" s="24">
        <f t="shared" si="5"/>
        <v>0</v>
      </c>
      <c r="E21" s="24">
        <f t="shared" si="5"/>
        <v>0</v>
      </c>
      <c r="F21" s="24">
        <f t="shared" si="5"/>
        <v>0</v>
      </c>
      <c r="G21" s="12" t="e">
        <f t="shared" si="11"/>
        <v>#DIV/0!</v>
      </c>
      <c r="H21" s="8" t="e">
        <f t="shared" si="12"/>
        <v>#DIV/0!</v>
      </c>
      <c r="I21" s="8" t="e">
        <f t="shared" si="13"/>
        <v>#DIV/0!</v>
      </c>
      <c r="J21" s="21">
        <f t="shared" si="14"/>
        <v>0</v>
      </c>
      <c r="K21" s="21">
        <f t="shared" si="7"/>
        <v>0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9"/>
      <c r="Z21" s="15"/>
      <c r="AA21" s="15"/>
      <c r="AB21" s="15"/>
    </row>
    <row r="22" spans="1:50" x14ac:dyDescent="0.3"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9"/>
      <c r="Z22" s="15"/>
      <c r="AA22" s="15"/>
      <c r="AB22" s="15"/>
    </row>
    <row r="23" spans="1:50" x14ac:dyDescent="0.3"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9"/>
      <c r="Z23" s="15"/>
      <c r="AA23" s="15"/>
      <c r="AB23" s="15"/>
    </row>
    <row r="24" spans="1:50" x14ac:dyDescent="0.3"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9"/>
      <c r="Z24" s="15"/>
      <c r="AA24" s="15"/>
      <c r="AB24" s="15"/>
    </row>
    <row r="25" spans="1:50" x14ac:dyDescent="0.3"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9"/>
      <c r="Z25" s="15"/>
      <c r="AA25" s="15"/>
      <c r="AB25" s="15"/>
    </row>
    <row r="26" spans="1:50" x14ac:dyDescent="0.3"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9"/>
      <c r="Z26" s="15"/>
      <c r="AA26" s="15"/>
      <c r="AB26" s="15"/>
    </row>
    <row r="27" spans="1:50" x14ac:dyDescent="0.3"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9"/>
      <c r="Z27" s="15"/>
      <c r="AA27" s="15"/>
      <c r="AB27" s="15"/>
    </row>
    <row r="28" spans="1:50" x14ac:dyDescent="0.3"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9"/>
      <c r="Z28" s="15"/>
      <c r="AA28" s="15"/>
      <c r="AB28" s="15"/>
    </row>
    <row r="29" spans="1:50" x14ac:dyDescent="0.3"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9"/>
      <c r="Z29" s="15"/>
      <c r="AA29" s="15"/>
      <c r="AB29" s="15"/>
    </row>
    <row r="30" spans="1:50" x14ac:dyDescent="0.3"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9"/>
      <c r="Z30" s="15"/>
      <c r="AA30" s="15"/>
      <c r="AB30" s="15"/>
    </row>
    <row r="31" spans="1:50" x14ac:dyDescent="0.3"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9"/>
      <c r="Z31" s="15"/>
      <c r="AA31" s="15"/>
      <c r="AB31" s="15"/>
    </row>
    <row r="63" spans="13:24" x14ac:dyDescent="0.3">
      <c r="M63" s="17" t="s">
        <v>18</v>
      </c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5" spans="13:46" x14ac:dyDescent="0.3">
      <c r="Y65" s="1">
        <v>2000</v>
      </c>
      <c r="Z65" s="1">
        <f t="shared" ref="Z65:AN65" si="22">Y65+1</f>
        <v>2001</v>
      </c>
      <c r="AA65" s="1">
        <f t="shared" si="22"/>
        <v>2002</v>
      </c>
      <c r="AB65" s="1">
        <f t="shared" si="22"/>
        <v>2003</v>
      </c>
      <c r="AC65" s="1">
        <f t="shared" si="22"/>
        <v>2004</v>
      </c>
      <c r="AD65" s="1">
        <f t="shared" si="22"/>
        <v>2005</v>
      </c>
      <c r="AE65" s="1">
        <f t="shared" si="22"/>
        <v>2006</v>
      </c>
      <c r="AF65" s="1">
        <f t="shared" si="22"/>
        <v>2007</v>
      </c>
      <c r="AG65" s="1">
        <f t="shared" si="22"/>
        <v>2008</v>
      </c>
      <c r="AH65" s="1">
        <f t="shared" si="22"/>
        <v>2009</v>
      </c>
      <c r="AI65" s="1">
        <f t="shared" si="22"/>
        <v>2010</v>
      </c>
      <c r="AJ65" s="1">
        <f t="shared" si="22"/>
        <v>2011</v>
      </c>
      <c r="AK65" s="1">
        <f t="shared" si="22"/>
        <v>2012</v>
      </c>
      <c r="AL65" s="1">
        <f t="shared" si="22"/>
        <v>2013</v>
      </c>
      <c r="AM65" s="1">
        <f t="shared" si="22"/>
        <v>2014</v>
      </c>
      <c r="AN65" s="1">
        <f t="shared" si="22"/>
        <v>2015</v>
      </c>
      <c r="AP65" s="1">
        <f>AN65+1</f>
        <v>2016</v>
      </c>
      <c r="AQ65" s="1">
        <f>AP65+1</f>
        <v>2017</v>
      </c>
      <c r="AR65" s="1">
        <f>AQ65+1</f>
        <v>2018</v>
      </c>
      <c r="AS65" s="1">
        <f>AR65+1</f>
        <v>2019</v>
      </c>
      <c r="AT65" s="1">
        <f>AS65+1</f>
        <v>2020</v>
      </c>
    </row>
    <row r="66" spans="13:46" x14ac:dyDescent="0.3">
      <c r="M66" s="1" t="s">
        <v>16</v>
      </c>
      <c r="Y66" s="3">
        <v>54228602513.140198</v>
      </c>
      <c r="Z66" s="3">
        <v>58872067133.047089</v>
      </c>
      <c r="AA66" s="3">
        <v>68834602974.015991</v>
      </c>
      <c r="AB66" s="3">
        <v>88896019300.9534</v>
      </c>
      <c r="AC66" s="3">
        <v>96513751878.045105</v>
      </c>
      <c r="AD66" s="3">
        <v>108617149213.17831</v>
      </c>
      <c r="AE66" s="3">
        <v>121515961895.94141</v>
      </c>
      <c r="AF66" s="3">
        <v>129306817454.23747</v>
      </c>
      <c r="AG66" s="3">
        <v>148758772392.73782</v>
      </c>
      <c r="AH66" s="3">
        <v>165604869716.36243</v>
      </c>
      <c r="AI66" s="3">
        <v>160506027310.87891</v>
      </c>
      <c r="AJ66" s="3">
        <v>157744797437.72733</v>
      </c>
      <c r="AK66" s="3">
        <v>152432032288.32428</v>
      </c>
      <c r="AL66" s="3">
        <v>132113432035.20105</v>
      </c>
      <c r="AM66" s="3">
        <v>129623807349.24054</v>
      </c>
      <c r="AN66" s="3">
        <v>121629100917.04428</v>
      </c>
      <c r="AO66" s="3"/>
      <c r="AP66" s="3">
        <v>126050694115.9113</v>
      </c>
      <c r="AQ66" s="3">
        <v>132271449833.36801</v>
      </c>
      <c r="AR66" s="3">
        <v>149042029779.88696</v>
      </c>
      <c r="AS66" s="3">
        <v>160688027837.1004</v>
      </c>
      <c r="AT66" s="3">
        <v>173056653758.39105</v>
      </c>
    </row>
    <row r="67" spans="13:46" x14ac:dyDescent="0.3">
      <c r="M67" s="1" t="s">
        <v>2</v>
      </c>
      <c r="Y67" s="10">
        <f t="shared" ref="Y67:AN67" si="23">Y18*1000000000</f>
        <v>463646663621.6618</v>
      </c>
      <c r="Z67" s="10">
        <f t="shared" si="23"/>
        <v>499334613832.5235</v>
      </c>
      <c r="AA67" s="10">
        <f t="shared" si="23"/>
        <v>551889894436.16858</v>
      </c>
      <c r="AB67" s="10">
        <f t="shared" si="23"/>
        <v>659858571466.90247</v>
      </c>
      <c r="AC67" s="10">
        <f t="shared" si="23"/>
        <v>678367922805.77283</v>
      </c>
      <c r="AD67" s="10">
        <f t="shared" si="23"/>
        <v>725401842117.55286</v>
      </c>
      <c r="AE67" s="10">
        <f t="shared" si="23"/>
        <v>749780536530.72778</v>
      </c>
      <c r="AF67" s="10">
        <f t="shared" si="23"/>
        <v>821759249557.13843</v>
      </c>
      <c r="AG67" s="10">
        <f t="shared" si="23"/>
        <v>892159462635.53528</v>
      </c>
      <c r="AH67" s="10">
        <f t="shared" si="23"/>
        <v>878674167259.63501</v>
      </c>
      <c r="AI67" s="10">
        <f t="shared" si="23"/>
        <v>905020159939.55103</v>
      </c>
      <c r="AJ67" s="10">
        <f t="shared" si="23"/>
        <v>883679791449.04541</v>
      </c>
      <c r="AK67" s="10">
        <f t="shared" si="23"/>
        <v>821426278243.27185</v>
      </c>
      <c r="AL67" s="10">
        <f t="shared" si="23"/>
        <v>723937351048.09338</v>
      </c>
      <c r="AM67" s="10">
        <f t="shared" si="23"/>
        <v>705096385887.85718</v>
      </c>
      <c r="AN67" s="10">
        <f t="shared" si="23"/>
        <v>678171252767.23352</v>
      </c>
      <c r="AO67" s="10"/>
      <c r="AP67" s="10">
        <f>AP18*1000000000</f>
        <v>712088277942.15894</v>
      </c>
      <c r="AQ67" s="10">
        <f>AQ18*1000000000</f>
        <v>768460761618.26807</v>
      </c>
      <c r="AR67" s="10">
        <f>AR18*1000000000</f>
        <v>776143862906.89465</v>
      </c>
      <c r="AS67" s="10">
        <f>AS18*1000000000</f>
        <v>802129007020.1543</v>
      </c>
      <c r="AT67" s="10">
        <f>AT18*1000000000</f>
        <v>760305182207.37598</v>
      </c>
    </row>
    <row r="70" spans="13:46" x14ac:dyDescent="0.3">
      <c r="M70" s="1" t="s">
        <v>17</v>
      </c>
      <c r="Z70" s="1">
        <v>2001</v>
      </c>
      <c r="AA70" s="1">
        <f t="shared" ref="AA70:AN70" si="24">Z70+1</f>
        <v>2002</v>
      </c>
      <c r="AB70" s="1">
        <f t="shared" si="24"/>
        <v>2003</v>
      </c>
      <c r="AC70" s="1">
        <f t="shared" si="24"/>
        <v>2004</v>
      </c>
      <c r="AD70" s="1">
        <f t="shared" si="24"/>
        <v>2005</v>
      </c>
      <c r="AE70" s="1">
        <f t="shared" si="24"/>
        <v>2006</v>
      </c>
      <c r="AF70" s="1">
        <f t="shared" si="24"/>
        <v>2007</v>
      </c>
      <c r="AG70" s="1">
        <f t="shared" si="24"/>
        <v>2008</v>
      </c>
      <c r="AH70" s="1">
        <f t="shared" si="24"/>
        <v>2009</v>
      </c>
      <c r="AI70" s="1">
        <f t="shared" si="24"/>
        <v>2010</v>
      </c>
      <c r="AJ70" s="1">
        <f t="shared" si="24"/>
        <v>2011</v>
      </c>
      <c r="AK70" s="1">
        <f t="shared" si="24"/>
        <v>2012</v>
      </c>
      <c r="AL70" s="1">
        <f t="shared" si="24"/>
        <v>2013</v>
      </c>
      <c r="AM70" s="1">
        <f t="shared" si="24"/>
        <v>2014</v>
      </c>
      <c r="AN70" s="1">
        <f t="shared" si="24"/>
        <v>2015</v>
      </c>
      <c r="AP70" s="1">
        <f>AN70+1</f>
        <v>2016</v>
      </c>
      <c r="AQ70" s="1">
        <f>AP70+1</f>
        <v>2017</v>
      </c>
      <c r="AR70" s="1">
        <f>AQ70+1</f>
        <v>2018</v>
      </c>
      <c r="AS70" s="1">
        <f>AR70+1</f>
        <v>2019</v>
      </c>
      <c r="AT70" s="1">
        <f>AS70+1</f>
        <v>2020</v>
      </c>
    </row>
    <row r="71" spans="13:46" x14ac:dyDescent="0.3">
      <c r="M71" s="1" t="s">
        <v>16</v>
      </c>
      <c r="Z71" s="1">
        <f t="shared" ref="Z71:AN72" si="25">Z66/Y66</f>
        <v>1.0856275914316937</v>
      </c>
      <c r="AA71" s="1">
        <f t="shared" si="25"/>
        <v>1.1692234760239386</v>
      </c>
      <c r="AB71" s="1">
        <f t="shared" si="25"/>
        <v>1.291443771884764</v>
      </c>
      <c r="AC71" s="1">
        <f t="shared" si="25"/>
        <v>1.0856926174759549</v>
      </c>
      <c r="AD71" s="1">
        <f t="shared" si="25"/>
        <v>1.1254059354197221</v>
      </c>
      <c r="AE71" s="1">
        <f t="shared" si="25"/>
        <v>1.1187548446649722</v>
      </c>
      <c r="AF71" s="1">
        <f t="shared" si="25"/>
        <v>1.0641138451010055</v>
      </c>
      <c r="AG71" s="1">
        <f t="shared" si="25"/>
        <v>1.1504325550768777</v>
      </c>
      <c r="AH71" s="1">
        <f t="shared" si="25"/>
        <v>1.1132443959617335</v>
      </c>
      <c r="AI71" s="1">
        <f t="shared" si="25"/>
        <v>0.9692107942585475</v>
      </c>
      <c r="AJ71" s="1">
        <f t="shared" si="25"/>
        <v>0.98279672159723042</v>
      </c>
      <c r="AK71" s="1">
        <f t="shared" si="25"/>
        <v>0.96632050479192277</v>
      </c>
      <c r="AL71" s="1">
        <f t="shared" si="25"/>
        <v>0.86670386828740353</v>
      </c>
      <c r="AM71" s="1">
        <f t="shared" si="25"/>
        <v>0.98115540072188001</v>
      </c>
      <c r="AN71" s="1">
        <f t="shared" si="25"/>
        <v>0.93832378020916773</v>
      </c>
      <c r="AP71" s="1">
        <f>AP66/AN66</f>
        <v>1.0363530862723611</v>
      </c>
      <c r="AQ71" s="1">
        <f t="shared" ref="AQ71:AT72" si="26">AQ66/AP66</f>
        <v>1.0493512214358482</v>
      </c>
      <c r="AR71" s="1">
        <f t="shared" si="26"/>
        <v>1.1267891141107629</v>
      </c>
      <c r="AS71" s="1">
        <f t="shared" si="26"/>
        <v>1.078139019405552</v>
      </c>
      <c r="AT71" s="1">
        <f t="shared" si="26"/>
        <v>1.0769729150813245</v>
      </c>
    </row>
    <row r="72" spans="13:46" x14ac:dyDescent="0.3">
      <c r="M72" s="1" t="s">
        <v>2</v>
      </c>
      <c r="Z72" s="1">
        <f t="shared" si="25"/>
        <v>1.0769723002686875</v>
      </c>
      <c r="AA72" s="1">
        <f t="shared" si="25"/>
        <v>1.105250625828379</v>
      </c>
      <c r="AB72" s="1">
        <f t="shared" si="25"/>
        <v>1.1956344519426991</v>
      </c>
      <c r="AC72" s="1">
        <f t="shared" si="25"/>
        <v>1.0280504825416195</v>
      </c>
      <c r="AD72" s="1">
        <f t="shared" si="25"/>
        <v>1.0693339377210596</v>
      </c>
      <c r="AE72" s="1">
        <f t="shared" si="25"/>
        <v>1.0336071581263291</v>
      </c>
      <c r="AF72" s="1">
        <f t="shared" si="25"/>
        <v>1.0959997086073476</v>
      </c>
      <c r="AG72" s="1">
        <f t="shared" si="25"/>
        <v>1.0856701194617973</v>
      </c>
      <c r="AH72" s="1">
        <f t="shared" si="25"/>
        <v>0.98488465802283454</v>
      </c>
      <c r="AI72" s="1">
        <f t="shared" si="25"/>
        <v>1.0299838024851493</v>
      </c>
      <c r="AJ72" s="1">
        <f t="shared" si="25"/>
        <v>0.97642000760300085</v>
      </c>
      <c r="AK72" s="1">
        <f t="shared" si="25"/>
        <v>0.92955195557466452</v>
      </c>
      <c r="AL72" s="1">
        <f t="shared" si="25"/>
        <v>0.88131749643599011</v>
      </c>
      <c r="AM72" s="1">
        <f t="shared" si="25"/>
        <v>0.9739743154114664</v>
      </c>
      <c r="AN72" s="1">
        <f t="shared" si="25"/>
        <v>0.96181354257443885</v>
      </c>
      <c r="AP72" s="1">
        <f>AP67/AN67</f>
        <v>1.050012478465475</v>
      </c>
      <c r="AQ72" s="1">
        <f t="shared" si="26"/>
        <v>1.0791650212794095</v>
      </c>
      <c r="AR72" s="1">
        <f t="shared" si="26"/>
        <v>1.0099980398120094</v>
      </c>
      <c r="AS72" s="1">
        <f t="shared" si="26"/>
        <v>1.0334798036229229</v>
      </c>
      <c r="AT72" s="1">
        <f t="shared" si="26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T37"/>
  <sheetViews>
    <sheetView zoomScale="70" zoomScaleNormal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5546875" defaultRowHeight="14.4" x14ac:dyDescent="0.3"/>
  <cols>
    <col min="1" max="1" width="33.5546875" customWidth="1"/>
    <col min="2" max="2" width="10.109375" customWidth="1"/>
    <col min="3" max="3" width="9.6640625" customWidth="1"/>
    <col min="8" max="8" width="7.6640625" customWidth="1"/>
    <col min="12" max="12" width="31" customWidth="1"/>
    <col min="13" max="13" width="8.664062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ht="29.25" customHeight="1" x14ac:dyDescent="0.3">
      <c r="A1" s="40" t="str">
        <f>L1</f>
        <v>ProductServiceOrRnDarea</v>
      </c>
      <c r="B1" s="34">
        <f t="shared" ref="B1:I1" si="0">B14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J14</f>
        <v>Share 2023</v>
      </c>
      <c r="L1" s="15" t="s">
        <v>498</v>
      </c>
      <c r="M1" s="33" t="s">
        <v>499</v>
      </c>
      <c r="N1" s="33" t="s">
        <v>500</v>
      </c>
      <c r="O1" s="33" t="s">
        <v>501</v>
      </c>
      <c r="P1" s="33" t="s">
        <v>502</v>
      </c>
      <c r="Q1" s="33" t="s">
        <v>503</v>
      </c>
      <c r="R1" s="33" t="s">
        <v>504</v>
      </c>
      <c r="S1" s="33" t="s">
        <v>505</v>
      </c>
      <c r="T1" s="33" t="s">
        <v>506</v>
      </c>
      <c r="U1" s="33" t="s">
        <v>507</v>
      </c>
      <c r="V1" s="33" t="s">
        <v>508</v>
      </c>
      <c r="W1" s="33" t="s">
        <v>509</v>
      </c>
      <c r="X1" s="33" t="s">
        <v>510</v>
      </c>
      <c r="Y1" s="33" t="s">
        <v>511</v>
      </c>
      <c r="Z1" s="33" t="s">
        <v>512</v>
      </c>
      <c r="AA1" s="33" t="s">
        <v>513</v>
      </c>
      <c r="AB1" s="33" t="s">
        <v>514</v>
      </c>
      <c r="AC1" s="33" t="s">
        <v>515</v>
      </c>
      <c r="AD1" s="33" t="s">
        <v>516</v>
      </c>
      <c r="AE1" s="33" t="s">
        <v>517</v>
      </c>
      <c r="AF1" s="33" t="s">
        <v>518</v>
      </c>
      <c r="AG1" s="33" t="s">
        <v>519</v>
      </c>
      <c r="AH1" s="33" t="s">
        <v>520</v>
      </c>
      <c r="AI1" s="33" t="s">
        <v>521</v>
      </c>
      <c r="AJ1" s="33" t="s">
        <v>522</v>
      </c>
      <c r="AK1" s="33" t="s">
        <v>523</v>
      </c>
      <c r="AL1" s="33" t="s">
        <v>524</v>
      </c>
      <c r="AM1" s="33" t="s">
        <v>525</v>
      </c>
      <c r="AN1" s="33" t="s">
        <v>526</v>
      </c>
      <c r="AO1" s="33" t="s">
        <v>527</v>
      </c>
      <c r="AP1" s="33" t="s">
        <v>528</v>
      </c>
      <c r="AQ1" s="33" t="s">
        <v>529</v>
      </c>
      <c r="AR1" s="33" t="s">
        <v>530</v>
      </c>
      <c r="AS1" s="33" t="s">
        <v>531</v>
      </c>
      <c r="AT1" s="40" t="s">
        <v>532</v>
      </c>
    </row>
    <row r="2" spans="1:46" x14ac:dyDescent="0.3">
      <c r="A2" t="str">
        <f t="shared" ref="A2:A11" si="1">L2</f>
        <v>Advanced Development</v>
      </c>
      <c r="L2" s="1" t="s">
        <v>533</v>
      </c>
      <c r="M2" s="11">
        <v>5486322000</v>
      </c>
      <c r="N2" s="11">
        <v>6286179090</v>
      </c>
      <c r="O2" s="11">
        <v>5718244451</v>
      </c>
      <c r="P2" s="11">
        <v>5140491100</v>
      </c>
      <c r="Q2" s="11">
        <v>4798500580</v>
      </c>
      <c r="R2" s="11">
        <v>4761933461</v>
      </c>
      <c r="S2" s="11">
        <v>4921894718</v>
      </c>
      <c r="T2" s="11">
        <v>5011120195</v>
      </c>
      <c r="U2" s="11">
        <v>5180352072</v>
      </c>
      <c r="V2" s="11">
        <v>4722234520</v>
      </c>
      <c r="W2" s="11">
        <v>5183352833</v>
      </c>
      <c r="X2" s="11">
        <v>6131452406.6201</v>
      </c>
      <c r="Y2" s="11">
        <v>6346266503.5</v>
      </c>
      <c r="Z2" s="11">
        <v>7042720994.0664997</v>
      </c>
      <c r="AA2" s="11">
        <v>6812793620.9581003</v>
      </c>
      <c r="AB2" s="11">
        <v>7731286694.8283005</v>
      </c>
      <c r="AC2" s="11">
        <v>8054503326.9604998</v>
      </c>
      <c r="AD2" s="11">
        <v>8851010044.3031998</v>
      </c>
      <c r="AE2" s="11">
        <v>8730149084.6567993</v>
      </c>
      <c r="AF2" s="11">
        <v>9131386732.927</v>
      </c>
      <c r="AG2" s="11">
        <v>7449099302.8027</v>
      </c>
      <c r="AH2" s="11">
        <v>6671402838.8417997</v>
      </c>
      <c r="AI2" s="11">
        <v>6877287114.2025995</v>
      </c>
      <c r="AJ2" s="11">
        <v>5029634070.5333004</v>
      </c>
      <c r="AK2" s="11">
        <v>4044208975.2684999</v>
      </c>
      <c r="AL2" s="11">
        <v>3943988556.3326001</v>
      </c>
      <c r="AM2" s="11">
        <v>3972011794.4947</v>
      </c>
      <c r="AN2" s="11">
        <v>4170245083.5795999</v>
      </c>
      <c r="AO2" s="11">
        <v>4789546354.6289997</v>
      </c>
      <c r="AP2" s="11">
        <v>6120210732.4871998</v>
      </c>
      <c r="AQ2" s="11">
        <v>6110101661.5985003</v>
      </c>
      <c r="AR2" s="11">
        <v>3002106690.1624999</v>
      </c>
      <c r="AS2" s="11">
        <v>2093265783.6803</v>
      </c>
      <c r="AT2">
        <v>705067769.17939997</v>
      </c>
    </row>
    <row r="3" spans="1:46" x14ac:dyDescent="0.3">
      <c r="A3" t="str">
        <f t="shared" si="1"/>
        <v>Applied Research (6.2)</v>
      </c>
      <c r="L3" s="1" t="s">
        <v>534</v>
      </c>
      <c r="M3" s="11">
        <v>1652192000</v>
      </c>
      <c r="N3" s="11">
        <v>2285130546</v>
      </c>
      <c r="O3" s="11">
        <v>2161209114</v>
      </c>
      <c r="P3" s="11">
        <v>2202254182</v>
      </c>
      <c r="Q3" s="11">
        <v>2187211767</v>
      </c>
      <c r="R3" s="11">
        <v>2323903528</v>
      </c>
      <c r="S3" s="11">
        <v>2300145534</v>
      </c>
      <c r="T3" s="11">
        <v>1982222535</v>
      </c>
      <c r="U3" s="11">
        <v>2052478954</v>
      </c>
      <c r="V3" s="11">
        <v>2253220444</v>
      </c>
      <c r="W3" s="11">
        <v>2519227091.54</v>
      </c>
      <c r="X3" s="11">
        <v>2780287195.8400998</v>
      </c>
      <c r="Y3" s="11">
        <v>3190310544.5</v>
      </c>
      <c r="Z3" s="11">
        <v>3765369999.1676002</v>
      </c>
      <c r="AA3" s="11">
        <v>4499572631.4462996</v>
      </c>
      <c r="AB3" s="11">
        <v>5037631440.2397003</v>
      </c>
      <c r="AC3" s="11">
        <v>5307033375.6313</v>
      </c>
      <c r="AD3" s="11">
        <v>5945384433.3795004</v>
      </c>
      <c r="AE3" s="11">
        <v>6565856574.3902998</v>
      </c>
      <c r="AF3" s="11">
        <v>6882843620.2701998</v>
      </c>
      <c r="AG3" s="11">
        <v>7768860016.5661001</v>
      </c>
      <c r="AH3" s="11">
        <v>8697234323.1263008</v>
      </c>
      <c r="AI3" s="11">
        <v>7931792528.2445002</v>
      </c>
      <c r="AJ3" s="11">
        <v>6656936961.6817999</v>
      </c>
      <c r="AK3" s="11">
        <v>6836974242.3253002</v>
      </c>
      <c r="AL3" s="11">
        <v>6157825479.1864996</v>
      </c>
      <c r="AM3" s="11">
        <v>6649419051.9239998</v>
      </c>
      <c r="AN3" s="11">
        <v>6838662315.9153004</v>
      </c>
      <c r="AO3" s="11">
        <v>6901678361.9701004</v>
      </c>
      <c r="AP3" s="11">
        <v>7762479939.0811996</v>
      </c>
      <c r="AQ3" s="11">
        <v>7993922520.6615</v>
      </c>
      <c r="AR3" s="11">
        <v>8522762358.5698004</v>
      </c>
      <c r="AS3" s="11">
        <v>10727955364.504601</v>
      </c>
      <c r="AT3">
        <v>4937298166.4898005</v>
      </c>
    </row>
    <row r="4" spans="1:46" x14ac:dyDescent="0.3">
      <c r="A4" t="str">
        <f t="shared" si="1"/>
        <v>Basic Research (6.1)</v>
      </c>
      <c r="L4" s="1" t="s">
        <v>535</v>
      </c>
      <c r="M4" s="11">
        <v>906271764</v>
      </c>
      <c r="N4" s="11">
        <v>1061683181</v>
      </c>
      <c r="O4" s="11">
        <v>1201436701</v>
      </c>
      <c r="P4" s="11">
        <v>1372964200</v>
      </c>
      <c r="Q4" s="11">
        <v>1070461947</v>
      </c>
      <c r="R4" s="11">
        <v>1602084609</v>
      </c>
      <c r="S4" s="11">
        <v>1601006963</v>
      </c>
      <c r="T4" s="11">
        <v>1705910362</v>
      </c>
      <c r="U4" s="11">
        <v>1654779221</v>
      </c>
      <c r="V4" s="11">
        <v>1773970984</v>
      </c>
      <c r="W4" s="11">
        <v>1708919088.875</v>
      </c>
      <c r="X4" s="11">
        <v>1969918232.6270001</v>
      </c>
      <c r="Y4" s="11">
        <v>2491746279</v>
      </c>
      <c r="Z4" s="11">
        <v>3387565430.1078</v>
      </c>
      <c r="AA4" s="11">
        <v>3796217361.1946001</v>
      </c>
      <c r="AB4" s="11">
        <v>4673593564.4675999</v>
      </c>
      <c r="AC4" s="11">
        <v>4497778085.5625</v>
      </c>
      <c r="AD4" s="11">
        <v>4765324405.7154999</v>
      </c>
      <c r="AE4" s="11">
        <v>4963434822.5865002</v>
      </c>
      <c r="AF4" s="11">
        <v>4892554947.7283001</v>
      </c>
      <c r="AG4" s="11">
        <v>5180191095.5460997</v>
      </c>
      <c r="AH4" s="11">
        <v>4488531529.3809996</v>
      </c>
      <c r="AI4" s="11">
        <v>4177515860.3358998</v>
      </c>
      <c r="AJ4" s="11">
        <v>3418595039.7041001</v>
      </c>
      <c r="AK4" s="11">
        <v>3322046820.1617999</v>
      </c>
      <c r="AL4" s="11">
        <v>3128972281.6023998</v>
      </c>
      <c r="AM4" s="11">
        <v>3272446993.7904</v>
      </c>
      <c r="AN4" s="11">
        <v>3278077789.2265</v>
      </c>
      <c r="AO4" s="11">
        <v>3679496206.7800999</v>
      </c>
      <c r="AP4" s="11">
        <v>3886363222.0569</v>
      </c>
      <c r="AQ4" s="11">
        <v>3776125490.6813998</v>
      </c>
      <c r="AR4" s="11">
        <v>3495741903.0110002</v>
      </c>
      <c r="AS4" s="11">
        <v>3518389135.1300001</v>
      </c>
      <c r="AT4">
        <v>1769199168.5627</v>
      </c>
    </row>
    <row r="5" spans="1:46" x14ac:dyDescent="0.3">
      <c r="A5" t="str">
        <f t="shared" si="1"/>
        <v>Commercialization</v>
      </c>
      <c r="L5" s="1" t="s">
        <v>536</v>
      </c>
      <c r="M5" s="11"/>
      <c r="N5" s="11"/>
      <c r="O5" s="11"/>
      <c r="P5" s="11"/>
      <c r="Q5" s="11"/>
      <c r="R5" s="11">
        <v>1785124648</v>
      </c>
      <c r="S5" s="11">
        <v>932495950</v>
      </c>
      <c r="T5" s="11">
        <v>382211353</v>
      </c>
      <c r="U5" s="11">
        <v>421153332</v>
      </c>
      <c r="V5" s="11">
        <v>264041294</v>
      </c>
      <c r="W5" s="11">
        <v>584614636</v>
      </c>
      <c r="X5" s="11">
        <v>659696016</v>
      </c>
      <c r="Y5" s="11">
        <v>922008502.19920003</v>
      </c>
      <c r="Z5" s="11">
        <v>1067853242</v>
      </c>
      <c r="AA5" s="11">
        <v>1393788520.9854</v>
      </c>
      <c r="AB5" s="11">
        <v>1752995271.5645001</v>
      </c>
      <c r="AC5" s="11">
        <v>1844790681.0156</v>
      </c>
      <c r="AD5" s="11">
        <v>1977657181.7849</v>
      </c>
      <c r="AE5" s="11">
        <v>1925505783.0699999</v>
      </c>
      <c r="AF5" s="11">
        <v>1803467488.4437001</v>
      </c>
      <c r="AG5" s="11">
        <v>1852549833.4818001</v>
      </c>
      <c r="AH5" s="11">
        <v>1996755273.4649999</v>
      </c>
      <c r="AI5" s="11">
        <v>1526316347.4058001</v>
      </c>
      <c r="AJ5" s="11">
        <v>1313649843.3941</v>
      </c>
      <c r="AK5" s="11">
        <v>1452847216.451</v>
      </c>
      <c r="AL5" s="11">
        <v>1044139991.4515001</v>
      </c>
      <c r="AM5" s="11">
        <v>919687626.0158</v>
      </c>
      <c r="AN5" s="11">
        <v>947937679.91110003</v>
      </c>
      <c r="AO5" s="11">
        <v>722485035.40639997</v>
      </c>
      <c r="AP5" s="11">
        <v>727323763.1135</v>
      </c>
      <c r="AQ5" s="11">
        <v>741042117.53340006</v>
      </c>
      <c r="AR5" s="11">
        <v>423280416.991</v>
      </c>
      <c r="AS5" s="11">
        <v>230728367.7877</v>
      </c>
      <c r="AT5">
        <v>163371682.2105</v>
      </c>
    </row>
    <row r="6" spans="1:46" x14ac:dyDescent="0.3">
      <c r="A6" t="str">
        <f t="shared" si="1"/>
        <v>Engineering Development</v>
      </c>
      <c r="L6" s="1" t="s">
        <v>537</v>
      </c>
      <c r="M6" s="11">
        <v>8010758000</v>
      </c>
      <c r="N6" s="11">
        <v>5790030019</v>
      </c>
      <c r="O6" s="11">
        <v>7418535498</v>
      </c>
      <c r="P6" s="11">
        <v>8334519210</v>
      </c>
      <c r="Q6" s="11">
        <v>9089191963</v>
      </c>
      <c r="R6" s="11">
        <v>5546833078</v>
      </c>
      <c r="S6" s="11">
        <v>5571893377</v>
      </c>
      <c r="T6" s="11">
        <v>5761159218</v>
      </c>
      <c r="U6" s="11">
        <v>5081887849</v>
      </c>
      <c r="V6" s="11">
        <v>4295706795</v>
      </c>
      <c r="W6" s="11">
        <v>3265656468</v>
      </c>
      <c r="X6" s="11">
        <v>3619911776</v>
      </c>
      <c r="Y6" s="11">
        <v>3760202190.5995998</v>
      </c>
      <c r="Z6" s="11">
        <v>3594220180</v>
      </c>
      <c r="AA6" s="11">
        <v>3605566922</v>
      </c>
      <c r="AB6" s="11">
        <v>2651441532.7656999</v>
      </c>
      <c r="AC6" s="11">
        <v>2625277371.8666</v>
      </c>
      <c r="AD6" s="11">
        <v>3706281605.5496998</v>
      </c>
      <c r="AE6" s="11">
        <v>3936874917.1332998</v>
      </c>
      <c r="AF6" s="11">
        <v>5469911998.6759005</v>
      </c>
      <c r="AG6" s="11">
        <v>5974035205.6784</v>
      </c>
      <c r="AH6" s="11">
        <v>5444198610.3789997</v>
      </c>
      <c r="AI6" s="11">
        <v>4622332262.8804998</v>
      </c>
      <c r="AJ6" s="11">
        <v>3721729442.9123998</v>
      </c>
      <c r="AK6" s="11">
        <v>4265473987.4773998</v>
      </c>
      <c r="AL6" s="11">
        <v>3936720244.6805</v>
      </c>
      <c r="AM6" s="11">
        <v>4845020679.5045004</v>
      </c>
      <c r="AN6" s="11">
        <v>5110208166.8297997</v>
      </c>
      <c r="AO6" s="11">
        <v>5858300568.5094004</v>
      </c>
      <c r="AP6" s="11">
        <v>7134560657.3964005</v>
      </c>
      <c r="AQ6" s="11">
        <v>7876057445.2976999</v>
      </c>
      <c r="AR6" s="11">
        <v>2672251280.1300001</v>
      </c>
      <c r="AS6" s="11">
        <v>1779038404.9054</v>
      </c>
      <c r="AT6">
        <v>1449067541.9503</v>
      </c>
    </row>
    <row r="7" spans="1:46" x14ac:dyDescent="0.3">
      <c r="A7" t="str">
        <f t="shared" si="1"/>
        <v>Experimental Development</v>
      </c>
      <c r="L7" s="1" t="s">
        <v>538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>
        <v>4972238617.4475002</v>
      </c>
      <c r="AS7" s="11">
        <v>7971232383.1028004</v>
      </c>
      <c r="AT7">
        <v>6140731702.9061003</v>
      </c>
    </row>
    <row r="8" spans="1:46" x14ac:dyDescent="0.3">
      <c r="A8" t="str">
        <f t="shared" si="1"/>
        <v>Operational Systems Development</v>
      </c>
      <c r="L8" s="1" t="s">
        <v>539</v>
      </c>
      <c r="M8" s="11">
        <v>3826544000</v>
      </c>
      <c r="N8" s="11">
        <v>4308226737</v>
      </c>
      <c r="O8" s="11">
        <v>3910081088</v>
      </c>
      <c r="P8" s="11">
        <v>3720889710</v>
      </c>
      <c r="Q8" s="11">
        <v>3585351058</v>
      </c>
      <c r="R8" s="11">
        <v>4762692900</v>
      </c>
      <c r="S8" s="11">
        <v>4062908569</v>
      </c>
      <c r="T8" s="11">
        <v>4108189253</v>
      </c>
      <c r="U8" s="11">
        <v>4772748627</v>
      </c>
      <c r="V8" s="11">
        <v>5059025834</v>
      </c>
      <c r="W8" s="11">
        <v>5047190255.7802</v>
      </c>
      <c r="X8" s="11">
        <v>4868326303</v>
      </c>
      <c r="Y8" s="11">
        <v>7276919623.5194998</v>
      </c>
      <c r="Z8" s="11">
        <v>8902654067.5</v>
      </c>
      <c r="AA8" s="11">
        <v>9314382855.7812996</v>
      </c>
      <c r="AB8" s="11">
        <v>11795563629.417999</v>
      </c>
      <c r="AC8" s="11">
        <v>14993827584.933599</v>
      </c>
      <c r="AD8" s="11">
        <v>15059574057.177</v>
      </c>
      <c r="AE8" s="11">
        <v>12975373642.8237</v>
      </c>
      <c r="AF8" s="11">
        <v>13837083040.196899</v>
      </c>
      <c r="AG8" s="11">
        <v>11457240139.045601</v>
      </c>
      <c r="AH8" s="11">
        <v>10083946745.809299</v>
      </c>
      <c r="AI8" s="11">
        <v>8202359355.7025003</v>
      </c>
      <c r="AJ8" s="11">
        <v>6386824648.0382996</v>
      </c>
      <c r="AK8" s="11">
        <v>4224453246.3042998</v>
      </c>
      <c r="AL8" s="11">
        <v>4267270827.6353998</v>
      </c>
      <c r="AM8" s="11">
        <v>3702004692.7574</v>
      </c>
      <c r="AN8" s="11">
        <v>4189069216.5555</v>
      </c>
      <c r="AO8" s="11">
        <v>4136901306.7002001</v>
      </c>
      <c r="AP8" s="11">
        <v>4078805708.3671999</v>
      </c>
      <c r="AQ8" s="11">
        <v>3788278459.3959999</v>
      </c>
      <c r="AR8" s="11">
        <v>322476937.31279999</v>
      </c>
      <c r="AS8" s="11">
        <v>163702780.1909</v>
      </c>
      <c r="AT8">
        <v>72464499.840599999</v>
      </c>
    </row>
    <row r="9" spans="1:46" x14ac:dyDescent="0.3">
      <c r="A9" t="str">
        <f t="shared" si="1"/>
        <v>R&amp;D administrative and operational expenses</v>
      </c>
      <c r="L9" s="1" t="s">
        <v>540</v>
      </c>
      <c r="M9" s="11">
        <v>746915000</v>
      </c>
      <c r="N9" s="11">
        <v>1127462755</v>
      </c>
      <c r="O9" s="11">
        <v>1413423659</v>
      </c>
      <c r="P9" s="11">
        <v>1444082272</v>
      </c>
      <c r="Q9" s="11">
        <v>1122314507</v>
      </c>
      <c r="R9" s="11">
        <v>789244551</v>
      </c>
      <c r="S9" s="11">
        <v>830606845</v>
      </c>
      <c r="T9" s="11">
        <v>1005562023</v>
      </c>
      <c r="U9" s="11">
        <v>874705388</v>
      </c>
      <c r="V9" s="11">
        <v>1007726382</v>
      </c>
      <c r="W9" s="11">
        <v>1091711883.0078001</v>
      </c>
      <c r="X9" s="11">
        <v>1122007883.3008001</v>
      </c>
      <c r="Y9" s="11">
        <v>1445155027.3048</v>
      </c>
      <c r="Z9" s="11">
        <v>1200014367.7139001</v>
      </c>
      <c r="AA9" s="11">
        <v>1135233256.9407001</v>
      </c>
      <c r="AB9" s="11">
        <v>1282356277.3255</v>
      </c>
      <c r="AC9" s="11">
        <v>1285136318.6073</v>
      </c>
      <c r="AD9" s="11">
        <v>1357657136.6169</v>
      </c>
      <c r="AE9" s="11">
        <v>1455482888.0453999</v>
      </c>
      <c r="AF9" s="11">
        <v>1567139362.1833999</v>
      </c>
      <c r="AG9" s="11">
        <v>1675008381.9797001</v>
      </c>
      <c r="AH9" s="11">
        <v>1527068094.4019001</v>
      </c>
      <c r="AI9" s="11">
        <v>1563995972.6084001</v>
      </c>
      <c r="AJ9" s="11">
        <v>1361605615.3806</v>
      </c>
      <c r="AK9" s="11">
        <v>1473637013.4672999</v>
      </c>
      <c r="AL9" s="11">
        <v>1223663687.4416001</v>
      </c>
      <c r="AM9" s="11">
        <v>1110835335.1596999</v>
      </c>
      <c r="AN9" s="11">
        <v>954653023.00300002</v>
      </c>
      <c r="AO9" s="11">
        <v>1004475253.83</v>
      </c>
      <c r="AP9" s="11">
        <v>1057632900.1628</v>
      </c>
      <c r="AQ9" s="11">
        <v>1239080805.3127</v>
      </c>
      <c r="AR9" s="11">
        <v>6663132044.6953001</v>
      </c>
      <c r="AS9" s="11">
        <v>6358372138.7579002</v>
      </c>
      <c r="AT9">
        <v>5824348004.6464005</v>
      </c>
    </row>
    <row r="10" spans="1:46" x14ac:dyDescent="0.3">
      <c r="A10" t="str">
        <f t="shared" si="1"/>
        <v>R&amp;D facilities and major equipment</v>
      </c>
      <c r="L10" s="1" t="s">
        <v>541</v>
      </c>
      <c r="M10" s="11">
        <v>287046000</v>
      </c>
      <c r="N10" s="11">
        <v>223846621</v>
      </c>
      <c r="O10" s="11">
        <v>193006078</v>
      </c>
      <c r="P10" s="11">
        <v>412017769</v>
      </c>
      <c r="Q10" s="11">
        <v>675707898</v>
      </c>
      <c r="R10" s="11">
        <v>717936425</v>
      </c>
      <c r="S10" s="11">
        <v>662734168</v>
      </c>
      <c r="T10" s="11">
        <v>515220063</v>
      </c>
      <c r="U10" s="11">
        <v>628323030</v>
      </c>
      <c r="V10" s="11">
        <v>682597841</v>
      </c>
      <c r="W10" s="11">
        <v>683679440</v>
      </c>
      <c r="X10" s="11">
        <v>654338561</v>
      </c>
      <c r="Y10" s="11">
        <v>505092888</v>
      </c>
      <c r="Z10" s="11">
        <v>648443544</v>
      </c>
      <c r="AA10" s="11">
        <v>730135771</v>
      </c>
      <c r="AB10" s="11">
        <v>857611550</v>
      </c>
      <c r="AC10" s="11">
        <v>770413795.16340005</v>
      </c>
      <c r="AD10" s="11">
        <v>610201623.12530005</v>
      </c>
      <c r="AE10" s="11">
        <v>620240440.19939995</v>
      </c>
      <c r="AF10" s="11">
        <v>192794088.27500001</v>
      </c>
      <c r="AG10" s="11">
        <v>111641866.7578</v>
      </c>
      <c r="AH10" s="11">
        <v>124977366.9153</v>
      </c>
      <c r="AI10" s="11">
        <v>74411023.762899995</v>
      </c>
      <c r="AJ10" s="11">
        <v>100100897.23</v>
      </c>
      <c r="AK10" s="11">
        <v>80794715.823799998</v>
      </c>
      <c r="AL10" s="11">
        <v>84600961.893299997</v>
      </c>
      <c r="AM10" s="11">
        <v>114471958.7473</v>
      </c>
      <c r="AN10" s="11">
        <v>157944594.4788</v>
      </c>
      <c r="AO10" s="11">
        <v>196015516.21650001</v>
      </c>
      <c r="AP10" s="11">
        <v>137120522.42449999</v>
      </c>
      <c r="AQ10" s="11">
        <v>228316273.4021</v>
      </c>
      <c r="AR10" s="11">
        <v>2639488874.0134001</v>
      </c>
      <c r="AS10" s="11">
        <v>2272789243.6329002</v>
      </c>
      <c r="AT10">
        <v>1449346691.7082</v>
      </c>
    </row>
    <row r="11" spans="1:46" x14ac:dyDescent="0.3">
      <c r="A11" t="str">
        <f t="shared" si="1"/>
        <v>Grand Total</v>
      </c>
      <c r="L11" s="35" t="s">
        <v>24</v>
      </c>
      <c r="M11" s="11">
        <f t="shared" ref="M11:AT11" si="2">SUBTOTAL(9,M2:M10)</f>
        <v>20916048764</v>
      </c>
      <c r="N11" s="11">
        <f t="shared" si="2"/>
        <v>21082558949</v>
      </c>
      <c r="O11" s="11">
        <f t="shared" si="2"/>
        <v>22015936589</v>
      </c>
      <c r="P11" s="11">
        <f t="shared" si="2"/>
        <v>22627218443</v>
      </c>
      <c r="Q11" s="11">
        <f t="shared" si="2"/>
        <v>22528739720</v>
      </c>
      <c r="R11" s="11">
        <f t="shared" si="2"/>
        <v>22289753200</v>
      </c>
      <c r="S11" s="11">
        <f t="shared" si="2"/>
        <v>20883686124</v>
      </c>
      <c r="T11" s="11">
        <f t="shared" si="2"/>
        <v>20471595002</v>
      </c>
      <c r="U11" s="11">
        <f t="shared" si="2"/>
        <v>20666428473</v>
      </c>
      <c r="V11" s="11">
        <f t="shared" si="2"/>
        <v>20058524094</v>
      </c>
      <c r="W11" s="11">
        <f t="shared" si="2"/>
        <v>20084351696.203003</v>
      </c>
      <c r="X11" s="11">
        <f t="shared" si="2"/>
        <v>21805938374.388</v>
      </c>
      <c r="Y11" s="11">
        <f t="shared" si="2"/>
        <v>25937701558.6231</v>
      </c>
      <c r="Z11" s="11">
        <f t="shared" si="2"/>
        <v>29608841824.555801</v>
      </c>
      <c r="AA11" s="11">
        <f t="shared" si="2"/>
        <v>31287690940.306396</v>
      </c>
      <c r="AB11" s="11">
        <f t="shared" si="2"/>
        <v>35782479960.609299</v>
      </c>
      <c r="AC11" s="11">
        <f t="shared" si="2"/>
        <v>39378760539.740799</v>
      </c>
      <c r="AD11" s="11">
        <f t="shared" si="2"/>
        <v>42273090487.652</v>
      </c>
      <c r="AE11" s="11">
        <f t="shared" si="2"/>
        <v>41172918152.905403</v>
      </c>
      <c r="AF11" s="11">
        <f t="shared" si="2"/>
        <v>43777181278.700401</v>
      </c>
      <c r="AG11" s="11">
        <f t="shared" si="2"/>
        <v>41468625841.8582</v>
      </c>
      <c r="AH11" s="11">
        <f t="shared" si="2"/>
        <v>39034114782.319595</v>
      </c>
      <c r="AI11" s="11">
        <f t="shared" si="2"/>
        <v>34976010465.143105</v>
      </c>
      <c r="AJ11" s="11">
        <f t="shared" si="2"/>
        <v>27989076518.874599</v>
      </c>
      <c r="AK11" s="11">
        <f t="shared" si="2"/>
        <v>25700436217.279396</v>
      </c>
      <c r="AL11" s="11">
        <f t="shared" si="2"/>
        <v>23787182030.223801</v>
      </c>
      <c r="AM11" s="11">
        <f t="shared" si="2"/>
        <v>24585898132.393799</v>
      </c>
      <c r="AN11" s="11">
        <f t="shared" si="2"/>
        <v>25646797869.499599</v>
      </c>
      <c r="AO11" s="11">
        <f t="shared" si="2"/>
        <v>27288898604.041702</v>
      </c>
      <c r="AP11" s="11">
        <f t="shared" si="2"/>
        <v>30904497445.089695</v>
      </c>
      <c r="AQ11" s="11">
        <f t="shared" si="2"/>
        <v>31752924773.883297</v>
      </c>
      <c r="AR11" s="11">
        <f t="shared" si="2"/>
        <v>32713479122.333302</v>
      </c>
      <c r="AS11" s="11">
        <f t="shared" si="2"/>
        <v>35115473601.692505</v>
      </c>
      <c r="AT11" s="11">
        <f t="shared" si="2"/>
        <v>22510895227.493999</v>
      </c>
    </row>
    <row r="12" spans="1:46" x14ac:dyDescent="0.3"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6" x14ac:dyDescent="0.3"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</row>
    <row r="14" spans="1:46" ht="30" customHeight="1" x14ac:dyDescent="0.3">
      <c r="A14" s="26" t="str">
        <f t="shared" ref="A14:A24" si="3">L14</f>
        <v>PlatformPortfolio</v>
      </c>
      <c r="B14" s="33">
        <f>AL14</f>
        <v>2015</v>
      </c>
      <c r="C14" s="34">
        <f t="shared" ref="C14:E24" si="4">AR14</f>
        <v>2021</v>
      </c>
      <c r="D14" s="34">
        <f t="shared" si="4"/>
        <v>2022</v>
      </c>
      <c r="E14" s="34">
        <f t="shared" si="4"/>
        <v>2023</v>
      </c>
      <c r="F14" s="34" t="str">
        <f>C14&amp;"-"&amp;$D14</f>
        <v>2021-2022</v>
      </c>
      <c r="G14" s="34" t="str">
        <f>B14&amp;"-"&amp;$D14</f>
        <v>2015-2022</v>
      </c>
      <c r="H14" s="34" t="str">
        <f>$E14&amp;"/"&amp;D14</f>
        <v>2023/2022</v>
      </c>
      <c r="I14" s="34" t="str">
        <f>"Share "&amp;AS14</f>
        <v>Share 2022</v>
      </c>
      <c r="J14" s="34" t="str">
        <f>"Share "&amp;AT14</f>
        <v>Share 2023</v>
      </c>
      <c r="K14" s="1"/>
      <c r="L14" s="5" t="s">
        <v>7</v>
      </c>
      <c r="M14" s="5">
        <f t="shared" ref="M14:AT14" si="5">M1+0</f>
        <v>1990</v>
      </c>
      <c r="N14" s="5">
        <f t="shared" si="5"/>
        <v>1991</v>
      </c>
      <c r="O14" s="5">
        <f t="shared" si="5"/>
        <v>1992</v>
      </c>
      <c r="P14" s="5">
        <f t="shared" si="5"/>
        <v>1993</v>
      </c>
      <c r="Q14" s="5">
        <f t="shared" si="5"/>
        <v>1994</v>
      </c>
      <c r="R14" s="5">
        <f t="shared" si="5"/>
        <v>1995</v>
      </c>
      <c r="S14" s="5">
        <f t="shared" si="5"/>
        <v>1996</v>
      </c>
      <c r="T14" s="5">
        <f t="shared" si="5"/>
        <v>1997</v>
      </c>
      <c r="U14" s="5">
        <f t="shared" si="5"/>
        <v>1998</v>
      </c>
      <c r="V14" s="5">
        <f t="shared" si="5"/>
        <v>1999</v>
      </c>
      <c r="W14" s="5">
        <f t="shared" si="5"/>
        <v>2000</v>
      </c>
      <c r="X14" s="5">
        <f t="shared" si="5"/>
        <v>2001</v>
      </c>
      <c r="Y14" s="5">
        <f t="shared" si="5"/>
        <v>2002</v>
      </c>
      <c r="Z14" s="5">
        <f t="shared" si="5"/>
        <v>2003</v>
      </c>
      <c r="AA14" s="5">
        <f t="shared" si="5"/>
        <v>2004</v>
      </c>
      <c r="AB14" s="5">
        <f t="shared" si="5"/>
        <v>2005</v>
      </c>
      <c r="AC14" s="5">
        <f t="shared" si="5"/>
        <v>2006</v>
      </c>
      <c r="AD14" s="5">
        <f t="shared" si="5"/>
        <v>2007</v>
      </c>
      <c r="AE14" s="5">
        <f t="shared" si="5"/>
        <v>2008</v>
      </c>
      <c r="AF14" s="5">
        <f t="shared" si="5"/>
        <v>2009</v>
      </c>
      <c r="AG14" s="5">
        <f t="shared" si="5"/>
        <v>2010</v>
      </c>
      <c r="AH14" s="5">
        <f t="shared" si="5"/>
        <v>2011</v>
      </c>
      <c r="AI14" s="5">
        <f t="shared" si="5"/>
        <v>2012</v>
      </c>
      <c r="AJ14" s="5">
        <f t="shared" si="5"/>
        <v>2013</v>
      </c>
      <c r="AK14" s="5">
        <f t="shared" si="5"/>
        <v>2014</v>
      </c>
      <c r="AL14" s="5">
        <f t="shared" si="5"/>
        <v>2015</v>
      </c>
      <c r="AM14" s="5">
        <f t="shared" si="5"/>
        <v>2016</v>
      </c>
      <c r="AN14" s="5">
        <f t="shared" si="5"/>
        <v>2017</v>
      </c>
      <c r="AO14" s="5">
        <f t="shared" si="5"/>
        <v>2018</v>
      </c>
      <c r="AP14" s="5">
        <f t="shared" si="5"/>
        <v>2019</v>
      </c>
      <c r="AQ14" s="5">
        <f t="shared" si="5"/>
        <v>2020</v>
      </c>
      <c r="AR14" s="5">
        <f t="shared" si="5"/>
        <v>2021</v>
      </c>
      <c r="AS14" s="5">
        <f t="shared" si="5"/>
        <v>2022</v>
      </c>
      <c r="AT14" s="5">
        <f t="shared" si="5"/>
        <v>2023</v>
      </c>
    </row>
    <row r="15" spans="1:46" x14ac:dyDescent="0.3">
      <c r="A15" s="4" t="str">
        <f t="shared" si="3"/>
        <v>Advanced Development</v>
      </c>
      <c r="B15" s="11">
        <f>AL15</f>
        <v>4730607478.467062</v>
      </c>
      <c r="C15" s="11">
        <f t="shared" si="4"/>
        <v>3210115442.429996</v>
      </c>
      <c r="D15" s="11">
        <f t="shared" si="4"/>
        <v>2093265783.6803</v>
      </c>
      <c r="E15" s="11">
        <f t="shared" si="4"/>
        <v>672492495.63538754</v>
      </c>
      <c r="F15" s="12">
        <f>(D15/C15)-1</f>
        <v>-0.34791573037767831</v>
      </c>
      <c r="G15" s="8">
        <f>(D15/B15)-1</f>
        <v>-0.55750592430073787</v>
      </c>
      <c r="H15" s="8">
        <f>E15/D15</f>
        <v>0.32126474376943998</v>
      </c>
      <c r="I15" s="21">
        <f t="shared" ref="I15:I24" si="6">AS28</f>
        <v>5.9610922735195811E-2</v>
      </c>
      <c r="J15" s="21">
        <f t="shared" ref="J15:J24" si="7">AT28</f>
        <v>3.1321178569489121E-2</v>
      </c>
      <c r="K15" s="8"/>
      <c r="L15" s="15" t="str">
        <f t="shared" ref="L15:L24" si="8">L2</f>
        <v>Advanced Development</v>
      </c>
      <c r="M15" s="11">
        <f t="shared" ref="M15:AT15" si="9">IF(M2="","",M2/VLOOKUP(M$14,deflator,2,FALSE))</f>
        <v>10904238159.245413</v>
      </c>
      <c r="N15" s="11">
        <f t="shared" si="9"/>
        <v>12063677742.358585</v>
      </c>
      <c r="O15" s="11">
        <f t="shared" si="9"/>
        <v>10706192730.379021</v>
      </c>
      <c r="P15" s="11">
        <f t="shared" si="9"/>
        <v>9403574153.1652927</v>
      </c>
      <c r="Q15" s="11">
        <f t="shared" si="9"/>
        <v>8590775913.5948486</v>
      </c>
      <c r="R15" s="11">
        <f t="shared" si="9"/>
        <v>8348465552.329751</v>
      </c>
      <c r="S15" s="11">
        <f t="shared" si="9"/>
        <v>8469721264.6483946</v>
      </c>
      <c r="T15" s="11">
        <f t="shared" si="9"/>
        <v>8472749273.0032196</v>
      </c>
      <c r="U15" s="11">
        <f t="shared" si="9"/>
        <v>8650865088.5007515</v>
      </c>
      <c r="V15" s="11">
        <f t="shared" si="9"/>
        <v>7788749094.8049335</v>
      </c>
      <c r="W15" s="11">
        <f t="shared" si="9"/>
        <v>8374898930.8342638</v>
      </c>
      <c r="X15" s="11">
        <f t="shared" si="9"/>
        <v>9672226005.2193851</v>
      </c>
      <c r="Y15" s="11">
        <f t="shared" si="9"/>
        <v>9855535094.126276</v>
      </c>
      <c r="Z15" s="11">
        <f t="shared" si="9"/>
        <v>10731968238.214705</v>
      </c>
      <c r="AA15" s="11">
        <f t="shared" si="9"/>
        <v>10133889681.777004</v>
      </c>
      <c r="AB15" s="11">
        <f t="shared" si="9"/>
        <v>11161308421.431822</v>
      </c>
      <c r="AC15" s="11">
        <f t="shared" si="9"/>
        <v>11261281263.942505</v>
      </c>
      <c r="AD15" s="11">
        <f t="shared" si="9"/>
        <v>12044604439.068697</v>
      </c>
      <c r="AE15" s="11">
        <f t="shared" si="9"/>
        <v>11637426418.721519</v>
      </c>
      <c r="AF15" s="11">
        <f t="shared" si="9"/>
        <v>12049832673.005793</v>
      </c>
      <c r="AG15" s="11">
        <f t="shared" si="9"/>
        <v>9745118167.8109398</v>
      </c>
      <c r="AH15" s="11">
        <f t="shared" si="9"/>
        <v>8555292862.6370516</v>
      </c>
      <c r="AI15" s="11">
        <f t="shared" si="9"/>
        <v>8660567661.2628975</v>
      </c>
      <c r="AJ15" s="11">
        <f t="shared" si="9"/>
        <v>6219992322.7013597</v>
      </c>
      <c r="AK15" s="11">
        <f t="shared" si="9"/>
        <v>4906428095.9638767</v>
      </c>
      <c r="AL15" s="11">
        <f t="shared" si="9"/>
        <v>4730607478.467062</v>
      </c>
      <c r="AM15" s="11">
        <f t="shared" si="9"/>
        <v>4725065610.7609043</v>
      </c>
      <c r="AN15" s="11">
        <f t="shared" si="9"/>
        <v>4873865091.7596331</v>
      </c>
      <c r="AO15" s="11">
        <f t="shared" si="9"/>
        <v>5469238052.015276</v>
      </c>
      <c r="AP15" s="11">
        <f t="shared" si="9"/>
        <v>6854483615.0551739</v>
      </c>
      <c r="AQ15" s="11">
        <f t="shared" si="9"/>
        <v>6753072693.2157736</v>
      </c>
      <c r="AR15" s="11">
        <f t="shared" si="9"/>
        <v>3210115442.429996</v>
      </c>
      <c r="AS15" s="11">
        <f t="shared" si="9"/>
        <v>2093265783.6803</v>
      </c>
      <c r="AT15" s="11">
        <f t="shared" si="9"/>
        <v>672492495.63538754</v>
      </c>
    </row>
    <row r="16" spans="1:46" x14ac:dyDescent="0.3">
      <c r="A16" s="4" t="str">
        <f t="shared" si="3"/>
        <v>Applied Research (6.2)</v>
      </c>
      <c r="B16" s="11">
        <f t="shared" ref="B16:B24" si="10">AL16</f>
        <v>7385988789.4862576</v>
      </c>
      <c r="C16" s="11">
        <f t="shared" si="4"/>
        <v>9113284064.5064163</v>
      </c>
      <c r="D16" s="11">
        <f t="shared" si="4"/>
        <v>10727955364.504601</v>
      </c>
      <c r="E16" s="11">
        <f t="shared" si="4"/>
        <v>4709186989.9869452</v>
      </c>
      <c r="F16" s="12">
        <f t="shared" ref="F16:F24" si="11">(D16/C16)-1</f>
        <v>0.17717776474090807</v>
      </c>
      <c r="G16" s="8">
        <f t="shared" ref="G16:G24" si="12">(D16/B16)-1</f>
        <v>0.45247382175498774</v>
      </c>
      <c r="H16" s="8">
        <f t="shared" ref="H16:H24" si="13">E16/D16</f>
        <v>0.43896407376639079</v>
      </c>
      <c r="I16" s="21">
        <f t="shared" si="6"/>
        <v>0.30550507409324906</v>
      </c>
      <c r="J16" s="21">
        <f t="shared" si="7"/>
        <v>0.21932926774318426</v>
      </c>
      <c r="K16" s="8"/>
      <c r="L16" s="15" t="str">
        <f t="shared" si="8"/>
        <v>Applied Research (6.2)</v>
      </c>
      <c r="M16" s="11">
        <f t="shared" ref="M16:AT16" si="14">IF(M3="","",M3/VLOOKUP(M$14,deflator,2,FALSE))</f>
        <v>3283783753.9976687</v>
      </c>
      <c r="N16" s="11">
        <f t="shared" si="14"/>
        <v>4385347301.0365543</v>
      </c>
      <c r="O16" s="11">
        <f t="shared" si="14"/>
        <v>4046402965.7020488</v>
      </c>
      <c r="P16" s="11">
        <f t="shared" si="14"/>
        <v>4028615185.1435699</v>
      </c>
      <c r="Q16" s="11">
        <f t="shared" si="14"/>
        <v>3915774490.9295869</v>
      </c>
      <c r="R16" s="11">
        <f t="shared" si="14"/>
        <v>4074191441.2158513</v>
      </c>
      <c r="S16" s="11">
        <f t="shared" si="14"/>
        <v>3958148773.4508338</v>
      </c>
      <c r="T16" s="11">
        <f t="shared" si="14"/>
        <v>3351520995.0680194</v>
      </c>
      <c r="U16" s="11">
        <f t="shared" si="14"/>
        <v>3427511929.9345455</v>
      </c>
      <c r="V16" s="11">
        <f t="shared" si="14"/>
        <v>3716411927.2926264</v>
      </c>
      <c r="W16" s="11">
        <f t="shared" si="14"/>
        <v>4070390913.9937682</v>
      </c>
      <c r="X16" s="11">
        <f t="shared" si="14"/>
        <v>4385839493.5184364</v>
      </c>
      <c r="Y16" s="11">
        <f t="shared" si="14"/>
        <v>4954443295.9347525</v>
      </c>
      <c r="Z16" s="11">
        <f t="shared" si="14"/>
        <v>5737815152.728404</v>
      </c>
      <c r="AA16" s="11">
        <f t="shared" si="14"/>
        <v>6693021277.1963091</v>
      </c>
      <c r="AB16" s="11">
        <f t="shared" si="14"/>
        <v>7272600336.4522476</v>
      </c>
      <c r="AC16" s="11">
        <f t="shared" si="14"/>
        <v>7419947958.8106699</v>
      </c>
      <c r="AD16" s="11">
        <f t="shared" si="14"/>
        <v>8090579875.0440998</v>
      </c>
      <c r="AE16" s="11">
        <f t="shared" si="14"/>
        <v>8752390368.0677948</v>
      </c>
      <c r="AF16" s="11">
        <f t="shared" si="14"/>
        <v>9082641702.1258316</v>
      </c>
      <c r="AG16" s="11">
        <f t="shared" si="14"/>
        <v>10163437996.071985</v>
      </c>
      <c r="AH16" s="11">
        <f t="shared" si="14"/>
        <v>11153184499.085361</v>
      </c>
      <c r="AI16" s="11">
        <f t="shared" si="14"/>
        <v>9988506328.9124908</v>
      </c>
      <c r="AJ16" s="11">
        <f t="shared" si="14"/>
        <v>8232427292.663332</v>
      </c>
      <c r="AK16" s="11">
        <f t="shared" si="14"/>
        <v>8294606613.8184881</v>
      </c>
      <c r="AL16" s="11">
        <f t="shared" si="14"/>
        <v>7385988789.4862576</v>
      </c>
      <c r="AM16" s="11">
        <f t="shared" si="14"/>
        <v>7910082577.6327877</v>
      </c>
      <c r="AN16" s="11">
        <f t="shared" si="14"/>
        <v>7992508082.3455324</v>
      </c>
      <c r="AO16" s="11">
        <f t="shared" si="14"/>
        <v>7881105876.2539587</v>
      </c>
      <c r="AP16" s="11">
        <f t="shared" si="14"/>
        <v>8693784230.6948452</v>
      </c>
      <c r="AQ16" s="11">
        <f t="shared" si="14"/>
        <v>8835129573.2514572</v>
      </c>
      <c r="AR16" s="11">
        <f t="shared" si="14"/>
        <v>9113284064.5064163</v>
      </c>
      <c r="AS16" s="11">
        <f t="shared" si="14"/>
        <v>10727955364.504601</v>
      </c>
      <c r="AT16" s="11">
        <f t="shared" si="14"/>
        <v>4709186989.9869452</v>
      </c>
    </row>
    <row r="17" spans="1:46" x14ac:dyDescent="0.3">
      <c r="A17" s="4" t="str">
        <f t="shared" si="3"/>
        <v>Basic Research (6.1)</v>
      </c>
      <c r="B17" s="11">
        <f t="shared" si="10"/>
        <v>3753038190.6149216</v>
      </c>
      <c r="C17" s="11">
        <f t="shared" si="4"/>
        <v>3737953451.9467115</v>
      </c>
      <c r="D17" s="11">
        <f t="shared" si="4"/>
        <v>3518389135.1300001</v>
      </c>
      <c r="E17" s="11">
        <f t="shared" si="4"/>
        <v>1687459299.8734179</v>
      </c>
      <c r="F17" s="12">
        <f t="shared" si="11"/>
        <v>-5.873917897569414E-2</v>
      </c>
      <c r="G17" s="8">
        <f t="shared" si="12"/>
        <v>-6.2522426782572915E-2</v>
      </c>
      <c r="H17" s="8">
        <f t="shared" si="13"/>
        <v>0.47961133207940865</v>
      </c>
      <c r="I17" s="21">
        <f t="shared" si="6"/>
        <v>0.10019483647119086</v>
      </c>
      <c r="J17" s="21">
        <f t="shared" si="7"/>
        <v>7.8593016878416438E-2</v>
      </c>
      <c r="K17" s="8"/>
      <c r="L17" s="15" t="str">
        <f t="shared" si="8"/>
        <v>Basic Research (6.1)</v>
      </c>
      <c r="M17" s="11">
        <f t="shared" ref="M17:AT17" si="15">IF(M4="","",M4/VLOOKUP(M$14,deflator,2,FALSE))</f>
        <v>1801243738.8209174</v>
      </c>
      <c r="N17" s="11">
        <f t="shared" si="15"/>
        <v>2037454481.7599463</v>
      </c>
      <c r="O17" s="11">
        <f t="shared" si="15"/>
        <v>2249433892.6009574</v>
      </c>
      <c r="P17" s="11">
        <f t="shared" si="15"/>
        <v>2511583117.8739448</v>
      </c>
      <c r="Q17" s="11">
        <f t="shared" si="15"/>
        <v>1916452557.9170494</v>
      </c>
      <c r="R17" s="11">
        <f t="shared" si="15"/>
        <v>2808722188.0974069</v>
      </c>
      <c r="S17" s="11">
        <f t="shared" si="15"/>
        <v>2755053388.2369089</v>
      </c>
      <c r="T17" s="11">
        <f t="shared" si="15"/>
        <v>2884335281.733181</v>
      </c>
      <c r="U17" s="11">
        <f t="shared" si="15"/>
        <v>2763378162.9437814</v>
      </c>
      <c r="V17" s="11">
        <f t="shared" si="15"/>
        <v>2925948475.7314038</v>
      </c>
      <c r="W17" s="11">
        <f t="shared" si="15"/>
        <v>2761151924.5194902</v>
      </c>
      <c r="X17" s="11">
        <f t="shared" si="15"/>
        <v>3107500979.2457519</v>
      </c>
      <c r="Y17" s="11">
        <f t="shared" si="15"/>
        <v>3869596854.2763648</v>
      </c>
      <c r="Z17" s="11">
        <f t="shared" si="15"/>
        <v>5162102067.0022821</v>
      </c>
      <c r="AA17" s="11">
        <f t="shared" si="15"/>
        <v>5646794851.9747591</v>
      </c>
      <c r="AB17" s="11">
        <f t="shared" si="15"/>
        <v>6747055343.8841591</v>
      </c>
      <c r="AC17" s="11">
        <f t="shared" si="15"/>
        <v>6288499989.1644554</v>
      </c>
      <c r="AD17" s="11">
        <f t="shared" si="15"/>
        <v>6484734194.5595856</v>
      </c>
      <c r="AE17" s="11">
        <f t="shared" si="15"/>
        <v>6616336900.0749693</v>
      </c>
      <c r="AF17" s="11">
        <f t="shared" si="15"/>
        <v>6456244838.5881901</v>
      </c>
      <c r="AG17" s="11">
        <f t="shared" si="15"/>
        <v>6776869565.8205576</v>
      </c>
      <c r="AH17" s="11">
        <f t="shared" si="15"/>
        <v>5756016041.1031713</v>
      </c>
      <c r="AI17" s="11">
        <f t="shared" si="15"/>
        <v>5260745721.9172478</v>
      </c>
      <c r="AJ17" s="11">
        <f t="shared" si="15"/>
        <v>4227670363.9256673</v>
      </c>
      <c r="AK17" s="11">
        <f t="shared" si="15"/>
        <v>4030302082.3663483</v>
      </c>
      <c r="AL17" s="11">
        <f t="shared" si="15"/>
        <v>3753038190.6149216</v>
      </c>
      <c r="AM17" s="11">
        <f t="shared" si="15"/>
        <v>3892870301.8526635</v>
      </c>
      <c r="AN17" s="11">
        <f t="shared" si="15"/>
        <v>3831167853.3937826</v>
      </c>
      <c r="AO17" s="11">
        <f t="shared" si="15"/>
        <v>4201659024.9550695</v>
      </c>
      <c r="AP17" s="11">
        <f t="shared" si="15"/>
        <v>4352630030.5865765</v>
      </c>
      <c r="AQ17" s="11">
        <f t="shared" si="15"/>
        <v>4173490287.0020738</v>
      </c>
      <c r="AR17" s="11">
        <f t="shared" si="15"/>
        <v>3737953451.9467115</v>
      </c>
      <c r="AS17" s="11">
        <f t="shared" si="15"/>
        <v>3518389135.1300001</v>
      </c>
      <c r="AT17" s="11">
        <f t="shared" si="15"/>
        <v>1687459299.8734179</v>
      </c>
    </row>
    <row r="18" spans="1:46" x14ac:dyDescent="0.3">
      <c r="A18" s="4" t="str">
        <f t="shared" si="3"/>
        <v>Commercialization</v>
      </c>
      <c r="B18" s="11">
        <f t="shared" si="10"/>
        <v>1252391172.4328175</v>
      </c>
      <c r="C18" s="11">
        <f t="shared" si="4"/>
        <v>452608499.06285924</v>
      </c>
      <c r="D18" s="11">
        <f t="shared" si="4"/>
        <v>230728367.7877</v>
      </c>
      <c r="E18" s="11">
        <f t="shared" si="4"/>
        <v>155823645.73799691</v>
      </c>
      <c r="F18" s="12">
        <f t="shared" si="11"/>
        <v>-0.49022528683082478</v>
      </c>
      <c r="G18" s="8">
        <f t="shared" si="12"/>
        <v>-0.815769726850197</v>
      </c>
      <c r="H18" s="8">
        <f t="shared" si="13"/>
        <v>0.67535538534808537</v>
      </c>
      <c r="I18" s="21">
        <f t="shared" si="6"/>
        <v>6.5705611835057036E-3</v>
      </c>
      <c r="J18" s="21">
        <f t="shared" si="7"/>
        <v>7.2574493621632465E-3</v>
      </c>
      <c r="K18" s="8"/>
      <c r="L18" s="15" t="str">
        <f t="shared" si="8"/>
        <v>Commercialization</v>
      </c>
      <c r="M18" s="11" t="str">
        <f t="shared" ref="M18:AT18" si="16">IF(M5="","",M5/VLOOKUP(M$14,deflator,2,FALSE))</f>
        <v/>
      </c>
      <c r="N18" s="11" t="str">
        <f t="shared" si="16"/>
        <v/>
      </c>
      <c r="O18" s="11" t="str">
        <f t="shared" si="16"/>
        <v/>
      </c>
      <c r="P18" s="11" t="str">
        <f t="shared" si="16"/>
        <v/>
      </c>
      <c r="Q18" s="11" t="str">
        <f t="shared" si="16"/>
        <v/>
      </c>
      <c r="R18" s="11">
        <f t="shared" si="16"/>
        <v>3129621980.7559323</v>
      </c>
      <c r="S18" s="11">
        <f t="shared" si="16"/>
        <v>1604662681.6355047</v>
      </c>
      <c r="T18" s="11">
        <f t="shared" si="16"/>
        <v>646238932.06463528</v>
      </c>
      <c r="U18" s="11">
        <f t="shared" si="16"/>
        <v>703299815.54670024</v>
      </c>
      <c r="V18" s="11">
        <f t="shared" si="16"/>
        <v>435503866.00316989</v>
      </c>
      <c r="W18" s="11">
        <f t="shared" si="16"/>
        <v>944579434.92006588</v>
      </c>
      <c r="X18" s="11">
        <f t="shared" si="16"/>
        <v>1040655384.4576174</v>
      </c>
      <c r="Y18" s="11">
        <f t="shared" si="16"/>
        <v>1431847708.4905832</v>
      </c>
      <c r="Z18" s="11">
        <f t="shared" si="16"/>
        <v>1627235707.0333757</v>
      </c>
      <c r="AA18" s="11">
        <f t="shared" si="16"/>
        <v>2073231613.5252032</v>
      </c>
      <c r="AB18" s="11">
        <f t="shared" si="16"/>
        <v>2530719873.6183381</v>
      </c>
      <c r="AC18" s="11">
        <f t="shared" si="16"/>
        <v>2579266019.107399</v>
      </c>
      <c r="AD18" s="11">
        <f t="shared" si="16"/>
        <v>2691229402.2323351</v>
      </c>
      <c r="AE18" s="11">
        <f t="shared" si="16"/>
        <v>2566729577.2396064</v>
      </c>
      <c r="AF18" s="11">
        <f t="shared" si="16"/>
        <v>2379866509.0583372</v>
      </c>
      <c r="AG18" s="11">
        <f t="shared" si="16"/>
        <v>2423557037.5932722</v>
      </c>
      <c r="AH18" s="11">
        <f t="shared" si="16"/>
        <v>2560604801.1445975</v>
      </c>
      <c r="AI18" s="11">
        <f t="shared" si="16"/>
        <v>1922090175.9213891</v>
      </c>
      <c r="AJ18" s="11">
        <f t="shared" si="16"/>
        <v>1624549982.3733244</v>
      </c>
      <c r="AK18" s="11">
        <f t="shared" si="16"/>
        <v>1762592003.9072268</v>
      </c>
      <c r="AL18" s="11">
        <f t="shared" si="16"/>
        <v>1252391172.4328175</v>
      </c>
      <c r="AM18" s="11">
        <f t="shared" si="16"/>
        <v>1094051226.2205951</v>
      </c>
      <c r="AN18" s="11">
        <f t="shared" si="16"/>
        <v>1107877420.7957509</v>
      </c>
      <c r="AO18" s="11">
        <f t="shared" si="16"/>
        <v>825013968.98211408</v>
      </c>
      <c r="AP18" s="11">
        <f t="shared" si="16"/>
        <v>814584502.889449</v>
      </c>
      <c r="AQ18" s="11">
        <f t="shared" si="16"/>
        <v>819022590.06413805</v>
      </c>
      <c r="AR18" s="11">
        <f t="shared" si="16"/>
        <v>452608499.06285924</v>
      </c>
      <c r="AS18" s="11">
        <f t="shared" si="16"/>
        <v>230728367.7877</v>
      </c>
      <c r="AT18" s="11">
        <f t="shared" si="16"/>
        <v>155823645.73799691</v>
      </c>
    </row>
    <row r="19" spans="1:46" x14ac:dyDescent="0.3">
      <c r="A19" s="4" t="str">
        <f t="shared" si="3"/>
        <v>Engineering Development</v>
      </c>
      <c r="B19" s="11">
        <f t="shared" si="10"/>
        <v>4721889519.7392035</v>
      </c>
      <c r="C19" s="11">
        <f t="shared" si="4"/>
        <v>2857405144.3635774</v>
      </c>
      <c r="D19" s="11">
        <f t="shared" si="4"/>
        <v>1779038404.9054</v>
      </c>
      <c r="E19" s="11">
        <f t="shared" si="4"/>
        <v>1382118273.2045178</v>
      </c>
      <c r="F19" s="12">
        <f t="shared" si="11"/>
        <v>-0.37739371386844733</v>
      </c>
      <c r="G19" s="8">
        <f t="shared" si="12"/>
        <v>-0.62323591065221307</v>
      </c>
      <c r="H19" s="8">
        <f t="shared" si="13"/>
        <v>0.77689063338574282</v>
      </c>
      <c r="I19" s="21">
        <f t="shared" si="6"/>
        <v>5.0662520605151501E-2</v>
      </c>
      <c r="J19" s="21">
        <f t="shared" si="7"/>
        <v>6.4371830942576674E-2</v>
      </c>
      <c r="K19" s="8"/>
      <c r="L19" s="15" t="str">
        <f t="shared" si="8"/>
        <v>Engineering Development</v>
      </c>
      <c r="M19" s="11">
        <f t="shared" ref="M19:AT19" si="17">IF(M6="","",M6/VLOOKUP(M$14,deflator,2,FALSE))</f>
        <v>15921634396.974962</v>
      </c>
      <c r="N19" s="11">
        <f t="shared" si="17"/>
        <v>11111528206.206158</v>
      </c>
      <c r="O19" s="11">
        <f t="shared" si="17"/>
        <v>13889624953.836432</v>
      </c>
      <c r="P19" s="11">
        <f t="shared" si="17"/>
        <v>15246455620.206327</v>
      </c>
      <c r="Q19" s="11">
        <f t="shared" si="17"/>
        <v>16272418870.850752</v>
      </c>
      <c r="R19" s="11">
        <f t="shared" si="17"/>
        <v>9724525816.1338692</v>
      </c>
      <c r="S19" s="11">
        <f t="shared" si="17"/>
        <v>9588255442.958147</v>
      </c>
      <c r="T19" s="11">
        <f t="shared" si="17"/>
        <v>9740907357.334959</v>
      </c>
      <c r="U19" s="11">
        <f t="shared" si="17"/>
        <v>8486435972.9931269</v>
      </c>
      <c r="V19" s="11">
        <f t="shared" si="17"/>
        <v>7085243706.0037527</v>
      </c>
      <c r="W19" s="11">
        <f t="shared" si="17"/>
        <v>5276419287.5706558</v>
      </c>
      <c r="X19" s="11">
        <f t="shared" si="17"/>
        <v>5710328074.735465</v>
      </c>
      <c r="Y19" s="11">
        <f t="shared" si="17"/>
        <v>5839465555.0671768</v>
      </c>
      <c r="Z19" s="11">
        <f t="shared" si="17"/>
        <v>5477010497.1371403</v>
      </c>
      <c r="AA19" s="11">
        <f t="shared" si="17"/>
        <v>5363206264.6679411</v>
      </c>
      <c r="AB19" s="11">
        <f t="shared" si="17"/>
        <v>3827766046.8066664</v>
      </c>
      <c r="AC19" s="11">
        <f t="shared" si="17"/>
        <v>3670491609.5192704</v>
      </c>
      <c r="AD19" s="11">
        <f t="shared" si="17"/>
        <v>5043570807.760498</v>
      </c>
      <c r="AE19" s="11">
        <f t="shared" si="17"/>
        <v>5247916355.5601807</v>
      </c>
      <c r="AF19" s="11">
        <f t="shared" si="17"/>
        <v>7218128664.1206379</v>
      </c>
      <c r="AG19" s="11">
        <f t="shared" si="17"/>
        <v>7815398432.9480648</v>
      </c>
      <c r="AH19" s="11">
        <f t="shared" si="17"/>
        <v>6981547155.7163591</v>
      </c>
      <c r="AI19" s="11">
        <f t="shared" si="17"/>
        <v>5820903017.5347853</v>
      </c>
      <c r="AJ19" s="11">
        <f t="shared" si="17"/>
        <v>4602547270.3289909</v>
      </c>
      <c r="AK19" s="11">
        <f t="shared" si="17"/>
        <v>5174866467.7677126</v>
      </c>
      <c r="AL19" s="11">
        <f t="shared" si="17"/>
        <v>4721889519.7392035</v>
      </c>
      <c r="AM19" s="11">
        <f t="shared" si="17"/>
        <v>5763588272.2912426</v>
      </c>
      <c r="AN19" s="11">
        <f t="shared" si="17"/>
        <v>5972422410.8569336</v>
      </c>
      <c r="AO19" s="11">
        <f t="shared" si="17"/>
        <v>6689660777.2608566</v>
      </c>
      <c r="AP19" s="11">
        <f t="shared" si="17"/>
        <v>7990530271.6376972</v>
      </c>
      <c r="AQ19" s="11">
        <f t="shared" si="17"/>
        <v>8704861458.9047527</v>
      </c>
      <c r="AR19" s="11">
        <f t="shared" si="17"/>
        <v>2857405144.3635774</v>
      </c>
      <c r="AS19" s="11">
        <f t="shared" si="17"/>
        <v>1779038404.9054</v>
      </c>
      <c r="AT19" s="11">
        <f t="shared" si="17"/>
        <v>1382118273.2045178</v>
      </c>
    </row>
    <row r="20" spans="1:46" x14ac:dyDescent="0.3">
      <c r="A20" s="4" t="str">
        <f t="shared" si="3"/>
        <v>Experimental Development</v>
      </c>
      <c r="B20" s="11" t="str">
        <f t="shared" si="10"/>
        <v/>
      </c>
      <c r="C20" s="11">
        <f t="shared" si="4"/>
        <v>5316753072.6401405</v>
      </c>
      <c r="D20" s="11">
        <f t="shared" si="4"/>
        <v>7971232383.1028004</v>
      </c>
      <c r="E20" s="11">
        <f t="shared" si="4"/>
        <v>5857019946.7789278</v>
      </c>
      <c r="F20" s="12">
        <f t="shared" si="11"/>
        <v>0.49926699137534425</v>
      </c>
      <c r="G20" s="8" t="e">
        <f t="shared" si="12"/>
        <v>#VALUE!</v>
      </c>
      <c r="H20" s="8">
        <f t="shared" si="13"/>
        <v>0.73476968996594283</v>
      </c>
      <c r="I20" s="21">
        <f t="shared" si="6"/>
        <v>0.22700056600457186</v>
      </c>
      <c r="J20" s="21">
        <f t="shared" si="7"/>
        <v>0.27278931561131475</v>
      </c>
      <c r="K20" s="8"/>
      <c r="L20" s="15" t="str">
        <f t="shared" si="8"/>
        <v>Experimental Development</v>
      </c>
      <c r="M20" s="11" t="str">
        <f t="shared" ref="M20:AT20" si="18">IF(M7="","",M7/VLOOKUP(M$14,deflator,2,FALSE))</f>
        <v/>
      </c>
      <c r="N20" s="11" t="str">
        <f t="shared" si="18"/>
        <v/>
      </c>
      <c r="O20" s="11" t="str">
        <f t="shared" si="18"/>
        <v/>
      </c>
      <c r="P20" s="11" t="str">
        <f t="shared" si="18"/>
        <v/>
      </c>
      <c r="Q20" s="11" t="str">
        <f t="shared" si="18"/>
        <v/>
      </c>
      <c r="R20" s="11" t="str">
        <f t="shared" si="18"/>
        <v/>
      </c>
      <c r="S20" s="11" t="str">
        <f t="shared" si="18"/>
        <v/>
      </c>
      <c r="T20" s="11" t="str">
        <f t="shared" si="18"/>
        <v/>
      </c>
      <c r="U20" s="11" t="str">
        <f t="shared" si="18"/>
        <v/>
      </c>
      <c r="V20" s="11" t="str">
        <f t="shared" si="18"/>
        <v/>
      </c>
      <c r="W20" s="11" t="str">
        <f t="shared" si="18"/>
        <v/>
      </c>
      <c r="X20" s="11" t="str">
        <f t="shared" si="18"/>
        <v/>
      </c>
      <c r="Y20" s="11" t="str">
        <f t="shared" si="18"/>
        <v/>
      </c>
      <c r="Z20" s="11" t="str">
        <f t="shared" si="18"/>
        <v/>
      </c>
      <c r="AA20" s="11" t="str">
        <f t="shared" si="18"/>
        <v/>
      </c>
      <c r="AB20" s="11" t="str">
        <f t="shared" si="18"/>
        <v/>
      </c>
      <c r="AC20" s="11" t="str">
        <f t="shared" si="18"/>
        <v/>
      </c>
      <c r="AD20" s="11" t="str">
        <f t="shared" si="18"/>
        <v/>
      </c>
      <c r="AE20" s="11" t="str">
        <f t="shared" si="18"/>
        <v/>
      </c>
      <c r="AF20" s="11" t="str">
        <f t="shared" si="18"/>
        <v/>
      </c>
      <c r="AG20" s="11" t="str">
        <f t="shared" si="18"/>
        <v/>
      </c>
      <c r="AH20" s="11" t="str">
        <f t="shared" si="18"/>
        <v/>
      </c>
      <c r="AI20" s="11" t="str">
        <f t="shared" si="18"/>
        <v/>
      </c>
      <c r="AJ20" s="11" t="str">
        <f t="shared" si="18"/>
        <v/>
      </c>
      <c r="AK20" s="11" t="str">
        <f t="shared" si="18"/>
        <v/>
      </c>
      <c r="AL20" s="11" t="str">
        <f t="shared" si="18"/>
        <v/>
      </c>
      <c r="AM20" s="11" t="str">
        <f t="shared" si="18"/>
        <v/>
      </c>
      <c r="AN20" s="11" t="str">
        <f t="shared" si="18"/>
        <v/>
      </c>
      <c r="AO20" s="11" t="str">
        <f t="shared" si="18"/>
        <v/>
      </c>
      <c r="AP20" s="11" t="str">
        <f t="shared" si="18"/>
        <v/>
      </c>
      <c r="AQ20" s="11" t="str">
        <f t="shared" si="18"/>
        <v/>
      </c>
      <c r="AR20" s="11">
        <f t="shared" si="18"/>
        <v>5316753072.6401405</v>
      </c>
      <c r="AS20" s="11">
        <f t="shared" si="18"/>
        <v>7971232383.1028004</v>
      </c>
      <c r="AT20" s="11">
        <f t="shared" si="18"/>
        <v>5857019946.7789278</v>
      </c>
    </row>
    <row r="21" spans="1:46" x14ac:dyDescent="0.3">
      <c r="A21" s="4" t="str">
        <f t="shared" si="3"/>
        <v>Operational Systems Development</v>
      </c>
      <c r="B21" s="11">
        <f t="shared" si="10"/>
        <v>5118367612.2598724</v>
      </c>
      <c r="C21" s="11">
        <f t="shared" si="4"/>
        <v>344820588.71775663</v>
      </c>
      <c r="D21" s="11">
        <f t="shared" si="4"/>
        <v>163702780.1909</v>
      </c>
      <c r="E21" s="11">
        <f t="shared" si="4"/>
        <v>69116522.514555246</v>
      </c>
      <c r="F21" s="12">
        <f t="shared" si="11"/>
        <v>-0.52525230352502417</v>
      </c>
      <c r="G21" s="8">
        <f t="shared" si="12"/>
        <v>-0.96801660361424846</v>
      </c>
      <c r="H21" s="8">
        <f t="shared" si="13"/>
        <v>0.42220738361288584</v>
      </c>
      <c r="I21" s="21">
        <f t="shared" si="6"/>
        <v>4.6618417295960892E-3</v>
      </c>
      <c r="J21" s="21">
        <f t="shared" si="7"/>
        <v>3.2190856520043884E-3</v>
      </c>
      <c r="K21" s="8"/>
      <c r="L21" s="15" t="str">
        <f t="shared" si="8"/>
        <v>Operational Systems Development</v>
      </c>
      <c r="M21" s="11">
        <f t="shared" ref="M21:AT21" si="19">IF(M8="","",M8/VLOOKUP(M$14,deflator,2,FALSE))</f>
        <v>7605376990.7839127</v>
      </c>
      <c r="N21" s="11">
        <f t="shared" si="19"/>
        <v>8267829829.8658648</v>
      </c>
      <c r="O21" s="11">
        <f t="shared" si="19"/>
        <v>7320792610.0846043</v>
      </c>
      <c r="P21" s="11">
        <f t="shared" si="19"/>
        <v>6806676954.2183819</v>
      </c>
      <c r="Q21" s="11">
        <f t="shared" si="19"/>
        <v>6418869185.7672348</v>
      </c>
      <c r="R21" s="11">
        <f t="shared" si="19"/>
        <v>8349796975.8749399</v>
      </c>
      <c r="S21" s="11">
        <f t="shared" si="19"/>
        <v>6991556113.0012531</v>
      </c>
      <c r="T21" s="11">
        <f t="shared" si="19"/>
        <v>6946083141.539052</v>
      </c>
      <c r="U21" s="11">
        <f t="shared" si="19"/>
        <v>7970192739.730876</v>
      </c>
      <c r="V21" s="11">
        <f t="shared" si="19"/>
        <v>8344245233.5387774</v>
      </c>
      <c r="W21" s="11">
        <f t="shared" si="19"/>
        <v>8154896963.1662178</v>
      </c>
      <c r="X21" s="11">
        <f t="shared" si="19"/>
        <v>7679673452.0731077</v>
      </c>
      <c r="Y21" s="11">
        <f t="shared" si="19"/>
        <v>11300807598.795256</v>
      </c>
      <c r="Z21" s="11">
        <f t="shared" si="19"/>
        <v>13566205557.300655</v>
      </c>
      <c r="AA21" s="11">
        <f t="shared" si="19"/>
        <v>13854951957.439199</v>
      </c>
      <c r="AB21" s="11">
        <f t="shared" si="19"/>
        <v>17028720945.069265</v>
      </c>
      <c r="AC21" s="11">
        <f t="shared" si="19"/>
        <v>20963391881.882217</v>
      </c>
      <c r="AD21" s="11">
        <f t="shared" si="19"/>
        <v>20493323545.181633</v>
      </c>
      <c r="AE21" s="11">
        <f t="shared" si="19"/>
        <v>17296377708.962749</v>
      </c>
      <c r="AF21" s="11">
        <f t="shared" si="19"/>
        <v>18259497729.477215</v>
      </c>
      <c r="AG21" s="11">
        <f t="shared" si="19"/>
        <v>14988679099.764082</v>
      </c>
      <c r="AH21" s="11">
        <f t="shared" si="19"/>
        <v>12931480785.323357</v>
      </c>
      <c r="AI21" s="11">
        <f t="shared" si="19"/>
        <v>10329231134.66534</v>
      </c>
      <c r="AJ21" s="11">
        <f t="shared" si="19"/>
        <v>7898387779.3371601</v>
      </c>
      <c r="AK21" s="11">
        <f t="shared" si="19"/>
        <v>5125100167.796629</v>
      </c>
      <c r="AL21" s="11">
        <f t="shared" si="19"/>
        <v>5118367612.2598724</v>
      </c>
      <c r="AM21" s="11">
        <f t="shared" si="19"/>
        <v>4403867855.797431</v>
      </c>
      <c r="AN21" s="11">
        <f t="shared" si="19"/>
        <v>4895865305.8370104</v>
      </c>
      <c r="AO21" s="11">
        <f t="shared" si="19"/>
        <v>4723975167.7461424</v>
      </c>
      <c r="AP21" s="11">
        <f t="shared" si="19"/>
        <v>4568160823.0562601</v>
      </c>
      <c r="AQ21" s="11">
        <f t="shared" si="19"/>
        <v>4186922122.6266551</v>
      </c>
      <c r="AR21" s="11">
        <f t="shared" si="19"/>
        <v>344820588.71775663</v>
      </c>
      <c r="AS21" s="11">
        <f t="shared" si="19"/>
        <v>163702780.1909</v>
      </c>
      <c r="AT21" s="11">
        <f t="shared" si="19"/>
        <v>69116522.514555246</v>
      </c>
    </row>
    <row r="22" spans="1:46" ht="30" customHeight="1" x14ac:dyDescent="0.3">
      <c r="A22" s="4" t="str">
        <f t="shared" si="3"/>
        <v>R&amp;D administrative and operational expenses</v>
      </c>
      <c r="B22" s="11">
        <f t="shared" si="10"/>
        <v>1467720432.8205588</v>
      </c>
      <c r="C22" s="11">
        <f t="shared" si="4"/>
        <v>7124804438.73524</v>
      </c>
      <c r="D22" s="11">
        <f t="shared" si="4"/>
        <v>6358372138.7579002</v>
      </c>
      <c r="E22" s="11">
        <f t="shared" si="4"/>
        <v>5555253688.0990725</v>
      </c>
      <c r="F22" s="12">
        <f t="shared" si="11"/>
        <v>-0.1075723981714497</v>
      </c>
      <c r="G22" s="8">
        <f t="shared" si="12"/>
        <v>3.3321411875004294</v>
      </c>
      <c r="H22" s="8">
        <f t="shared" si="13"/>
        <v>0.87369118492398967</v>
      </c>
      <c r="I22" s="21">
        <f t="shared" si="6"/>
        <v>0.18107037971008422</v>
      </c>
      <c r="J22" s="21">
        <f t="shared" si="7"/>
        <v>0.25873462364716399</v>
      </c>
      <c r="K22" s="8"/>
      <c r="L22" s="15" t="str">
        <f t="shared" si="8"/>
        <v>R&amp;D administrative and operational expenses</v>
      </c>
      <c r="M22" s="11">
        <f t="shared" ref="M22:AT22" si="20">IF(M9="","",M9/VLOOKUP(M$14,deflator,2,FALSE))</f>
        <v>1484517140.0280166</v>
      </c>
      <c r="N22" s="11">
        <f t="shared" si="20"/>
        <v>2163690717.0635176</v>
      </c>
      <c r="O22" s="11">
        <f t="shared" si="20"/>
        <v>2646334243.4206676</v>
      </c>
      <c r="P22" s="11">
        <f t="shared" si="20"/>
        <v>2641680427.7753563</v>
      </c>
      <c r="Q22" s="11">
        <f t="shared" si="20"/>
        <v>2009284415.719228</v>
      </c>
      <c r="R22" s="11">
        <f t="shared" si="20"/>
        <v>1383677659.5790114</v>
      </c>
      <c r="S22" s="11">
        <f t="shared" si="20"/>
        <v>1429329325.5402408</v>
      </c>
      <c r="T22" s="11">
        <f t="shared" si="20"/>
        <v>1700193682.8084598</v>
      </c>
      <c r="U22" s="11">
        <f t="shared" si="20"/>
        <v>1460703480.883549</v>
      </c>
      <c r="V22" s="11">
        <f t="shared" si="20"/>
        <v>1662121589.3389282</v>
      </c>
      <c r="W22" s="11">
        <f t="shared" si="20"/>
        <v>1763911695.0657883</v>
      </c>
      <c r="X22" s="11">
        <f t="shared" si="20"/>
        <v>1769941786.5832188</v>
      </c>
      <c r="Y22" s="11">
        <f t="shared" si="20"/>
        <v>2244276391.5131059</v>
      </c>
      <c r="Z22" s="11">
        <f t="shared" si="20"/>
        <v>1828627896.8820491</v>
      </c>
      <c r="AA22" s="11">
        <f t="shared" si="20"/>
        <v>1688636002.9358382</v>
      </c>
      <c r="AB22" s="11">
        <f t="shared" si="20"/>
        <v>1851279674.6967521</v>
      </c>
      <c r="AC22" s="11">
        <f t="shared" si="20"/>
        <v>1796793788.376991</v>
      </c>
      <c r="AD22" s="11">
        <f t="shared" si="20"/>
        <v>1847522835.5383213</v>
      </c>
      <c r="AE22" s="11">
        <f t="shared" si="20"/>
        <v>1940181645.1342428</v>
      </c>
      <c r="AF22" s="11">
        <f t="shared" si="20"/>
        <v>2068006496.9209704</v>
      </c>
      <c r="AG22" s="11">
        <f t="shared" si="20"/>
        <v>2191292389.9839067</v>
      </c>
      <c r="AH22" s="11">
        <f t="shared" si="20"/>
        <v>1958285998.3711352</v>
      </c>
      <c r="AI22" s="11">
        <f t="shared" si="20"/>
        <v>1969540127.9299698</v>
      </c>
      <c r="AJ22" s="11">
        <f t="shared" si="20"/>
        <v>1683855396.9228206</v>
      </c>
      <c r="AK22" s="11">
        <f t="shared" si="20"/>
        <v>1787814153.6066964</v>
      </c>
      <c r="AL22" s="11">
        <f t="shared" si="20"/>
        <v>1467720432.8205588</v>
      </c>
      <c r="AM22" s="11">
        <f t="shared" si="20"/>
        <v>1321438634.3605721</v>
      </c>
      <c r="AN22" s="11">
        <f t="shared" si="20"/>
        <v>1115725802.7538459</v>
      </c>
      <c r="AO22" s="11">
        <f t="shared" si="20"/>
        <v>1147021841.691787</v>
      </c>
      <c r="AP22" s="11">
        <f t="shared" si="20"/>
        <v>1184522511.0350168</v>
      </c>
      <c r="AQ22" s="11">
        <f t="shared" si="20"/>
        <v>1369470299.2643671</v>
      </c>
      <c r="AR22" s="11">
        <f t="shared" si="20"/>
        <v>7124804438.73524</v>
      </c>
      <c r="AS22" s="11">
        <f t="shared" si="20"/>
        <v>6358372138.7579002</v>
      </c>
      <c r="AT22" s="11">
        <f t="shared" si="20"/>
        <v>5555253688.0990725</v>
      </c>
    </row>
    <row r="23" spans="1:46" x14ac:dyDescent="0.3">
      <c r="A23" s="4" t="str">
        <f t="shared" si="3"/>
        <v>R&amp;D facilities and major equipment</v>
      </c>
      <c r="B23" s="11">
        <f t="shared" si="10"/>
        <v>101474417.91517244</v>
      </c>
      <c r="C23" s="11">
        <f t="shared" si="4"/>
        <v>2822372709.9232249</v>
      </c>
      <c r="D23" s="11">
        <f t="shared" si="4"/>
        <v>2272789243.6329002</v>
      </c>
      <c r="E23" s="11">
        <f t="shared" si="4"/>
        <v>1382384525.7912226</v>
      </c>
      <c r="F23" s="12">
        <f t="shared" si="11"/>
        <v>-0.19472391593003835</v>
      </c>
      <c r="G23" s="8">
        <f t="shared" si="12"/>
        <v>21.39765736358142</v>
      </c>
      <c r="H23" s="8">
        <f t="shared" si="13"/>
        <v>0.60823260654893552</v>
      </c>
      <c r="I23" s="21">
        <f t="shared" si="6"/>
        <v>6.4723297467454796E-2</v>
      </c>
      <c r="J23" s="21">
        <f t="shared" si="7"/>
        <v>6.4384231593687127E-2</v>
      </c>
      <c r="K23" s="8"/>
      <c r="L23" s="15" t="str">
        <f t="shared" si="8"/>
        <v>R&amp;D facilities and major equipment</v>
      </c>
      <c r="M23" s="11">
        <f t="shared" ref="M23:AT23" si="21">IF(M10="","",M10/VLOOKUP(M$14,deflator,2,FALSE))</f>
        <v>570512986.05126691</v>
      </c>
      <c r="N23" s="11">
        <f t="shared" si="21"/>
        <v>429579472.80815983</v>
      </c>
      <c r="O23" s="11">
        <f t="shared" si="21"/>
        <v>361362702.64577508</v>
      </c>
      <c r="P23" s="11">
        <f t="shared" si="21"/>
        <v>753710018.72043467</v>
      </c>
      <c r="Q23" s="11">
        <f t="shared" si="21"/>
        <v>1209722711.9151883</v>
      </c>
      <c r="R23" s="11">
        <f t="shared" si="21"/>
        <v>1258662591.9835112</v>
      </c>
      <c r="S23" s="11">
        <f t="shared" si="21"/>
        <v>1140449765.2074039</v>
      </c>
      <c r="T23" s="11">
        <f t="shared" si="21"/>
        <v>871128658.73294485</v>
      </c>
      <c r="U23" s="11">
        <f t="shared" si="21"/>
        <v>1049260299.103472</v>
      </c>
      <c r="V23" s="11">
        <f t="shared" si="21"/>
        <v>1125861770.2461233</v>
      </c>
      <c r="W23" s="11">
        <f t="shared" si="21"/>
        <v>1104641415.6173589</v>
      </c>
      <c r="X23" s="11">
        <f t="shared" si="21"/>
        <v>1032204121.6676064</v>
      </c>
      <c r="Y23" s="11">
        <f t="shared" si="21"/>
        <v>784392001.30221772</v>
      </c>
      <c r="Z23" s="11">
        <f t="shared" si="21"/>
        <v>988123130.86751664</v>
      </c>
      <c r="AA23" s="11">
        <f t="shared" si="21"/>
        <v>1086061866.4964991</v>
      </c>
      <c r="AB23" s="11">
        <f t="shared" si="21"/>
        <v>1238094950.1892424</v>
      </c>
      <c r="AC23" s="11">
        <f t="shared" si="21"/>
        <v>1077142324.5820932</v>
      </c>
      <c r="AD23" s="11">
        <f t="shared" si="21"/>
        <v>830372707.9546566</v>
      </c>
      <c r="AE23" s="11">
        <f t="shared" si="21"/>
        <v>826790289.00223148</v>
      </c>
      <c r="AF23" s="11">
        <f t="shared" si="21"/>
        <v>254412234.63698307</v>
      </c>
      <c r="AG23" s="11">
        <f t="shared" si="21"/>
        <v>146052984.36824736</v>
      </c>
      <c r="AH23" s="11">
        <f t="shared" si="21"/>
        <v>160268837.15318584</v>
      </c>
      <c r="AI23" s="11">
        <f t="shared" si="21"/>
        <v>93705802.206740886</v>
      </c>
      <c r="AJ23" s="11">
        <f t="shared" si="21"/>
        <v>123791672.22399932</v>
      </c>
      <c r="AK23" s="11">
        <f t="shared" si="21"/>
        <v>98020024.718675956</v>
      </c>
      <c r="AL23" s="11">
        <f t="shared" si="21"/>
        <v>101474417.91517244</v>
      </c>
      <c r="AM23" s="11">
        <f t="shared" si="21"/>
        <v>136174700.29242882</v>
      </c>
      <c r="AN23" s="11">
        <f t="shared" si="21"/>
        <v>184593622.20543244</v>
      </c>
      <c r="AO23" s="11">
        <f t="shared" si="21"/>
        <v>223832371.7319448</v>
      </c>
      <c r="AP23" s="11">
        <f t="shared" si="21"/>
        <v>153571570.5437119</v>
      </c>
      <c r="AQ23" s="11">
        <f t="shared" si="21"/>
        <v>252342182.94907048</v>
      </c>
      <c r="AR23" s="11">
        <f t="shared" si="21"/>
        <v>2822372709.9232249</v>
      </c>
      <c r="AS23" s="11">
        <f t="shared" si="21"/>
        <v>2272789243.6329002</v>
      </c>
      <c r="AT23" s="11">
        <f t="shared" si="21"/>
        <v>1382384525.7912226</v>
      </c>
    </row>
    <row r="24" spans="1:46" x14ac:dyDescent="0.3">
      <c r="A24" s="4" t="str">
        <f t="shared" si="3"/>
        <v>Grand Total</v>
      </c>
      <c r="B24" s="11">
        <f t="shared" si="10"/>
        <v>28531477613.735867</v>
      </c>
      <c r="C24" s="11">
        <f t="shared" si="4"/>
        <v>34980117412.32592</v>
      </c>
      <c r="D24" s="11">
        <f t="shared" si="4"/>
        <v>35115473601.692505</v>
      </c>
      <c r="E24" s="11">
        <f t="shared" si="4"/>
        <v>21470855387.622044</v>
      </c>
      <c r="F24" s="12">
        <f t="shared" si="11"/>
        <v>3.869517868424488E-3</v>
      </c>
      <c r="G24" s="8">
        <f t="shared" si="12"/>
        <v>0.23076253102247035</v>
      </c>
      <c r="H24" s="8">
        <f t="shared" si="13"/>
        <v>0.61143573431933396</v>
      </c>
      <c r="I24" s="21">
        <f t="shared" si="6"/>
        <v>0.99999999999999978</v>
      </c>
      <c r="J24" s="21">
        <f t="shared" si="7"/>
        <v>1</v>
      </c>
      <c r="K24" s="8"/>
      <c r="L24" s="15" t="str">
        <f t="shared" si="8"/>
        <v>Grand Total</v>
      </c>
      <c r="M24" s="11">
        <f t="shared" ref="M24:AT24" si="22">IF(M11="","",M11/VLOOKUP(M$14,deflator,2,FALSE))</f>
        <v>41571307165.902153</v>
      </c>
      <c r="N24" s="11">
        <f t="shared" si="22"/>
        <v>40459107751.098785</v>
      </c>
      <c r="O24" s="11">
        <f t="shared" si="22"/>
        <v>41220144098.669502</v>
      </c>
      <c r="P24" s="11">
        <f t="shared" si="22"/>
        <v>41392295477.10331</v>
      </c>
      <c r="Q24" s="11">
        <f t="shared" si="22"/>
        <v>40333298146.693886</v>
      </c>
      <c r="R24" s="11">
        <f t="shared" si="22"/>
        <v>39077664205.970276</v>
      </c>
      <c r="S24" s="11">
        <f t="shared" si="22"/>
        <v>35937176754.678688</v>
      </c>
      <c r="T24" s="11">
        <f t="shared" si="22"/>
        <v>34613157322.28447</v>
      </c>
      <c r="U24" s="11">
        <f t="shared" si="22"/>
        <v>34511647489.636803</v>
      </c>
      <c r="V24" s="11">
        <f t="shared" si="22"/>
        <v>33084085662.959717</v>
      </c>
      <c r="W24" s="11">
        <f t="shared" si="22"/>
        <v>32450890565.687614</v>
      </c>
      <c r="X24" s="11">
        <f t="shared" si="22"/>
        <v>34398369297.500587</v>
      </c>
      <c r="Y24" s="11">
        <f t="shared" si="22"/>
        <v>40280364499.505737</v>
      </c>
      <c r="Z24" s="11">
        <f t="shared" si="22"/>
        <v>45119088247.16613</v>
      </c>
      <c r="AA24" s="11">
        <f t="shared" si="22"/>
        <v>46539793516.012749</v>
      </c>
      <c r="AB24" s="11">
        <f t="shared" si="22"/>
        <v>51657545592.148491</v>
      </c>
      <c r="AC24" s="11">
        <f t="shared" si="22"/>
        <v>55056814835.385597</v>
      </c>
      <c r="AD24" s="11">
        <f t="shared" si="22"/>
        <v>57525937807.339828</v>
      </c>
      <c r="AE24" s="11">
        <f t="shared" si="22"/>
        <v>54884149262.763298</v>
      </c>
      <c r="AF24" s="11">
        <f t="shared" si="22"/>
        <v>57768630847.93396</v>
      </c>
      <c r="AG24" s="11">
        <f t="shared" si="22"/>
        <v>54250405674.361053</v>
      </c>
      <c r="AH24" s="11">
        <f t="shared" si="22"/>
        <v>50056680980.53421</v>
      </c>
      <c r="AI24" s="11">
        <f t="shared" si="22"/>
        <v>44045289970.350868</v>
      </c>
      <c r="AJ24" s="11">
        <f t="shared" si="22"/>
        <v>34613222080.476654</v>
      </c>
      <c r="AK24" s="11">
        <f t="shared" si="22"/>
        <v>31179729609.945652</v>
      </c>
      <c r="AL24" s="11">
        <f t="shared" si="22"/>
        <v>28531477613.735867</v>
      </c>
      <c r="AM24" s="11">
        <f t="shared" si="22"/>
        <v>29247139179.208622</v>
      </c>
      <c r="AN24" s="11">
        <f t="shared" si="22"/>
        <v>29974025589.947922</v>
      </c>
      <c r="AO24" s="11">
        <f t="shared" si="22"/>
        <v>31161507080.63715</v>
      </c>
      <c r="AP24" s="11">
        <f t="shared" si="22"/>
        <v>34612267555.498726</v>
      </c>
      <c r="AQ24" s="11">
        <f t="shared" si="22"/>
        <v>35094311207.278282</v>
      </c>
      <c r="AR24" s="11">
        <f t="shared" si="22"/>
        <v>34980117412.32592</v>
      </c>
      <c r="AS24" s="11">
        <f t="shared" si="22"/>
        <v>35115473601.692505</v>
      </c>
      <c r="AT24" s="11">
        <f t="shared" si="22"/>
        <v>21470855387.622044</v>
      </c>
    </row>
    <row r="25" spans="1:46" x14ac:dyDescent="0.3">
      <c r="L25" s="15" t="s">
        <v>21</v>
      </c>
      <c r="M25" s="15" t="b">
        <f t="shared" ref="M25:AT25" si="23">M24=SUM(M15:M23)</f>
        <v>1</v>
      </c>
      <c r="N25" s="15" t="b">
        <f t="shared" si="23"/>
        <v>1</v>
      </c>
      <c r="O25" s="15" t="b">
        <f t="shared" si="23"/>
        <v>1</v>
      </c>
      <c r="P25" s="15" t="b">
        <f t="shared" si="23"/>
        <v>1</v>
      </c>
      <c r="Q25" s="15" t="b">
        <f t="shared" si="23"/>
        <v>1</v>
      </c>
      <c r="R25" s="15" t="b">
        <f t="shared" si="23"/>
        <v>1</v>
      </c>
      <c r="S25" s="15" t="b">
        <f t="shared" si="23"/>
        <v>1</v>
      </c>
      <c r="T25" s="15" t="b">
        <f t="shared" si="23"/>
        <v>1</v>
      </c>
      <c r="U25" s="15" t="b">
        <f t="shared" si="23"/>
        <v>1</v>
      </c>
      <c r="V25" s="15" t="b">
        <f t="shared" si="23"/>
        <v>1</v>
      </c>
      <c r="W25" s="15" t="b">
        <f t="shared" si="23"/>
        <v>1</v>
      </c>
      <c r="X25" s="15" t="b">
        <f t="shared" si="23"/>
        <v>1</v>
      </c>
      <c r="Y25" s="15" t="b">
        <f t="shared" si="23"/>
        <v>1</v>
      </c>
      <c r="Z25" s="15" t="b">
        <f t="shared" si="23"/>
        <v>1</v>
      </c>
      <c r="AA25" s="15" t="b">
        <f t="shared" si="23"/>
        <v>1</v>
      </c>
      <c r="AB25" s="15" t="b">
        <f t="shared" si="23"/>
        <v>1</v>
      </c>
      <c r="AC25" s="15" t="b">
        <f t="shared" si="23"/>
        <v>1</v>
      </c>
      <c r="AD25" s="15" t="b">
        <f t="shared" si="23"/>
        <v>1</v>
      </c>
      <c r="AE25" s="15" t="b">
        <f t="shared" si="23"/>
        <v>1</v>
      </c>
      <c r="AF25" s="15" t="b">
        <f t="shared" si="23"/>
        <v>1</v>
      </c>
      <c r="AG25" s="15" t="b">
        <f t="shared" si="23"/>
        <v>1</v>
      </c>
      <c r="AH25" s="15" t="b">
        <f t="shared" si="23"/>
        <v>1</v>
      </c>
      <c r="AI25" s="15" t="b">
        <f t="shared" si="23"/>
        <v>1</v>
      </c>
      <c r="AJ25" s="15" t="b">
        <f t="shared" si="23"/>
        <v>1</v>
      </c>
      <c r="AK25" s="15" t="b">
        <f t="shared" si="23"/>
        <v>1</v>
      </c>
      <c r="AL25" s="15" t="b">
        <f t="shared" si="23"/>
        <v>1</v>
      </c>
      <c r="AM25" s="15" t="b">
        <f t="shared" si="23"/>
        <v>1</v>
      </c>
      <c r="AN25" s="15" t="b">
        <f t="shared" si="23"/>
        <v>1</v>
      </c>
      <c r="AO25" s="15" t="b">
        <f t="shared" si="23"/>
        <v>1</v>
      </c>
      <c r="AP25" s="15" t="b">
        <f t="shared" si="23"/>
        <v>1</v>
      </c>
      <c r="AQ25" s="15" t="b">
        <f t="shared" si="23"/>
        <v>1</v>
      </c>
      <c r="AR25" s="15" t="b">
        <f t="shared" si="23"/>
        <v>1</v>
      </c>
      <c r="AS25" s="15" t="b">
        <f t="shared" si="23"/>
        <v>1</v>
      </c>
      <c r="AT25" s="15" t="b">
        <f t="shared" si="23"/>
        <v>1</v>
      </c>
    </row>
    <row r="26" spans="1:46" x14ac:dyDescent="0.3">
      <c r="L26" s="15"/>
      <c r="M26" s="15"/>
      <c r="W26" s="31"/>
      <c r="AN26" s="4"/>
      <c r="AO26" s="4"/>
      <c r="AP26" s="4"/>
      <c r="AQ26" s="4"/>
      <c r="AR26" s="4"/>
    </row>
    <row r="27" spans="1:46" x14ac:dyDescent="0.3">
      <c r="L27" s="15"/>
      <c r="M27" s="15"/>
      <c r="W27" s="31"/>
      <c r="AN27" s="4"/>
      <c r="AO27" s="4"/>
      <c r="AP27" s="4"/>
      <c r="AQ27" s="4"/>
      <c r="AR27" s="4"/>
    </row>
    <row r="28" spans="1:46" x14ac:dyDescent="0.3">
      <c r="L28" s="29" t="str">
        <f t="shared" ref="L28:L36" si="24">L15</f>
        <v>Advanced Development</v>
      </c>
      <c r="M28" s="12">
        <f t="shared" ref="M28:AT28" si="25">IFERROR(M15/M$24,"")</f>
        <v>0.26230202759150539</v>
      </c>
      <c r="N28" s="12">
        <f t="shared" si="25"/>
        <v>0.29816964369489735</v>
      </c>
      <c r="O28" s="12">
        <f t="shared" si="25"/>
        <v>0.25973205490867252</v>
      </c>
      <c r="P28" s="12">
        <f t="shared" si="25"/>
        <v>0.22718175072863506</v>
      </c>
      <c r="Q28" s="12">
        <f t="shared" si="25"/>
        <v>0.21299462995438256</v>
      </c>
      <c r="R28" s="12">
        <f t="shared" si="25"/>
        <v>0.2136377831675588</v>
      </c>
      <c r="S28" s="12">
        <f t="shared" si="25"/>
        <v>0.23568132027916508</v>
      </c>
      <c r="T28" s="12">
        <f t="shared" si="25"/>
        <v>0.2447840627225398</v>
      </c>
      <c r="U28" s="12">
        <f t="shared" si="25"/>
        <v>0.2506650860727076</v>
      </c>
      <c r="V28" s="12">
        <f t="shared" si="25"/>
        <v>0.23542283060659167</v>
      </c>
      <c r="W28" s="12">
        <f t="shared" si="25"/>
        <v>0.25807917085916821</v>
      </c>
      <c r="X28" s="12">
        <f t="shared" si="25"/>
        <v>0.28118268984111922</v>
      </c>
      <c r="Y28" s="12">
        <f t="shared" si="25"/>
        <v>0.24467343373338166</v>
      </c>
      <c r="Z28" s="12">
        <f t="shared" si="25"/>
        <v>0.23785871246830359</v>
      </c>
      <c r="AA28" s="12">
        <f t="shared" si="25"/>
        <v>0.21774676929518993</v>
      </c>
      <c r="AB28" s="12">
        <f t="shared" si="25"/>
        <v>0.21606346746617877</v>
      </c>
      <c r="AC28" s="12">
        <f t="shared" si="25"/>
        <v>0.20453927997129176</v>
      </c>
      <c r="AD28" s="12">
        <f t="shared" si="25"/>
        <v>0.2093769332263177</v>
      </c>
      <c r="AE28" s="12">
        <f t="shared" si="25"/>
        <v>0.21203619943175558</v>
      </c>
      <c r="AF28" s="12">
        <f t="shared" si="25"/>
        <v>0.20858781826983083</v>
      </c>
      <c r="AG28" s="12">
        <f t="shared" si="25"/>
        <v>0.17963217134828763</v>
      </c>
      <c r="AH28" s="12">
        <f t="shared" si="25"/>
        <v>0.170912107935482</v>
      </c>
      <c r="AI28" s="12">
        <f t="shared" si="25"/>
        <v>0.19662868985748005</v>
      </c>
      <c r="AJ28" s="12">
        <f t="shared" si="25"/>
        <v>0.17969989353316237</v>
      </c>
      <c r="AK28" s="12">
        <f t="shared" si="25"/>
        <v>0.1573595460044924</v>
      </c>
      <c r="AL28" s="12">
        <f t="shared" si="25"/>
        <v>0.16580310149060112</v>
      </c>
      <c r="AM28" s="12">
        <f t="shared" si="25"/>
        <v>0.16155650581099865</v>
      </c>
      <c r="AN28" s="12">
        <f t="shared" si="25"/>
        <v>0.16260295358505769</v>
      </c>
      <c r="AO28" s="12">
        <f t="shared" si="25"/>
        <v>0.17551262966397735</v>
      </c>
      <c r="AP28" s="12">
        <f t="shared" si="25"/>
        <v>0.19803624839269529</v>
      </c>
      <c r="AQ28" s="12">
        <f t="shared" si="25"/>
        <v>0.192426420719015</v>
      </c>
      <c r="AR28" s="12">
        <f t="shared" si="25"/>
        <v>9.1769716053007017E-2</v>
      </c>
      <c r="AS28" s="12">
        <f t="shared" si="25"/>
        <v>5.9610922735195811E-2</v>
      </c>
      <c r="AT28" s="12">
        <f t="shared" si="25"/>
        <v>3.1321178569489121E-2</v>
      </c>
    </row>
    <row r="29" spans="1:46" x14ac:dyDescent="0.3">
      <c r="L29" s="29" t="str">
        <f t="shared" si="24"/>
        <v>Applied Research (6.2)</v>
      </c>
      <c r="M29" s="12">
        <f t="shared" ref="M29:AT29" si="26">IFERROR(M16/M$24,"")</f>
        <v>7.8991592467679533E-2</v>
      </c>
      <c r="N29" s="12">
        <f t="shared" si="26"/>
        <v>0.10838961966276821</v>
      </c>
      <c r="O29" s="12">
        <f t="shared" si="26"/>
        <v>9.8165667640949805E-2</v>
      </c>
      <c r="P29" s="12">
        <f t="shared" si="26"/>
        <v>9.7327658171846285E-2</v>
      </c>
      <c r="Q29" s="12">
        <f t="shared" si="26"/>
        <v>9.7085402653850725E-2</v>
      </c>
      <c r="R29" s="12">
        <f t="shared" si="26"/>
        <v>0.10425882723546709</v>
      </c>
      <c r="S29" s="12">
        <f t="shared" si="26"/>
        <v>0.11014078263494974</v>
      </c>
      <c r="T29" s="12">
        <f t="shared" si="26"/>
        <v>9.6827947934996952E-2</v>
      </c>
      <c r="U29" s="12">
        <f t="shared" si="26"/>
        <v>9.9314642425104821E-2</v>
      </c>
      <c r="V29" s="12">
        <f t="shared" si="26"/>
        <v>0.11233231485231726</v>
      </c>
      <c r="W29" s="12">
        <f t="shared" si="26"/>
        <v>0.12543233307432403</v>
      </c>
      <c r="X29" s="12">
        <f t="shared" si="26"/>
        <v>0.12750137820739993</v>
      </c>
      <c r="Y29" s="12">
        <f t="shared" si="26"/>
        <v>0.12299896879025378</v>
      </c>
      <c r="Z29" s="12">
        <f t="shared" si="26"/>
        <v>0.1271704587933199</v>
      </c>
      <c r="AA29" s="12">
        <f t="shared" si="26"/>
        <v>0.1438128700526673</v>
      </c>
      <c r="AB29" s="12">
        <f t="shared" si="26"/>
        <v>0.1407848602384551</v>
      </c>
      <c r="AC29" s="12">
        <f t="shared" si="26"/>
        <v>0.13476892880555436</v>
      </c>
      <c r="AD29" s="12">
        <f t="shared" si="26"/>
        <v>0.14064229430105543</v>
      </c>
      <c r="AE29" s="12">
        <f t="shared" si="26"/>
        <v>0.15947027485412699</v>
      </c>
      <c r="AF29" s="12">
        <f t="shared" si="26"/>
        <v>0.15722445847876043</v>
      </c>
      <c r="AG29" s="12">
        <f t="shared" si="26"/>
        <v>0.1873430782633809</v>
      </c>
      <c r="AH29" s="12">
        <f t="shared" si="26"/>
        <v>0.22281110694140022</v>
      </c>
      <c r="AI29" s="12">
        <f t="shared" si="26"/>
        <v>0.22677808082626461</v>
      </c>
      <c r="AJ29" s="12">
        <f t="shared" si="26"/>
        <v>0.23784053601027727</v>
      </c>
      <c r="AK29" s="12">
        <f t="shared" si="26"/>
        <v>0.26602561079210546</v>
      </c>
      <c r="AL29" s="12">
        <f t="shared" si="26"/>
        <v>0.25887158350082901</v>
      </c>
      <c r="AM29" s="12">
        <f t="shared" si="26"/>
        <v>0.27045662583149171</v>
      </c>
      <c r="AN29" s="12">
        <f t="shared" si="26"/>
        <v>0.26664780339100991</v>
      </c>
      <c r="AO29" s="12">
        <f t="shared" si="26"/>
        <v>0.2529115763194601</v>
      </c>
      <c r="AP29" s="12">
        <f t="shared" si="26"/>
        <v>0.25117638469524933</v>
      </c>
      <c r="AQ29" s="12">
        <f t="shared" si="26"/>
        <v>0.25175389598240988</v>
      </c>
      <c r="AR29" s="12">
        <f t="shared" si="26"/>
        <v>0.26052754360667685</v>
      </c>
      <c r="AS29" s="12">
        <f t="shared" si="26"/>
        <v>0.30550507409324906</v>
      </c>
      <c r="AT29" s="12">
        <f t="shared" si="26"/>
        <v>0.21932926774318426</v>
      </c>
    </row>
    <row r="30" spans="1:46" x14ac:dyDescent="0.3">
      <c r="L30" s="29" t="str">
        <f t="shared" si="24"/>
        <v>Basic Research (6.1)</v>
      </c>
      <c r="M30" s="12">
        <f t="shared" ref="M30:AT30" si="27">IFERROR(M17/M$24,"")</f>
        <v>4.3329013726523938E-2</v>
      </c>
      <c r="N30" s="12">
        <f t="shared" si="27"/>
        <v>5.035836416102412E-2</v>
      </c>
      <c r="O30" s="12">
        <f t="shared" si="27"/>
        <v>5.4571228261998346E-2</v>
      </c>
      <c r="P30" s="12">
        <f t="shared" si="27"/>
        <v>6.0677550953009113E-2</v>
      </c>
      <c r="Q30" s="12">
        <f t="shared" si="27"/>
        <v>4.7515394127870023E-2</v>
      </c>
      <c r="R30" s="12">
        <f t="shared" si="27"/>
        <v>7.1875385726567834E-2</v>
      </c>
      <c r="S30" s="12">
        <f t="shared" si="27"/>
        <v>7.6663044708380618E-2</v>
      </c>
      <c r="T30" s="12">
        <f t="shared" si="27"/>
        <v>8.3330603298538239E-2</v>
      </c>
      <c r="U30" s="12">
        <f t="shared" si="27"/>
        <v>8.0070885163438563E-2</v>
      </c>
      <c r="V30" s="12">
        <f t="shared" si="27"/>
        <v>8.8439756369245448E-2</v>
      </c>
      <c r="W30" s="12">
        <f t="shared" si="27"/>
        <v>8.5087092415239637E-2</v>
      </c>
      <c r="X30" s="12">
        <f t="shared" si="27"/>
        <v>9.033861321651504E-2</v>
      </c>
      <c r="Y30" s="12">
        <f t="shared" si="27"/>
        <v>9.6066579892141915E-2</v>
      </c>
      <c r="Z30" s="12">
        <f t="shared" si="27"/>
        <v>0.11441060242006346</v>
      </c>
      <c r="AA30" s="12">
        <f t="shared" si="27"/>
        <v>0.12133261506697253</v>
      </c>
      <c r="AB30" s="12">
        <f t="shared" si="27"/>
        <v>0.13061122565044311</v>
      </c>
      <c r="AC30" s="12">
        <f t="shared" si="27"/>
        <v>0.11421837619859494</v>
      </c>
      <c r="AD30" s="12">
        <f t="shared" si="27"/>
        <v>0.11272713564927207</v>
      </c>
      <c r="AE30" s="12">
        <f t="shared" si="27"/>
        <v>0.12055096032187</v>
      </c>
      <c r="AF30" s="12">
        <f t="shared" si="27"/>
        <v>0.11176039216825391</v>
      </c>
      <c r="AG30" s="12">
        <f t="shared" si="27"/>
        <v>0.12491832054674075</v>
      </c>
      <c r="AH30" s="12">
        <f t="shared" si="27"/>
        <v>0.11498996594164007</v>
      </c>
      <c r="AI30" s="12">
        <f t="shared" si="27"/>
        <v>0.11943946164183558</v>
      </c>
      <c r="AJ30" s="12">
        <f t="shared" si="27"/>
        <v>0.12214032990330176</v>
      </c>
      <c r="AK30" s="12">
        <f t="shared" si="27"/>
        <v>0.12926032819350589</v>
      </c>
      <c r="AL30" s="12">
        <f t="shared" si="27"/>
        <v>0.13154026725934803</v>
      </c>
      <c r="AM30" s="12">
        <f t="shared" si="27"/>
        <v>0.13310260118090628</v>
      </c>
      <c r="AN30" s="12">
        <f t="shared" si="27"/>
        <v>0.1278162601782325</v>
      </c>
      <c r="AO30" s="12">
        <f t="shared" si="27"/>
        <v>0.13483491071475992</v>
      </c>
      <c r="AP30" s="12">
        <f t="shared" si="27"/>
        <v>0.12575396927136864</v>
      </c>
      <c r="AQ30" s="12">
        <f t="shared" si="27"/>
        <v>0.11892213134921209</v>
      </c>
      <c r="AR30" s="12">
        <f t="shared" si="27"/>
        <v>0.10685937408059046</v>
      </c>
      <c r="AS30" s="12">
        <f t="shared" si="27"/>
        <v>0.10019483647119086</v>
      </c>
      <c r="AT30" s="12">
        <f t="shared" si="27"/>
        <v>7.8593016878416438E-2</v>
      </c>
    </row>
    <row r="31" spans="1:46" x14ac:dyDescent="0.3">
      <c r="L31" s="29" t="str">
        <f t="shared" si="24"/>
        <v>Commercialization</v>
      </c>
      <c r="M31" s="12" t="str">
        <f t="shared" ref="M31:AT31" si="28">IFERROR(M18/M$24,"")</f>
        <v/>
      </c>
      <c r="N31" s="12" t="str">
        <f t="shared" si="28"/>
        <v/>
      </c>
      <c r="O31" s="12" t="str">
        <f t="shared" si="28"/>
        <v/>
      </c>
      <c r="P31" s="12" t="str">
        <f t="shared" si="28"/>
        <v/>
      </c>
      <c r="Q31" s="12" t="str">
        <f t="shared" si="28"/>
        <v/>
      </c>
      <c r="R31" s="12">
        <f t="shared" si="28"/>
        <v>8.0087232549528625E-2</v>
      </c>
      <c r="S31" s="12">
        <f t="shared" si="28"/>
        <v>4.4651884943259834E-2</v>
      </c>
      <c r="T31" s="12">
        <f t="shared" si="28"/>
        <v>1.8670326027974828E-2</v>
      </c>
      <c r="U31" s="12">
        <f t="shared" si="28"/>
        <v>2.0378621906064841E-2</v>
      </c>
      <c r="V31" s="12">
        <f t="shared" si="28"/>
        <v>1.3163545471373004E-2</v>
      </c>
      <c r="W31" s="12">
        <f t="shared" si="28"/>
        <v>2.9107966482708171E-2</v>
      </c>
      <c r="X31" s="12">
        <f t="shared" si="28"/>
        <v>3.0253044132915692E-2</v>
      </c>
      <c r="Y31" s="12">
        <f t="shared" si="28"/>
        <v>3.5547039513710278E-2</v>
      </c>
      <c r="Z31" s="12">
        <f t="shared" si="28"/>
        <v>3.606534994943255E-2</v>
      </c>
      <c r="AA31" s="12">
        <f t="shared" si="28"/>
        <v>4.4547503478112239E-2</v>
      </c>
      <c r="AB31" s="12">
        <f t="shared" si="28"/>
        <v>4.899032357439348E-2</v>
      </c>
      <c r="AC31" s="12">
        <f t="shared" si="28"/>
        <v>4.6847352626902733E-2</v>
      </c>
      <c r="AD31" s="12">
        <f t="shared" si="28"/>
        <v>4.6782886204229018E-2</v>
      </c>
      <c r="AE31" s="12">
        <f t="shared" si="28"/>
        <v>4.6766317993764184E-2</v>
      </c>
      <c r="AF31" s="12">
        <f t="shared" si="28"/>
        <v>4.1196519185696626E-2</v>
      </c>
      <c r="AG31" s="12">
        <f t="shared" si="28"/>
        <v>4.4673528381349123E-2</v>
      </c>
      <c r="AH31" s="12">
        <f t="shared" si="28"/>
        <v>5.1154106724342202E-2</v>
      </c>
      <c r="AI31" s="12">
        <f t="shared" si="28"/>
        <v>4.3638949300032898E-2</v>
      </c>
      <c r="AJ31" s="12">
        <f t="shared" si="28"/>
        <v>4.6934376077332612E-2</v>
      </c>
      <c r="AK31" s="12">
        <f t="shared" si="28"/>
        <v>5.6530060586060971E-2</v>
      </c>
      <c r="AL31" s="12">
        <f t="shared" si="28"/>
        <v>4.389506878640876E-2</v>
      </c>
      <c r="AM31" s="12">
        <f t="shared" si="28"/>
        <v>3.7407119360184829E-2</v>
      </c>
      <c r="AN31" s="12">
        <f t="shared" si="28"/>
        <v>3.6961248914369652E-2</v>
      </c>
      <c r="AO31" s="12">
        <f t="shared" si="28"/>
        <v>2.6475419396347285E-2</v>
      </c>
      <c r="AP31" s="12">
        <f t="shared" si="28"/>
        <v>2.3534560444019186E-2</v>
      </c>
      <c r="AQ31" s="12">
        <f t="shared" si="28"/>
        <v>2.3337759365805111E-2</v>
      </c>
      <c r="AR31" s="12">
        <f t="shared" si="28"/>
        <v>1.2939021722762253E-2</v>
      </c>
      <c r="AS31" s="12">
        <f t="shared" si="28"/>
        <v>6.5705611835057036E-3</v>
      </c>
      <c r="AT31" s="12">
        <f t="shared" si="28"/>
        <v>7.2574493621632465E-3</v>
      </c>
    </row>
    <row r="32" spans="1:46" x14ac:dyDescent="0.3">
      <c r="L32" s="29" t="str">
        <f t="shared" si="24"/>
        <v>Engineering Development</v>
      </c>
      <c r="M32" s="12">
        <f t="shared" ref="M32:AT32" si="29">IFERROR(M19/M$24,"")</f>
        <v>0.38299576035545724</v>
      </c>
      <c r="N32" s="12">
        <f t="shared" si="29"/>
        <v>0.27463601705117663</v>
      </c>
      <c r="O32" s="12">
        <f t="shared" si="29"/>
        <v>0.33696206691050262</v>
      </c>
      <c r="P32" s="12">
        <f t="shared" si="29"/>
        <v>0.36834042288473962</v>
      </c>
      <c r="Q32" s="12">
        <f t="shared" si="29"/>
        <v>0.40344875372371697</v>
      </c>
      <c r="R32" s="12">
        <f t="shared" si="29"/>
        <v>0.24885125592148771</v>
      </c>
      <c r="S32" s="12">
        <f t="shared" si="29"/>
        <v>0.26680602954459537</v>
      </c>
      <c r="T32" s="12">
        <f t="shared" si="29"/>
        <v>0.28142209815293612</v>
      </c>
      <c r="U32" s="12">
        <f t="shared" si="29"/>
        <v>0.24590063327291006</v>
      </c>
      <c r="V32" s="12">
        <f t="shared" si="29"/>
        <v>0.2141586676501763</v>
      </c>
      <c r="W32" s="12">
        <f t="shared" si="29"/>
        <v>0.16259705652422829</v>
      </c>
      <c r="X32" s="12">
        <f t="shared" si="29"/>
        <v>0.16600577851085463</v>
      </c>
      <c r="Y32" s="12">
        <f t="shared" si="29"/>
        <v>0.14497052416541142</v>
      </c>
      <c r="Z32" s="12">
        <f t="shared" si="29"/>
        <v>0.12139009696148158</v>
      </c>
      <c r="AA32" s="12">
        <f t="shared" si="29"/>
        <v>0.11523915040195969</v>
      </c>
      <c r="AB32" s="12">
        <f t="shared" si="29"/>
        <v>7.4098875642060205E-2</v>
      </c>
      <c r="AC32" s="12">
        <f t="shared" si="29"/>
        <v>6.6667343915438548E-2</v>
      </c>
      <c r="AD32" s="12">
        <f t="shared" si="29"/>
        <v>8.7674725523848487E-2</v>
      </c>
      <c r="AE32" s="12">
        <f t="shared" si="29"/>
        <v>9.5618068714798901E-2</v>
      </c>
      <c r="AF32" s="12">
        <f t="shared" si="29"/>
        <v>0.12494893090198254</v>
      </c>
      <c r="AG32" s="12">
        <f t="shared" si="29"/>
        <v>0.14406156665187209</v>
      </c>
      <c r="AH32" s="12">
        <f t="shared" si="29"/>
        <v>0.13947283397457591</v>
      </c>
      <c r="AI32" s="12">
        <f t="shared" si="29"/>
        <v>0.13215721865954638</v>
      </c>
      <c r="AJ32" s="12">
        <f t="shared" si="29"/>
        <v>0.13297078381284316</v>
      </c>
      <c r="AK32" s="12">
        <f t="shared" si="29"/>
        <v>0.16596893342259914</v>
      </c>
      <c r="AL32" s="12">
        <f t="shared" si="29"/>
        <v>0.16549754568147396</v>
      </c>
      <c r="AM32" s="12">
        <f t="shared" si="29"/>
        <v>0.19706502700915432</v>
      </c>
      <c r="AN32" s="12">
        <f t="shared" si="29"/>
        <v>0.19925326322734049</v>
      </c>
      <c r="AO32" s="12">
        <f t="shared" si="29"/>
        <v>0.214677061669383</v>
      </c>
      <c r="AP32" s="12">
        <f t="shared" si="29"/>
        <v>0.23085832960309099</v>
      </c>
      <c r="AQ32" s="12">
        <f t="shared" si="29"/>
        <v>0.24804195208422936</v>
      </c>
      <c r="AR32" s="12">
        <f t="shared" si="29"/>
        <v>8.1686550982150663E-2</v>
      </c>
      <c r="AS32" s="12">
        <f t="shared" si="29"/>
        <v>5.0662520605151501E-2</v>
      </c>
      <c r="AT32" s="12">
        <f t="shared" si="29"/>
        <v>6.4371830942576674E-2</v>
      </c>
    </row>
    <row r="33" spans="12:46" x14ac:dyDescent="0.3">
      <c r="L33" s="29" t="str">
        <f t="shared" si="24"/>
        <v>Experimental Development</v>
      </c>
      <c r="M33" s="12" t="str">
        <f t="shared" ref="M33:AT33" si="30">IFERROR(M20/M$24,"")</f>
        <v/>
      </c>
      <c r="N33" s="12" t="str">
        <f t="shared" si="30"/>
        <v/>
      </c>
      <c r="O33" s="12" t="str">
        <f t="shared" si="30"/>
        <v/>
      </c>
      <c r="P33" s="12" t="str">
        <f t="shared" si="30"/>
        <v/>
      </c>
      <c r="Q33" s="12" t="str">
        <f t="shared" si="30"/>
        <v/>
      </c>
      <c r="R33" s="12" t="str">
        <f t="shared" si="30"/>
        <v/>
      </c>
      <c r="S33" s="12" t="str">
        <f t="shared" si="30"/>
        <v/>
      </c>
      <c r="T33" s="12" t="str">
        <f t="shared" si="30"/>
        <v/>
      </c>
      <c r="U33" s="12" t="str">
        <f t="shared" si="30"/>
        <v/>
      </c>
      <c r="V33" s="12" t="str">
        <f t="shared" si="30"/>
        <v/>
      </c>
      <c r="W33" s="12" t="str">
        <f t="shared" si="30"/>
        <v/>
      </c>
      <c r="X33" s="12" t="str">
        <f t="shared" si="30"/>
        <v/>
      </c>
      <c r="Y33" s="12" t="str">
        <f t="shared" si="30"/>
        <v/>
      </c>
      <c r="Z33" s="12" t="str">
        <f t="shared" si="30"/>
        <v/>
      </c>
      <c r="AA33" s="12" t="str">
        <f t="shared" si="30"/>
        <v/>
      </c>
      <c r="AB33" s="12" t="str">
        <f t="shared" si="30"/>
        <v/>
      </c>
      <c r="AC33" s="12" t="str">
        <f t="shared" si="30"/>
        <v/>
      </c>
      <c r="AD33" s="12" t="str">
        <f t="shared" si="30"/>
        <v/>
      </c>
      <c r="AE33" s="12" t="str">
        <f t="shared" si="30"/>
        <v/>
      </c>
      <c r="AF33" s="12" t="str">
        <f t="shared" si="30"/>
        <v/>
      </c>
      <c r="AG33" s="12" t="str">
        <f t="shared" si="30"/>
        <v/>
      </c>
      <c r="AH33" s="12" t="str">
        <f t="shared" si="30"/>
        <v/>
      </c>
      <c r="AI33" s="12" t="str">
        <f t="shared" si="30"/>
        <v/>
      </c>
      <c r="AJ33" s="12" t="str">
        <f t="shared" si="30"/>
        <v/>
      </c>
      <c r="AK33" s="12" t="str">
        <f t="shared" si="30"/>
        <v/>
      </c>
      <c r="AL33" s="12" t="str">
        <f t="shared" si="30"/>
        <v/>
      </c>
      <c r="AM33" s="12" t="str">
        <f t="shared" si="30"/>
        <v/>
      </c>
      <c r="AN33" s="12" t="str">
        <f t="shared" si="30"/>
        <v/>
      </c>
      <c r="AO33" s="12" t="str">
        <f t="shared" si="30"/>
        <v/>
      </c>
      <c r="AP33" s="12" t="str">
        <f t="shared" si="30"/>
        <v/>
      </c>
      <c r="AQ33" s="12" t="str">
        <f t="shared" si="30"/>
        <v/>
      </c>
      <c r="AR33" s="12">
        <f t="shared" si="30"/>
        <v>0.15199357423445012</v>
      </c>
      <c r="AS33" s="12">
        <f t="shared" si="30"/>
        <v>0.22700056600457186</v>
      </c>
      <c r="AT33" s="12">
        <f t="shared" si="30"/>
        <v>0.27278931561131475</v>
      </c>
    </row>
    <row r="34" spans="12:46" x14ac:dyDescent="0.3">
      <c r="L34" s="29" t="str">
        <f t="shared" si="24"/>
        <v>Operational Systems Development</v>
      </c>
      <c r="M34" s="12">
        <f t="shared" ref="M34:AT34" si="31">IFERROR(M21/M$24,"")</f>
        <v>0.1829477471187636</v>
      </c>
      <c r="N34" s="12">
        <f t="shared" si="31"/>
        <v>0.20435027585701832</v>
      </c>
      <c r="O34" s="12">
        <f t="shared" si="31"/>
        <v>0.17760230513897945</v>
      </c>
      <c r="P34" s="12">
        <f t="shared" si="31"/>
        <v>0.16444308960790988</v>
      </c>
      <c r="Q34" s="12">
        <f t="shared" si="31"/>
        <v>0.15914565584053009</v>
      </c>
      <c r="R34" s="12">
        <f t="shared" si="31"/>
        <v>0.21367185438374436</v>
      </c>
      <c r="S34" s="12">
        <f t="shared" si="31"/>
        <v>0.19454939826598974</v>
      </c>
      <c r="T34" s="12">
        <f t="shared" si="31"/>
        <v>0.20067753648890793</v>
      </c>
      <c r="U34" s="12">
        <f t="shared" si="31"/>
        <v>0.23094211141685353</v>
      </c>
      <c r="V34" s="12">
        <f t="shared" si="31"/>
        <v>0.25221326406130146</v>
      </c>
      <c r="W34" s="12">
        <f t="shared" si="31"/>
        <v>0.25129963526452209</v>
      </c>
      <c r="X34" s="12">
        <f t="shared" si="31"/>
        <v>0.22325690458329717</v>
      </c>
      <c r="Y34" s="12">
        <f t="shared" si="31"/>
        <v>0.28055375712734482</v>
      </c>
      <c r="Z34" s="12">
        <f t="shared" si="31"/>
        <v>0.30067552524518781</v>
      </c>
      <c r="AA34" s="12">
        <f t="shared" si="31"/>
        <v>0.29770119097481995</v>
      </c>
      <c r="AB34" s="12">
        <f t="shared" si="31"/>
        <v>0.32964634207587062</v>
      </c>
      <c r="AC34" s="12">
        <f t="shared" si="31"/>
        <v>0.38075925649823139</v>
      </c>
      <c r="AD34" s="12">
        <f t="shared" si="31"/>
        <v>0.35624492752844539</v>
      </c>
      <c r="AE34" s="12">
        <f t="shared" si="31"/>
        <v>0.31514340554236575</v>
      </c>
      <c r="AF34" s="12">
        <f t="shared" si="31"/>
        <v>0.31607980769948002</v>
      </c>
      <c r="AG34" s="12">
        <f t="shared" si="31"/>
        <v>0.27628694962640232</v>
      </c>
      <c r="AH34" s="12">
        <f t="shared" si="31"/>
        <v>0.25833676008906953</v>
      </c>
      <c r="AI34" s="12">
        <f t="shared" si="31"/>
        <v>0.23451386383466821</v>
      </c>
      <c r="AJ34" s="12">
        <f t="shared" si="31"/>
        <v>0.22818990271905923</v>
      </c>
      <c r="AK34" s="12">
        <f t="shared" si="31"/>
        <v>0.1643728227252437</v>
      </c>
      <c r="AL34" s="12">
        <f t="shared" si="31"/>
        <v>0.17939370969682075</v>
      </c>
      <c r="AM34" s="12">
        <f t="shared" si="31"/>
        <v>0.15057431186049397</v>
      </c>
      <c r="AN34" s="12">
        <f t="shared" si="31"/>
        <v>0.16333692954071827</v>
      </c>
      <c r="AO34" s="12">
        <f t="shared" si="31"/>
        <v>0.1515964922852362</v>
      </c>
      <c r="AP34" s="12">
        <f t="shared" si="31"/>
        <v>0.13198097511905235</v>
      </c>
      <c r="AQ34" s="12">
        <f t="shared" si="31"/>
        <v>0.11930486676023778</v>
      </c>
      <c r="AR34" s="12">
        <f t="shared" si="31"/>
        <v>9.8576166755876132E-3</v>
      </c>
      <c r="AS34" s="12">
        <f t="shared" si="31"/>
        <v>4.6618417295960892E-3</v>
      </c>
      <c r="AT34" s="12">
        <f t="shared" si="31"/>
        <v>3.2190856520043884E-3</v>
      </c>
    </row>
    <row r="35" spans="12:46" x14ac:dyDescent="0.3">
      <c r="L35" s="29" t="str">
        <f t="shared" si="24"/>
        <v>R&amp;D administrative and operational expenses</v>
      </c>
      <c r="M35" s="12">
        <f t="shared" ref="M35:AT35" si="32">IFERROR(M22/M$24,"")</f>
        <v>3.5710138584375703E-2</v>
      </c>
      <c r="N35" s="12">
        <f t="shared" si="32"/>
        <v>5.3478458555595708E-2</v>
      </c>
      <c r="O35" s="12">
        <f t="shared" si="32"/>
        <v>6.4200024072843684E-2</v>
      </c>
      <c r="P35" s="12">
        <f t="shared" si="32"/>
        <v>6.3820582969036754E-2</v>
      </c>
      <c r="Q35" s="12">
        <f t="shared" si="32"/>
        <v>4.9817012444937601E-2</v>
      </c>
      <c r="R35" s="12">
        <f t="shared" si="32"/>
        <v>3.5408402413356466E-2</v>
      </c>
      <c r="S35" s="12">
        <f t="shared" si="32"/>
        <v>3.977299984629859E-2</v>
      </c>
      <c r="T35" s="12">
        <f t="shared" si="32"/>
        <v>4.9119866962088705E-2</v>
      </c>
      <c r="U35" s="12">
        <f t="shared" si="32"/>
        <v>4.2324942074184392E-2</v>
      </c>
      <c r="V35" s="12">
        <f t="shared" si="32"/>
        <v>5.02393085990527E-2</v>
      </c>
      <c r="W35" s="12">
        <f t="shared" si="32"/>
        <v>5.4356341669429681E-2</v>
      </c>
      <c r="X35" s="12">
        <f t="shared" si="32"/>
        <v>5.145423526550208E-2</v>
      </c>
      <c r="Y35" s="12">
        <f t="shared" si="32"/>
        <v>5.5716387361406432E-2</v>
      </c>
      <c r="Z35" s="12">
        <f t="shared" si="32"/>
        <v>4.0528919531012529E-2</v>
      </c>
      <c r="AA35" s="12">
        <f t="shared" si="32"/>
        <v>3.6283702082924724E-2</v>
      </c>
      <c r="AB35" s="12">
        <f t="shared" si="32"/>
        <v>3.5837546160499945E-2</v>
      </c>
      <c r="AC35" s="12">
        <f t="shared" si="32"/>
        <v>3.2635265838556513E-2</v>
      </c>
      <c r="AD35" s="12">
        <f t="shared" si="32"/>
        <v>3.2116344486653334E-2</v>
      </c>
      <c r="AE35" s="12">
        <f t="shared" si="32"/>
        <v>3.5350491374940167E-2</v>
      </c>
      <c r="AF35" s="12">
        <f t="shared" si="32"/>
        <v>3.5798087414684342E-2</v>
      </c>
      <c r="AG35" s="12">
        <f t="shared" si="32"/>
        <v>4.0392184403876631E-2</v>
      </c>
      <c r="AH35" s="12">
        <f t="shared" si="32"/>
        <v>3.9121371213817861E-2</v>
      </c>
      <c r="AI35" s="12">
        <f t="shared" si="32"/>
        <v>4.4716248417385099E-2</v>
      </c>
      <c r="AJ35" s="12">
        <f t="shared" si="32"/>
        <v>4.8647750648807338E-2</v>
      </c>
      <c r="AK35" s="12">
        <f t="shared" si="32"/>
        <v>5.7338988373921713E-2</v>
      </c>
      <c r="AL35" s="12">
        <f t="shared" si="32"/>
        <v>5.1442145853461033E-2</v>
      </c>
      <c r="AM35" s="12">
        <f t="shared" si="32"/>
        <v>4.5181808253573194E-2</v>
      </c>
      <c r="AN35" s="12">
        <f t="shared" si="32"/>
        <v>3.7223088350468857E-2</v>
      </c>
      <c r="AO35" s="12">
        <f t="shared" si="32"/>
        <v>3.6808933493608621E-2</v>
      </c>
      <c r="AP35" s="12">
        <f t="shared" si="32"/>
        <v>3.4222620899821282E-2</v>
      </c>
      <c r="AQ35" s="12">
        <f t="shared" si="32"/>
        <v>3.9022572381484717E-2</v>
      </c>
      <c r="AR35" s="12">
        <f t="shared" si="32"/>
        <v>0.2036815472844776</v>
      </c>
      <c r="AS35" s="12">
        <f t="shared" si="32"/>
        <v>0.18107037971008422</v>
      </c>
      <c r="AT35" s="12">
        <f t="shared" si="32"/>
        <v>0.25873462364716399</v>
      </c>
    </row>
    <row r="36" spans="12:46" x14ac:dyDescent="0.3">
      <c r="L36" s="29" t="str">
        <f t="shared" si="24"/>
        <v>R&amp;D facilities and major equipment</v>
      </c>
      <c r="M36" s="12">
        <f t="shared" ref="M36:AT36" si="33">IFERROR(M23/M$24,"")</f>
        <v>1.37237201556947E-2</v>
      </c>
      <c r="N36" s="12">
        <f t="shared" si="33"/>
        <v>1.0617621017519679E-2</v>
      </c>
      <c r="O36" s="12">
        <f t="shared" si="33"/>
        <v>8.7666530660536705E-3</v>
      </c>
      <c r="P36" s="12">
        <f t="shared" si="33"/>
        <v>1.8208944684823272E-2</v>
      </c>
      <c r="Q36" s="12">
        <f t="shared" si="33"/>
        <v>2.9993151254712084E-2</v>
      </c>
      <c r="R36" s="12">
        <f t="shared" si="33"/>
        <v>3.2209258602289056E-2</v>
      </c>
      <c r="S36" s="12">
        <f t="shared" si="33"/>
        <v>3.1734539777361001E-2</v>
      </c>
      <c r="T36" s="12">
        <f t="shared" si="33"/>
        <v>2.5167558412017479E-2</v>
      </c>
      <c r="U36" s="12">
        <f t="shared" si="33"/>
        <v>3.0403077668736189E-2</v>
      </c>
      <c r="V36" s="12">
        <f t="shared" si="33"/>
        <v>3.4030312389942086E-2</v>
      </c>
      <c r="W36" s="12">
        <f t="shared" si="33"/>
        <v>3.4040403710379717E-2</v>
      </c>
      <c r="X36" s="12">
        <f t="shared" si="33"/>
        <v>3.0007356242396269E-2</v>
      </c>
      <c r="Y36" s="12">
        <f t="shared" si="33"/>
        <v>1.9473309416349564E-2</v>
      </c>
      <c r="Z36" s="12">
        <f t="shared" si="33"/>
        <v>2.1900334631198566E-2</v>
      </c>
      <c r="AA36" s="12">
        <f t="shared" si="33"/>
        <v>2.3336198647353739E-2</v>
      </c>
      <c r="AB36" s="12">
        <f t="shared" si="33"/>
        <v>2.3967359192098789E-2</v>
      </c>
      <c r="AC36" s="12">
        <f t="shared" si="33"/>
        <v>1.9564196145429803E-2</v>
      </c>
      <c r="AD36" s="12">
        <f t="shared" si="33"/>
        <v>1.443475308017852E-2</v>
      </c>
      <c r="AE36" s="12">
        <f t="shared" si="33"/>
        <v>1.5064281766378324E-2</v>
      </c>
      <c r="AF36" s="12">
        <f t="shared" si="33"/>
        <v>4.4039858813112566E-3</v>
      </c>
      <c r="AG36" s="12">
        <f t="shared" si="33"/>
        <v>2.6922007780906337E-3</v>
      </c>
      <c r="AH36" s="12">
        <f t="shared" si="33"/>
        <v>3.2017471796723872E-3</v>
      </c>
      <c r="AI36" s="12">
        <f t="shared" si="33"/>
        <v>2.1274874627870322E-3</v>
      </c>
      <c r="AJ36" s="12">
        <f t="shared" si="33"/>
        <v>3.5764272952162738E-3</v>
      </c>
      <c r="AK36" s="12">
        <f t="shared" si="33"/>
        <v>3.1437099020707898E-3</v>
      </c>
      <c r="AL36" s="12">
        <f t="shared" si="33"/>
        <v>3.5565777310572855E-3</v>
      </c>
      <c r="AM36" s="12">
        <f t="shared" si="33"/>
        <v>4.6560006931971485E-3</v>
      </c>
      <c r="AN36" s="12">
        <f t="shared" si="33"/>
        <v>6.1584528128026186E-3</v>
      </c>
      <c r="AO36" s="12">
        <f t="shared" si="33"/>
        <v>7.1829764572275039E-3</v>
      </c>
      <c r="AP36" s="12">
        <f t="shared" si="33"/>
        <v>4.4369115747030724E-3</v>
      </c>
      <c r="AQ36" s="12">
        <f t="shared" si="33"/>
        <v>7.190401357606264E-3</v>
      </c>
      <c r="AR36" s="12">
        <f t="shared" si="33"/>
        <v>8.0685055360297547E-2</v>
      </c>
      <c r="AS36" s="12">
        <f t="shared" si="33"/>
        <v>6.4723297467454796E-2</v>
      </c>
      <c r="AT36" s="12">
        <f t="shared" si="33"/>
        <v>6.4384231593687127E-2</v>
      </c>
    </row>
    <row r="37" spans="12:46" x14ac:dyDescent="0.3">
      <c r="L37" s="1" t="s">
        <v>21</v>
      </c>
      <c r="M37" s="12">
        <f t="shared" ref="M37:AT37" si="34">IF(SUM(M28:M36)=1,SUM(M28:M36),FALSE)</f>
        <v>1</v>
      </c>
      <c r="N37" s="12">
        <f t="shared" si="34"/>
        <v>1</v>
      </c>
      <c r="O37" s="12">
        <f t="shared" si="34"/>
        <v>1</v>
      </c>
      <c r="P37" s="12">
        <f t="shared" si="34"/>
        <v>1</v>
      </c>
      <c r="Q37" s="12">
        <f t="shared" si="34"/>
        <v>1</v>
      </c>
      <c r="R37" s="12">
        <f t="shared" si="34"/>
        <v>1</v>
      </c>
      <c r="S37" s="12">
        <f t="shared" si="34"/>
        <v>0.99999999999999989</v>
      </c>
      <c r="T37" s="12">
        <f t="shared" si="34"/>
        <v>1</v>
      </c>
      <c r="U37" s="12">
        <f t="shared" si="34"/>
        <v>1</v>
      </c>
      <c r="V37" s="12">
        <f t="shared" si="34"/>
        <v>1</v>
      </c>
      <c r="W37" s="12">
        <f t="shared" si="34"/>
        <v>0.99999999999999989</v>
      </c>
      <c r="X37" s="12">
        <f t="shared" si="34"/>
        <v>1</v>
      </c>
      <c r="Y37" s="12">
        <f t="shared" si="34"/>
        <v>0.99999999999999989</v>
      </c>
      <c r="Z37" s="12">
        <f t="shared" si="34"/>
        <v>1</v>
      </c>
      <c r="AA37" s="12">
        <f t="shared" si="34"/>
        <v>1</v>
      </c>
      <c r="AB37" s="12">
        <f t="shared" si="34"/>
        <v>1</v>
      </c>
      <c r="AC37" s="12">
        <f t="shared" si="34"/>
        <v>1</v>
      </c>
      <c r="AD37" s="12">
        <f t="shared" si="34"/>
        <v>0.99999999999999989</v>
      </c>
      <c r="AE37" s="12">
        <f t="shared" si="34"/>
        <v>0.99999999999999989</v>
      </c>
      <c r="AF37" s="12">
        <f t="shared" si="34"/>
        <v>1</v>
      </c>
      <c r="AG37" s="12">
        <f t="shared" si="34"/>
        <v>1</v>
      </c>
      <c r="AH37" s="12">
        <f t="shared" si="34"/>
        <v>1.0000000000000002</v>
      </c>
      <c r="AI37" s="12">
        <f t="shared" si="34"/>
        <v>0.99999999999999978</v>
      </c>
      <c r="AJ37" s="12">
        <f t="shared" si="34"/>
        <v>1</v>
      </c>
      <c r="AK37" s="12">
        <f t="shared" si="34"/>
        <v>1</v>
      </c>
      <c r="AL37" s="12">
        <f t="shared" si="34"/>
        <v>1.0000000000000002</v>
      </c>
      <c r="AM37" s="12">
        <f t="shared" si="34"/>
        <v>1</v>
      </c>
      <c r="AN37" s="12">
        <f t="shared" si="34"/>
        <v>1</v>
      </c>
      <c r="AO37" s="12">
        <f t="shared" si="34"/>
        <v>1</v>
      </c>
      <c r="AP37" s="12">
        <f t="shared" si="34"/>
        <v>1.0000000000000002</v>
      </c>
      <c r="AQ37" s="12">
        <f t="shared" si="34"/>
        <v>1.0000000000000002</v>
      </c>
      <c r="AR37" s="12">
        <f t="shared" si="34"/>
        <v>1</v>
      </c>
      <c r="AS37" s="12">
        <f t="shared" si="34"/>
        <v>0.99999999999999978</v>
      </c>
      <c r="AT37" s="12">
        <f t="shared" si="34"/>
        <v>1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T18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18" customWidth="1"/>
    <col min="2" max="12" width="8.6640625" customWidth="1"/>
    <col min="13" max="13" width="7.88671875" customWidth="1"/>
  </cols>
  <sheetData>
    <row r="1" spans="1:20" ht="12.75" customHeight="1" x14ac:dyDescent="0.3">
      <c r="A1" s="112" t="s">
        <v>31</v>
      </c>
      <c r="B1" s="112"/>
      <c r="C1" s="112"/>
      <c r="N1" s="45">
        <v>1000000000</v>
      </c>
    </row>
    <row r="2" spans="1:20" x14ac:dyDescent="0.3">
      <c r="A2" s="1" t="s">
        <v>58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</row>
    <row r="3" spans="1:20" x14ac:dyDescent="0.3">
      <c r="A3" s="1" t="s">
        <v>53</v>
      </c>
      <c r="B3" s="1">
        <v>123024342.40000001</v>
      </c>
      <c r="C3" s="1">
        <v>67336104.640000001</v>
      </c>
      <c r="D3" s="1">
        <v>13270461</v>
      </c>
      <c r="E3" s="1">
        <v>-1320382</v>
      </c>
      <c r="F3" s="1">
        <v>1977295.89</v>
      </c>
      <c r="G3" s="1">
        <v>244624801</v>
      </c>
      <c r="H3" s="1">
        <v>218030669.09999999</v>
      </c>
      <c r="I3" s="1">
        <v>479062468.04000002</v>
      </c>
      <c r="J3" s="1">
        <v>579309887.13</v>
      </c>
      <c r="K3" s="1">
        <v>946973502.76999998</v>
      </c>
      <c r="L3" s="1">
        <v>1409196643.4200001</v>
      </c>
      <c r="M3" s="1">
        <v>1075656297.6199999</v>
      </c>
    </row>
    <row r="4" spans="1:20" x14ac:dyDescent="0.3">
      <c r="A4" s="1" t="s">
        <v>57</v>
      </c>
      <c r="B4" s="1">
        <v>266764901.74000001</v>
      </c>
      <c r="C4" s="1">
        <v>405648534.72000003</v>
      </c>
      <c r="D4" s="1">
        <v>326666879.73000002</v>
      </c>
      <c r="E4" s="1">
        <v>523795221.60000002</v>
      </c>
      <c r="F4" s="1">
        <v>692410749.78999996</v>
      </c>
      <c r="G4" s="1">
        <v>1187333627.8199999</v>
      </c>
      <c r="H4" s="1">
        <v>1853556666.47</v>
      </c>
      <c r="I4" s="1">
        <v>3314278615.8800001</v>
      </c>
      <c r="J4" s="1">
        <v>6488923855.9300003</v>
      </c>
      <c r="K4" s="1">
        <v>14805466187.969999</v>
      </c>
      <c r="L4" s="1">
        <v>11342995538.690001</v>
      </c>
      <c r="M4" s="1">
        <v>8827046432.9099998</v>
      </c>
    </row>
    <row r="5" spans="1:20" x14ac:dyDescent="0.3">
      <c r="A5" s="1" t="s">
        <v>16</v>
      </c>
      <c r="B5" s="1">
        <v>3245324.69</v>
      </c>
      <c r="C5" s="1">
        <v>1020957</v>
      </c>
      <c r="D5" s="1">
        <v>622432</v>
      </c>
      <c r="E5" s="1">
        <v>1084245</v>
      </c>
      <c r="F5" s="1">
        <v>495272</v>
      </c>
      <c r="G5" s="1">
        <v>1197901.48</v>
      </c>
      <c r="H5" s="1">
        <v>42000986.299999997</v>
      </c>
      <c r="I5" s="1">
        <v>160193150.25999999</v>
      </c>
      <c r="J5" s="1">
        <v>348151914.73000002</v>
      </c>
      <c r="K5" s="1">
        <v>565245801.84000003</v>
      </c>
      <c r="L5" s="1">
        <v>1892904899.26</v>
      </c>
      <c r="M5" s="1">
        <v>997859645.16999996</v>
      </c>
    </row>
    <row r="6" spans="1:20" x14ac:dyDescent="0.3">
      <c r="A6" s="41" t="s">
        <v>24</v>
      </c>
      <c r="B6" s="11">
        <f t="shared" ref="B6:M6" si="0">SUBTOTAL(9,B3:B5)</f>
        <v>393034568.82999998</v>
      </c>
      <c r="C6" s="11">
        <f t="shared" si="0"/>
        <v>474005596.36000001</v>
      </c>
      <c r="D6" s="11">
        <f t="shared" si="0"/>
        <v>340559772.73000002</v>
      </c>
      <c r="E6" s="11">
        <f t="shared" si="0"/>
        <v>523559084.60000002</v>
      </c>
      <c r="F6" s="11">
        <f t="shared" si="0"/>
        <v>694883317.67999995</v>
      </c>
      <c r="G6" s="11">
        <f t="shared" si="0"/>
        <v>1433156330.3</v>
      </c>
      <c r="H6" s="11">
        <f t="shared" si="0"/>
        <v>2113588321.8699999</v>
      </c>
      <c r="I6" s="11">
        <f t="shared" si="0"/>
        <v>3953534234.1800003</v>
      </c>
      <c r="J6" s="11">
        <f t="shared" si="0"/>
        <v>7416385657.7900009</v>
      </c>
      <c r="K6" s="11">
        <f t="shared" si="0"/>
        <v>16317685492.58</v>
      </c>
      <c r="L6" s="11">
        <f t="shared" si="0"/>
        <v>14645097081.370001</v>
      </c>
      <c r="M6" s="11">
        <f t="shared" si="0"/>
        <v>10900562375.699999</v>
      </c>
    </row>
    <row r="7" spans="1:20" ht="12.75" customHeight="1" x14ac:dyDescent="0.3"/>
    <row r="8" spans="1:20" x14ac:dyDescent="0.3">
      <c r="B8" s="108">
        <f t="shared" ref="B8:M8" si="1">B2</f>
        <v>2011</v>
      </c>
      <c r="C8" s="108">
        <f t="shared" si="1"/>
        <v>2012</v>
      </c>
      <c r="D8" s="108">
        <f t="shared" si="1"/>
        <v>2013</v>
      </c>
      <c r="E8" s="108">
        <f t="shared" si="1"/>
        <v>2014</v>
      </c>
      <c r="F8" s="108">
        <f t="shared" si="1"/>
        <v>2015</v>
      </c>
      <c r="G8" s="108">
        <f t="shared" si="1"/>
        <v>2016</v>
      </c>
      <c r="H8" s="108">
        <f t="shared" si="1"/>
        <v>2017</v>
      </c>
      <c r="I8" s="108">
        <f t="shared" si="1"/>
        <v>2018</v>
      </c>
      <c r="J8" s="108">
        <f t="shared" si="1"/>
        <v>2019</v>
      </c>
      <c r="K8" s="108">
        <f t="shared" si="1"/>
        <v>2020</v>
      </c>
      <c r="L8" s="108">
        <f t="shared" si="1"/>
        <v>2021</v>
      </c>
      <c r="M8" s="108">
        <f t="shared" si="1"/>
        <v>2022</v>
      </c>
      <c r="N8" s="1" t="s">
        <v>56</v>
      </c>
      <c r="O8" s="20">
        <f>F8</f>
        <v>2015</v>
      </c>
      <c r="P8" s="20">
        <f>K8</f>
        <v>2020</v>
      </c>
      <c r="Q8" s="20">
        <f>M8</f>
        <v>2022</v>
      </c>
      <c r="R8" s="20" t="str">
        <f>P8&amp;"-"&amp;$Q8</f>
        <v>2020-2022</v>
      </c>
      <c r="S8" s="20" t="str">
        <f>O8&amp;"-"&amp;$Q8</f>
        <v>2015-2022</v>
      </c>
      <c r="T8" s="20" t="str">
        <f>"Share "&amp;M8</f>
        <v>Share 2022</v>
      </c>
    </row>
    <row r="9" spans="1:20" x14ac:dyDescent="0.3">
      <c r="A9" s="43" t="str">
        <f>A3</f>
        <v>Products</v>
      </c>
      <c r="B9" s="87">
        <f t="shared" ref="B9:M9" si="2">IF(B3="","",B3/VLOOKUP(B$8,deflator,2,FALSE)/$N$1)</f>
        <v>0.15776431192814308</v>
      </c>
      <c r="C9" s="87">
        <f t="shared" si="2"/>
        <v>8.4796356556972846E-2</v>
      </c>
      <c r="D9" s="87">
        <f t="shared" si="2"/>
        <v>1.6411167170647809E-2</v>
      </c>
      <c r="E9" s="87">
        <f t="shared" si="2"/>
        <v>-1.6018854074608914E-3</v>
      </c>
      <c r="F9" s="87">
        <f t="shared" si="2"/>
        <v>2.3716627446490413E-3</v>
      </c>
      <c r="G9" s="87">
        <f t="shared" si="2"/>
        <v>0.29100322318941496</v>
      </c>
      <c r="H9" s="87">
        <f t="shared" si="2"/>
        <v>0.25481765358196656</v>
      </c>
      <c r="I9" s="87">
        <f t="shared" si="2"/>
        <v>0.54704694046116498</v>
      </c>
      <c r="J9" s="87">
        <f t="shared" si="2"/>
        <v>0.6488126476256677</v>
      </c>
      <c r="K9" s="87">
        <f t="shared" si="2"/>
        <v>1.0466243046244093</v>
      </c>
      <c r="L9" s="87">
        <f t="shared" si="2"/>
        <v>1.5068364896179616</v>
      </c>
      <c r="M9" s="87">
        <f t="shared" si="2"/>
        <v>1.0756562976199999</v>
      </c>
      <c r="N9" s="31" t="str">
        <f>A9</f>
        <v>Products</v>
      </c>
      <c r="O9" s="104">
        <f>F9</f>
        <v>2.3716627446490413E-3</v>
      </c>
      <c r="P9" s="111">
        <f>K9</f>
        <v>1.0466243046244093</v>
      </c>
      <c r="Q9" s="111">
        <f>M9</f>
        <v>1.0756562976199999</v>
      </c>
      <c r="R9" s="107">
        <f>(M9/K9)-1</f>
        <v>2.7738695601961183E-2</v>
      </c>
      <c r="S9" s="107">
        <f>(M9/F9)-1</f>
        <v>452.54521845355191</v>
      </c>
      <c r="T9" s="8">
        <f>L15</f>
        <v>9.6223100167265957E-2</v>
      </c>
    </row>
    <row r="10" spans="1:20" x14ac:dyDescent="0.3">
      <c r="A10" s="43" t="str">
        <f>A4</f>
        <v>R&amp;D</v>
      </c>
      <c r="B10" s="87">
        <f t="shared" ref="B10:M10" si="3">IF(B4="","",B4/VLOOKUP(B$8,deflator,2,FALSE)/$N$1)</f>
        <v>0.34209474603612916</v>
      </c>
      <c r="C10" s="87">
        <f t="shared" si="3"/>
        <v>0.51083319967542906</v>
      </c>
      <c r="D10" s="87">
        <f t="shared" si="3"/>
        <v>0.40397878961122247</v>
      </c>
      <c r="E10" s="87">
        <f t="shared" si="3"/>
        <v>0.63546755558526535</v>
      </c>
      <c r="F10" s="87">
        <f t="shared" si="3"/>
        <v>0.8305103892525928</v>
      </c>
      <c r="G10" s="87">
        <f t="shared" si="3"/>
        <v>1.412440240255121</v>
      </c>
      <c r="H10" s="87">
        <f t="shared" si="3"/>
        <v>2.1662959733177156</v>
      </c>
      <c r="I10" s="87">
        <f t="shared" si="3"/>
        <v>3.784612858675529</v>
      </c>
      <c r="J10" s="87">
        <f t="shared" si="3"/>
        <v>7.2674331316263787</v>
      </c>
      <c r="K10" s="87">
        <f t="shared" si="3"/>
        <v>16.363457592316497</v>
      </c>
      <c r="L10" s="87">
        <f t="shared" si="3"/>
        <v>12.128924418802843</v>
      </c>
      <c r="M10" s="87">
        <f t="shared" si="3"/>
        <v>8.8270464329100005</v>
      </c>
      <c r="N10" s="31" t="str">
        <f>A10</f>
        <v>R&amp;D</v>
      </c>
      <c r="O10" s="104">
        <f>F10</f>
        <v>0.8305103892525928</v>
      </c>
      <c r="P10" s="104">
        <f>K10</f>
        <v>16.363457592316497</v>
      </c>
      <c r="Q10" s="104">
        <f>M10</f>
        <v>8.8270464329100005</v>
      </c>
      <c r="R10" s="107">
        <f>(M10/K10)-1</f>
        <v>-0.46056349135803898</v>
      </c>
      <c r="S10" s="107">
        <f>(M10/F10)-1</f>
        <v>9.6284599773083972</v>
      </c>
      <c r="T10" s="8">
        <f>L16</f>
        <v>0.77452511756438969</v>
      </c>
    </row>
    <row r="11" spans="1:20" x14ac:dyDescent="0.3">
      <c r="A11" s="43" t="str">
        <f>A5</f>
        <v>Services</v>
      </c>
      <c r="B11" s="87">
        <f t="shared" ref="B11:M11" si="4">IF(B5="","",B5/VLOOKUP(B$8,deflator,2,FALSE)/$N$1)</f>
        <v>4.1617488597221241E-3</v>
      </c>
      <c r="C11" s="87">
        <f t="shared" si="4"/>
        <v>1.2856911498546901E-3</v>
      </c>
      <c r="D11" s="87">
        <f t="shared" si="4"/>
        <v>7.6974233256558739E-4</v>
      </c>
      <c r="E11" s="87">
        <f t="shared" si="4"/>
        <v>1.3154043629892214E-3</v>
      </c>
      <c r="F11" s="87">
        <f t="shared" si="4"/>
        <v>5.9405279544065613E-4</v>
      </c>
      <c r="G11" s="87">
        <f t="shared" si="4"/>
        <v>1.4250116517963789E-3</v>
      </c>
      <c r="H11" s="87">
        <f t="shared" si="4"/>
        <v>4.9087556449159762E-2</v>
      </c>
      <c r="I11" s="87">
        <f t="shared" si="4"/>
        <v>0.1829264001646892</v>
      </c>
      <c r="J11" s="87">
        <f t="shared" si="4"/>
        <v>0.38992147482756012</v>
      </c>
      <c r="K11" s="87">
        <f t="shared" si="4"/>
        <v>0.62472708324167747</v>
      </c>
      <c r="L11" s="87">
        <f t="shared" si="4"/>
        <v>2.0240597271501408</v>
      </c>
      <c r="M11" s="87">
        <f t="shared" si="4"/>
        <v>0.99785964516999992</v>
      </c>
      <c r="N11" s="31" t="str">
        <f>A11</f>
        <v>Services</v>
      </c>
      <c r="O11" s="104">
        <f>F11</f>
        <v>5.9405279544065613E-4</v>
      </c>
      <c r="P11" s="104">
        <f>K11</f>
        <v>0.62472708324167747</v>
      </c>
      <c r="Q11" s="104">
        <f>M11</f>
        <v>0.99785964516999992</v>
      </c>
      <c r="R11" s="107">
        <f>(M11/K11)-1</f>
        <v>0.59727290834288205</v>
      </c>
      <c r="S11" s="107">
        <f>(M11/F11)-1</f>
        <v>1678.7490944046617</v>
      </c>
      <c r="T11" s="8">
        <f>L17</f>
        <v>0.1292517822683443</v>
      </c>
    </row>
    <row r="12" spans="1:20" x14ac:dyDescent="0.3">
      <c r="A12" s="41" t="s">
        <v>24</v>
      </c>
      <c r="B12" s="87">
        <f t="shared" ref="B12:M12" si="5">IF(B6="","",B6/VLOOKUP(B$8,deflator,2,FALSE)/$N$1)</f>
        <v>0.50402080682399431</v>
      </c>
      <c r="C12" s="87">
        <f t="shared" si="5"/>
        <v>0.59691524738225654</v>
      </c>
      <c r="D12" s="87">
        <f t="shared" si="5"/>
        <v>0.42115969911443585</v>
      </c>
      <c r="E12" s="87">
        <f t="shared" si="5"/>
        <v>0.63518107454079376</v>
      </c>
      <c r="F12" s="87">
        <f t="shared" si="5"/>
        <v>0.83347610479268253</v>
      </c>
      <c r="G12" s="87">
        <f t="shared" si="5"/>
        <v>1.7048684750963325</v>
      </c>
      <c r="H12" s="87">
        <f t="shared" si="5"/>
        <v>2.4702011833488418</v>
      </c>
      <c r="I12" s="87">
        <f t="shared" si="5"/>
        <v>4.5145861993013829</v>
      </c>
      <c r="J12" s="87">
        <f t="shared" si="5"/>
        <v>8.3061672540796074</v>
      </c>
      <c r="K12" s="87">
        <f t="shared" si="5"/>
        <v>18.034808980182586</v>
      </c>
      <c r="L12" s="87">
        <f t="shared" si="5"/>
        <v>15.659820635570945</v>
      </c>
      <c r="M12" s="87">
        <f t="shared" si="5"/>
        <v>10.900562375699998</v>
      </c>
      <c r="N12" s="31" t="str">
        <f>A12</f>
        <v>Grand Total</v>
      </c>
      <c r="O12" s="104">
        <f>F12</f>
        <v>0.83347610479268253</v>
      </c>
      <c r="P12" s="104">
        <f>K12</f>
        <v>18.034808980182586</v>
      </c>
      <c r="Q12" s="104">
        <f>M12</f>
        <v>10.900562375699998</v>
      </c>
      <c r="R12" s="107">
        <f>(M12/K12)-1</f>
        <v>-0.39558204427460253</v>
      </c>
      <c r="S12" s="107">
        <f>(M12/F12)-1</f>
        <v>12.078434178279636</v>
      </c>
      <c r="T12" s="8" t="b">
        <f>L18</f>
        <v>1</v>
      </c>
    </row>
    <row r="13" spans="1:20" x14ac:dyDescent="0.3">
      <c r="A13" s="41" t="s">
        <v>21</v>
      </c>
      <c r="B13" s="15" t="b">
        <f t="shared" ref="B13:M13" si="6">B12=SUM(B9:B11)</f>
        <v>1</v>
      </c>
      <c r="C13" s="15" t="b">
        <f t="shared" si="6"/>
        <v>1</v>
      </c>
      <c r="D13" s="15" t="b">
        <f t="shared" si="6"/>
        <v>1</v>
      </c>
      <c r="E13" s="15" t="b">
        <f t="shared" si="6"/>
        <v>1</v>
      </c>
      <c r="F13" s="15" t="b">
        <f t="shared" si="6"/>
        <v>1</v>
      </c>
      <c r="G13" s="15" t="b">
        <f t="shared" si="6"/>
        <v>1</v>
      </c>
      <c r="H13" s="15" t="b">
        <f t="shared" si="6"/>
        <v>1</v>
      </c>
      <c r="I13" s="15" t="b">
        <f t="shared" si="6"/>
        <v>1</v>
      </c>
      <c r="J13" s="15" t="b">
        <f t="shared" si="6"/>
        <v>1</v>
      </c>
      <c r="K13" s="15" t="b">
        <f t="shared" si="6"/>
        <v>1</v>
      </c>
      <c r="L13" s="15" t="b">
        <f t="shared" si="6"/>
        <v>1</v>
      </c>
      <c r="M13" s="15" t="b">
        <f t="shared" si="6"/>
        <v>1</v>
      </c>
      <c r="O13" s="110"/>
      <c r="P13" s="110"/>
      <c r="Q13" s="110"/>
      <c r="R13" s="109"/>
      <c r="S13" s="109"/>
    </row>
    <row r="14" spans="1:20" ht="12.75" customHeight="1" x14ac:dyDescent="0.3"/>
    <row r="15" spans="1:20" ht="12.75" customHeight="1" x14ac:dyDescent="0.3">
      <c r="A15" s="43" t="str">
        <f>A9</f>
        <v>Products</v>
      </c>
      <c r="B15" s="44">
        <f t="shared" ref="B15:M15" si="7">IF(B9="","",B9/B$12)</f>
        <v>0.31301150625560364</v>
      </c>
      <c r="C15" s="44">
        <f t="shared" si="7"/>
        <v>0.1420576152625406</v>
      </c>
      <c r="D15" s="44">
        <f t="shared" si="7"/>
        <v>3.8966613389541417E-2</v>
      </c>
      <c r="E15" s="44">
        <f t="shared" si="7"/>
        <v>-2.5219350381605428E-3</v>
      </c>
      <c r="F15" s="44">
        <f t="shared" si="7"/>
        <v>2.8455077848200156E-3</v>
      </c>
      <c r="G15" s="44">
        <f t="shared" si="7"/>
        <v>0.17068954434914518</v>
      </c>
      <c r="H15" s="44">
        <f t="shared" si="7"/>
        <v>0.10315663975049648</v>
      </c>
      <c r="I15" s="44">
        <f t="shared" si="7"/>
        <v>0.12117321860989577</v>
      </c>
      <c r="J15" s="44">
        <f t="shared" si="7"/>
        <v>7.8112157843559044E-2</v>
      </c>
      <c r="K15" s="44">
        <f t="shared" si="7"/>
        <v>5.8033567517930713E-2</v>
      </c>
      <c r="L15" s="44">
        <f t="shared" si="7"/>
        <v>9.6223100167265957E-2</v>
      </c>
      <c r="M15" s="44">
        <f t="shared" si="7"/>
        <v>9.8678972748956428E-2</v>
      </c>
    </row>
    <row r="16" spans="1:20" ht="12.75" customHeight="1" x14ac:dyDescent="0.3">
      <c r="A16" s="43" t="str">
        <f>A10</f>
        <v>R&amp;D</v>
      </c>
      <c r="B16" s="42">
        <f t="shared" ref="B16:M16" si="8">IF(B10="","",B10/B$12)</f>
        <v>0.67873139641155678</v>
      </c>
      <c r="C16" s="42">
        <f t="shared" si="8"/>
        <v>0.85578849244622879</v>
      </c>
      <c r="D16" s="42">
        <f t="shared" si="8"/>
        <v>0.95920571332124294</v>
      </c>
      <c r="E16" s="42">
        <f t="shared" si="8"/>
        <v>1.0004510226389833</v>
      </c>
      <c r="F16" s="44">
        <f t="shared" si="8"/>
        <v>0.99644175097158016</v>
      </c>
      <c r="G16" s="44">
        <f t="shared" si="8"/>
        <v>0.82847460721291832</v>
      </c>
      <c r="H16" s="44">
        <f t="shared" si="8"/>
        <v>0.87697147419420995</v>
      </c>
      <c r="I16" s="44">
        <f t="shared" si="8"/>
        <v>0.8383078075375292</v>
      </c>
      <c r="J16" s="44">
        <f t="shared" si="8"/>
        <v>0.87494423231809471</v>
      </c>
      <c r="K16" s="44">
        <f t="shared" si="8"/>
        <v>0.90732636038991921</v>
      </c>
      <c r="L16" s="44">
        <f t="shared" si="8"/>
        <v>0.77452511756438969</v>
      </c>
      <c r="M16" s="44">
        <f t="shared" si="8"/>
        <v>0.80977899384233898</v>
      </c>
    </row>
    <row r="17" spans="1:13" ht="12.75" customHeight="1" x14ac:dyDescent="0.3">
      <c r="A17" s="43" t="str">
        <f>A11</f>
        <v>Services</v>
      </c>
      <c r="B17" s="42">
        <f t="shared" ref="B17:M17" si="9">IF(B11="","",B11/B$12)</f>
        <v>8.2570973328397138E-3</v>
      </c>
      <c r="C17" s="42">
        <f t="shared" si="9"/>
        <v>2.1538922912306691E-3</v>
      </c>
      <c r="D17" s="42">
        <f t="shared" si="9"/>
        <v>1.8276732892157283E-3</v>
      </c>
      <c r="E17" s="42">
        <f t="shared" si="9"/>
        <v>2.0709123991771911E-3</v>
      </c>
      <c r="F17" s="44">
        <f t="shared" si="9"/>
        <v>7.1274124359980279E-4</v>
      </c>
      <c r="G17" s="44">
        <f t="shared" si="9"/>
        <v>8.3584843793645699E-4</v>
      </c>
      <c r="H17" s="44">
        <f t="shared" si="9"/>
        <v>1.9871886055293667E-2</v>
      </c>
      <c r="I17" s="44">
        <f t="shared" si="9"/>
        <v>4.0518973852575114E-2</v>
      </c>
      <c r="J17" s="44">
        <f t="shared" si="9"/>
        <v>4.6943609838346154E-2</v>
      </c>
      <c r="K17" s="44">
        <f t="shared" si="9"/>
        <v>3.4640072092149914E-2</v>
      </c>
      <c r="L17" s="44">
        <f t="shared" si="9"/>
        <v>0.1292517822683443</v>
      </c>
      <c r="M17" s="44">
        <f t="shared" si="9"/>
        <v>9.1542033408704815E-2</v>
      </c>
    </row>
    <row r="18" spans="1:13" ht="12.75" customHeight="1" x14ac:dyDescent="0.3">
      <c r="A18" s="41" t="s">
        <v>21</v>
      </c>
      <c r="B18" s="42" t="b">
        <f t="shared" ref="B18:M18" si="10">SUM(B15:B17)=1</f>
        <v>1</v>
      </c>
      <c r="C18" s="42" t="b">
        <f t="shared" si="10"/>
        <v>1</v>
      </c>
      <c r="D18" s="42" t="b">
        <f t="shared" si="10"/>
        <v>1</v>
      </c>
      <c r="E18" s="42" t="b">
        <f t="shared" si="10"/>
        <v>1</v>
      </c>
      <c r="F18" s="42" t="b">
        <f t="shared" si="10"/>
        <v>1</v>
      </c>
      <c r="G18" s="42" t="b">
        <f t="shared" si="10"/>
        <v>1</v>
      </c>
      <c r="H18" s="42" t="b">
        <f t="shared" si="10"/>
        <v>1</v>
      </c>
      <c r="I18" s="42" t="b">
        <f t="shared" si="10"/>
        <v>1</v>
      </c>
      <c r="J18" s="42" t="b">
        <f t="shared" si="10"/>
        <v>1</v>
      </c>
      <c r="K18" s="42" t="b">
        <f t="shared" si="10"/>
        <v>1</v>
      </c>
      <c r="L18" s="42" t="b">
        <f t="shared" si="10"/>
        <v>1</v>
      </c>
      <c r="M18" s="42" t="b">
        <f t="shared" si="10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X44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31" customWidth="1"/>
    <col min="2" max="5" width="7.88671875" customWidth="1"/>
    <col min="6" max="6" width="8.44140625" customWidth="1"/>
    <col min="7" max="13" width="7.88671875" customWidth="1"/>
    <col min="14" max="14" width="12.33203125" customWidth="1"/>
    <col min="15" max="15" width="33.5546875" customWidth="1"/>
    <col min="16" max="17" width="7.88671875" customWidth="1"/>
  </cols>
  <sheetData>
    <row r="1" spans="1:24" x14ac:dyDescent="0.3">
      <c r="A1" s="1" t="s">
        <v>7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P1" s="18"/>
    </row>
    <row r="2" spans="1:24" x14ac:dyDescent="0.3">
      <c r="A2" s="1" t="s">
        <v>71</v>
      </c>
      <c r="B2" s="1">
        <v>159981206.71000001</v>
      </c>
      <c r="C2" s="1">
        <v>83239040.5</v>
      </c>
      <c r="D2" s="1">
        <v>40307917.719999999</v>
      </c>
      <c r="E2" s="1">
        <v>78194129.700000003</v>
      </c>
      <c r="F2" s="1">
        <v>192116656.86000001</v>
      </c>
      <c r="G2" s="1">
        <v>608933018.90999997</v>
      </c>
      <c r="H2" s="1">
        <v>910794872.75999999</v>
      </c>
      <c r="I2" s="1">
        <v>1102650839.8399999</v>
      </c>
      <c r="J2" s="1">
        <v>2410908906.8499999</v>
      </c>
      <c r="K2" s="1">
        <v>11316517680.24</v>
      </c>
      <c r="L2" s="1">
        <v>7373703224.0699997</v>
      </c>
      <c r="M2" s="1">
        <v>3617818667.0900002</v>
      </c>
    </row>
    <row r="3" spans="1:24" x14ac:dyDescent="0.3">
      <c r="A3" s="1" t="s">
        <v>11</v>
      </c>
      <c r="K3" s="1">
        <v>2519946.7000000002</v>
      </c>
      <c r="L3" s="1">
        <v>649342700.87</v>
      </c>
      <c r="M3" s="1">
        <v>3725055.28</v>
      </c>
    </row>
    <row r="4" spans="1:24" x14ac:dyDescent="0.3">
      <c r="A4" s="1" t="s">
        <v>10</v>
      </c>
      <c r="H4" s="1">
        <v>57335</v>
      </c>
      <c r="I4" s="1">
        <v>25981140.039999999</v>
      </c>
      <c r="J4" s="1">
        <v>134059084.94</v>
      </c>
      <c r="K4" s="1">
        <v>131780525.2</v>
      </c>
      <c r="L4" s="1">
        <v>465404468.74000001</v>
      </c>
      <c r="M4" s="1">
        <v>314663002.43000001</v>
      </c>
    </row>
    <row r="5" spans="1:24" x14ac:dyDescent="0.3">
      <c r="A5" s="1" t="s">
        <v>70</v>
      </c>
      <c r="I5" s="1">
        <v>38076</v>
      </c>
      <c r="J5" s="1">
        <v>3250215.47</v>
      </c>
      <c r="K5" s="1">
        <v>5885710.4299999997</v>
      </c>
      <c r="L5" s="1">
        <v>15220614.890000001</v>
      </c>
      <c r="M5" s="1">
        <v>54211804.259999998</v>
      </c>
    </row>
    <row r="6" spans="1:24" x14ac:dyDescent="0.3">
      <c r="A6" s="1" t="s">
        <v>69</v>
      </c>
      <c r="B6" s="1">
        <v>1890000</v>
      </c>
      <c r="C6" s="1">
        <v>728000</v>
      </c>
      <c r="D6" s="1">
        <v>2358098</v>
      </c>
      <c r="E6" s="1">
        <v>1136000</v>
      </c>
      <c r="F6" s="1">
        <v>1118000</v>
      </c>
      <c r="G6" s="1">
        <v>2131800</v>
      </c>
      <c r="H6" s="1">
        <v>81573195.400000006</v>
      </c>
      <c r="I6" s="1">
        <v>269947923.24000001</v>
      </c>
      <c r="J6" s="1">
        <v>735287146.52999997</v>
      </c>
      <c r="K6" s="1">
        <v>851863707.26999998</v>
      </c>
      <c r="L6" s="1">
        <v>1018802944.8099999</v>
      </c>
      <c r="M6" s="1">
        <v>1120628424.6600001</v>
      </c>
    </row>
    <row r="7" spans="1:24" x14ac:dyDescent="0.3">
      <c r="A7" s="1" t="s">
        <v>68</v>
      </c>
      <c r="B7" s="1">
        <v>106379019.72</v>
      </c>
      <c r="C7" s="1">
        <v>269774135.22000003</v>
      </c>
      <c r="D7" s="1">
        <v>285893757.00999999</v>
      </c>
      <c r="E7" s="1">
        <v>446685336.89999998</v>
      </c>
      <c r="F7" s="1">
        <v>501648660.81999999</v>
      </c>
      <c r="G7" s="1">
        <v>579220498.38999999</v>
      </c>
      <c r="H7" s="1">
        <v>946511490.71000004</v>
      </c>
      <c r="I7" s="1">
        <v>2166459171.6399999</v>
      </c>
      <c r="J7" s="1">
        <v>2807329764.1300001</v>
      </c>
      <c r="K7" s="1">
        <v>2587690747</v>
      </c>
      <c r="L7" s="1">
        <v>2167354026.9400001</v>
      </c>
      <c r="M7" s="1">
        <v>1634339352.6199999</v>
      </c>
    </row>
    <row r="8" spans="1:24" x14ac:dyDescent="0.3">
      <c r="A8" s="1" t="s">
        <v>67</v>
      </c>
      <c r="K8" s="1">
        <v>79948980</v>
      </c>
      <c r="L8" s="1">
        <v>164193402</v>
      </c>
      <c r="M8" s="1">
        <v>239101539</v>
      </c>
    </row>
    <row r="9" spans="1:24" x14ac:dyDescent="0.3">
      <c r="A9" s="1" t="s">
        <v>13</v>
      </c>
      <c r="I9" s="1">
        <v>63645648.710000001</v>
      </c>
      <c r="J9" s="1">
        <v>1090296139.5699999</v>
      </c>
      <c r="K9" s="1">
        <v>726864400.04999995</v>
      </c>
      <c r="L9" s="1">
        <v>925087590.64999998</v>
      </c>
      <c r="M9" s="1">
        <v>618005142.77999997</v>
      </c>
    </row>
    <row r="10" spans="1:24" x14ac:dyDescent="0.3">
      <c r="A10" s="1" t="s">
        <v>9</v>
      </c>
      <c r="B10" s="1">
        <v>3600000</v>
      </c>
      <c r="C10" s="1">
        <v>49336316</v>
      </c>
      <c r="G10" s="1">
        <v>242871013</v>
      </c>
      <c r="H10" s="1">
        <v>172456428</v>
      </c>
      <c r="I10" s="1">
        <v>310034438.70999998</v>
      </c>
      <c r="J10" s="1">
        <v>95938894.909999996</v>
      </c>
      <c r="K10" s="1">
        <v>157498288.30000001</v>
      </c>
      <c r="L10" s="1">
        <v>173475467.55000001</v>
      </c>
      <c r="M10" s="1">
        <v>113872998</v>
      </c>
    </row>
    <row r="11" spans="1:24" x14ac:dyDescent="0.3">
      <c r="A11" s="1" t="s">
        <v>12</v>
      </c>
      <c r="K11" s="1">
        <v>16050000</v>
      </c>
      <c r="L11" s="1">
        <v>335071990.63999999</v>
      </c>
      <c r="M11" s="1">
        <v>354359604.73000002</v>
      </c>
    </row>
    <row r="12" spans="1:24" x14ac:dyDescent="0.3">
      <c r="A12" s="1" t="s">
        <v>8</v>
      </c>
      <c r="B12" s="1">
        <v>121184342.40000001</v>
      </c>
      <c r="C12" s="1">
        <v>70928104.640000001</v>
      </c>
      <c r="D12" s="88">
        <v>12000000</v>
      </c>
      <c r="E12" s="1">
        <v>-2456382</v>
      </c>
      <c r="H12" s="1">
        <v>2195000</v>
      </c>
      <c r="I12" s="1">
        <v>14776996</v>
      </c>
      <c r="J12" s="1">
        <v>139315505.38999999</v>
      </c>
      <c r="K12" s="1">
        <v>441065507.38999999</v>
      </c>
      <c r="L12" s="1">
        <v>1357440650.21</v>
      </c>
      <c r="M12" s="1">
        <v>2829836784.8499999</v>
      </c>
    </row>
    <row r="13" spans="1:24" x14ac:dyDescent="0.3">
      <c r="A13" s="35" t="s">
        <v>24</v>
      </c>
      <c r="B13" s="11">
        <f>SUBTOTAL(9,B2:B12)</f>
        <v>393034568.83000004</v>
      </c>
      <c r="C13" s="11"/>
      <c r="D13" s="11">
        <f t="shared" ref="D13:M13" si="0">SUBTOTAL(9,D2:D12)</f>
        <v>340559772.73000002</v>
      </c>
      <c r="E13" s="11">
        <f t="shared" si="0"/>
        <v>523559084.59999996</v>
      </c>
      <c r="F13" s="11">
        <f t="shared" si="0"/>
        <v>694883317.68000007</v>
      </c>
      <c r="G13" s="11">
        <f t="shared" si="0"/>
        <v>1433156330.3</v>
      </c>
      <c r="H13" s="11">
        <f t="shared" si="0"/>
        <v>2113588321.8699999</v>
      </c>
      <c r="I13" s="11">
        <f t="shared" si="0"/>
        <v>3953534234.1799998</v>
      </c>
      <c r="J13" s="11">
        <f t="shared" si="0"/>
        <v>7416385657.79</v>
      </c>
      <c r="K13" s="11">
        <f t="shared" si="0"/>
        <v>16317685492.58</v>
      </c>
      <c r="L13" s="11">
        <f t="shared" si="0"/>
        <v>14645097081.369999</v>
      </c>
      <c r="M13" s="11">
        <f t="shared" si="0"/>
        <v>10900562375.700001</v>
      </c>
      <c r="N13" s="16"/>
    </row>
    <row r="14" spans="1:24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24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24" x14ac:dyDescent="0.3">
      <c r="A16" s="5" t="s">
        <v>7</v>
      </c>
      <c r="B16" s="5">
        <f>B1</f>
        <v>2011</v>
      </c>
      <c r="C16" s="5"/>
      <c r="D16" s="5">
        <f t="shared" ref="D16:M16" si="1">D1</f>
        <v>2013</v>
      </c>
      <c r="E16" s="5">
        <f t="shared" si="1"/>
        <v>2014</v>
      </c>
      <c r="F16" s="5">
        <f t="shared" si="1"/>
        <v>2015</v>
      </c>
      <c r="G16" s="5">
        <f t="shared" si="1"/>
        <v>2016</v>
      </c>
      <c r="H16" s="5">
        <f t="shared" si="1"/>
        <v>2017</v>
      </c>
      <c r="I16" s="5">
        <f t="shared" si="1"/>
        <v>2018</v>
      </c>
      <c r="J16" s="5">
        <f t="shared" si="1"/>
        <v>2019</v>
      </c>
      <c r="K16" s="5">
        <f t="shared" si="1"/>
        <v>2020</v>
      </c>
      <c r="L16" s="5">
        <f t="shared" si="1"/>
        <v>2021</v>
      </c>
      <c r="M16" s="5">
        <f t="shared" si="1"/>
        <v>2022</v>
      </c>
      <c r="O16" s="1" t="s">
        <v>33</v>
      </c>
      <c r="P16" s="20">
        <f t="shared" ref="P16:P28" si="2">G16</f>
        <v>2016</v>
      </c>
      <c r="Q16" s="20">
        <f t="shared" ref="Q16:Q28" si="3">L16</f>
        <v>2021</v>
      </c>
      <c r="R16" s="20">
        <f t="shared" ref="R16:R28" si="4">M16</f>
        <v>2022</v>
      </c>
      <c r="S16" s="1" t="str">
        <f>Q16&amp;"-"&amp;$R16</f>
        <v>2021-2022</v>
      </c>
      <c r="T16" s="1" t="str">
        <f>P16&amp;"-"&amp;$R16</f>
        <v>2016-2022</v>
      </c>
      <c r="U16" s="1" t="str">
        <f>"Share "&amp;M16</f>
        <v>Share 2022</v>
      </c>
      <c r="V16" s="1" t="str">
        <f>$K16&amp;"-"&amp;R16</f>
        <v>2020-2022</v>
      </c>
      <c r="X16" s="1" t="s">
        <v>32</v>
      </c>
    </row>
    <row r="17" spans="1:24" x14ac:dyDescent="0.3">
      <c r="A17" s="15" t="str">
        <f t="shared" ref="A17:A28" si="5">A2</f>
        <v>Other Knowledge Based</v>
      </c>
      <c r="B17" s="11">
        <f t="shared" ref="B17:B28" si="6">IF(B2="","",B2/VLOOKUP(B$1,deflator,2,FALSE))</f>
        <v>205157162.44167605</v>
      </c>
      <c r="C17" s="11"/>
      <c r="D17" s="11">
        <f t="shared" ref="D17:M17" si="7">IF(D2="","",D2/VLOOKUP(D$1,deflator,2,FALSE))</f>
        <v>49847550.586497113</v>
      </c>
      <c r="E17" s="11">
        <f t="shared" si="7"/>
        <v>94864997.641238898</v>
      </c>
      <c r="F17" s="11">
        <f t="shared" si="7"/>
        <v>230433856.66542083</v>
      </c>
      <c r="G17" s="11">
        <f t="shared" si="7"/>
        <v>724380645.31842363</v>
      </c>
      <c r="H17" s="11">
        <f t="shared" si="7"/>
        <v>1064467734.4210793</v>
      </c>
      <c r="I17" s="11">
        <f t="shared" si="7"/>
        <v>1259129672.1684339</v>
      </c>
      <c r="J17" s="11">
        <f t="shared" si="7"/>
        <v>2700157939.2803149</v>
      </c>
      <c r="K17" s="11">
        <f t="shared" si="7"/>
        <v>12507364158.770678</v>
      </c>
      <c r="L17" s="11">
        <f t="shared" si="7"/>
        <v>7884609386.1513319</v>
      </c>
      <c r="M17" s="113">
        <f t="shared" si="7"/>
        <v>3617818667.0900002</v>
      </c>
      <c r="O17" s="31" t="str">
        <f t="shared" ref="O17:O28" si="8">A17</f>
        <v>Other Knowledge Based</v>
      </c>
      <c r="P17" s="11">
        <f t="shared" si="2"/>
        <v>724380645.31842363</v>
      </c>
      <c r="Q17" s="11">
        <f t="shared" si="3"/>
        <v>7884609386.1513319</v>
      </c>
      <c r="R17" s="11">
        <f t="shared" si="4"/>
        <v>3617818667.0900002</v>
      </c>
      <c r="S17" s="107">
        <f t="shared" ref="S17:S28" si="9">(M17/L17)-1</f>
        <v>-0.54115435655640709</v>
      </c>
      <c r="T17" s="46">
        <f t="shared" ref="T17:T28" si="10">(M17/G17)-1</f>
        <v>3.994361307789605</v>
      </c>
      <c r="U17" s="8">
        <f t="shared" ref="U17:U27" si="11">M32</f>
        <v>0.33189284574482103</v>
      </c>
      <c r="V17" s="8">
        <f t="shared" ref="V17:V28" si="12">(M17/K17)-1</f>
        <v>-0.71074491626174985</v>
      </c>
      <c r="W17" s="11">
        <f t="shared" ref="W17:W28" si="13">M17-L17</f>
        <v>-4266790719.0613317</v>
      </c>
      <c r="X17" s="8" t="e">
        <f>G17/#REF!-1</f>
        <v>#REF!</v>
      </c>
    </row>
    <row r="18" spans="1:24" x14ac:dyDescent="0.3">
      <c r="A18" s="15" t="str">
        <f t="shared" si="5"/>
        <v>Other Services</v>
      </c>
      <c r="B18" s="11" t="str">
        <f t="shared" si="6"/>
        <v/>
      </c>
      <c r="C18" s="11"/>
      <c r="D18" s="11" t="str">
        <f t="shared" ref="D18:M18" si="14">IF(D3="","",D3/VLOOKUP(D$1,deflator,2,FALSE))</f>
        <v/>
      </c>
      <c r="E18" s="11" t="str">
        <f t="shared" si="14"/>
        <v/>
      </c>
      <c r="F18" s="11" t="str">
        <f t="shared" si="14"/>
        <v/>
      </c>
      <c r="G18" s="11" t="str">
        <f t="shared" si="14"/>
        <v/>
      </c>
      <c r="H18" s="11" t="str">
        <f t="shared" si="14"/>
        <v/>
      </c>
      <c r="I18" s="11" t="str">
        <f t="shared" si="14"/>
        <v/>
      </c>
      <c r="J18" s="11" t="str">
        <f t="shared" si="14"/>
        <v/>
      </c>
      <c r="K18" s="11">
        <f t="shared" si="14"/>
        <v>2785122.7672825959</v>
      </c>
      <c r="L18" s="11">
        <f t="shared" si="14"/>
        <v>694334094.89492846</v>
      </c>
      <c r="M18" s="113">
        <f t="shared" si="14"/>
        <v>3725055.28</v>
      </c>
      <c r="O18" s="31" t="str">
        <f t="shared" si="8"/>
        <v>Other Services</v>
      </c>
      <c r="P18" s="11" t="str">
        <f t="shared" si="2"/>
        <v/>
      </c>
      <c r="Q18" s="11">
        <f t="shared" si="3"/>
        <v>694334094.89492846</v>
      </c>
      <c r="R18" s="11">
        <f t="shared" si="4"/>
        <v>3725055.28</v>
      </c>
      <c r="S18" s="46">
        <f t="shared" si="9"/>
        <v>-0.99463506789110834</v>
      </c>
      <c r="T18" s="46" t="e">
        <f t="shared" si="10"/>
        <v>#VALUE!</v>
      </c>
      <c r="U18" s="8">
        <f t="shared" si="11"/>
        <v>3.4173055954471232E-4</v>
      </c>
      <c r="V18" s="8">
        <f t="shared" si="12"/>
        <v>0.33748333242576689</v>
      </c>
      <c r="W18" s="11">
        <f t="shared" si="13"/>
        <v>-690609039.61492848</v>
      </c>
      <c r="X18" s="8" t="e">
        <f>G18/#REF!-1</f>
        <v>#VALUE!</v>
      </c>
    </row>
    <row r="19" spans="1:24" x14ac:dyDescent="0.3">
      <c r="A19" s="15" t="str">
        <f t="shared" si="5"/>
        <v>Other Products</v>
      </c>
      <c r="B19" s="11" t="str">
        <f t="shared" si="6"/>
        <v/>
      </c>
      <c r="C19" s="11"/>
      <c r="D19" s="11" t="str">
        <f t="shared" ref="D19:M19" si="15">IF(D4="","",D4/VLOOKUP(D$1,deflator,2,FALSE))</f>
        <v/>
      </c>
      <c r="E19" s="11" t="str">
        <f t="shared" si="15"/>
        <v/>
      </c>
      <c r="F19" s="11" t="str">
        <f t="shared" si="15"/>
        <v/>
      </c>
      <c r="G19" s="11" t="str">
        <f t="shared" si="15"/>
        <v/>
      </c>
      <c r="H19" s="11">
        <f t="shared" si="15"/>
        <v>67008.784720195385</v>
      </c>
      <c r="I19" s="11">
        <f t="shared" si="15"/>
        <v>29668162.539897285</v>
      </c>
      <c r="J19" s="11">
        <f t="shared" si="15"/>
        <v>150142836.79690954</v>
      </c>
      <c r="K19" s="11">
        <f t="shared" si="15"/>
        <v>145647898.43331918</v>
      </c>
      <c r="L19" s="11">
        <f t="shared" si="15"/>
        <v>497651225.04601401</v>
      </c>
      <c r="M19" s="113">
        <f t="shared" si="15"/>
        <v>314663002.43000001</v>
      </c>
      <c r="O19" s="31" t="str">
        <f t="shared" si="8"/>
        <v>Other Products</v>
      </c>
      <c r="P19" s="11" t="str">
        <f t="shared" si="2"/>
        <v/>
      </c>
      <c r="Q19" s="11">
        <f t="shared" si="3"/>
        <v>497651225.04601401</v>
      </c>
      <c r="R19" s="11">
        <f t="shared" si="4"/>
        <v>314663002.43000001</v>
      </c>
      <c r="S19" s="46">
        <f t="shared" si="9"/>
        <v>-0.36770375195820015</v>
      </c>
      <c r="T19" s="46" t="e">
        <f t="shared" si="10"/>
        <v>#VALUE!</v>
      </c>
      <c r="U19" s="8">
        <f t="shared" si="11"/>
        <v>2.8866676010355228E-2</v>
      </c>
      <c r="V19" s="8">
        <f t="shared" si="12"/>
        <v>1.1604362700369459</v>
      </c>
      <c r="W19" s="11">
        <f t="shared" si="13"/>
        <v>-182988222.616014</v>
      </c>
      <c r="X19" s="8" t="e">
        <f>G19/#REF!-1</f>
        <v>#VALUE!</v>
      </c>
    </row>
    <row r="20" spans="1:24" x14ac:dyDescent="0.3">
      <c r="A20" s="15" t="str">
        <f t="shared" si="5"/>
        <v>Facilities &amp; Construction</v>
      </c>
      <c r="B20" s="11" t="str">
        <f t="shared" si="6"/>
        <v/>
      </c>
      <c r="C20" s="11"/>
      <c r="D20" s="11" t="str">
        <f t="shared" ref="D20:M20" si="16">IF(D5="","",D5/VLOOKUP(D$1,deflator,2,FALSE))</f>
        <v/>
      </c>
      <c r="E20" s="11" t="str">
        <f t="shared" si="16"/>
        <v/>
      </c>
      <c r="F20" s="11" t="str">
        <f t="shared" si="16"/>
        <v/>
      </c>
      <c r="G20" s="11" t="str">
        <f t="shared" si="16"/>
        <v/>
      </c>
      <c r="H20" s="11" t="str">
        <f t="shared" si="16"/>
        <v/>
      </c>
      <c r="I20" s="11">
        <f t="shared" si="16"/>
        <v>43479.422193558567</v>
      </c>
      <c r="J20" s="11">
        <f t="shared" si="16"/>
        <v>3640160.3896178333</v>
      </c>
      <c r="K20" s="11">
        <f t="shared" si="16"/>
        <v>6505068.5874529146</v>
      </c>
      <c r="L20" s="11">
        <f t="shared" si="16"/>
        <v>16275214.688997019</v>
      </c>
      <c r="M20" s="113">
        <f t="shared" si="16"/>
        <v>54211804.259999998</v>
      </c>
      <c r="O20" s="31" t="str">
        <f t="shared" si="8"/>
        <v>Facilities &amp; Construction</v>
      </c>
      <c r="P20" s="11" t="str">
        <f t="shared" si="2"/>
        <v/>
      </c>
      <c r="Q20" s="11">
        <f t="shared" si="3"/>
        <v>16275214.688997019</v>
      </c>
      <c r="R20" s="11">
        <f t="shared" si="4"/>
        <v>54211804.259999998</v>
      </c>
      <c r="S20" s="114">
        <f t="shared" si="9"/>
        <v>2.3309424972839401</v>
      </c>
      <c r="T20" s="46" t="e">
        <f t="shared" si="10"/>
        <v>#VALUE!</v>
      </c>
      <c r="U20" s="8">
        <f t="shared" si="11"/>
        <v>4.9733034307341125E-3</v>
      </c>
      <c r="V20" s="8">
        <f t="shared" si="12"/>
        <v>7.3337790418635453</v>
      </c>
      <c r="W20" s="11">
        <f t="shared" si="13"/>
        <v>37936589.571002975</v>
      </c>
      <c r="X20" s="8" t="e">
        <f>G20/#REF!-1</f>
        <v>#VALUE!</v>
      </c>
    </row>
    <row r="21" spans="1:24" x14ac:dyDescent="0.3">
      <c r="A21" s="15" t="str">
        <f t="shared" si="5"/>
        <v>Electronics, Comms &amp; Sensors</v>
      </c>
      <c r="B21" s="11">
        <f t="shared" si="6"/>
        <v>2423703.6648788489</v>
      </c>
      <c r="C21" s="11"/>
      <c r="D21" s="11">
        <f t="shared" ref="D21:M21" si="17">IF(D6="","",D6/VLOOKUP(D$1,deflator,2,FALSE))</f>
        <v>2916186.5953843095</v>
      </c>
      <c r="E21" s="11">
        <f t="shared" si="17"/>
        <v>1378193.4492257338</v>
      </c>
      <c r="F21" s="11">
        <f t="shared" si="17"/>
        <v>1340982.3799904971</v>
      </c>
      <c r="G21" s="11">
        <f t="shared" si="17"/>
        <v>2535968.0157499434</v>
      </c>
      <c r="H21" s="11">
        <f t="shared" si="17"/>
        <v>95336542.94056043</v>
      </c>
      <c r="I21" s="11">
        <f t="shared" si="17"/>
        <v>308256637.37856656</v>
      </c>
      <c r="J21" s="11">
        <f t="shared" si="17"/>
        <v>823503294.01195967</v>
      </c>
      <c r="K21" s="11">
        <f t="shared" si="17"/>
        <v>941506026.98836184</v>
      </c>
      <c r="L21" s="11">
        <f t="shared" si="17"/>
        <v>1089393350.5576744</v>
      </c>
      <c r="M21" s="113">
        <f t="shared" si="17"/>
        <v>1120628424.6600001</v>
      </c>
      <c r="O21" s="31" t="str">
        <f t="shared" si="8"/>
        <v>Electronics, Comms &amp; Sensors</v>
      </c>
      <c r="P21" s="11">
        <f t="shared" si="2"/>
        <v>2535968.0157499434</v>
      </c>
      <c r="Q21" s="11">
        <f t="shared" si="3"/>
        <v>1089393350.5576744</v>
      </c>
      <c r="R21" s="11">
        <f t="shared" si="4"/>
        <v>1120628424.6600001</v>
      </c>
      <c r="S21" s="46">
        <f t="shared" si="9"/>
        <v>2.8671988943512527E-2</v>
      </c>
      <c r="T21" s="46">
        <f t="shared" si="10"/>
        <v>440.89375327299024</v>
      </c>
      <c r="U21" s="8">
        <f t="shared" si="11"/>
        <v>0.10280464310338271</v>
      </c>
      <c r="V21" s="8">
        <f t="shared" si="12"/>
        <v>0.19025093046361596</v>
      </c>
      <c r="W21" s="11">
        <f t="shared" si="13"/>
        <v>31235074.102325678</v>
      </c>
      <c r="X21" s="8" t="e">
        <f>G21/#REF!-1</f>
        <v>#REF!</v>
      </c>
    </row>
    <row r="22" spans="1:24" x14ac:dyDescent="0.3">
      <c r="A22" s="15" t="str">
        <f t="shared" si="5"/>
        <v>Ordnance &amp; Missiles</v>
      </c>
      <c r="B22" s="11">
        <f t="shared" si="6"/>
        <v>136418634.90030867</v>
      </c>
      <c r="C22" s="11"/>
      <c r="D22" s="11">
        <f t="shared" ref="D22:M22" si="18">IF(D7="","",D7/VLOOKUP(D$1,deflator,2,FALSE))</f>
        <v>353555934.44234335</v>
      </c>
      <c r="E22" s="11">
        <f t="shared" si="18"/>
        <v>541917962.30701578</v>
      </c>
      <c r="F22" s="11">
        <f t="shared" si="18"/>
        <v>601701265.7472713</v>
      </c>
      <c r="G22" s="11">
        <f t="shared" si="18"/>
        <v>689034927.28388298</v>
      </c>
      <c r="H22" s="11">
        <f t="shared" si="18"/>
        <v>1106210599.3926501</v>
      </c>
      <c r="I22" s="11">
        <f t="shared" si="18"/>
        <v>2473904637.7992101</v>
      </c>
      <c r="J22" s="11">
        <f t="shared" si="18"/>
        <v>3144139427.7719073</v>
      </c>
      <c r="K22" s="11">
        <f t="shared" si="18"/>
        <v>2859995576.158895</v>
      </c>
      <c r="L22" s="113">
        <f t="shared" si="18"/>
        <v>2317524774.8161592</v>
      </c>
      <c r="M22" s="113">
        <f t="shared" si="18"/>
        <v>1634339352.6199999</v>
      </c>
      <c r="N22" s="8">
        <f>M22/G22</f>
        <v>2.3719252651856508</v>
      </c>
      <c r="O22" s="31" t="str">
        <f t="shared" si="8"/>
        <v>Ordnance &amp; Missiles</v>
      </c>
      <c r="P22" s="11">
        <f t="shared" si="2"/>
        <v>689034927.28388298</v>
      </c>
      <c r="Q22" s="11">
        <f t="shared" si="3"/>
        <v>2317524774.8161592</v>
      </c>
      <c r="R22" s="11">
        <f t="shared" si="4"/>
        <v>1634339352.6199999</v>
      </c>
      <c r="S22" s="107">
        <f t="shared" si="9"/>
        <v>-0.29479098977500851</v>
      </c>
      <c r="T22" s="46">
        <f t="shared" si="10"/>
        <v>1.3719252651856508</v>
      </c>
      <c r="U22" s="8">
        <f t="shared" si="11"/>
        <v>0.14993165455970775</v>
      </c>
      <c r="V22" s="8">
        <f t="shared" si="12"/>
        <v>-0.42855178999437737</v>
      </c>
      <c r="W22" s="11">
        <f t="shared" si="13"/>
        <v>-683185422.19615936</v>
      </c>
      <c r="X22" s="8" t="e">
        <f>G22/#REF!-1</f>
        <v>#REF!</v>
      </c>
    </row>
    <row r="23" spans="1:24" x14ac:dyDescent="0.3">
      <c r="A23" s="15" t="str">
        <f t="shared" si="5"/>
        <v>Air &amp; Missile Defense</v>
      </c>
      <c r="B23" s="11" t="str">
        <f t="shared" si="6"/>
        <v/>
      </c>
      <c r="C23" s="11"/>
      <c r="D23" s="11" t="str">
        <f t="shared" ref="D23:M23" si="19">IF(D8="","",D8/VLOOKUP(D$1,deflator,2,FALSE))</f>
        <v/>
      </c>
      <c r="E23" s="11" t="str">
        <f t="shared" si="19"/>
        <v/>
      </c>
      <c r="F23" s="11" t="str">
        <f t="shared" si="19"/>
        <v/>
      </c>
      <c r="G23" s="11" t="str">
        <f t="shared" si="19"/>
        <v/>
      </c>
      <c r="H23" s="11" t="str">
        <f t="shared" si="19"/>
        <v/>
      </c>
      <c r="I23" s="11" t="str">
        <f t="shared" si="19"/>
        <v/>
      </c>
      <c r="J23" s="11" t="str">
        <f t="shared" si="19"/>
        <v/>
      </c>
      <c r="K23" s="11">
        <f t="shared" si="19"/>
        <v>88362077.030843899</v>
      </c>
      <c r="L23" s="11">
        <f t="shared" si="19"/>
        <v>175569967.92701799</v>
      </c>
      <c r="M23" s="113">
        <f t="shared" si="19"/>
        <v>239101539</v>
      </c>
      <c r="O23" s="31" t="str">
        <f t="shared" si="8"/>
        <v>Air &amp; Missile Defense</v>
      </c>
      <c r="P23" s="11" t="str">
        <f t="shared" si="2"/>
        <v/>
      </c>
      <c r="Q23" s="11">
        <f t="shared" si="3"/>
        <v>175569967.92701799</v>
      </c>
      <c r="R23" s="11">
        <f t="shared" si="4"/>
        <v>239101539</v>
      </c>
      <c r="S23" s="46">
        <f t="shared" si="9"/>
        <v>0.36185898888693324</v>
      </c>
      <c r="T23" s="46" t="e">
        <f t="shared" si="10"/>
        <v>#VALUE!</v>
      </c>
      <c r="U23" s="8">
        <f t="shared" si="11"/>
        <v>2.1934789303441386E-2</v>
      </c>
      <c r="V23" s="8">
        <f t="shared" si="12"/>
        <v>1.7059293651114449</v>
      </c>
      <c r="W23" s="11">
        <f t="shared" si="13"/>
        <v>63531571.072982013</v>
      </c>
      <c r="X23" s="8" t="e">
        <f>G23/#REF!-1</f>
        <v>#VALUE!</v>
      </c>
    </row>
    <row r="24" spans="1:24" x14ac:dyDescent="0.3">
      <c r="A24" s="15" t="str">
        <f t="shared" si="5"/>
        <v>Space Systems</v>
      </c>
      <c r="B24" s="11" t="str">
        <f t="shared" si="6"/>
        <v/>
      </c>
      <c r="C24" s="11"/>
      <c r="D24" s="11" t="str">
        <f t="shared" ref="D24:M24" si="20">IF(D9="","",D9/VLOOKUP(D$1,deflator,2,FALSE))</f>
        <v/>
      </c>
      <c r="E24" s="11" t="str">
        <f t="shared" si="20"/>
        <v/>
      </c>
      <c r="F24" s="11" t="str">
        <f t="shared" si="20"/>
        <v/>
      </c>
      <c r="G24" s="11" t="str">
        <f t="shared" si="20"/>
        <v/>
      </c>
      <c r="H24" s="11" t="str">
        <f t="shared" si="20"/>
        <v/>
      </c>
      <c r="I24" s="11">
        <f t="shared" si="20"/>
        <v>72677698.0524479</v>
      </c>
      <c r="J24" s="11">
        <f t="shared" si="20"/>
        <v>1221104525.7919316</v>
      </c>
      <c r="K24" s="11">
        <f t="shared" si="20"/>
        <v>803352939.68974006</v>
      </c>
      <c r="L24" s="11">
        <f t="shared" si="20"/>
        <v>989184684.90044951</v>
      </c>
      <c r="M24" s="113">
        <f t="shared" si="20"/>
        <v>618005142.77999997</v>
      </c>
      <c r="O24" s="31" t="str">
        <f t="shared" si="8"/>
        <v>Space Systems</v>
      </c>
      <c r="P24" s="11" t="str">
        <f t="shared" si="2"/>
        <v/>
      </c>
      <c r="Q24" s="11">
        <f t="shared" si="3"/>
        <v>989184684.90044951</v>
      </c>
      <c r="R24" s="11">
        <f t="shared" si="4"/>
        <v>618005142.77999997</v>
      </c>
      <c r="S24" s="46">
        <f t="shared" si="9"/>
        <v>-0.37523785778972574</v>
      </c>
      <c r="T24" s="46" t="e">
        <f t="shared" si="10"/>
        <v>#VALUE!</v>
      </c>
      <c r="U24" s="8">
        <f t="shared" si="11"/>
        <v>5.669479440415693E-2</v>
      </c>
      <c r="V24" s="8">
        <f t="shared" si="12"/>
        <v>-0.23071776768666907</v>
      </c>
      <c r="W24" s="11">
        <f t="shared" si="13"/>
        <v>-371179542.12044954</v>
      </c>
      <c r="X24" s="8" t="e">
        <f>G24/#REF!-1</f>
        <v>#VALUE!</v>
      </c>
    </row>
    <row r="25" spans="1:24" x14ac:dyDescent="0.3">
      <c r="A25" s="15" t="str">
        <f t="shared" si="5"/>
        <v>Land Vehicles</v>
      </c>
      <c r="B25" s="11">
        <f t="shared" si="6"/>
        <v>4616578.4092930462</v>
      </c>
      <c r="C25" s="11"/>
      <c r="D25" s="11" t="str">
        <f t="shared" ref="D25:M25" si="21">IF(D10="","",D10/VLOOKUP(D$1,deflator,2,FALSE))</f>
        <v/>
      </c>
      <c r="E25" s="11" t="str">
        <f t="shared" si="21"/>
        <v/>
      </c>
      <c r="F25" s="11" t="str">
        <f t="shared" si="21"/>
        <v/>
      </c>
      <c r="G25" s="11">
        <f t="shared" si="21"/>
        <v>288916934.47827595</v>
      </c>
      <c r="H25" s="11">
        <f t="shared" si="21"/>
        <v>201553948.8526358</v>
      </c>
      <c r="I25" s="11">
        <f t="shared" si="21"/>
        <v>354031890.30399847</v>
      </c>
      <c r="J25" s="11">
        <f t="shared" si="21"/>
        <v>107449173.23130271</v>
      </c>
      <c r="K25" s="11">
        <f t="shared" si="21"/>
        <v>174071962.931743</v>
      </c>
      <c r="L25" s="11">
        <f t="shared" si="21"/>
        <v>185495165.47490716</v>
      </c>
      <c r="M25" s="113">
        <f t="shared" si="21"/>
        <v>113872998</v>
      </c>
      <c r="O25" s="31" t="str">
        <f t="shared" si="8"/>
        <v>Land Vehicles</v>
      </c>
      <c r="P25" s="11">
        <f t="shared" si="2"/>
        <v>288916934.47827595</v>
      </c>
      <c r="Q25" s="11">
        <f t="shared" si="3"/>
        <v>185495165.47490716</v>
      </c>
      <c r="R25" s="11">
        <f t="shared" si="4"/>
        <v>113872998</v>
      </c>
      <c r="S25" s="46">
        <f t="shared" si="9"/>
        <v>-0.38611339164306058</v>
      </c>
      <c r="T25" s="46">
        <f t="shared" si="10"/>
        <v>-0.60586250091005911</v>
      </c>
      <c r="U25" s="8">
        <f t="shared" si="11"/>
        <v>1.0446525057629188E-2</v>
      </c>
      <c r="V25" s="8">
        <f t="shared" si="12"/>
        <v>-0.34582803524395356</v>
      </c>
      <c r="W25" s="11">
        <f t="shared" si="13"/>
        <v>-71622167.47490716</v>
      </c>
      <c r="X25" s="8" t="e">
        <f>G25/#REF!-1</f>
        <v>#REF!</v>
      </c>
    </row>
    <row r="26" spans="1:24" x14ac:dyDescent="0.3">
      <c r="A26" s="15" t="str">
        <f t="shared" si="5"/>
        <v>Ships &amp; Submarines</v>
      </c>
      <c r="B26" s="11" t="str">
        <f t="shared" si="6"/>
        <v/>
      </c>
      <c r="C26" s="11"/>
      <c r="D26" s="11" t="str">
        <f t="shared" ref="D26:M26" si="22">IF(D11="","",D11/VLOOKUP(D$1,deflator,2,FALSE))</f>
        <v/>
      </c>
      <c r="E26" s="11" t="str">
        <f t="shared" si="22"/>
        <v/>
      </c>
      <c r="F26" s="11" t="str">
        <f t="shared" si="22"/>
        <v/>
      </c>
      <c r="G26" s="11" t="str">
        <f t="shared" si="22"/>
        <v/>
      </c>
      <c r="H26" s="11" t="str">
        <f t="shared" si="22"/>
        <v/>
      </c>
      <c r="I26" s="11" t="str">
        <f t="shared" si="22"/>
        <v/>
      </c>
      <c r="J26" s="11" t="str">
        <f t="shared" si="22"/>
        <v/>
      </c>
      <c r="K26" s="11">
        <f t="shared" si="22"/>
        <v>17738954.722687453</v>
      </c>
      <c r="L26" s="11">
        <f t="shared" si="22"/>
        <v>358288322.99794155</v>
      </c>
      <c r="M26" s="113">
        <f t="shared" si="22"/>
        <v>354359604.73000002</v>
      </c>
      <c r="O26" s="31" t="str">
        <f t="shared" si="8"/>
        <v>Ships &amp; Submarines</v>
      </c>
      <c r="P26" s="11" t="str">
        <f t="shared" si="2"/>
        <v/>
      </c>
      <c r="Q26" s="11">
        <f t="shared" si="3"/>
        <v>358288322.99794155</v>
      </c>
      <c r="R26" s="11">
        <f t="shared" si="4"/>
        <v>354359604.73000002</v>
      </c>
      <c r="S26" s="46">
        <f t="shared" si="9"/>
        <v>-1.0965242280486232E-2</v>
      </c>
      <c r="T26" s="46" t="e">
        <f t="shared" si="10"/>
        <v>#VALUE!</v>
      </c>
      <c r="U26" s="8">
        <f t="shared" si="11"/>
        <v>3.2508378239268977E-2</v>
      </c>
      <c r="V26" s="8">
        <f t="shared" si="12"/>
        <v>18.976352060743888</v>
      </c>
      <c r="W26" s="11">
        <f t="shared" si="13"/>
        <v>-3928718.2679415345</v>
      </c>
      <c r="X26" s="8" t="e">
        <f>G26/#REF!-1</f>
        <v>#VALUE!</v>
      </c>
    </row>
    <row r="27" spans="1:24" x14ac:dyDescent="0.3">
      <c r="A27" s="15" t="str">
        <f t="shared" si="5"/>
        <v>Aircraft</v>
      </c>
      <c r="B27" s="11">
        <f t="shared" si="6"/>
        <v>155404727.40783775</v>
      </c>
      <c r="C27" s="11"/>
      <c r="D27" s="11">
        <f t="shared" ref="D27:M27" si="23">IF(D12="","",D12/VLOOKUP(D$1,deflator,2,FALSE))</f>
        <v>14840027.490211057</v>
      </c>
      <c r="E27" s="11">
        <f t="shared" si="23"/>
        <v>-2980078.8566866252</v>
      </c>
      <c r="F27" s="11" t="str">
        <f t="shared" si="23"/>
        <v/>
      </c>
      <c r="G27" s="11" t="str">
        <f t="shared" si="23"/>
        <v/>
      </c>
      <c r="H27" s="11">
        <f t="shared" si="23"/>
        <v>2565348.9571959334</v>
      </c>
      <c r="I27" s="11">
        <f t="shared" si="23"/>
        <v>16874021.636635311</v>
      </c>
      <c r="J27" s="11">
        <f t="shared" si="23"/>
        <v>156029896.80566245</v>
      </c>
      <c r="K27" s="11">
        <f t="shared" si="23"/>
        <v>487479194.10158116</v>
      </c>
      <c r="L27" s="11">
        <f t="shared" si="23"/>
        <v>1451494448.1155226</v>
      </c>
      <c r="M27" s="113">
        <f t="shared" si="23"/>
        <v>2829836784.8499999</v>
      </c>
      <c r="O27" s="31" t="str">
        <f t="shared" si="8"/>
        <v>Aircraft</v>
      </c>
      <c r="P27" s="11" t="str">
        <f t="shared" si="2"/>
        <v/>
      </c>
      <c r="Q27" s="11">
        <f t="shared" si="3"/>
        <v>1451494448.1155226</v>
      </c>
      <c r="R27" s="11">
        <f t="shared" si="4"/>
        <v>2829836784.8499999</v>
      </c>
      <c r="S27" s="46">
        <f t="shared" si="9"/>
        <v>0.94960221068980388</v>
      </c>
      <c r="T27" s="114" t="e">
        <f t="shared" si="10"/>
        <v>#VALUE!</v>
      </c>
      <c r="U27" s="8">
        <f t="shared" si="11"/>
        <v>0.25960465958695789</v>
      </c>
      <c r="V27" s="8">
        <f t="shared" si="12"/>
        <v>4.8050411568135916</v>
      </c>
      <c r="W27" s="11">
        <f t="shared" si="13"/>
        <v>1378342336.7344773</v>
      </c>
      <c r="X27" s="8" t="e">
        <f>G27/#REF!-1</f>
        <v>#VALUE!</v>
      </c>
    </row>
    <row r="28" spans="1:24" x14ac:dyDescent="0.3">
      <c r="A28" s="15" t="str">
        <f t="shared" si="5"/>
        <v>Grand Total</v>
      </c>
      <c r="B28" s="11">
        <f t="shared" si="6"/>
        <v>504020806.8239944</v>
      </c>
      <c r="C28" s="11"/>
      <c r="D28" s="11">
        <f t="shared" ref="D28:M28" si="24">IF(D13="","",D13/VLOOKUP(D$1,deflator,2,FALSE))</f>
        <v>421159699.11443585</v>
      </c>
      <c r="E28" s="11">
        <f t="shared" si="24"/>
        <v>635181074.54079366</v>
      </c>
      <c r="F28" s="11">
        <f t="shared" si="24"/>
        <v>833476104.79268265</v>
      </c>
      <c r="G28" s="11">
        <f t="shared" si="24"/>
        <v>1704868475.0963326</v>
      </c>
      <c r="H28" s="11">
        <f t="shared" si="24"/>
        <v>2470201183.3488417</v>
      </c>
      <c r="I28" s="11">
        <f t="shared" si="24"/>
        <v>4514586199.301383</v>
      </c>
      <c r="J28" s="11">
        <f t="shared" si="24"/>
        <v>8306167254.0796061</v>
      </c>
      <c r="K28" s="11">
        <f t="shared" si="24"/>
        <v>18034808980.182587</v>
      </c>
      <c r="L28" s="11">
        <f t="shared" si="24"/>
        <v>15659820635.570944</v>
      </c>
      <c r="M28" s="113">
        <f t="shared" si="24"/>
        <v>10900562375.700001</v>
      </c>
      <c r="O28" s="31" t="str">
        <f t="shared" si="8"/>
        <v>Grand Total</v>
      </c>
      <c r="P28" s="11">
        <f t="shared" si="2"/>
        <v>1704868475.0963326</v>
      </c>
      <c r="Q28" s="11">
        <f t="shared" si="3"/>
        <v>15659820635.570944</v>
      </c>
      <c r="R28" s="11">
        <f t="shared" si="4"/>
        <v>10900562375.700001</v>
      </c>
      <c r="S28" s="46">
        <f t="shared" si="9"/>
        <v>-0.303915247219396</v>
      </c>
      <c r="T28" s="46">
        <f t="shared" si="10"/>
        <v>5.3937849370369007</v>
      </c>
      <c r="U28" s="8" t="e">
        <f>M44</f>
        <v>#REF!</v>
      </c>
      <c r="V28" s="8">
        <f t="shared" si="12"/>
        <v>-0.39558204427460242</v>
      </c>
      <c r="W28" s="11">
        <f t="shared" si="13"/>
        <v>-4759258259.8709431</v>
      </c>
      <c r="X28" s="8" t="e">
        <f>G28/#REF!-1</f>
        <v>#REF!</v>
      </c>
    </row>
    <row r="29" spans="1:24" x14ac:dyDescent="0.3">
      <c r="A29" s="15" t="s">
        <v>21</v>
      </c>
      <c r="B29" s="15" t="b">
        <f>B28=SUM(B17:B27)</f>
        <v>1</v>
      </c>
      <c r="C29" s="15"/>
      <c r="D29" s="15" t="b">
        <f t="shared" ref="D29:M29" si="25">D28=SUM(D17:D27)</f>
        <v>1</v>
      </c>
      <c r="E29" s="15" t="b">
        <f t="shared" si="25"/>
        <v>1</v>
      </c>
      <c r="F29" s="15" t="b">
        <f t="shared" si="25"/>
        <v>1</v>
      </c>
      <c r="G29" s="15" t="b">
        <f t="shared" si="25"/>
        <v>1</v>
      </c>
      <c r="H29" s="15" t="b">
        <f t="shared" si="25"/>
        <v>1</v>
      </c>
      <c r="I29" s="15" t="b">
        <f t="shared" si="25"/>
        <v>1</v>
      </c>
      <c r="J29" s="15" t="b">
        <f t="shared" si="25"/>
        <v>1</v>
      </c>
      <c r="K29" s="15" t="b">
        <f t="shared" si="25"/>
        <v>1</v>
      </c>
      <c r="L29" s="15" t="b">
        <f t="shared" si="25"/>
        <v>1</v>
      </c>
      <c r="M29" s="15" t="b">
        <f t="shared" si="25"/>
        <v>1</v>
      </c>
    </row>
    <row r="30" spans="1:24" x14ac:dyDescent="0.3">
      <c r="A30" s="15"/>
      <c r="I30" s="4"/>
      <c r="J30" s="4"/>
      <c r="K30" s="4"/>
      <c r="L30" s="4"/>
      <c r="M30" s="4"/>
    </row>
    <row r="31" spans="1:24" x14ac:dyDescent="0.3">
      <c r="A31" s="15"/>
      <c r="I31" s="4"/>
      <c r="J31" s="4"/>
      <c r="K31" s="4"/>
      <c r="L31" s="4"/>
      <c r="M31" s="4"/>
    </row>
    <row r="32" spans="1:24" x14ac:dyDescent="0.3">
      <c r="A32" s="29" t="str">
        <f t="shared" ref="A32:A42" si="26">A17</f>
        <v>Other Knowledge Based</v>
      </c>
      <c r="B32" s="12">
        <f t="shared" ref="B32:B42" si="27">B17/B$28</f>
        <v>0.40704105795639811</v>
      </c>
      <c r="C32" s="12"/>
      <c r="D32" s="12">
        <f t="shared" ref="D32:M32" si="28">D17/D$28</f>
        <v>0.11835783597364745</v>
      </c>
      <c r="E32" s="12">
        <f t="shared" si="28"/>
        <v>0.14935110859501266</v>
      </c>
      <c r="F32" s="12">
        <f t="shared" si="28"/>
        <v>0.27647326100937053</v>
      </c>
      <c r="G32" s="12">
        <f t="shared" si="28"/>
        <v>0.42488945974409725</v>
      </c>
      <c r="H32" s="12">
        <f t="shared" si="28"/>
        <v>0.4309234978901535</v>
      </c>
      <c r="I32" s="12">
        <f t="shared" si="28"/>
        <v>0.27890256528123886</v>
      </c>
      <c r="J32" s="12">
        <f t="shared" si="28"/>
        <v>0.32507868631637798</v>
      </c>
      <c r="K32" s="12">
        <f t="shared" si="28"/>
        <v>0.6935124276899356</v>
      </c>
      <c r="L32" s="12">
        <f t="shared" si="28"/>
        <v>0.50349295625018919</v>
      </c>
      <c r="M32" s="12">
        <f t="shared" si="28"/>
        <v>0.33189284574482103</v>
      </c>
    </row>
    <row r="33" spans="1:13" x14ac:dyDescent="0.3">
      <c r="A33" s="29" t="str">
        <f t="shared" si="26"/>
        <v>Other Services</v>
      </c>
      <c r="B33" s="12" t="e">
        <f t="shared" si="27"/>
        <v>#VALUE!</v>
      </c>
      <c r="C33" s="12"/>
      <c r="D33" s="12" t="e">
        <f t="shared" ref="D33:M33" si="29">D18/D$28</f>
        <v>#VALUE!</v>
      </c>
      <c r="E33" s="12" t="e">
        <f t="shared" si="29"/>
        <v>#VALUE!</v>
      </c>
      <c r="F33" s="12" t="e">
        <f t="shared" si="29"/>
        <v>#VALUE!</v>
      </c>
      <c r="G33" s="12" t="e">
        <f t="shared" si="29"/>
        <v>#VALUE!</v>
      </c>
      <c r="H33" s="12" t="e">
        <f t="shared" si="29"/>
        <v>#VALUE!</v>
      </c>
      <c r="I33" s="12" t="e">
        <f t="shared" si="29"/>
        <v>#VALUE!</v>
      </c>
      <c r="J33" s="12" t="e">
        <f t="shared" si="29"/>
        <v>#VALUE!</v>
      </c>
      <c r="K33" s="12">
        <f t="shared" si="29"/>
        <v>1.5443040014136036E-4</v>
      </c>
      <c r="L33" s="12">
        <f t="shared" si="29"/>
        <v>4.4338572647362483E-2</v>
      </c>
      <c r="M33" s="12">
        <f t="shared" si="29"/>
        <v>3.4173055954471232E-4</v>
      </c>
    </row>
    <row r="34" spans="1:13" x14ac:dyDescent="0.3">
      <c r="A34" s="29" t="str">
        <f t="shared" si="26"/>
        <v>Other Products</v>
      </c>
      <c r="B34" s="12" t="e">
        <f t="shared" si="27"/>
        <v>#VALUE!</v>
      </c>
      <c r="C34" s="12"/>
      <c r="D34" s="12" t="e">
        <f t="shared" ref="D34:M34" si="30">D19/D$28</f>
        <v>#VALUE!</v>
      </c>
      <c r="E34" s="12" t="e">
        <f t="shared" si="30"/>
        <v>#VALUE!</v>
      </c>
      <c r="F34" s="12" t="e">
        <f t="shared" si="30"/>
        <v>#VALUE!</v>
      </c>
      <c r="G34" s="12" t="e">
        <f t="shared" si="30"/>
        <v>#VALUE!</v>
      </c>
      <c r="H34" s="12">
        <f t="shared" si="30"/>
        <v>2.7126853137262225E-5</v>
      </c>
      <c r="I34" s="12">
        <f t="shared" si="30"/>
        <v>6.5716238942316206E-3</v>
      </c>
      <c r="J34" s="12">
        <f t="shared" si="30"/>
        <v>1.8076067120267329E-2</v>
      </c>
      <c r="K34" s="12">
        <f t="shared" si="30"/>
        <v>8.0759324145525061E-3</v>
      </c>
      <c r="L34" s="12">
        <f t="shared" si="30"/>
        <v>3.1778858559568045E-2</v>
      </c>
      <c r="M34" s="12">
        <f t="shared" si="30"/>
        <v>2.8866676010355228E-2</v>
      </c>
    </row>
    <row r="35" spans="1:13" x14ac:dyDescent="0.3">
      <c r="A35" s="29" t="str">
        <f t="shared" si="26"/>
        <v>Facilities &amp; Construction</v>
      </c>
      <c r="B35" s="12" t="e">
        <f t="shared" si="27"/>
        <v>#VALUE!</v>
      </c>
      <c r="C35" s="12"/>
      <c r="D35" s="12" t="e">
        <f t="shared" ref="D35:M35" si="31">D20/D$28</f>
        <v>#VALUE!</v>
      </c>
      <c r="E35" s="12" t="e">
        <f t="shared" si="31"/>
        <v>#VALUE!</v>
      </c>
      <c r="F35" s="12" t="e">
        <f t="shared" si="31"/>
        <v>#VALUE!</v>
      </c>
      <c r="G35" s="12" t="e">
        <f t="shared" si="31"/>
        <v>#VALUE!</v>
      </c>
      <c r="H35" s="12" t="e">
        <f t="shared" si="31"/>
        <v>#VALUE!</v>
      </c>
      <c r="I35" s="12">
        <f t="shared" si="31"/>
        <v>9.6308765131756401E-6</v>
      </c>
      <c r="J35" s="12">
        <f t="shared" si="31"/>
        <v>4.3824790402937703E-4</v>
      </c>
      <c r="K35" s="12">
        <f t="shared" si="31"/>
        <v>3.606951753467952E-4</v>
      </c>
      <c r="L35" s="12">
        <f t="shared" si="31"/>
        <v>1.0392976438075045E-3</v>
      </c>
      <c r="M35" s="12">
        <f t="shared" si="31"/>
        <v>4.9733034307341125E-3</v>
      </c>
    </row>
    <row r="36" spans="1:13" x14ac:dyDescent="0.3">
      <c r="A36" s="29" t="str">
        <f t="shared" si="26"/>
        <v>Electronics, Comms &amp; Sensors</v>
      </c>
      <c r="B36" s="12">
        <f t="shared" si="27"/>
        <v>4.8087373220788753E-3</v>
      </c>
      <c r="C36" s="12"/>
      <c r="D36" s="12">
        <f t="shared" ref="D36:M36" si="32">D21/D$28</f>
        <v>6.9241824455571538E-3</v>
      </c>
      <c r="E36" s="12">
        <f t="shared" si="32"/>
        <v>2.1697646615527759E-3</v>
      </c>
      <c r="F36" s="12">
        <f t="shared" si="32"/>
        <v>1.6089032094376008E-3</v>
      </c>
      <c r="G36" s="12">
        <f t="shared" si="32"/>
        <v>1.4874860159559524E-3</v>
      </c>
      <c r="H36" s="12">
        <f t="shared" si="32"/>
        <v>3.8594647101299284E-2</v>
      </c>
      <c r="I36" s="12">
        <f t="shared" si="32"/>
        <v>6.8280153212329456E-2</v>
      </c>
      <c r="J36" s="12">
        <f t="shared" si="32"/>
        <v>9.9143596417167357E-2</v>
      </c>
      <c r="K36" s="12">
        <f t="shared" si="32"/>
        <v>5.2204934802632434E-2</v>
      </c>
      <c r="L36" s="12">
        <f t="shared" si="32"/>
        <v>6.9566144843520167E-2</v>
      </c>
      <c r="M36" s="12">
        <f t="shared" si="32"/>
        <v>0.10280464310338271</v>
      </c>
    </row>
    <row r="37" spans="1:13" x14ac:dyDescent="0.3">
      <c r="A37" s="29" t="str">
        <f t="shared" si="26"/>
        <v>Ordnance &amp; Missiles</v>
      </c>
      <c r="B37" s="12">
        <f t="shared" si="27"/>
        <v>0.27066072085382475</v>
      </c>
      <c r="C37" s="12"/>
      <c r="D37" s="12">
        <f t="shared" ref="D37:M37" si="33">D22/D$28</f>
        <v>0.83948187631855187</v>
      </c>
      <c r="E37" s="12">
        <f t="shared" si="33"/>
        <v>0.85317082644314812</v>
      </c>
      <c r="F37" s="12">
        <f t="shared" si="33"/>
        <v>0.72191783578119184</v>
      </c>
      <c r="G37" s="12">
        <f t="shared" si="33"/>
        <v>0.40415723403234932</v>
      </c>
      <c r="H37" s="12">
        <f t="shared" si="33"/>
        <v>0.44782206682168491</v>
      </c>
      <c r="I37" s="12">
        <f t="shared" si="33"/>
        <v>0.54798037485296847</v>
      </c>
      <c r="J37" s="12">
        <f t="shared" si="33"/>
        <v>0.37853071478035205</v>
      </c>
      <c r="K37" s="12">
        <f t="shared" si="33"/>
        <v>0.15858197219064418</v>
      </c>
      <c r="L37" s="12">
        <f t="shared" si="33"/>
        <v>0.14799178284021669</v>
      </c>
      <c r="M37" s="12">
        <f t="shared" si="33"/>
        <v>0.14993165455970775</v>
      </c>
    </row>
    <row r="38" spans="1:13" x14ac:dyDescent="0.3">
      <c r="A38" s="29" t="str">
        <f t="shared" si="26"/>
        <v>Air &amp; Missile Defense</v>
      </c>
      <c r="B38" s="12" t="e">
        <f t="shared" si="27"/>
        <v>#VALUE!</v>
      </c>
      <c r="C38" s="12"/>
      <c r="D38" s="12" t="e">
        <f t="shared" ref="D38:M38" si="34">D23/D$28</f>
        <v>#VALUE!</v>
      </c>
      <c r="E38" s="12" t="e">
        <f t="shared" si="34"/>
        <v>#VALUE!</v>
      </c>
      <c r="F38" s="12" t="e">
        <f t="shared" si="34"/>
        <v>#VALUE!</v>
      </c>
      <c r="G38" s="12" t="e">
        <f t="shared" si="34"/>
        <v>#VALUE!</v>
      </c>
      <c r="H38" s="12" t="e">
        <f t="shared" si="34"/>
        <v>#VALUE!</v>
      </c>
      <c r="I38" s="12" t="e">
        <f t="shared" si="34"/>
        <v>#VALUE!</v>
      </c>
      <c r="J38" s="12" t="e">
        <f t="shared" si="34"/>
        <v>#VALUE!</v>
      </c>
      <c r="K38" s="12">
        <f t="shared" si="34"/>
        <v>4.8995294115917664E-3</v>
      </c>
      <c r="L38" s="12">
        <f t="shared" si="34"/>
        <v>1.1211492903578641E-2</v>
      </c>
      <c r="M38" s="12">
        <f t="shared" si="34"/>
        <v>2.1934789303441386E-2</v>
      </c>
    </row>
    <row r="39" spans="1:13" x14ac:dyDescent="0.3">
      <c r="A39" s="29" t="str">
        <f t="shared" si="26"/>
        <v>Space Systems</v>
      </c>
      <c r="B39" s="12" t="e">
        <f t="shared" si="27"/>
        <v>#VALUE!</v>
      </c>
      <c r="C39" s="12"/>
      <c r="D39" s="12" t="e">
        <f t="shared" ref="D39:M39" si="35">D24/D$28</f>
        <v>#VALUE!</v>
      </c>
      <c r="E39" s="12" t="e">
        <f t="shared" si="35"/>
        <v>#VALUE!</v>
      </c>
      <c r="F39" s="12" t="e">
        <f t="shared" si="35"/>
        <v>#VALUE!</v>
      </c>
      <c r="G39" s="12" t="e">
        <f t="shared" si="35"/>
        <v>#VALUE!</v>
      </c>
      <c r="H39" s="12" t="e">
        <f t="shared" si="35"/>
        <v>#VALUE!</v>
      </c>
      <c r="I39" s="12">
        <f t="shared" si="35"/>
        <v>1.609841851368228E-2</v>
      </c>
      <c r="J39" s="12">
        <f t="shared" si="35"/>
        <v>0.14701179117145532</v>
      </c>
      <c r="K39" s="12">
        <f t="shared" si="35"/>
        <v>4.4544577132616066E-2</v>
      </c>
      <c r="L39" s="12">
        <f t="shared" si="35"/>
        <v>6.3167050754945289E-2</v>
      </c>
      <c r="M39" s="12">
        <f t="shared" si="35"/>
        <v>5.669479440415693E-2</v>
      </c>
    </row>
    <row r="40" spans="1:13" x14ac:dyDescent="0.3">
      <c r="A40" s="29" t="str">
        <f t="shared" si="26"/>
        <v>Land Vehicles</v>
      </c>
      <c r="B40" s="12">
        <f t="shared" si="27"/>
        <v>9.1594996611026203E-3</v>
      </c>
      <c r="C40" s="12"/>
      <c r="D40" s="12" t="e">
        <f t="shared" ref="D40:M40" si="36">D25/D$28</f>
        <v>#VALUE!</v>
      </c>
      <c r="E40" s="12" t="e">
        <f t="shared" si="36"/>
        <v>#VALUE!</v>
      </c>
      <c r="F40" s="12" t="e">
        <f t="shared" si="36"/>
        <v>#VALUE!</v>
      </c>
      <c r="G40" s="12">
        <f t="shared" si="36"/>
        <v>0.16946582020759746</v>
      </c>
      <c r="H40" s="12">
        <f t="shared" si="36"/>
        <v>8.1594143105133618E-2</v>
      </c>
      <c r="I40" s="12">
        <f t="shared" si="36"/>
        <v>7.8419565974570102E-2</v>
      </c>
      <c r="J40" s="12">
        <f t="shared" si="36"/>
        <v>1.2936071468887004E-2</v>
      </c>
      <c r="K40" s="12">
        <f t="shared" si="36"/>
        <v>9.6519992600432123E-3</v>
      </c>
      <c r="L40" s="12">
        <f t="shared" si="36"/>
        <v>1.1845293109779234E-2</v>
      </c>
      <c r="M40" s="12">
        <f t="shared" si="36"/>
        <v>1.0446525057629188E-2</v>
      </c>
    </row>
    <row r="41" spans="1:13" x14ac:dyDescent="0.3">
      <c r="A41" s="29" t="str">
        <f t="shared" si="26"/>
        <v>Ships &amp; Submarines</v>
      </c>
      <c r="B41" s="12" t="e">
        <f t="shared" si="27"/>
        <v>#VALUE!</v>
      </c>
      <c r="C41" s="12"/>
      <c r="D41" s="12" t="e">
        <f t="shared" ref="D41:M41" si="37">D26/D$28</f>
        <v>#VALUE!</v>
      </c>
      <c r="E41" s="12" t="e">
        <f t="shared" si="37"/>
        <v>#VALUE!</v>
      </c>
      <c r="F41" s="12" t="e">
        <f t="shared" si="37"/>
        <v>#VALUE!</v>
      </c>
      <c r="G41" s="12" t="e">
        <f t="shared" si="37"/>
        <v>#VALUE!</v>
      </c>
      <c r="H41" s="12" t="e">
        <f t="shared" si="37"/>
        <v>#VALUE!</v>
      </c>
      <c r="I41" s="12" t="e">
        <f t="shared" si="37"/>
        <v>#VALUE!</v>
      </c>
      <c r="J41" s="12" t="e">
        <f t="shared" si="37"/>
        <v>#VALUE!</v>
      </c>
      <c r="K41" s="12">
        <f t="shared" si="37"/>
        <v>9.8359537615173897E-4</v>
      </c>
      <c r="L41" s="12">
        <f t="shared" si="37"/>
        <v>2.2879465310355944E-2</v>
      </c>
      <c r="M41" s="12">
        <f t="shared" si="37"/>
        <v>3.2508378239268977E-2</v>
      </c>
    </row>
    <row r="42" spans="1:13" x14ac:dyDescent="0.3">
      <c r="A42" s="29" t="str">
        <f t="shared" si="26"/>
        <v>Aircraft</v>
      </c>
      <c r="B42" s="12">
        <f t="shared" si="27"/>
        <v>0.30832998420659558</v>
      </c>
      <c r="C42" s="12"/>
      <c r="D42" s="12">
        <f t="shared" ref="D42:M42" si="38">D27/D$28</f>
        <v>3.5236105262243488E-2</v>
      </c>
      <c r="E42" s="12">
        <f t="shared" si="38"/>
        <v>-4.6916996997133191E-3</v>
      </c>
      <c r="F42" s="12" t="e">
        <f t="shared" si="38"/>
        <v>#VALUE!</v>
      </c>
      <c r="G42" s="12" t="e">
        <f t="shared" si="38"/>
        <v>#VALUE!</v>
      </c>
      <c r="H42" s="12">
        <f t="shared" si="38"/>
        <v>1.0385182285914463E-3</v>
      </c>
      <c r="I42" s="12">
        <f t="shared" si="38"/>
        <v>3.7376673944660775E-3</v>
      </c>
      <c r="J42" s="12">
        <f t="shared" si="38"/>
        <v>1.8784824821463566E-2</v>
      </c>
      <c r="K42" s="12">
        <f t="shared" si="38"/>
        <v>2.7029906146344217E-2</v>
      </c>
      <c r="L42" s="12">
        <f t="shared" si="38"/>
        <v>9.2689085136676744E-2</v>
      </c>
      <c r="M42" s="12">
        <f t="shared" si="38"/>
        <v>0.25960465958695789</v>
      </c>
    </row>
    <row r="43" spans="1:13" x14ac:dyDescent="0.3">
      <c r="A43" s="29" t="e">
        <f>#REF!</f>
        <v>#REF!</v>
      </c>
      <c r="B43" s="12" t="e">
        <f>#REF!/B$28</f>
        <v>#REF!</v>
      </c>
      <c r="C43" s="12"/>
      <c r="D43" s="12" t="e">
        <f>#REF!/D$28</f>
        <v>#REF!</v>
      </c>
      <c r="E43" s="12" t="e">
        <f>#REF!/E$28</f>
        <v>#REF!</v>
      </c>
      <c r="F43" s="12" t="e">
        <f>#REF!/F$28</f>
        <v>#REF!</v>
      </c>
      <c r="G43" s="12" t="e">
        <f>#REF!/G$28</f>
        <v>#REF!</v>
      </c>
      <c r="H43" s="12" t="e">
        <f>#REF!/H$28</f>
        <v>#REF!</v>
      </c>
      <c r="I43" s="12" t="e">
        <f>#REF!/I$28</f>
        <v>#REF!</v>
      </c>
      <c r="J43" s="12" t="e">
        <f>#REF!/J$28</f>
        <v>#REF!</v>
      </c>
      <c r="K43" s="12" t="e">
        <f>#REF!/K$28</f>
        <v>#REF!</v>
      </c>
      <c r="L43" s="12" t="e">
        <f>#REF!/L$28</f>
        <v>#REF!</v>
      </c>
      <c r="M43" s="12" t="e">
        <f>#REF!/M$28</f>
        <v>#REF!</v>
      </c>
    </row>
    <row r="44" spans="1:13" x14ac:dyDescent="0.3">
      <c r="A44" s="1" t="s">
        <v>21</v>
      </c>
      <c r="B44" s="12" t="e">
        <f>IF(SUM(B32:B43)=1,SUM(B32:B43),FALSE)</f>
        <v>#VALUE!</v>
      </c>
      <c r="C44" s="12"/>
      <c r="D44" s="12" t="e">
        <f t="shared" ref="D44:M44" si="39">IF(SUM(D32:D43)=1,SUM(D32:D43),FALSE)</f>
        <v>#VALUE!</v>
      </c>
      <c r="E44" s="12" t="e">
        <f t="shared" si="39"/>
        <v>#VALUE!</v>
      </c>
      <c r="F44" s="12" t="e">
        <f t="shared" si="39"/>
        <v>#VALUE!</v>
      </c>
      <c r="G44" s="12" t="e">
        <f t="shared" si="39"/>
        <v>#VALUE!</v>
      </c>
      <c r="H44" s="12" t="e">
        <f t="shared" si="39"/>
        <v>#VALUE!</v>
      </c>
      <c r="I44" s="12" t="e">
        <f t="shared" si="39"/>
        <v>#VALUE!</v>
      </c>
      <c r="J44" s="12" t="e">
        <f t="shared" si="39"/>
        <v>#VALUE!</v>
      </c>
      <c r="K44" s="12" t="e">
        <f t="shared" si="39"/>
        <v>#REF!</v>
      </c>
      <c r="L44" s="12" t="e">
        <f t="shared" si="39"/>
        <v>#REF!</v>
      </c>
      <c r="M44" s="12" t="e">
        <f t="shared" si="39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T34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J13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20" width="10.88671875" hidden="1" customWidth="1"/>
    <col min="21" max="22" width="7.88671875" hidden="1" customWidth="1"/>
    <col min="23" max="45" width="7.88671875" customWidth="1"/>
  </cols>
  <sheetData>
    <row r="1" spans="1:46" x14ac:dyDescent="0.3">
      <c r="A1" t="str">
        <f>L1</f>
        <v>AnyCommercialText</v>
      </c>
      <c r="B1">
        <f>B8</f>
        <v>2015</v>
      </c>
      <c r="C1">
        <f t="shared" ref="C1:J1" si="0">C8</f>
        <v>2021</v>
      </c>
      <c r="D1">
        <f t="shared" si="0"/>
        <v>2022</v>
      </c>
      <c r="E1">
        <f t="shared" si="0"/>
        <v>2023</v>
      </c>
      <c r="F1" t="str">
        <f t="shared" si="0"/>
        <v>2021-2022</v>
      </c>
      <c r="G1" t="str">
        <f t="shared" si="0"/>
        <v>2015-2022</v>
      </c>
      <c r="H1" t="str">
        <f t="shared" si="0"/>
        <v>2023/2022</v>
      </c>
      <c r="I1" t="str">
        <f t="shared" si="0"/>
        <v>Share 2022</v>
      </c>
      <c r="J1" t="str">
        <f t="shared" si="0"/>
        <v>Share 2023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461</v>
      </c>
      <c r="T1" s="1" t="s">
        <v>462</v>
      </c>
      <c r="U1" s="1" t="s">
        <v>463</v>
      </c>
      <c r="V1" s="1" t="s">
        <v>464</v>
      </c>
      <c r="W1" s="1" t="s">
        <v>465</v>
      </c>
      <c r="X1" s="1" t="s">
        <v>466</v>
      </c>
      <c r="Y1" s="1" t="s">
        <v>467</v>
      </c>
      <c r="Z1" s="1" t="s">
        <v>468</v>
      </c>
      <c r="AA1" s="1" t="s">
        <v>469</v>
      </c>
      <c r="AB1" s="1" t="s">
        <v>470</v>
      </c>
      <c r="AC1" s="1" t="s">
        <v>471</v>
      </c>
      <c r="AD1" s="1" t="s">
        <v>472</v>
      </c>
      <c r="AE1" s="1" t="s">
        <v>473</v>
      </c>
      <c r="AF1" s="1" t="s">
        <v>474</v>
      </c>
      <c r="AG1" s="1" t="s">
        <v>475</v>
      </c>
      <c r="AH1" s="1" t="s">
        <v>476</v>
      </c>
      <c r="AI1" s="1" t="s">
        <v>477</v>
      </c>
      <c r="AJ1" s="1" t="s">
        <v>478</v>
      </c>
      <c r="AK1" s="1" t="s">
        <v>479</v>
      </c>
      <c r="AL1" s="1" t="s">
        <v>480</v>
      </c>
      <c r="AM1" s="1" t="s">
        <v>481</v>
      </c>
      <c r="AN1" s="1" t="s">
        <v>482</v>
      </c>
      <c r="AO1" s="1" t="s">
        <v>483</v>
      </c>
      <c r="AP1" s="1" t="s">
        <v>484</v>
      </c>
      <c r="AQ1" s="1" t="s">
        <v>485</v>
      </c>
      <c r="AR1" s="1" t="s">
        <v>486</v>
      </c>
      <c r="AS1" s="1" t="s">
        <v>487</v>
      </c>
      <c r="AT1" t="s">
        <v>488</v>
      </c>
    </row>
    <row r="2" spans="1:46" ht="30" customHeight="1" x14ac:dyDescent="0.3">
      <c r="A2" t="str">
        <f t="shared" ref="A2:A6" si="1">L2</f>
        <v>Not Classified
as Commercial</v>
      </c>
      <c r="L2" s="15" t="s">
        <v>490</v>
      </c>
      <c r="W2" s="11">
        <v>116001138699.354</v>
      </c>
      <c r="X2" s="11">
        <v>123663486670.043</v>
      </c>
      <c r="Y2" s="11">
        <v>136762350076.60899</v>
      </c>
      <c r="Z2" s="11">
        <v>168717682215.866</v>
      </c>
      <c r="AA2" s="11">
        <v>175428842290.34201</v>
      </c>
      <c r="AB2" s="11">
        <v>225630140078.496</v>
      </c>
      <c r="AC2" s="11">
        <v>245337702600.466</v>
      </c>
      <c r="AD2" s="11">
        <v>256905551531.83899</v>
      </c>
      <c r="AE2" s="11">
        <v>292556133393.42999</v>
      </c>
      <c r="AF2" s="11">
        <v>304441838269.836</v>
      </c>
      <c r="AG2" s="11">
        <v>292306025739.15198</v>
      </c>
      <c r="AH2" s="11">
        <v>299084646497.10999</v>
      </c>
      <c r="AI2" s="11">
        <v>287277140277.138</v>
      </c>
      <c r="AJ2" s="11">
        <v>250030723402.82501</v>
      </c>
      <c r="AK2" s="11">
        <v>230017657895.21899</v>
      </c>
      <c r="AL2" s="11">
        <v>223577921309.62</v>
      </c>
      <c r="AM2" s="11">
        <v>250007280724.73499</v>
      </c>
      <c r="AN2" s="11">
        <v>267328245301.793</v>
      </c>
      <c r="AO2" s="11">
        <v>295963332124.64697</v>
      </c>
      <c r="AP2" s="11">
        <v>317598525470.96503</v>
      </c>
      <c r="AQ2" s="11">
        <v>349834172286.29102</v>
      </c>
      <c r="AR2" s="11">
        <v>286138366763.71802</v>
      </c>
      <c r="AS2" s="11">
        <v>305253803625.65302</v>
      </c>
      <c r="AT2" s="11">
        <v>177078762110.01901</v>
      </c>
    </row>
    <row r="3" spans="1:46" ht="45" customHeight="1" x14ac:dyDescent="0.3">
      <c r="A3" t="str">
        <f t="shared" si="1"/>
        <v>Non-Development
or Commercial Similar</v>
      </c>
      <c r="L3" s="15" t="s">
        <v>491</v>
      </c>
      <c r="W3" s="11">
        <v>26260158</v>
      </c>
      <c r="X3" s="11">
        <v>-322238</v>
      </c>
      <c r="Y3" s="11">
        <v>230943578</v>
      </c>
      <c r="Z3" s="11">
        <v>809179391.42970002</v>
      </c>
      <c r="AA3" s="11">
        <v>1111423974.5401001</v>
      </c>
      <c r="AB3" s="11">
        <v>954299946.61720002</v>
      </c>
      <c r="AC3" s="11">
        <v>516931351.18580002</v>
      </c>
      <c r="AD3" s="11">
        <v>724735757.20710003</v>
      </c>
      <c r="AE3" s="11">
        <v>862716587.70529997</v>
      </c>
      <c r="AF3" s="11">
        <v>665214868.69739997</v>
      </c>
      <c r="AG3" s="11">
        <v>388168271.14670002</v>
      </c>
      <c r="AH3" s="11">
        <v>1065671635.7907</v>
      </c>
      <c r="AI3" s="11">
        <v>721532203.27209997</v>
      </c>
      <c r="AJ3" s="11">
        <v>584361705.2335</v>
      </c>
      <c r="AK3" s="11">
        <v>277848041.38260001</v>
      </c>
      <c r="AL3" s="11">
        <v>118451795.06640001</v>
      </c>
      <c r="AM3" s="11">
        <v>105079384.096</v>
      </c>
      <c r="AN3" s="11">
        <v>43193853.223700002</v>
      </c>
      <c r="AO3" s="11">
        <v>151953700.9587</v>
      </c>
      <c r="AP3" s="11">
        <v>127378103.1477</v>
      </c>
      <c r="AQ3" s="11">
        <v>31584471.583000001</v>
      </c>
      <c r="AR3" s="11">
        <v>107601478.4163</v>
      </c>
      <c r="AS3" s="11">
        <v>51439717.461800002</v>
      </c>
      <c r="AT3" s="11">
        <v>29756719.025199998</v>
      </c>
    </row>
    <row r="4" spans="1:46" ht="30" customHeight="1" x14ac:dyDescent="0.3">
      <c r="A4" t="str">
        <f t="shared" si="1"/>
        <v>Any Commercial
Classification</v>
      </c>
      <c r="L4" s="15" t="s">
        <v>492</v>
      </c>
      <c r="W4" s="11">
        <v>16151087649.0334</v>
      </c>
      <c r="X4" s="11">
        <v>20329750153.0933</v>
      </c>
      <c r="Y4" s="11">
        <v>32783365818.179401</v>
      </c>
      <c r="Z4" s="11">
        <v>41995070994.621201</v>
      </c>
      <c r="AA4" s="11">
        <v>53221614225.906403</v>
      </c>
      <c r="AB4" s="11">
        <v>39078306584.714203</v>
      </c>
      <c r="AC4" s="11">
        <v>49310529833.041397</v>
      </c>
      <c r="AD4" s="11">
        <v>70523189291.862793</v>
      </c>
      <c r="AE4" s="11">
        <v>84568765594.393906</v>
      </c>
      <c r="AF4" s="11">
        <v>76446535125.893707</v>
      </c>
      <c r="AG4" s="11">
        <v>69717798469.148605</v>
      </c>
      <c r="AH4" s="11">
        <v>68415180663.8013</v>
      </c>
      <c r="AI4" s="11">
        <v>69637440291.9767</v>
      </c>
      <c r="AJ4" s="11">
        <v>55965808443.623199</v>
      </c>
      <c r="AK4" s="11">
        <v>52989412734.927299</v>
      </c>
      <c r="AL4" s="11">
        <v>50486597339.563103</v>
      </c>
      <c r="AM4" s="11">
        <v>48248629092.330704</v>
      </c>
      <c r="AN4" s="11">
        <v>53241496258.321404</v>
      </c>
      <c r="AO4" s="11">
        <v>62784249634.794197</v>
      </c>
      <c r="AP4" s="11">
        <v>66084674689.696602</v>
      </c>
      <c r="AQ4" s="11">
        <v>72687150983.099197</v>
      </c>
      <c r="AR4" s="11">
        <v>100759463901.24899</v>
      </c>
      <c r="AS4" s="11">
        <v>108986953491.476</v>
      </c>
      <c r="AT4" s="11">
        <v>38872748748.753098</v>
      </c>
    </row>
    <row r="5" spans="1:46" x14ac:dyDescent="0.3">
      <c r="A5">
        <f t="shared" si="1"/>
        <v>0</v>
      </c>
      <c r="L5" s="15"/>
      <c r="M5" s="1">
        <v>120350129405</v>
      </c>
      <c r="N5" s="1">
        <v>136154193844</v>
      </c>
      <c r="O5" s="1">
        <v>123406660550</v>
      </c>
      <c r="P5" s="1">
        <v>121373382142</v>
      </c>
      <c r="Q5" s="1">
        <v>117161902725</v>
      </c>
      <c r="R5" s="1">
        <v>116592014868</v>
      </c>
      <c r="S5" s="1">
        <v>118448779098</v>
      </c>
      <c r="T5" s="1">
        <v>115982151879</v>
      </c>
      <c r="U5" s="1">
        <v>116965882167</v>
      </c>
      <c r="V5" s="1">
        <v>122185036488</v>
      </c>
      <c r="W5" s="11">
        <v>0</v>
      </c>
      <c r="X5" s="11">
        <v>723958.70019999996</v>
      </c>
      <c r="Y5" s="11">
        <v>33861753.340000004</v>
      </c>
      <c r="Z5" s="11">
        <v>11154910.420499999</v>
      </c>
      <c r="AA5" s="11">
        <v>76558</v>
      </c>
      <c r="AB5" s="11">
        <v>614416.0625</v>
      </c>
      <c r="AC5" s="11">
        <v>14326.159799999999</v>
      </c>
      <c r="AD5" s="11">
        <v>4000</v>
      </c>
      <c r="AE5" s="11">
        <v>484171.875</v>
      </c>
      <c r="AF5" s="11">
        <v>1792522.5578000001</v>
      </c>
      <c r="AG5" s="11">
        <v>-8123638.4396000002</v>
      </c>
      <c r="AH5" s="11">
        <v>417164.46</v>
      </c>
      <c r="AI5" s="11">
        <v>317883.20020000002</v>
      </c>
      <c r="AJ5" s="11">
        <v>158791</v>
      </c>
      <c r="AK5" s="11">
        <v>-558047.03</v>
      </c>
      <c r="AL5" s="11">
        <v>1471322.375</v>
      </c>
      <c r="AM5" s="11">
        <v>796427.23</v>
      </c>
      <c r="AN5" s="11">
        <v>2911392</v>
      </c>
      <c r="AO5" s="11">
        <v>56285293.052199997</v>
      </c>
      <c r="AP5" s="11">
        <v>44827886.136200003</v>
      </c>
      <c r="AQ5" s="11">
        <v>48591362.614699997</v>
      </c>
      <c r="AR5" s="11">
        <v>58456454.273699999</v>
      </c>
      <c r="AS5" s="11">
        <v>28495214.612599999</v>
      </c>
      <c r="AT5" s="11">
        <v>19278792.928599998</v>
      </c>
    </row>
    <row r="6" spans="1:46" x14ac:dyDescent="0.3">
      <c r="A6" t="str">
        <f t="shared" si="1"/>
        <v>Grand Total</v>
      </c>
      <c r="L6" s="1" t="s">
        <v>24</v>
      </c>
      <c r="M6" s="11">
        <f t="shared" ref="M6:AT6" si="2">SUBTOTAL(9,M2:M5)</f>
        <v>120350129405</v>
      </c>
      <c r="N6" s="11">
        <f t="shared" si="2"/>
        <v>136154193844</v>
      </c>
      <c r="O6" s="11">
        <f t="shared" si="2"/>
        <v>123406660550</v>
      </c>
      <c r="P6" s="11">
        <f t="shared" si="2"/>
        <v>121373382142</v>
      </c>
      <c r="Q6" s="11">
        <f t="shared" si="2"/>
        <v>117161902725</v>
      </c>
      <c r="R6" s="11">
        <f t="shared" si="2"/>
        <v>116592014868</v>
      </c>
      <c r="S6" s="11">
        <f t="shared" si="2"/>
        <v>118448779098</v>
      </c>
      <c r="T6" s="11">
        <f t="shared" si="2"/>
        <v>115982151879</v>
      </c>
      <c r="U6" s="11">
        <f t="shared" si="2"/>
        <v>116965882167</v>
      </c>
      <c r="V6" s="11">
        <f t="shared" si="2"/>
        <v>122185036488</v>
      </c>
      <c r="W6" s="11">
        <f t="shared" si="2"/>
        <v>132178486506.38741</v>
      </c>
      <c r="X6" s="11">
        <f t="shared" si="2"/>
        <v>143993638543.83649</v>
      </c>
      <c r="Y6" s="11">
        <f t="shared" si="2"/>
        <v>169810521226.12839</v>
      </c>
      <c r="Z6" s="11">
        <f t="shared" si="2"/>
        <v>211533087512.33737</v>
      </c>
      <c r="AA6" s="11">
        <f t="shared" si="2"/>
        <v>229761957048.78851</v>
      </c>
      <c r="AB6" s="11">
        <f t="shared" si="2"/>
        <v>265663361025.88989</v>
      </c>
      <c r="AC6" s="11">
        <f t="shared" si="2"/>
        <v>295165178110.85297</v>
      </c>
      <c r="AD6" s="11">
        <f t="shared" si="2"/>
        <v>328153480580.90887</v>
      </c>
      <c r="AE6" s="11">
        <f t="shared" si="2"/>
        <v>377988099747.40424</v>
      </c>
      <c r="AF6" s="11">
        <f t="shared" si="2"/>
        <v>381555380786.98492</v>
      </c>
      <c r="AG6" s="11">
        <f t="shared" si="2"/>
        <v>362403868841.00775</v>
      </c>
      <c r="AH6" s="11">
        <f t="shared" si="2"/>
        <v>368565915961.16205</v>
      </c>
      <c r="AI6" s="11">
        <f t="shared" si="2"/>
        <v>357636430655.58698</v>
      </c>
      <c r="AJ6" s="11">
        <f t="shared" si="2"/>
        <v>306581052342.6817</v>
      </c>
      <c r="AK6" s="11">
        <f t="shared" si="2"/>
        <v>283284360624.49884</v>
      </c>
      <c r="AL6" s="11">
        <f t="shared" si="2"/>
        <v>274184441766.62451</v>
      </c>
      <c r="AM6" s="11">
        <f t="shared" si="2"/>
        <v>298361785628.39166</v>
      </c>
      <c r="AN6" s="11">
        <f t="shared" si="2"/>
        <v>320615846805.33807</v>
      </c>
      <c r="AO6" s="11">
        <f t="shared" si="2"/>
        <v>358955820753.45203</v>
      </c>
      <c r="AP6" s="11">
        <f t="shared" si="2"/>
        <v>383855406149.94556</v>
      </c>
      <c r="AQ6" s="11">
        <f t="shared" si="2"/>
        <v>422601499103.58789</v>
      </c>
      <c r="AR6" s="11">
        <f t="shared" si="2"/>
        <v>387063888597.65698</v>
      </c>
      <c r="AS6" s="11">
        <f t="shared" si="2"/>
        <v>414320692049.20343</v>
      </c>
      <c r="AT6" s="11">
        <f t="shared" si="2"/>
        <v>216000546370.72589</v>
      </c>
    </row>
    <row r="7" spans="1:46" x14ac:dyDescent="0.3">
      <c r="A7" s="1">
        <v>1000000000</v>
      </c>
    </row>
    <row r="8" spans="1:46" x14ac:dyDescent="0.3">
      <c r="A8" s="26" t="str">
        <f t="shared" ref="A8:A13" si="3">L8</f>
        <v>Checksum</v>
      </c>
      <c r="B8" s="33">
        <f>AL8</f>
        <v>2015</v>
      </c>
      <c r="C8" s="34">
        <f t="shared" ref="C8:E13" si="4">AR8</f>
        <v>2021</v>
      </c>
      <c r="D8" s="34">
        <f t="shared" si="4"/>
        <v>2022</v>
      </c>
      <c r="E8" s="34">
        <f t="shared" si="4"/>
        <v>2023</v>
      </c>
      <c r="F8" s="34" t="str">
        <f>C8&amp;"-"&amp;$D8</f>
        <v>2021-2022</v>
      </c>
      <c r="G8" s="34" t="str">
        <f>B8&amp;"-"&amp;$D8</f>
        <v>2015-2022</v>
      </c>
      <c r="H8" s="34" t="str">
        <f>$E8&amp;"/"&amp;D8</f>
        <v>2023/2022</v>
      </c>
      <c r="I8" s="34" t="str">
        <f>"Share "&amp;AS8</f>
        <v>Share 2022</v>
      </c>
      <c r="J8" s="34" t="str">
        <f>"Share "&amp;AT8</f>
        <v>Share 2023</v>
      </c>
      <c r="L8" s="1" t="s">
        <v>75</v>
      </c>
      <c r="M8" s="1" t="str">
        <f t="shared" ref="M8:V8" si="5">M1</f>
        <v>1990</v>
      </c>
      <c r="N8" s="1" t="str">
        <f t="shared" si="5"/>
        <v>1991</v>
      </c>
      <c r="O8" s="1" t="str">
        <f t="shared" si="5"/>
        <v>1992</v>
      </c>
      <c r="P8" s="1" t="str">
        <f t="shared" si="5"/>
        <v>1993</v>
      </c>
      <c r="Q8" s="1" t="str">
        <f t="shared" si="5"/>
        <v>1994</v>
      </c>
      <c r="R8" s="1" t="str">
        <f t="shared" si="5"/>
        <v>1995</v>
      </c>
      <c r="S8" s="1" t="str">
        <f t="shared" si="5"/>
        <v>1996</v>
      </c>
      <c r="T8" s="1" t="str">
        <f t="shared" si="5"/>
        <v>1997</v>
      </c>
      <c r="U8" s="1" t="str">
        <f t="shared" si="5"/>
        <v>1998</v>
      </c>
      <c r="V8" s="1" t="str">
        <f t="shared" si="5"/>
        <v>1999</v>
      </c>
      <c r="W8" s="1">
        <f>W1+0</f>
        <v>2000</v>
      </c>
      <c r="X8" s="1">
        <f t="shared" ref="X8:AS8" si="6">X1+0</f>
        <v>2001</v>
      </c>
      <c r="Y8" s="1">
        <f t="shared" si="6"/>
        <v>2002</v>
      </c>
      <c r="Z8" s="1">
        <f t="shared" si="6"/>
        <v>2003</v>
      </c>
      <c r="AA8" s="1">
        <f t="shared" si="6"/>
        <v>2004</v>
      </c>
      <c r="AB8" s="1">
        <f t="shared" si="6"/>
        <v>2005</v>
      </c>
      <c r="AC8" s="1">
        <f t="shared" si="6"/>
        <v>2006</v>
      </c>
      <c r="AD8" s="1">
        <f t="shared" si="6"/>
        <v>2007</v>
      </c>
      <c r="AE8" s="1">
        <f t="shared" si="6"/>
        <v>2008</v>
      </c>
      <c r="AF8" s="1">
        <f t="shared" si="6"/>
        <v>2009</v>
      </c>
      <c r="AG8" s="1">
        <f t="shared" si="6"/>
        <v>2010</v>
      </c>
      <c r="AH8" s="1">
        <f t="shared" si="6"/>
        <v>2011</v>
      </c>
      <c r="AI8" s="1">
        <f t="shared" si="6"/>
        <v>2012</v>
      </c>
      <c r="AJ8" s="1">
        <f t="shared" si="6"/>
        <v>2013</v>
      </c>
      <c r="AK8" s="1">
        <f t="shared" si="6"/>
        <v>2014</v>
      </c>
      <c r="AL8" s="1">
        <f t="shared" si="6"/>
        <v>2015</v>
      </c>
      <c r="AM8" s="1">
        <f t="shared" si="6"/>
        <v>2016</v>
      </c>
      <c r="AN8" s="1">
        <f t="shared" si="6"/>
        <v>2017</v>
      </c>
      <c r="AO8" s="1">
        <f t="shared" si="6"/>
        <v>2018</v>
      </c>
      <c r="AP8" s="1">
        <f t="shared" si="6"/>
        <v>2019</v>
      </c>
      <c r="AQ8" s="1">
        <f t="shared" si="6"/>
        <v>2020</v>
      </c>
      <c r="AR8" s="1">
        <f t="shared" si="6"/>
        <v>2021</v>
      </c>
      <c r="AS8" s="1">
        <f t="shared" si="6"/>
        <v>2022</v>
      </c>
      <c r="AT8" s="1">
        <f t="shared" ref="AT8" si="7">AT1+0</f>
        <v>2023</v>
      </c>
    </row>
    <row r="9" spans="1:46" x14ac:dyDescent="0.3">
      <c r="A9" s="4" t="str">
        <f t="shared" si="3"/>
        <v>Not Classified
as Commercial</v>
      </c>
      <c r="B9" s="54">
        <f>AL9</f>
        <v>268.16999376663892</v>
      </c>
      <c r="C9" s="54">
        <f t="shared" si="4"/>
        <v>305.964206012342</v>
      </c>
      <c r="D9" s="54">
        <f t="shared" si="4"/>
        <v>305.25380362565301</v>
      </c>
      <c r="E9" s="54">
        <f t="shared" si="4"/>
        <v>168.89743633294859</v>
      </c>
      <c r="F9" s="12">
        <f>(D9/C9)-1</f>
        <v>-2.3218480225113414E-3</v>
      </c>
      <c r="G9" s="8">
        <f>(D9/B9)-1</f>
        <v>0.13828471015025023</v>
      </c>
      <c r="H9" s="8">
        <f>E9/D9</f>
        <v>0.55330166021477456</v>
      </c>
      <c r="I9" s="21">
        <f>AS17</f>
        <v>0.7367573222468986</v>
      </c>
      <c r="J9" s="21">
        <f t="shared" ref="J9:J13" si="8">AT17</f>
        <v>0.81980701014568436</v>
      </c>
      <c r="L9" s="1" t="str">
        <f>L2</f>
        <v>Not Classified
as Commercial</v>
      </c>
      <c r="M9" s="54" t="str">
        <f t="shared" ref="M9:AS9" si="9">IF(M2="","",M2/VLOOKUP(M$8,deflator,2,FALSE)/$A$7)</f>
        <v/>
      </c>
      <c r="N9" s="54" t="str">
        <f t="shared" si="9"/>
        <v/>
      </c>
      <c r="O9" s="54" t="str">
        <f t="shared" si="9"/>
        <v/>
      </c>
      <c r="P9" s="54" t="str">
        <f t="shared" si="9"/>
        <v/>
      </c>
      <c r="Q9" s="54" t="str">
        <f t="shared" si="9"/>
        <v/>
      </c>
      <c r="R9" s="54" t="str">
        <f t="shared" si="9"/>
        <v/>
      </c>
      <c r="S9" s="54" t="str">
        <f t="shared" si="9"/>
        <v/>
      </c>
      <c r="T9" s="54" t="str">
        <f t="shared" si="9"/>
        <v/>
      </c>
      <c r="U9" s="54" t="str">
        <f t="shared" si="9"/>
        <v/>
      </c>
      <c r="V9" s="54" t="str">
        <f t="shared" si="9"/>
        <v/>
      </c>
      <c r="W9" s="54">
        <f t="shared" si="9"/>
        <v>187.42652560398776</v>
      </c>
      <c r="X9" s="54">
        <f t="shared" si="9"/>
        <v>195.07632325004528</v>
      </c>
      <c r="Y9" s="54">
        <f t="shared" si="9"/>
        <v>212.38725792430054</v>
      </c>
      <c r="Z9" s="54">
        <f t="shared" si="9"/>
        <v>257.09847206660174</v>
      </c>
      <c r="AA9" s="54">
        <f t="shared" si="9"/>
        <v>260.94677656214822</v>
      </c>
      <c r="AB9" s="54">
        <f t="shared" si="9"/>
        <v>325.73201356917048</v>
      </c>
      <c r="AC9" s="54">
        <f t="shared" si="9"/>
        <v>343.01517567017021</v>
      </c>
      <c r="AD9" s="54">
        <f t="shared" si="9"/>
        <v>349.60142751090751</v>
      </c>
      <c r="AE9" s="54">
        <f t="shared" si="9"/>
        <v>389.98193990699315</v>
      </c>
      <c r="AF9" s="54">
        <f t="shared" si="9"/>
        <v>401.74327482874145</v>
      </c>
      <c r="AG9" s="54">
        <f t="shared" si="9"/>
        <v>382.4028444512025</v>
      </c>
      <c r="AH9" s="54">
        <f t="shared" si="9"/>
        <v>383.54103376933364</v>
      </c>
      <c r="AI9" s="54">
        <f t="shared" si="9"/>
        <v>361.76810268197448</v>
      </c>
      <c r="AJ9" s="54">
        <f t="shared" si="9"/>
        <v>309.20523405794</v>
      </c>
      <c r="AK9" s="54">
        <f t="shared" si="9"/>
        <v>279.05706806112386</v>
      </c>
      <c r="AL9" s="54">
        <f t="shared" si="9"/>
        <v>268.16999376663892</v>
      </c>
      <c r="AM9" s="54">
        <f t="shared" si="9"/>
        <v>297.40616738087311</v>
      </c>
      <c r="AN9" s="54">
        <f t="shared" si="9"/>
        <v>312.43290902686721</v>
      </c>
      <c r="AO9" s="54">
        <f t="shared" si="9"/>
        <v>337.96393190618556</v>
      </c>
      <c r="AP9" s="54">
        <f t="shared" si="9"/>
        <v>355.70243969715563</v>
      </c>
      <c r="AQ9" s="54">
        <f t="shared" si="9"/>
        <v>386.64751044457057</v>
      </c>
      <c r="AR9" s="54">
        <f t="shared" si="9"/>
        <v>305.964206012342</v>
      </c>
      <c r="AS9" s="54">
        <f t="shared" si="9"/>
        <v>305.25380362565301</v>
      </c>
      <c r="AT9" s="54">
        <f t="shared" ref="AT9" si="10">IF(AT2="","",AT2/VLOOKUP(AT$8,deflator,2,FALSE)/$A$7)</f>
        <v>168.89743633294859</v>
      </c>
    </row>
    <row r="10" spans="1:46" x14ac:dyDescent="0.3">
      <c r="A10" s="4" t="str">
        <f t="shared" si="3"/>
        <v>Non-Development
or Commercial Similar</v>
      </c>
      <c r="B10" s="54">
        <f>AL10</f>
        <v>0.14207671740812852</v>
      </c>
      <c r="C10" s="54">
        <f t="shared" si="4"/>
        <v>0.11505692606606389</v>
      </c>
      <c r="D10" s="54">
        <f t="shared" si="4"/>
        <v>5.1439717461800004E-2</v>
      </c>
      <c r="E10" s="54">
        <f t="shared" si="4"/>
        <v>2.8381910383547895E-2</v>
      </c>
      <c r="F10" s="12">
        <f t="shared" ref="F10:F13" si="11">(D10/C10)-1</f>
        <v>-0.55291941806037714</v>
      </c>
      <c r="G10" s="8">
        <f t="shared" ref="G10:G13" si="12">(D10/B10)-1</f>
        <v>-0.63794407415794485</v>
      </c>
      <c r="H10" s="8">
        <f t="shared" ref="H10:H13" si="13">E10/D10</f>
        <v>0.55175089957725321</v>
      </c>
      <c r="I10" s="21">
        <f t="shared" ref="I10:I13" si="14">AS18</f>
        <v>1.2415435301428582E-4</v>
      </c>
      <c r="J10" s="21">
        <f t="shared" si="8"/>
        <v>1.3776223961085713E-4</v>
      </c>
      <c r="L10" s="1" t="str">
        <f>L3</f>
        <v>Non-Development
or Commercial Similar</v>
      </c>
      <c r="M10" s="54" t="str">
        <f t="shared" ref="M10:AS10" si="15">IF(M3="","",M3/VLOOKUP(M$8,deflator,2,FALSE)/$A$7)</f>
        <v/>
      </c>
      <c r="N10" s="54" t="str">
        <f t="shared" si="15"/>
        <v/>
      </c>
      <c r="O10" s="54" t="str">
        <f t="shared" si="15"/>
        <v/>
      </c>
      <c r="P10" s="54" t="str">
        <f t="shared" si="15"/>
        <v/>
      </c>
      <c r="Q10" s="54" t="str">
        <f t="shared" si="15"/>
        <v/>
      </c>
      <c r="R10" s="54" t="str">
        <f t="shared" si="15"/>
        <v/>
      </c>
      <c r="S10" s="54" t="str">
        <f t="shared" si="15"/>
        <v/>
      </c>
      <c r="T10" s="54" t="str">
        <f t="shared" si="15"/>
        <v/>
      </c>
      <c r="U10" s="54" t="str">
        <f t="shared" si="15"/>
        <v/>
      </c>
      <c r="V10" s="54" t="str">
        <f t="shared" si="15"/>
        <v/>
      </c>
      <c r="W10" s="54">
        <f t="shared" si="15"/>
        <v>4.242932639228629E-2</v>
      </c>
      <c r="X10" s="54">
        <f t="shared" si="15"/>
        <v>-5.0832307857510799E-4</v>
      </c>
      <c r="Y10" s="54">
        <f t="shared" si="15"/>
        <v>0.35864748769797533</v>
      </c>
      <c r="Z10" s="54">
        <f t="shared" si="15"/>
        <v>1.2330585770979423</v>
      </c>
      <c r="AA10" s="54">
        <f t="shared" si="15"/>
        <v>1.6532201875341053</v>
      </c>
      <c r="AB10" s="54">
        <f t="shared" si="15"/>
        <v>1.377679608993861</v>
      </c>
      <c r="AC10" s="54">
        <f t="shared" si="15"/>
        <v>0.72273970269125221</v>
      </c>
      <c r="AD10" s="54">
        <f t="shared" si="15"/>
        <v>0.986232698270049</v>
      </c>
      <c r="AE10" s="54">
        <f t="shared" si="15"/>
        <v>1.1500148178770335</v>
      </c>
      <c r="AF10" s="54">
        <f t="shared" si="15"/>
        <v>0.87782152851933859</v>
      </c>
      <c r="AG10" s="54">
        <f t="shared" si="15"/>
        <v>0.50781249081969193</v>
      </c>
      <c r="AH10" s="54">
        <f t="shared" si="15"/>
        <v>1.3665990736631521</v>
      </c>
      <c r="AI10" s="54">
        <f t="shared" si="15"/>
        <v>0.90862550340718973</v>
      </c>
      <c r="AJ10" s="54">
        <f t="shared" si="15"/>
        <v>0.72266198082431254</v>
      </c>
      <c r="AK10" s="54">
        <f t="shared" si="15"/>
        <v>0.33708481559304571</v>
      </c>
      <c r="AL10" s="54">
        <f t="shared" si="15"/>
        <v>0.14207671740812852</v>
      </c>
      <c r="AM10" s="54">
        <f t="shared" si="15"/>
        <v>0.12500138717617004</v>
      </c>
      <c r="AN10" s="54">
        <f t="shared" si="15"/>
        <v>5.048168853061185E-2</v>
      </c>
      <c r="AO10" s="54">
        <f t="shared" si="15"/>
        <v>0.1735176782712749</v>
      </c>
      <c r="AP10" s="54">
        <f t="shared" si="15"/>
        <v>0.14266030355917053</v>
      </c>
      <c r="AQ10" s="54">
        <f t="shared" si="15"/>
        <v>3.4908131548339279E-2</v>
      </c>
      <c r="AR10" s="54">
        <f t="shared" si="15"/>
        <v>0.11505692606606389</v>
      </c>
      <c r="AS10" s="54">
        <f t="shared" si="15"/>
        <v>5.1439717461800004E-2</v>
      </c>
      <c r="AT10" s="54">
        <f t="shared" ref="AT10" si="16">IF(AT3="","",AT3/VLOOKUP(AT$8,deflator,2,FALSE)/$A$7)</f>
        <v>2.8381910383547895E-2</v>
      </c>
    </row>
    <row r="11" spans="1:46" x14ac:dyDescent="0.3">
      <c r="A11" s="4" t="str">
        <f t="shared" si="3"/>
        <v>Any Commercial
Classification</v>
      </c>
      <c r="B11" s="54">
        <f t="shared" ref="B11:B13" si="17">AL11</f>
        <v>60.556026348863355</v>
      </c>
      <c r="C11" s="54">
        <f t="shared" si="4"/>
        <v>107.7408448208279</v>
      </c>
      <c r="D11" s="54">
        <f t="shared" si="4"/>
        <v>108.986953491476</v>
      </c>
      <c r="E11" s="54">
        <f t="shared" si="4"/>
        <v>37.076764760757044</v>
      </c>
      <c r="F11" s="12">
        <f t="shared" si="11"/>
        <v>1.1565796358107061E-2</v>
      </c>
      <c r="G11" s="8">
        <f t="shared" si="12"/>
        <v>0.79977056063094376</v>
      </c>
      <c r="H11" s="8">
        <f t="shared" si="13"/>
        <v>0.3401945239588412</v>
      </c>
      <c r="I11" s="21">
        <f t="shared" si="14"/>
        <v>0.26304974765424716</v>
      </c>
      <c r="J11" s="21">
        <f t="shared" si="8"/>
        <v>0.17996597416950535</v>
      </c>
      <c r="L11" s="1" t="str">
        <f>L4</f>
        <v>Any Commercial
Classification</v>
      </c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>
        <f t="shared" ref="W11:AS11" si="18">IF(W4="","",W4/VLOOKUP(W$8,deflator,2,FALSE)/$A$7)</f>
        <v>26.095797650998978</v>
      </c>
      <c r="X11" s="54">
        <f t="shared" si="18"/>
        <v>32.069716124365094</v>
      </c>
      <c r="Y11" s="54">
        <f t="shared" si="18"/>
        <v>50.911447249568994</v>
      </c>
      <c r="Z11" s="54">
        <f t="shared" si="18"/>
        <v>63.993699090955459</v>
      </c>
      <c r="AA11" s="54">
        <f t="shared" si="18"/>
        <v>79.166051000320792</v>
      </c>
      <c r="AB11" s="54">
        <f t="shared" si="18"/>
        <v>56.415581208627238</v>
      </c>
      <c r="AC11" s="54">
        <f t="shared" si="18"/>
        <v>68.942766944446547</v>
      </c>
      <c r="AD11" s="54">
        <f t="shared" si="18"/>
        <v>95.969150927443536</v>
      </c>
      <c r="AE11" s="54">
        <f t="shared" si="18"/>
        <v>112.73149832647522</v>
      </c>
      <c r="AF11" s="54">
        <f t="shared" si="18"/>
        <v>100.87930602877941</v>
      </c>
      <c r="AG11" s="54">
        <f t="shared" si="18"/>
        <v>91.206756261908964</v>
      </c>
      <c r="AH11" s="54">
        <f t="shared" si="18"/>
        <v>87.734457200107812</v>
      </c>
      <c r="AI11" s="54">
        <f t="shared" si="18"/>
        <v>87.694428542954157</v>
      </c>
      <c r="AJ11" s="54">
        <f t="shared" si="18"/>
        <v>69.211177984604532</v>
      </c>
      <c r="AK11" s="54">
        <f t="shared" si="18"/>
        <v>64.286673864080527</v>
      </c>
      <c r="AL11" s="54">
        <f t="shared" si="18"/>
        <v>60.556026348863355</v>
      </c>
      <c r="AM11" s="54">
        <f t="shared" si="18"/>
        <v>57.396087898458063</v>
      </c>
      <c r="AN11" s="54">
        <f t="shared" si="18"/>
        <v>62.224609068718003</v>
      </c>
      <c r="AO11" s="54">
        <f t="shared" si="18"/>
        <v>71.694056544200862</v>
      </c>
      <c r="AP11" s="54">
        <f t="shared" si="18"/>
        <v>74.013190013588172</v>
      </c>
      <c r="AQ11" s="54">
        <f t="shared" si="18"/>
        <v>80.336079763884328</v>
      </c>
      <c r="AR11" s="54">
        <f t="shared" si="18"/>
        <v>107.7408448208279</v>
      </c>
      <c r="AS11" s="54">
        <f t="shared" si="18"/>
        <v>108.986953491476</v>
      </c>
      <c r="AT11" s="54">
        <f t="shared" ref="AT11" si="19">IF(AT4="","",AT4/VLOOKUP(AT$8,deflator,2,FALSE)/$A$7)</f>
        <v>37.076764760757044</v>
      </c>
    </row>
    <row r="12" spans="1:46" x14ac:dyDescent="0.3">
      <c r="A12" s="4">
        <f t="shared" si="3"/>
        <v>0</v>
      </c>
      <c r="B12" s="54">
        <f t="shared" si="17"/>
        <v>1.7647740430776124E-3</v>
      </c>
      <c r="C12" s="54">
        <f t="shared" si="4"/>
        <v>6.250676139812672E-2</v>
      </c>
      <c r="D12" s="54">
        <f t="shared" si="4"/>
        <v>2.84952146126E-2</v>
      </c>
      <c r="E12" s="54">
        <f t="shared" si="4"/>
        <v>1.8388081452767775E-2</v>
      </c>
      <c r="F12" s="12">
        <f t="shared" si="11"/>
        <v>-0.54412588374073112</v>
      </c>
      <c r="G12" s="8">
        <f t="shared" si="12"/>
        <v>15.146664625068276</v>
      </c>
      <c r="H12" s="8">
        <f t="shared" si="13"/>
        <v>0.6453041923971663</v>
      </c>
      <c r="I12" s="21">
        <f t="shared" si="14"/>
        <v>6.8775745839930186E-5</v>
      </c>
      <c r="J12" s="21">
        <f t="shared" si="8"/>
        <v>8.9253445199677587E-5</v>
      </c>
      <c r="L12" s="1">
        <f>L5</f>
        <v>0</v>
      </c>
      <c r="M12" s="54" t="e">
        <f t="shared" ref="M12:V12" si="20">IF(M5="","",M5/VLOOKUP(M$8,deflator,2,FALSE)/$A$7)</f>
        <v>#N/A</v>
      </c>
      <c r="N12" s="54" t="e">
        <f t="shared" si="20"/>
        <v>#N/A</v>
      </c>
      <c r="O12" s="54" t="e">
        <f t="shared" si="20"/>
        <v>#N/A</v>
      </c>
      <c r="P12" s="54" t="e">
        <f t="shared" si="20"/>
        <v>#N/A</v>
      </c>
      <c r="Q12" s="54" t="e">
        <f t="shared" si="20"/>
        <v>#N/A</v>
      </c>
      <c r="R12" s="54" t="e">
        <f t="shared" si="20"/>
        <v>#N/A</v>
      </c>
      <c r="S12" s="54" t="e">
        <f t="shared" si="20"/>
        <v>#N/A</v>
      </c>
      <c r="T12" s="54" t="e">
        <f t="shared" si="20"/>
        <v>#N/A</v>
      </c>
      <c r="U12" s="54" t="e">
        <f t="shared" si="20"/>
        <v>#N/A</v>
      </c>
      <c r="V12" s="54" t="e">
        <f t="shared" si="20"/>
        <v>#N/A</v>
      </c>
      <c r="W12" s="54">
        <f t="shared" ref="W12:AS12" si="21">IF(W5="","",W5/VLOOKUP(W$8,deflator,2,FALSE)/$A$7)</f>
        <v>0</v>
      </c>
      <c r="X12" s="54">
        <f t="shared" si="21"/>
        <v>1.1420282997253509E-3</v>
      </c>
      <c r="Y12" s="54">
        <f t="shared" si="21"/>
        <v>5.2586146233689714E-2</v>
      </c>
      <c r="Z12" s="54">
        <f t="shared" si="21"/>
        <v>1.6998280129767389E-2</v>
      </c>
      <c r="AA12" s="54">
        <f t="shared" si="21"/>
        <v>1.1387844244552015E-4</v>
      </c>
      <c r="AB12" s="54">
        <f t="shared" si="21"/>
        <v>8.8700464015020318E-4</v>
      </c>
      <c r="AC12" s="54">
        <f t="shared" si="21"/>
        <v>2.0029902328051701E-5</v>
      </c>
      <c r="AD12" s="54">
        <f t="shared" si="21"/>
        <v>5.4432677756686077E-6</v>
      </c>
      <c r="AE12" s="54">
        <f t="shared" si="21"/>
        <v>6.4540874556536149E-4</v>
      </c>
      <c r="AF12" s="54">
        <f t="shared" si="21"/>
        <v>2.3654235129689622E-3</v>
      </c>
      <c r="AG12" s="54">
        <f t="shared" si="21"/>
        <v>-1.0627568962154579E-2</v>
      </c>
      <c r="AH12" s="54">
        <f t="shared" si="21"/>
        <v>5.3496456643344244E-4</v>
      </c>
      <c r="AI12" s="54">
        <f t="shared" si="21"/>
        <v>4.0031031393548077E-4</v>
      </c>
      <c r="AJ12" s="54">
        <f t="shared" si="21"/>
        <v>1.9637190043317532E-4</v>
      </c>
      <c r="AK12" s="54">
        <f t="shared" si="21"/>
        <v>-6.7702179674813067E-4</v>
      </c>
      <c r="AL12" s="54">
        <f t="shared" si="21"/>
        <v>1.7647740430776124E-3</v>
      </c>
      <c r="AM12" s="54">
        <f t="shared" si="21"/>
        <v>9.4742188861634473E-4</v>
      </c>
      <c r="AN12" s="54">
        <f t="shared" si="21"/>
        <v>3.4026134082863709E-3</v>
      </c>
      <c r="AO12" s="54">
        <f t="shared" si="21"/>
        <v>6.4272823298265891E-2</v>
      </c>
      <c r="AP12" s="54">
        <f t="shared" si="21"/>
        <v>5.0206116169674644E-2</v>
      </c>
      <c r="AQ12" s="54">
        <f t="shared" si="21"/>
        <v>5.3704671734320933E-2</v>
      </c>
      <c r="AR12" s="54">
        <f t="shared" si="21"/>
        <v>6.250676139812672E-2</v>
      </c>
      <c r="AS12" s="54">
        <f t="shared" si="21"/>
        <v>2.84952146126E-2</v>
      </c>
      <c r="AT12" s="54">
        <f t="shared" ref="AT12" si="22">IF(AT5="","",AT5/VLOOKUP(AT$8,deflator,2,FALSE)/$A$7)</f>
        <v>1.8388081452767775E-2</v>
      </c>
    </row>
    <row r="13" spans="1:46" x14ac:dyDescent="0.3">
      <c r="A13" s="4" t="str">
        <f t="shared" si="3"/>
        <v>Grand Total</v>
      </c>
      <c r="B13" s="54">
        <f t="shared" si="17"/>
        <v>328.86986160695346</v>
      </c>
      <c r="C13" s="54">
        <f t="shared" si="4"/>
        <v>413.88261452063404</v>
      </c>
      <c r="D13" s="54">
        <f t="shared" si="4"/>
        <v>414.32069204920344</v>
      </c>
      <c r="E13" s="54">
        <f t="shared" si="4"/>
        <v>206.0209710855419</v>
      </c>
      <c r="F13" s="12">
        <f t="shared" si="11"/>
        <v>1.0584583966561922E-3</v>
      </c>
      <c r="G13" s="8">
        <f t="shared" si="12"/>
        <v>0.25983174628624361</v>
      </c>
      <c r="H13" s="8">
        <f t="shared" si="13"/>
        <v>0.49725001680841829</v>
      </c>
      <c r="I13" s="21" t="b">
        <f t="shared" si="14"/>
        <v>1</v>
      </c>
      <c r="J13" s="21" t="b">
        <f t="shared" si="8"/>
        <v>1</v>
      </c>
      <c r="L13" s="1" t="s">
        <v>24</v>
      </c>
      <c r="M13" s="54" t="e">
        <f t="shared" ref="M13:V13" si="23">IF(M6="","",M6/VLOOKUP(M$8,deflator,2,FALSE)/$A$7)</f>
        <v>#N/A</v>
      </c>
      <c r="N13" s="54" t="e">
        <f t="shared" si="23"/>
        <v>#N/A</v>
      </c>
      <c r="O13" s="54" t="e">
        <f t="shared" si="23"/>
        <v>#N/A</v>
      </c>
      <c r="P13" s="54" t="e">
        <f t="shared" si="23"/>
        <v>#N/A</v>
      </c>
      <c r="Q13" s="54" t="e">
        <f t="shared" si="23"/>
        <v>#N/A</v>
      </c>
      <c r="R13" s="54" t="e">
        <f t="shared" si="23"/>
        <v>#N/A</v>
      </c>
      <c r="S13" s="54" t="e">
        <f t="shared" si="23"/>
        <v>#N/A</v>
      </c>
      <c r="T13" s="54" t="e">
        <f t="shared" si="23"/>
        <v>#N/A</v>
      </c>
      <c r="U13" s="54" t="e">
        <f t="shared" si="23"/>
        <v>#N/A</v>
      </c>
      <c r="V13" s="54" t="e">
        <f t="shared" si="23"/>
        <v>#N/A</v>
      </c>
      <c r="W13" s="54">
        <f t="shared" ref="W13:AT13" si="24">IF(W6="","",W6/VLOOKUP(W$8,deflator,2,FALSE)/$A$7)</f>
        <v>213.56475258137903</v>
      </c>
      <c r="X13" s="54">
        <f t="shared" si="24"/>
        <v>227.14667307963151</v>
      </c>
      <c r="Y13" s="54">
        <f t="shared" si="24"/>
        <v>263.70993880780117</v>
      </c>
      <c r="Z13" s="54">
        <f t="shared" si="24"/>
        <v>322.34222801478489</v>
      </c>
      <c r="AA13" s="54">
        <f t="shared" si="24"/>
        <v>341.76616162844556</v>
      </c>
      <c r="AB13" s="54">
        <f t="shared" si="24"/>
        <v>383.52616139143163</v>
      </c>
      <c r="AC13" s="54">
        <f t="shared" si="24"/>
        <v>412.68070234721029</v>
      </c>
      <c r="AD13" s="54">
        <f t="shared" si="24"/>
        <v>446.5568165798889</v>
      </c>
      <c r="AE13" s="54">
        <f t="shared" si="24"/>
        <v>503.86409846009099</v>
      </c>
      <c r="AF13" s="54">
        <f t="shared" si="24"/>
        <v>503.50276780955318</v>
      </c>
      <c r="AG13" s="54">
        <f t="shared" si="24"/>
        <v>474.10678563496913</v>
      </c>
      <c r="AH13" s="54">
        <f t="shared" si="24"/>
        <v>472.64262500767109</v>
      </c>
      <c r="AI13" s="54">
        <f t="shared" si="24"/>
        <v>450.37155703864977</v>
      </c>
      <c r="AJ13" s="54">
        <f t="shared" si="24"/>
        <v>379.13927039526931</v>
      </c>
      <c r="AK13" s="54">
        <f t="shared" si="24"/>
        <v>343.68014971900061</v>
      </c>
      <c r="AL13" s="54">
        <f t="shared" si="24"/>
        <v>328.86986160695346</v>
      </c>
      <c r="AM13" s="54">
        <f t="shared" si="24"/>
        <v>354.92820408839594</v>
      </c>
      <c r="AN13" s="54">
        <f t="shared" si="24"/>
        <v>374.71140239752407</v>
      </c>
      <c r="AO13" s="54">
        <f t="shared" si="24"/>
        <v>409.89577895195589</v>
      </c>
      <c r="AP13" s="54">
        <f t="shared" si="24"/>
        <v>429.90849613047266</v>
      </c>
      <c r="AQ13" s="54">
        <f t="shared" si="24"/>
        <v>467.07220301173749</v>
      </c>
      <c r="AR13" s="54">
        <f t="shared" si="24"/>
        <v>413.88261452063404</v>
      </c>
      <c r="AS13" s="54">
        <f t="shared" si="24"/>
        <v>414.32069204920344</v>
      </c>
      <c r="AT13" s="54">
        <f t="shared" si="24"/>
        <v>206.0209710855419</v>
      </c>
    </row>
    <row r="14" spans="1:46" x14ac:dyDescent="0.3">
      <c r="A14" s="31"/>
      <c r="B14" s="11"/>
      <c r="C14" s="11"/>
      <c r="D14" s="11"/>
      <c r="E14" s="11"/>
      <c r="F14" s="46"/>
      <c r="G14" s="8"/>
      <c r="H14" s="8"/>
      <c r="I14" s="21"/>
      <c r="J14" s="21"/>
      <c r="L14" s="1" t="s">
        <v>75</v>
      </c>
      <c r="M14" s="54" t="e">
        <f t="shared" ref="M14:AS14" si="25">SUM(M9:M12)=M13</f>
        <v>#N/A</v>
      </c>
      <c r="N14" s="54" t="e">
        <f t="shared" si="25"/>
        <v>#N/A</v>
      </c>
      <c r="O14" s="54" t="e">
        <f t="shared" si="25"/>
        <v>#N/A</v>
      </c>
      <c r="P14" s="54" t="e">
        <f t="shared" si="25"/>
        <v>#N/A</v>
      </c>
      <c r="Q14" s="54" t="e">
        <f t="shared" si="25"/>
        <v>#N/A</v>
      </c>
      <c r="R14" s="54" t="e">
        <f t="shared" si="25"/>
        <v>#N/A</v>
      </c>
      <c r="S14" s="54" t="e">
        <f t="shared" si="25"/>
        <v>#N/A</v>
      </c>
      <c r="T14" s="54" t="e">
        <f t="shared" si="25"/>
        <v>#N/A</v>
      </c>
      <c r="U14" s="54" t="e">
        <f t="shared" si="25"/>
        <v>#N/A</v>
      </c>
      <c r="V14" s="54" t="e">
        <f t="shared" si="25"/>
        <v>#N/A</v>
      </c>
      <c r="W14" s="54" t="b">
        <f t="shared" si="25"/>
        <v>1</v>
      </c>
      <c r="X14" s="54" t="b">
        <f t="shared" si="25"/>
        <v>1</v>
      </c>
      <c r="Y14" s="54" t="b">
        <f t="shared" si="25"/>
        <v>1</v>
      </c>
      <c r="Z14" s="54" t="b">
        <f t="shared" si="25"/>
        <v>1</v>
      </c>
      <c r="AA14" s="54" t="b">
        <f t="shared" si="25"/>
        <v>1</v>
      </c>
      <c r="AB14" s="54" t="b">
        <f t="shared" si="25"/>
        <v>1</v>
      </c>
      <c r="AC14" s="54" t="b">
        <f t="shared" si="25"/>
        <v>1</v>
      </c>
      <c r="AD14" s="54" t="b">
        <f t="shared" si="25"/>
        <v>1</v>
      </c>
      <c r="AE14" s="54" t="b">
        <f t="shared" si="25"/>
        <v>1</v>
      </c>
      <c r="AF14" s="54" t="b">
        <f t="shared" si="25"/>
        <v>1</v>
      </c>
      <c r="AG14" s="54" t="b">
        <f t="shared" si="25"/>
        <v>1</v>
      </c>
      <c r="AH14" s="54" t="b">
        <f t="shared" si="25"/>
        <v>1</v>
      </c>
      <c r="AI14" s="54" t="b">
        <f t="shared" si="25"/>
        <v>1</v>
      </c>
      <c r="AJ14" s="54" t="b">
        <f t="shared" si="25"/>
        <v>1</v>
      </c>
      <c r="AK14" s="54" t="b">
        <f t="shared" si="25"/>
        <v>1</v>
      </c>
      <c r="AL14" s="54" t="b">
        <f t="shared" si="25"/>
        <v>1</v>
      </c>
      <c r="AM14" s="54" t="b">
        <f t="shared" si="25"/>
        <v>1</v>
      </c>
      <c r="AN14" s="54" t="b">
        <f t="shared" si="25"/>
        <v>1</v>
      </c>
      <c r="AO14" s="54" t="b">
        <f t="shared" si="25"/>
        <v>1</v>
      </c>
      <c r="AP14" s="54" t="b">
        <f t="shared" si="25"/>
        <v>1</v>
      </c>
      <c r="AQ14" s="54" t="b">
        <f t="shared" si="25"/>
        <v>0</v>
      </c>
      <c r="AR14" s="54" t="b">
        <f t="shared" si="25"/>
        <v>1</v>
      </c>
      <c r="AS14" s="54" t="b">
        <f t="shared" si="25"/>
        <v>1</v>
      </c>
      <c r="AT14" s="54" t="b">
        <f t="shared" ref="AT14" si="26">SUM(AT9:AT12)=AT13</f>
        <v>1</v>
      </c>
    </row>
    <row r="15" spans="1:46" x14ac:dyDescent="0.3">
      <c r="A15" s="31"/>
      <c r="B15" s="11"/>
      <c r="C15" s="11"/>
      <c r="D15" s="11"/>
      <c r="E15" s="11"/>
      <c r="F15" s="12"/>
      <c r="G15" s="8"/>
      <c r="H15" s="8"/>
      <c r="I15" s="21"/>
      <c r="J15" s="21"/>
    </row>
    <row r="16" spans="1:46" x14ac:dyDescent="0.3">
      <c r="C16" s="1"/>
      <c r="L16" s="1" t="str">
        <f t="shared" ref="L16:AS16" si="27">L8</f>
        <v>Checksum</v>
      </c>
      <c r="M16" s="1" t="str">
        <f t="shared" si="27"/>
        <v>1990</v>
      </c>
      <c r="N16" s="1" t="str">
        <f t="shared" si="27"/>
        <v>1991</v>
      </c>
      <c r="O16" s="1" t="str">
        <f t="shared" si="27"/>
        <v>1992</v>
      </c>
      <c r="P16" s="1" t="str">
        <f t="shared" si="27"/>
        <v>1993</v>
      </c>
      <c r="Q16" s="1" t="str">
        <f t="shared" si="27"/>
        <v>1994</v>
      </c>
      <c r="R16" s="1" t="str">
        <f t="shared" si="27"/>
        <v>1995</v>
      </c>
      <c r="S16" s="1" t="str">
        <f t="shared" si="27"/>
        <v>1996</v>
      </c>
      <c r="T16" s="1" t="str">
        <f t="shared" si="27"/>
        <v>1997</v>
      </c>
      <c r="U16" s="1" t="str">
        <f t="shared" si="27"/>
        <v>1998</v>
      </c>
      <c r="V16" s="1" t="str">
        <f t="shared" si="27"/>
        <v>1999</v>
      </c>
      <c r="W16" s="1">
        <f t="shared" si="27"/>
        <v>2000</v>
      </c>
      <c r="X16" s="1">
        <f t="shared" si="27"/>
        <v>2001</v>
      </c>
      <c r="Y16" s="1">
        <f t="shared" si="27"/>
        <v>2002</v>
      </c>
      <c r="Z16" s="1">
        <f t="shared" si="27"/>
        <v>2003</v>
      </c>
      <c r="AA16" s="1">
        <f t="shared" si="27"/>
        <v>2004</v>
      </c>
      <c r="AB16" s="1">
        <f t="shared" si="27"/>
        <v>2005</v>
      </c>
      <c r="AC16" s="1">
        <f t="shared" si="27"/>
        <v>2006</v>
      </c>
      <c r="AD16" s="1">
        <f t="shared" si="27"/>
        <v>2007</v>
      </c>
      <c r="AE16" s="1">
        <f t="shared" si="27"/>
        <v>2008</v>
      </c>
      <c r="AF16" s="1">
        <f t="shared" si="27"/>
        <v>2009</v>
      </c>
      <c r="AG16" s="1">
        <f t="shared" si="27"/>
        <v>2010</v>
      </c>
      <c r="AH16" s="1">
        <f t="shared" si="27"/>
        <v>2011</v>
      </c>
      <c r="AI16" s="1">
        <f t="shared" si="27"/>
        <v>2012</v>
      </c>
      <c r="AJ16" s="1">
        <f t="shared" si="27"/>
        <v>2013</v>
      </c>
      <c r="AK16" s="1">
        <f t="shared" si="27"/>
        <v>2014</v>
      </c>
      <c r="AL16" s="1">
        <f t="shared" si="27"/>
        <v>2015</v>
      </c>
      <c r="AM16" s="1">
        <f t="shared" si="27"/>
        <v>2016</v>
      </c>
      <c r="AN16" s="1">
        <f t="shared" si="27"/>
        <v>2017</v>
      </c>
      <c r="AO16" s="1">
        <f t="shared" si="27"/>
        <v>2018</v>
      </c>
      <c r="AP16" s="1">
        <f t="shared" si="27"/>
        <v>2019</v>
      </c>
      <c r="AQ16" s="1">
        <f t="shared" si="27"/>
        <v>2020</v>
      </c>
      <c r="AR16" s="1">
        <f t="shared" si="27"/>
        <v>2021</v>
      </c>
      <c r="AS16" s="1">
        <f t="shared" si="27"/>
        <v>2022</v>
      </c>
      <c r="AT16" s="1">
        <f t="shared" ref="AT16" si="28">AT8</f>
        <v>2023</v>
      </c>
    </row>
    <row r="17" spans="1:46" x14ac:dyDescent="0.3">
      <c r="C17" s="1"/>
      <c r="L17" s="1" t="str">
        <f>L9</f>
        <v>Not Classified
as Commercial</v>
      </c>
      <c r="M17" s="8" t="str">
        <f t="shared" ref="M17:AS17" si="29">IF(M9="","",M9/M$13)</f>
        <v/>
      </c>
      <c r="N17" s="8" t="str">
        <f t="shared" si="29"/>
        <v/>
      </c>
      <c r="O17" s="8" t="str">
        <f t="shared" si="29"/>
        <v/>
      </c>
      <c r="P17" s="8" t="str">
        <f t="shared" si="29"/>
        <v/>
      </c>
      <c r="Q17" s="8" t="str">
        <f t="shared" si="29"/>
        <v/>
      </c>
      <c r="R17" s="8" t="str">
        <f t="shared" si="29"/>
        <v/>
      </c>
      <c r="S17" s="8" t="str">
        <f t="shared" si="29"/>
        <v/>
      </c>
      <c r="T17" s="8" t="str">
        <f t="shared" si="29"/>
        <v/>
      </c>
      <c r="U17" s="8" t="str">
        <f t="shared" si="29"/>
        <v/>
      </c>
      <c r="V17" s="8" t="str">
        <f t="shared" si="29"/>
        <v/>
      </c>
      <c r="W17" s="8">
        <f t="shared" si="29"/>
        <v>0.87760982717674219</v>
      </c>
      <c r="X17" s="8">
        <f t="shared" si="29"/>
        <v>0.85881215254100052</v>
      </c>
      <c r="Y17" s="8">
        <f t="shared" si="29"/>
        <v>0.80538207579310861</v>
      </c>
      <c r="Z17" s="8">
        <f t="shared" si="29"/>
        <v>0.79759476023355336</v>
      </c>
      <c r="AA17" s="8">
        <f t="shared" si="29"/>
        <v>0.76352432118730074</v>
      </c>
      <c r="AB17" s="8">
        <f t="shared" si="29"/>
        <v>0.84930846017756867</v>
      </c>
      <c r="AC17" s="8">
        <f t="shared" si="29"/>
        <v>0.831187825646311</v>
      </c>
      <c r="AD17" s="8">
        <f t="shared" si="29"/>
        <v>0.78288229970029788</v>
      </c>
      <c r="AE17" s="8">
        <f t="shared" si="29"/>
        <v>0.77398239147987646</v>
      </c>
      <c r="AF17" s="8">
        <f t="shared" si="29"/>
        <v>0.79789685482066386</v>
      </c>
      <c r="AG17" s="8">
        <f t="shared" si="29"/>
        <v>0.80657534555016341</v>
      </c>
      <c r="AH17" s="8">
        <f t="shared" si="29"/>
        <v>0.81148210820619215</v>
      </c>
      <c r="AI17" s="8">
        <f t="shared" si="29"/>
        <v>0.80326587464964716</v>
      </c>
      <c r="AJ17" s="8">
        <f t="shared" si="29"/>
        <v>0.81554525790900001</v>
      </c>
      <c r="AK17" s="8">
        <f t="shared" si="29"/>
        <v>0.81196737224796423</v>
      </c>
      <c r="AL17" s="8">
        <f t="shared" si="29"/>
        <v>0.81542891299398068</v>
      </c>
      <c r="AM17" s="8">
        <f t="shared" si="29"/>
        <v>0.83793331709080865</v>
      </c>
      <c r="AN17" s="8">
        <f t="shared" si="29"/>
        <v>0.83379610822574646</v>
      </c>
      <c r="AO17" s="8">
        <f t="shared" si="29"/>
        <v>0.82451186194283421</v>
      </c>
      <c r="AP17" s="8">
        <f t="shared" si="29"/>
        <v>0.82739104460313739</v>
      </c>
      <c r="AQ17" s="8">
        <f t="shared" si="29"/>
        <v>0.82781100641704031</v>
      </c>
      <c r="AR17" s="8">
        <f t="shared" si="29"/>
        <v>0.73925358369235927</v>
      </c>
      <c r="AS17" s="8">
        <f t="shared" si="29"/>
        <v>0.7367573222468986</v>
      </c>
      <c r="AT17" s="8">
        <f t="shared" ref="AT17" si="30">IF(AT9="","",AT9/AT$13)</f>
        <v>0.81980701014568436</v>
      </c>
    </row>
    <row r="18" spans="1:46" x14ac:dyDescent="0.3">
      <c r="L18" s="1" t="str">
        <f>L10</f>
        <v>Non-Development
or Commercial Similar</v>
      </c>
      <c r="M18" s="8" t="str">
        <f t="shared" ref="M18:AS18" si="31">IF(M10="","",M10/M$13)</f>
        <v/>
      </c>
      <c r="N18" s="8" t="str">
        <f t="shared" si="31"/>
        <v/>
      </c>
      <c r="O18" s="8" t="str">
        <f t="shared" si="31"/>
        <v/>
      </c>
      <c r="P18" s="8" t="str">
        <f t="shared" si="31"/>
        <v/>
      </c>
      <c r="Q18" s="8" t="str">
        <f t="shared" si="31"/>
        <v/>
      </c>
      <c r="R18" s="8" t="str">
        <f t="shared" si="31"/>
        <v/>
      </c>
      <c r="S18" s="8" t="str">
        <f t="shared" si="31"/>
        <v/>
      </c>
      <c r="T18" s="8" t="str">
        <f t="shared" si="31"/>
        <v/>
      </c>
      <c r="U18" s="8" t="str">
        <f t="shared" si="31"/>
        <v/>
      </c>
      <c r="V18" s="8" t="str">
        <f t="shared" si="31"/>
        <v/>
      </c>
      <c r="W18" s="8">
        <f t="shared" si="31"/>
        <v>1.9867195255508541E-4</v>
      </c>
      <c r="X18" s="8">
        <f t="shared" si="31"/>
        <v>-2.237862750456854E-6</v>
      </c>
      <c r="Y18" s="8">
        <f t="shared" si="31"/>
        <v>1.3600074738152634E-3</v>
      </c>
      <c r="Z18" s="8">
        <f t="shared" si="31"/>
        <v>3.8253088485861852E-3</v>
      </c>
      <c r="AA18" s="8">
        <f t="shared" si="31"/>
        <v>4.8372845914787192E-3</v>
      </c>
      <c r="AB18" s="8">
        <f t="shared" si="31"/>
        <v>3.5921398529780708E-3</v>
      </c>
      <c r="AC18" s="8">
        <f t="shared" si="31"/>
        <v>1.7513290507176968E-3</v>
      </c>
      <c r="AD18" s="8">
        <f t="shared" si="31"/>
        <v>2.2085268025319959E-3</v>
      </c>
      <c r="AE18" s="8">
        <f t="shared" si="31"/>
        <v>2.2823908696644746E-3</v>
      </c>
      <c r="AF18" s="8">
        <f t="shared" si="31"/>
        <v>1.7434294002756489E-3</v>
      </c>
      <c r="AG18" s="8">
        <f t="shared" si="31"/>
        <v>1.0710930663849936E-3</v>
      </c>
      <c r="AH18" s="8">
        <f t="shared" si="31"/>
        <v>2.8914003971625959E-3</v>
      </c>
      <c r="AI18" s="8">
        <f t="shared" si="31"/>
        <v>2.0175019696663785E-3</v>
      </c>
      <c r="AJ18" s="8">
        <f t="shared" si="31"/>
        <v>1.906059427900744E-3</v>
      </c>
      <c r="AK18" s="8">
        <f t="shared" si="31"/>
        <v>9.8080967396182951E-4</v>
      </c>
      <c r="AL18" s="8">
        <f t="shared" si="31"/>
        <v>4.3201501260681203E-4</v>
      </c>
      <c r="AM18" s="8">
        <f t="shared" si="31"/>
        <v>3.5218781076366102E-4</v>
      </c>
      <c r="AN18" s="8">
        <f t="shared" si="31"/>
        <v>1.347215168997094E-4</v>
      </c>
      <c r="AO18" s="8">
        <f t="shared" si="31"/>
        <v>4.2332145677355951E-4</v>
      </c>
      <c r="AP18" s="8">
        <f t="shared" si="31"/>
        <v>3.3183876300010281E-4</v>
      </c>
      <c r="AQ18" s="8">
        <f t="shared" si="31"/>
        <v>7.4738191061783312E-5</v>
      </c>
      <c r="AR18" s="8">
        <f t="shared" si="31"/>
        <v>2.7799410274655968E-4</v>
      </c>
      <c r="AS18" s="8">
        <f t="shared" si="31"/>
        <v>1.2415435301428582E-4</v>
      </c>
      <c r="AT18" s="8">
        <f t="shared" ref="AT18" si="32">IF(AT10="","",AT10/AT$13)</f>
        <v>1.3776223961085713E-4</v>
      </c>
    </row>
    <row r="19" spans="1:46" x14ac:dyDescent="0.3">
      <c r="L19" s="1" t="str">
        <f>L11</f>
        <v>Any Commercial
Classification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f t="shared" ref="W19:AS19" si="33">IF(W11="","",W11/W$13)</f>
        <v>0.12219150087070269</v>
      </c>
      <c r="X19" s="8">
        <f t="shared" si="33"/>
        <v>0.14118505760866817</v>
      </c>
      <c r="Y19" s="8">
        <f t="shared" si="33"/>
        <v>0.19305850769118951</v>
      </c>
      <c r="Z19" s="8">
        <f t="shared" si="33"/>
        <v>0.19852719727438334</v>
      </c>
      <c r="AA19" s="8">
        <f t="shared" si="33"/>
        <v>0.23163806101549322</v>
      </c>
      <c r="AB19" s="8">
        <f t="shared" si="33"/>
        <v>0.14709708720769321</v>
      </c>
      <c r="AC19" s="8">
        <f t="shared" si="33"/>
        <v>0.16706079676689442</v>
      </c>
      <c r="AD19" s="8">
        <f t="shared" si="33"/>
        <v>0.21490916130775192</v>
      </c>
      <c r="AE19" s="8">
        <f t="shared" si="33"/>
        <v>0.2237339367321568</v>
      </c>
      <c r="AF19" s="8">
        <f t="shared" si="33"/>
        <v>0.20035501784358886</v>
      </c>
      <c r="AG19" s="8">
        <f t="shared" si="33"/>
        <v>0.19237597736500683</v>
      </c>
      <c r="AH19" s="8">
        <f t="shared" si="33"/>
        <v>0.18562535953815817</v>
      </c>
      <c r="AI19" s="8">
        <f t="shared" si="33"/>
        <v>0.19471573453611424</v>
      </c>
      <c r="AJ19" s="8">
        <f t="shared" si="33"/>
        <v>0.18254816472176266</v>
      </c>
      <c r="AK19" s="8">
        <f t="shared" si="33"/>
        <v>0.18705378799631731</v>
      </c>
      <c r="AL19" s="8">
        <f t="shared" si="33"/>
        <v>0.18413370581593905</v>
      </c>
      <c r="AM19" s="8">
        <f t="shared" si="33"/>
        <v>0.16171182576452389</v>
      </c>
      <c r="AN19" s="8">
        <f t="shared" si="33"/>
        <v>0.16606008963320823</v>
      </c>
      <c r="AO19" s="8">
        <f t="shared" si="33"/>
        <v>0.17490801375781956</v>
      </c>
      <c r="AP19" s="8">
        <f t="shared" si="33"/>
        <v>0.17216033337272302</v>
      </c>
      <c r="AQ19" s="8">
        <f t="shared" si="33"/>
        <v>0.17199927387215011</v>
      </c>
      <c r="AR19" s="12">
        <f t="shared" si="33"/>
        <v>0.26031739686774524</v>
      </c>
      <c r="AS19" s="12">
        <f t="shared" si="33"/>
        <v>0.26304974765424716</v>
      </c>
      <c r="AT19" s="12">
        <f t="shared" ref="AT19" si="34">IF(AT11="","",AT11/AT$13)</f>
        <v>0.17996597416950535</v>
      </c>
    </row>
    <row r="20" spans="1:46" x14ac:dyDescent="0.3">
      <c r="L20" s="1">
        <f>L12</f>
        <v>0</v>
      </c>
      <c r="M20" s="8" t="e">
        <f t="shared" ref="M20:V20" si="35">IF(M12="","",M12/M$13)</f>
        <v>#N/A</v>
      </c>
      <c r="N20" s="8" t="e">
        <f t="shared" si="35"/>
        <v>#N/A</v>
      </c>
      <c r="O20" s="8" t="e">
        <f t="shared" si="35"/>
        <v>#N/A</v>
      </c>
      <c r="P20" s="8" t="e">
        <f t="shared" si="35"/>
        <v>#N/A</v>
      </c>
      <c r="Q20" s="8" t="e">
        <f t="shared" si="35"/>
        <v>#N/A</v>
      </c>
      <c r="R20" s="8" t="e">
        <f t="shared" si="35"/>
        <v>#N/A</v>
      </c>
      <c r="S20" s="8" t="e">
        <f t="shared" si="35"/>
        <v>#N/A</v>
      </c>
      <c r="T20" s="8" t="e">
        <f t="shared" si="35"/>
        <v>#N/A</v>
      </c>
      <c r="U20" s="8" t="e">
        <f t="shared" si="35"/>
        <v>#N/A</v>
      </c>
      <c r="V20" s="8" t="e">
        <f t="shared" si="35"/>
        <v>#N/A</v>
      </c>
      <c r="W20" s="8">
        <f t="shared" ref="W20:AS20" si="36">IF(W12="","",W12/W$13)</f>
        <v>0</v>
      </c>
      <c r="X20" s="8">
        <f t="shared" si="36"/>
        <v>5.0277130817803635E-6</v>
      </c>
      <c r="Y20" s="8">
        <f t="shared" si="36"/>
        <v>1.9940904188679782E-4</v>
      </c>
      <c r="Z20" s="8">
        <f t="shared" si="36"/>
        <v>5.2733643477167151E-5</v>
      </c>
      <c r="AA20" s="8">
        <f t="shared" si="36"/>
        <v>3.3320572728122866E-7</v>
      </c>
      <c r="AB20" s="8">
        <f t="shared" si="36"/>
        <v>2.3127617603246498E-6</v>
      </c>
      <c r="AC20" s="8">
        <f t="shared" si="36"/>
        <v>4.8536076957626859E-8</v>
      </c>
      <c r="AD20" s="8">
        <f t="shared" si="36"/>
        <v>1.2189418173834568E-8</v>
      </c>
      <c r="AE20" s="8">
        <f t="shared" si="36"/>
        <v>1.2809183022522523E-6</v>
      </c>
      <c r="AF20" s="8">
        <f t="shared" si="36"/>
        <v>4.6979354716549826E-6</v>
      </c>
      <c r="AG20" s="8">
        <f t="shared" si="36"/>
        <v>-2.2415981555550026E-5</v>
      </c>
      <c r="AH20" s="8">
        <f t="shared" si="36"/>
        <v>1.1318584870011668E-6</v>
      </c>
      <c r="AI20" s="8">
        <f t="shared" si="36"/>
        <v>8.888445721742751E-7</v>
      </c>
      <c r="AJ20" s="8">
        <f t="shared" si="36"/>
        <v>5.1794133651322644E-7</v>
      </c>
      <c r="AK20" s="8">
        <f t="shared" si="36"/>
        <v>-1.969918243173708E-6</v>
      </c>
      <c r="AL20" s="8">
        <f t="shared" si="36"/>
        <v>5.3661774735283278E-6</v>
      </c>
      <c r="AM20" s="8">
        <f t="shared" si="36"/>
        <v>2.6693339038798574E-6</v>
      </c>
      <c r="AN20" s="8">
        <f t="shared" si="36"/>
        <v>9.0806241457168259E-6</v>
      </c>
      <c r="AO20" s="8">
        <f t="shared" si="36"/>
        <v>1.5680284257281739E-4</v>
      </c>
      <c r="AP20" s="8">
        <f t="shared" si="36"/>
        <v>1.1678326113945332E-4</v>
      </c>
      <c r="AQ20" s="8">
        <f t="shared" si="36"/>
        <v>1.1498151974796782E-4</v>
      </c>
      <c r="AR20" s="8">
        <f t="shared" si="36"/>
        <v>1.5102533714909269E-4</v>
      </c>
      <c r="AS20" s="8">
        <f t="shared" si="36"/>
        <v>6.8775745839930186E-5</v>
      </c>
      <c r="AT20" s="8">
        <f t="shared" ref="AT20" si="37">IF(AT12="","",AT12/AT$13)</f>
        <v>8.9253445199677587E-5</v>
      </c>
    </row>
    <row r="21" spans="1:46" x14ac:dyDescent="0.3">
      <c r="L21" s="1" t="str">
        <f>L14</f>
        <v>Checksum</v>
      </c>
      <c r="M21" s="8" t="e">
        <f>IF(#REF!="","",#REF!/M$13)</f>
        <v>#REF!</v>
      </c>
      <c r="N21" s="8" t="e">
        <f>IF(#REF!="","",#REF!/N$13)</f>
        <v>#REF!</v>
      </c>
      <c r="O21" s="8" t="e">
        <f>IF(#REF!="","",#REF!/O$13)</f>
        <v>#REF!</v>
      </c>
      <c r="P21" s="8" t="e">
        <f>IF(#REF!="","",#REF!/P$13)</f>
        <v>#REF!</v>
      </c>
      <c r="Q21" s="8" t="e">
        <f>IF(#REF!="","",#REF!/Q$13)</f>
        <v>#REF!</v>
      </c>
      <c r="R21" s="8" t="e">
        <f>IF(#REF!="","",#REF!/R$13)</f>
        <v>#REF!</v>
      </c>
      <c r="S21" s="8" t="e">
        <f>IF(#REF!="","",#REF!/S$13)</f>
        <v>#REF!</v>
      </c>
      <c r="T21" s="8" t="e">
        <f>IF(#REF!="","",#REF!/T$13)</f>
        <v>#REF!</v>
      </c>
      <c r="U21" s="8" t="e">
        <f>IF(#REF!="","",#REF!/U$13)</f>
        <v>#REF!</v>
      </c>
      <c r="V21" s="8" t="e">
        <f>IF(#REF!="","",#REF!/V$13)</f>
        <v>#REF!</v>
      </c>
      <c r="W21" s="8" t="b">
        <f t="shared" ref="W21:AS21" si="38">SUM(W17:W20)=1</f>
        <v>1</v>
      </c>
      <c r="X21" s="8" t="b">
        <f t="shared" si="38"/>
        <v>1</v>
      </c>
      <c r="Y21" s="8" t="b">
        <f t="shared" si="38"/>
        <v>1</v>
      </c>
      <c r="Z21" s="8" t="b">
        <f t="shared" si="38"/>
        <v>1</v>
      </c>
      <c r="AA21" s="8" t="b">
        <f t="shared" si="38"/>
        <v>1</v>
      </c>
      <c r="AB21" s="8" t="b">
        <f t="shared" si="38"/>
        <v>1</v>
      </c>
      <c r="AC21" s="8" t="b">
        <f t="shared" si="38"/>
        <v>1</v>
      </c>
      <c r="AD21" s="8" t="b">
        <f t="shared" si="38"/>
        <v>1</v>
      </c>
      <c r="AE21" s="8" t="b">
        <f t="shared" si="38"/>
        <v>1</v>
      </c>
      <c r="AF21" s="8" t="b">
        <f t="shared" si="38"/>
        <v>1</v>
      </c>
      <c r="AG21" s="8" t="b">
        <f t="shared" si="38"/>
        <v>1</v>
      </c>
      <c r="AH21" s="8" t="b">
        <f t="shared" si="38"/>
        <v>1</v>
      </c>
      <c r="AI21" s="8" t="b">
        <f t="shared" si="38"/>
        <v>1</v>
      </c>
      <c r="AJ21" s="8" t="b">
        <f t="shared" si="38"/>
        <v>1</v>
      </c>
      <c r="AK21" s="8" t="b">
        <f t="shared" si="38"/>
        <v>1</v>
      </c>
      <c r="AL21" s="8" t="b">
        <f t="shared" si="38"/>
        <v>1</v>
      </c>
      <c r="AM21" s="8" t="b">
        <f t="shared" si="38"/>
        <v>1</v>
      </c>
      <c r="AN21" s="8" t="b">
        <f t="shared" si="38"/>
        <v>1</v>
      </c>
      <c r="AO21" s="8" t="b">
        <f t="shared" si="38"/>
        <v>1</v>
      </c>
      <c r="AP21" s="8" t="b">
        <f t="shared" si="38"/>
        <v>1</v>
      </c>
      <c r="AQ21" s="8" t="b">
        <f t="shared" si="38"/>
        <v>1</v>
      </c>
      <c r="AR21" s="8" t="b">
        <f t="shared" si="38"/>
        <v>1</v>
      </c>
      <c r="AS21" s="8" t="b">
        <f t="shared" si="38"/>
        <v>1</v>
      </c>
      <c r="AT21" s="8" t="b">
        <f t="shared" ref="AT21" si="39">SUM(AT17:AT20)=1</f>
        <v>1</v>
      </c>
    </row>
    <row r="25" spans="1:46" x14ac:dyDescent="0.3">
      <c r="V25" s="6"/>
    </row>
    <row r="26" spans="1:46" x14ac:dyDescent="0.3">
      <c r="V26" s="29"/>
    </row>
    <row r="27" spans="1:46" x14ac:dyDescent="0.3">
      <c r="V27" s="29"/>
    </row>
    <row r="28" spans="1:46" x14ac:dyDescent="0.3">
      <c r="A28" s="1"/>
      <c r="V28" s="29"/>
    </row>
    <row r="29" spans="1:46" x14ac:dyDescent="0.3">
      <c r="A29" s="13"/>
      <c r="V29" s="29"/>
    </row>
    <row r="30" spans="1:46" x14ac:dyDescent="0.3">
      <c r="A30" s="53"/>
      <c r="V30" s="29"/>
    </row>
    <row r="31" spans="1:46" x14ac:dyDescent="0.3">
      <c r="V31" s="29"/>
    </row>
    <row r="32" spans="1:46" x14ac:dyDescent="0.3">
      <c r="V32" s="29"/>
    </row>
    <row r="33" spans="14:22" x14ac:dyDescent="0.3">
      <c r="V33" s="29"/>
    </row>
    <row r="34" spans="14:22" x14ac:dyDescent="0.3">
      <c r="N34" s="52"/>
      <c r="O34" s="52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AW138"/>
  <sheetViews>
    <sheetView zoomScale="70" zoomScaleNormal="70" workbookViewId="0">
      <pane xSplit="2" ySplit="1" topLeftCell="C25" activePane="bottomRight" state="frozen"/>
      <selection pane="topRight" activeCell="C1" sqref="C1"/>
      <selection pane="bottomLeft" activeCell="A2" sqref="A2"/>
      <selection pane="bottomRight" activeCell="M33" sqref="M33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5" customWidth="1"/>
    <col min="4" max="4" width="9.33203125" customWidth="1"/>
    <col min="5" max="5" width="8.88671875" customWidth="1"/>
    <col min="6" max="6" width="9.33203125" customWidth="1"/>
    <col min="7" max="7" width="8" customWidth="1"/>
    <col min="8" max="8" width="8.44140625" customWidth="1"/>
    <col min="9" max="9" width="8.6640625" customWidth="1"/>
    <col min="10" max="10" width="12.88671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8671875" customWidth="1"/>
  </cols>
  <sheetData>
    <row r="1" spans="1:49" x14ac:dyDescent="0.3">
      <c r="A1" s="6" t="str">
        <f>M1</f>
        <v>SubCustomer.platform</v>
      </c>
      <c r="B1" s="6" t="str">
        <f t="shared" ref="B1:B26" si="0">N1</f>
        <v>AnyCommercialText</v>
      </c>
      <c r="M1" t="s">
        <v>453</v>
      </c>
      <c r="N1" s="1" t="s">
        <v>454</v>
      </c>
      <c r="O1" s="1" t="s">
        <v>455</v>
      </c>
      <c r="P1" s="1" t="s">
        <v>456</v>
      </c>
      <c r="Q1" s="1" t="s">
        <v>457</v>
      </c>
      <c r="R1" s="1" t="s">
        <v>458</v>
      </c>
      <c r="S1" s="1" t="s">
        <v>459</v>
      </c>
      <c r="T1" s="1" t="s">
        <v>460</v>
      </c>
      <c r="U1" s="1" t="s">
        <v>461</v>
      </c>
      <c r="V1" s="1" t="s">
        <v>462</v>
      </c>
      <c r="W1" s="1" t="s">
        <v>463</v>
      </c>
      <c r="X1" s="1" t="s">
        <v>464</v>
      </c>
      <c r="Y1" s="1" t="s">
        <v>465</v>
      </c>
      <c r="Z1" s="1" t="s">
        <v>466</v>
      </c>
      <c r="AA1" s="1" t="s">
        <v>467</v>
      </c>
      <c r="AB1" s="1" t="s">
        <v>468</v>
      </c>
      <c r="AC1" s="1" t="s">
        <v>469</v>
      </c>
      <c r="AD1" s="1" t="s">
        <v>470</v>
      </c>
      <c r="AE1" s="1" t="s">
        <v>471</v>
      </c>
      <c r="AF1" s="1" t="s">
        <v>472</v>
      </c>
      <c r="AG1" s="1" t="s">
        <v>473</v>
      </c>
      <c r="AH1" s="1" t="s">
        <v>474</v>
      </c>
      <c r="AI1" s="1" t="s">
        <v>475</v>
      </c>
      <c r="AJ1" s="1" t="s">
        <v>476</v>
      </c>
      <c r="AK1" s="1" t="s">
        <v>477</v>
      </c>
      <c r="AL1" s="1" t="s">
        <v>478</v>
      </c>
      <c r="AM1" s="1" t="s">
        <v>479</v>
      </c>
      <c r="AN1" s="1" t="s">
        <v>480</v>
      </c>
      <c r="AO1" s="1" t="s">
        <v>481</v>
      </c>
      <c r="AP1" s="1" t="s">
        <v>482</v>
      </c>
      <c r="AQ1" s="1" t="s">
        <v>483</v>
      </c>
      <c r="AR1" s="1" t="s">
        <v>484</v>
      </c>
      <c r="AS1" s="1" t="s">
        <v>485</v>
      </c>
      <c r="AT1" s="1" t="s">
        <v>486</v>
      </c>
      <c r="AU1" s="1" t="s">
        <v>487</v>
      </c>
      <c r="AV1" s="1" t="s">
        <v>488</v>
      </c>
    </row>
    <row r="2" spans="1:49" x14ac:dyDescent="0.3">
      <c r="A2" s="6" t="str">
        <f t="shared" ref="A2:A26" si="1">M2</f>
        <v>Air Force</v>
      </c>
      <c r="B2" s="6" t="str">
        <f t="shared" si="0"/>
        <v>Not Classified
as Commercial</v>
      </c>
      <c r="M2" t="s">
        <v>489</v>
      </c>
      <c r="N2" s="1" t="s">
        <v>490</v>
      </c>
      <c r="O2" s="1"/>
      <c r="P2" s="11"/>
      <c r="Q2" s="11"/>
      <c r="R2" s="11"/>
      <c r="S2" s="11"/>
      <c r="T2" s="11"/>
      <c r="U2" s="11"/>
      <c r="V2" s="11"/>
      <c r="W2" s="11"/>
      <c r="X2" s="11"/>
      <c r="Y2" s="11">
        <v>34167200909</v>
      </c>
      <c r="Z2" s="11">
        <v>35587628766.406303</v>
      </c>
      <c r="AA2" s="11">
        <v>39412403815.463799</v>
      </c>
      <c r="AB2" s="11">
        <v>45679579618.391502</v>
      </c>
      <c r="AC2" s="11">
        <v>43320062634.420601</v>
      </c>
      <c r="AD2" s="11">
        <v>45895959300.7192</v>
      </c>
      <c r="AE2" s="11">
        <v>54527316564.460602</v>
      </c>
      <c r="AF2" s="11">
        <v>60156713784.556198</v>
      </c>
      <c r="AG2" s="11">
        <v>54574561250.469398</v>
      </c>
      <c r="AH2" s="11">
        <v>58294718272.689697</v>
      </c>
      <c r="AI2" s="11">
        <v>55950303069.430099</v>
      </c>
      <c r="AJ2" s="11">
        <v>56996007969.6549</v>
      </c>
      <c r="AK2" s="11">
        <v>64296835173.753403</v>
      </c>
      <c r="AL2" s="11">
        <v>48953014204.9776</v>
      </c>
      <c r="AM2" s="11">
        <v>49792530323.099998</v>
      </c>
      <c r="AN2" s="11">
        <v>47191130088.307999</v>
      </c>
      <c r="AO2" s="11">
        <v>58311052464.493599</v>
      </c>
      <c r="AP2" s="11">
        <v>54103642836.022598</v>
      </c>
      <c r="AQ2" s="11">
        <v>63624076205.679901</v>
      </c>
      <c r="AR2" s="11">
        <v>67141095969.269798</v>
      </c>
      <c r="AS2" s="11">
        <v>67405699173.2677</v>
      </c>
      <c r="AT2" s="11">
        <v>67116324750.931503</v>
      </c>
      <c r="AU2" s="11">
        <v>66379326407.257698</v>
      </c>
      <c r="AV2" s="11">
        <v>40187729431.644096</v>
      </c>
      <c r="AW2" s="11"/>
    </row>
    <row r="3" spans="1:49" x14ac:dyDescent="0.3">
      <c r="A3" s="6" t="str">
        <f t="shared" si="1"/>
        <v>Air Force</v>
      </c>
      <c r="B3" s="6" t="str">
        <f t="shared" si="0"/>
        <v>Non-Development
or Commercial Similar</v>
      </c>
      <c r="M3" t="s">
        <v>489</v>
      </c>
      <c r="N3" s="1" t="s">
        <v>491</v>
      </c>
      <c r="O3" s="1"/>
      <c r="P3" s="11"/>
      <c r="Q3" s="11"/>
      <c r="R3" s="11"/>
      <c r="S3" s="11"/>
      <c r="T3" s="11"/>
      <c r="U3" s="11"/>
      <c r="V3" s="11"/>
      <c r="W3" s="11"/>
      <c r="X3" s="11"/>
      <c r="Y3" s="11">
        <v>0</v>
      </c>
      <c r="Z3" s="11">
        <v>0</v>
      </c>
      <c r="AA3" s="11">
        <v>96463622</v>
      </c>
      <c r="AB3" s="11">
        <v>152546003</v>
      </c>
      <c r="AC3" s="11">
        <v>395301215.29009998</v>
      </c>
      <c r="AD3" s="11">
        <v>133173392.125</v>
      </c>
      <c r="AE3" s="11">
        <v>27481406</v>
      </c>
      <c r="AF3" s="11">
        <v>28084285.107999999</v>
      </c>
      <c r="AG3" s="11">
        <v>46336957.417300001</v>
      </c>
      <c r="AH3" s="11">
        <v>37948239.117799997</v>
      </c>
      <c r="AI3" s="11">
        <v>46986030.5986</v>
      </c>
      <c r="AJ3" s="11">
        <v>227243886.97319999</v>
      </c>
      <c r="AK3" s="11">
        <v>235708812.74720001</v>
      </c>
      <c r="AL3" s="11">
        <v>82389110.694999993</v>
      </c>
      <c r="AM3" s="11">
        <v>24938242.390000001</v>
      </c>
      <c r="AN3" s="11">
        <v>18097153.005399998</v>
      </c>
      <c r="AO3" s="11">
        <v>10529618.877599999</v>
      </c>
      <c r="AP3" s="11">
        <v>914700.12679999997</v>
      </c>
      <c r="AQ3" s="11">
        <v>443717.63079999998</v>
      </c>
      <c r="AR3" s="11">
        <v>35946.4902</v>
      </c>
      <c r="AS3" s="11">
        <v>3186519.3402999998</v>
      </c>
      <c r="AT3" s="11">
        <v>25084377.634399999</v>
      </c>
      <c r="AU3" s="11">
        <v>36594834.367399998</v>
      </c>
      <c r="AV3" s="11">
        <v>14241114.203199999</v>
      </c>
      <c r="AW3" s="11"/>
    </row>
    <row r="4" spans="1:49" x14ac:dyDescent="0.3">
      <c r="A4" s="6" t="str">
        <f t="shared" si="1"/>
        <v>Air Force</v>
      </c>
      <c r="B4" s="6" t="str">
        <f t="shared" si="0"/>
        <v>Any Commercial
Classification</v>
      </c>
      <c r="M4" t="s">
        <v>489</v>
      </c>
      <c r="N4" s="1" t="s">
        <v>492</v>
      </c>
      <c r="O4" s="1"/>
      <c r="P4" s="11"/>
      <c r="Q4" s="11"/>
      <c r="R4" s="11"/>
      <c r="S4" s="11"/>
      <c r="T4" s="11"/>
      <c r="U4" s="11"/>
      <c r="V4" s="11"/>
      <c r="W4" s="11"/>
      <c r="X4" s="11"/>
      <c r="Y4" s="11">
        <v>3791701534.9791999</v>
      </c>
      <c r="Z4" s="11">
        <v>5045417785.2033005</v>
      </c>
      <c r="AA4" s="11">
        <v>7894253341.6709995</v>
      </c>
      <c r="AB4" s="11">
        <v>9725009435.5960999</v>
      </c>
      <c r="AC4" s="11">
        <v>11341331902.053499</v>
      </c>
      <c r="AD4" s="11">
        <v>9550824010.7332993</v>
      </c>
      <c r="AE4" s="11">
        <v>8584645581.4081001</v>
      </c>
      <c r="AF4" s="11">
        <v>9692339035.8169003</v>
      </c>
      <c r="AG4" s="11">
        <v>9029759557.8139</v>
      </c>
      <c r="AH4" s="11">
        <v>9477552241.6944008</v>
      </c>
      <c r="AI4" s="11">
        <v>8908396644.4645996</v>
      </c>
      <c r="AJ4" s="11">
        <v>8248211041.3128004</v>
      </c>
      <c r="AK4" s="11">
        <v>6960800411.8038998</v>
      </c>
      <c r="AL4" s="11">
        <v>6027087360.5185003</v>
      </c>
      <c r="AM4" s="11">
        <v>5990987135.5481997</v>
      </c>
      <c r="AN4" s="11">
        <v>5751628771.2103004</v>
      </c>
      <c r="AO4" s="11">
        <v>6766531351.8695002</v>
      </c>
      <c r="AP4" s="11">
        <v>6899287061.0790005</v>
      </c>
      <c r="AQ4" s="11">
        <v>7717907944.8427</v>
      </c>
      <c r="AR4" s="11">
        <v>8705096176.1070995</v>
      </c>
      <c r="AS4" s="11">
        <v>10608308048.443001</v>
      </c>
      <c r="AT4" s="11">
        <v>11912300781.105499</v>
      </c>
      <c r="AU4" s="11">
        <v>12554007902.3319</v>
      </c>
      <c r="AV4" s="11">
        <v>5502274079.5627003</v>
      </c>
      <c r="AW4" s="11"/>
    </row>
    <row r="5" spans="1:49" x14ac:dyDescent="0.3">
      <c r="A5" s="6" t="str">
        <f t="shared" si="1"/>
        <v>Air Force</v>
      </c>
      <c r="B5" s="6">
        <f t="shared" si="0"/>
        <v>0</v>
      </c>
      <c r="M5" t="s">
        <v>489</v>
      </c>
      <c r="N5" s="1"/>
      <c r="O5" s="1">
        <v>41032316000</v>
      </c>
      <c r="P5" s="11">
        <v>43625084000</v>
      </c>
      <c r="Q5" s="11">
        <v>38602723036</v>
      </c>
      <c r="R5" s="11">
        <v>39452449414</v>
      </c>
      <c r="S5" s="11">
        <v>43554730825</v>
      </c>
      <c r="T5" s="11">
        <v>37076749369</v>
      </c>
      <c r="U5" s="11">
        <v>39081089944</v>
      </c>
      <c r="V5" s="11">
        <v>34943056076</v>
      </c>
      <c r="W5" s="11">
        <v>33653688998</v>
      </c>
      <c r="X5" s="11">
        <v>35246060466</v>
      </c>
      <c r="Y5" s="11"/>
      <c r="Z5" s="11"/>
      <c r="AA5" s="11">
        <v>10763955</v>
      </c>
      <c r="AB5" s="11"/>
      <c r="AC5" s="11"/>
      <c r="AD5" s="11"/>
      <c r="AE5" s="11"/>
      <c r="AF5" s="11"/>
      <c r="AG5" s="11"/>
      <c r="AH5" s="11">
        <v>0</v>
      </c>
      <c r="AI5" s="11"/>
      <c r="AJ5" s="11"/>
      <c r="AK5" s="11"/>
      <c r="AL5" s="11"/>
      <c r="AM5" s="11"/>
      <c r="AN5" s="11"/>
      <c r="AO5" s="11"/>
      <c r="AP5" s="11"/>
      <c r="AQ5" s="11"/>
      <c r="AR5" s="11">
        <v>204072.70310000001</v>
      </c>
      <c r="AS5" s="11">
        <v>1270102.8433000001</v>
      </c>
      <c r="AT5" s="11"/>
      <c r="AU5" s="11"/>
      <c r="AV5" s="11">
        <v>-96821.059399999998</v>
      </c>
      <c r="AW5" s="11"/>
    </row>
    <row r="6" spans="1:49" ht="30" customHeight="1" x14ac:dyDescent="0.3">
      <c r="A6" s="6" t="str">
        <f t="shared" si="1"/>
        <v>Army</v>
      </c>
      <c r="B6" s="6" t="str">
        <f t="shared" si="0"/>
        <v>Not Classified
as Commercial</v>
      </c>
      <c r="M6" t="s">
        <v>493</v>
      </c>
      <c r="N6" s="15" t="s">
        <v>490</v>
      </c>
      <c r="O6" s="1"/>
      <c r="P6" s="11"/>
      <c r="Q6" s="11"/>
      <c r="R6" s="11"/>
      <c r="S6" s="11"/>
      <c r="T6" s="11"/>
      <c r="U6" s="11"/>
      <c r="V6" s="11"/>
      <c r="W6" s="11"/>
      <c r="X6" s="11"/>
      <c r="Y6" s="11">
        <v>33175477467.8834</v>
      </c>
      <c r="Z6" s="11">
        <v>36081259056.382797</v>
      </c>
      <c r="AA6" s="11">
        <v>39070820548.845802</v>
      </c>
      <c r="AB6" s="11">
        <v>53046233336.599998</v>
      </c>
      <c r="AC6" s="11">
        <v>59347808010.454201</v>
      </c>
      <c r="AD6" s="11">
        <v>81315558346.718796</v>
      </c>
      <c r="AE6" s="11">
        <v>82547865895.385101</v>
      </c>
      <c r="AF6" s="11">
        <v>91210700553.770493</v>
      </c>
      <c r="AG6" s="11">
        <v>118287941877.89101</v>
      </c>
      <c r="AH6" s="11">
        <v>122073841529.07201</v>
      </c>
      <c r="AI6" s="11">
        <v>117601584919.855</v>
      </c>
      <c r="AJ6" s="11">
        <v>104810893921.30701</v>
      </c>
      <c r="AK6" s="11">
        <v>91960941622.060699</v>
      </c>
      <c r="AL6" s="11">
        <v>73684607240.511505</v>
      </c>
      <c r="AM6" s="11">
        <v>62842732660.934998</v>
      </c>
      <c r="AN6" s="11">
        <v>59572352637.392899</v>
      </c>
      <c r="AO6" s="11">
        <v>61522357113.747902</v>
      </c>
      <c r="AP6" s="11">
        <v>65140682695.403603</v>
      </c>
      <c r="AQ6" s="11">
        <v>77424173353.319</v>
      </c>
      <c r="AR6" s="11">
        <v>79599111795.462799</v>
      </c>
      <c r="AS6" s="11">
        <v>82328507818.427597</v>
      </c>
      <c r="AT6" s="11">
        <v>65154068929.585098</v>
      </c>
      <c r="AU6" s="11">
        <v>69127093751.285004</v>
      </c>
      <c r="AV6" s="11">
        <v>36338810782.525002</v>
      </c>
      <c r="AW6" s="11"/>
    </row>
    <row r="7" spans="1:49" x14ac:dyDescent="0.3">
      <c r="A7" s="6" t="str">
        <f t="shared" si="1"/>
        <v>Army</v>
      </c>
      <c r="B7" s="6" t="str">
        <f t="shared" si="0"/>
        <v>Non-Development
or Commercial Similar</v>
      </c>
      <c r="M7" t="s">
        <v>493</v>
      </c>
      <c r="N7" s="1" t="s">
        <v>491</v>
      </c>
      <c r="O7" s="1"/>
      <c r="P7" s="11"/>
      <c r="Q7" s="11"/>
      <c r="R7" s="11"/>
      <c r="S7" s="11"/>
      <c r="T7" s="11"/>
      <c r="U7" s="11"/>
      <c r="V7" s="11"/>
      <c r="W7" s="11"/>
      <c r="X7" s="11"/>
      <c r="Y7" s="11">
        <v>1319748</v>
      </c>
      <c r="Z7" s="11">
        <v>-326562</v>
      </c>
      <c r="AA7" s="11">
        <v>66788370</v>
      </c>
      <c r="AB7" s="11">
        <v>97672809.429700002</v>
      </c>
      <c r="AC7" s="11">
        <v>322399610</v>
      </c>
      <c r="AD7" s="11">
        <v>560522486.24220002</v>
      </c>
      <c r="AE7" s="11">
        <v>358187275.28130001</v>
      </c>
      <c r="AF7" s="11">
        <v>625933881.94389999</v>
      </c>
      <c r="AG7" s="11">
        <v>736925148.01989996</v>
      </c>
      <c r="AH7" s="11">
        <v>541068780.74010003</v>
      </c>
      <c r="AI7" s="11">
        <v>142683653.70019999</v>
      </c>
      <c r="AJ7" s="11">
        <v>212299272.04390001</v>
      </c>
      <c r="AK7" s="11">
        <v>267919169.59979999</v>
      </c>
      <c r="AL7" s="11">
        <v>227886363.3714</v>
      </c>
      <c r="AM7" s="11">
        <v>74259354.644899994</v>
      </c>
      <c r="AN7" s="11">
        <v>44031086.688699998</v>
      </c>
      <c r="AO7" s="11">
        <v>54646283.963</v>
      </c>
      <c r="AP7" s="11">
        <v>20866051.534499999</v>
      </c>
      <c r="AQ7" s="11">
        <v>105175015.71430001</v>
      </c>
      <c r="AR7" s="11">
        <v>101682448.5087</v>
      </c>
      <c r="AS7" s="11">
        <v>-2040216.3359999999</v>
      </c>
      <c r="AT7" s="11">
        <v>145468.90890000001</v>
      </c>
      <c r="AU7" s="11">
        <v>-3434867.5150000001</v>
      </c>
      <c r="AV7" s="11">
        <v>111559.64840000001</v>
      </c>
      <c r="AW7" s="11"/>
    </row>
    <row r="8" spans="1:49" x14ac:dyDescent="0.3">
      <c r="A8" s="6" t="str">
        <f t="shared" si="1"/>
        <v>Army</v>
      </c>
      <c r="B8" s="6" t="str">
        <f t="shared" si="0"/>
        <v>Any Commercial
Classification</v>
      </c>
      <c r="M8" t="s">
        <v>493</v>
      </c>
      <c r="N8" s="1" t="s">
        <v>492</v>
      </c>
      <c r="O8" s="1"/>
      <c r="P8" s="11"/>
      <c r="Q8" s="11"/>
      <c r="R8" s="11"/>
      <c r="S8" s="11"/>
      <c r="T8" s="11"/>
      <c r="U8" s="11"/>
      <c r="V8" s="11"/>
      <c r="W8" s="11"/>
      <c r="X8" s="11"/>
      <c r="Y8" s="11">
        <v>3655689612.8933001</v>
      </c>
      <c r="Z8" s="11">
        <v>4474549087.1571999</v>
      </c>
      <c r="AA8" s="11">
        <v>7041221497.1631002</v>
      </c>
      <c r="AB8" s="11">
        <v>11062641628.307501</v>
      </c>
      <c r="AC8" s="11">
        <v>16387229510.583401</v>
      </c>
      <c r="AD8" s="11">
        <v>13751348879.875099</v>
      </c>
      <c r="AE8" s="11">
        <v>18772123050.2201</v>
      </c>
      <c r="AF8" s="11">
        <v>26526079622.026501</v>
      </c>
      <c r="AG8" s="11">
        <v>34092641936.695599</v>
      </c>
      <c r="AH8" s="11">
        <v>24571239516.559101</v>
      </c>
      <c r="AI8" s="11">
        <v>23433819538.7999</v>
      </c>
      <c r="AJ8" s="11">
        <v>20487733706.6731</v>
      </c>
      <c r="AK8" s="11">
        <v>16749418999.689199</v>
      </c>
      <c r="AL8" s="11">
        <v>13212081084.9988</v>
      </c>
      <c r="AM8" s="11">
        <v>12526218879.704201</v>
      </c>
      <c r="AN8" s="11">
        <v>13104355730.182899</v>
      </c>
      <c r="AO8" s="11">
        <v>12790542600.7946</v>
      </c>
      <c r="AP8" s="11">
        <v>13445691331.189199</v>
      </c>
      <c r="AQ8" s="11">
        <v>14018411528.9035</v>
      </c>
      <c r="AR8" s="11">
        <v>15399297769.002701</v>
      </c>
      <c r="AS8" s="11">
        <v>18329721384.532398</v>
      </c>
      <c r="AT8" s="11">
        <v>44714622908.1008</v>
      </c>
      <c r="AU8" s="11">
        <v>43521228437.282997</v>
      </c>
      <c r="AV8" s="11">
        <v>8092362846.2445002</v>
      </c>
      <c r="AW8" s="11"/>
    </row>
    <row r="9" spans="1:49" x14ac:dyDescent="0.3">
      <c r="A9" s="6" t="str">
        <f t="shared" si="1"/>
        <v>Army</v>
      </c>
      <c r="B9" s="6">
        <f t="shared" si="0"/>
        <v>0</v>
      </c>
      <c r="M9" t="s">
        <v>493</v>
      </c>
      <c r="O9" s="11">
        <v>22813033000</v>
      </c>
      <c r="P9" s="11">
        <v>34893842000</v>
      </c>
      <c r="Q9" s="11">
        <v>31113808998</v>
      </c>
      <c r="R9" s="11">
        <v>30657778464</v>
      </c>
      <c r="S9" s="11">
        <v>20628301908</v>
      </c>
      <c r="T9" s="11">
        <v>29493441926</v>
      </c>
      <c r="U9" s="11">
        <v>31662201213</v>
      </c>
      <c r="V9" s="11">
        <v>31185929950</v>
      </c>
      <c r="W9" s="11">
        <v>31088689272</v>
      </c>
      <c r="X9" s="11">
        <v>33772526734</v>
      </c>
      <c r="Y9" s="11"/>
      <c r="Z9" s="11">
        <v>723958.70019999996</v>
      </c>
      <c r="AA9" s="11">
        <v>33600</v>
      </c>
      <c r="AB9" s="11">
        <v>43078.510300000002</v>
      </c>
      <c r="AC9" s="11">
        <v>0</v>
      </c>
      <c r="AD9" s="11"/>
      <c r="AE9" s="11"/>
      <c r="AF9" s="11"/>
      <c r="AG9" s="11"/>
      <c r="AH9" s="11">
        <v>-100</v>
      </c>
      <c r="AI9" s="11">
        <v>-16520.32</v>
      </c>
      <c r="AJ9" s="11">
        <v>-1.1100000000000001</v>
      </c>
      <c r="AK9" s="11"/>
      <c r="AL9" s="11">
        <v>0</v>
      </c>
      <c r="AM9" s="11"/>
      <c r="AN9" s="11">
        <v>35878.5</v>
      </c>
      <c r="AO9" s="11">
        <v>32130</v>
      </c>
      <c r="AP9" s="11"/>
      <c r="AQ9" s="11">
        <v>12882973.829500001</v>
      </c>
      <c r="AR9" s="11">
        <v>42904827.775600001</v>
      </c>
      <c r="AS9" s="11">
        <v>34933135.828100003</v>
      </c>
      <c r="AT9" s="11">
        <v>20626172.4725</v>
      </c>
      <c r="AU9" s="11">
        <v>12038080.127800001</v>
      </c>
      <c r="AV9" s="11">
        <v>5006799.7713000001</v>
      </c>
      <c r="AW9" s="11"/>
    </row>
    <row r="10" spans="1:49" x14ac:dyDescent="0.3">
      <c r="A10" s="6" t="str">
        <f t="shared" si="1"/>
        <v>DLA</v>
      </c>
      <c r="B10" s="6" t="str">
        <f t="shared" si="0"/>
        <v>Not Classified
as Commercial</v>
      </c>
      <c r="M10" t="s">
        <v>494</v>
      </c>
      <c r="N10" t="s">
        <v>490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>
        <v>3999495821.2979999</v>
      </c>
      <c r="Z10" s="11">
        <v>4428776959.7582998</v>
      </c>
      <c r="AA10" s="11">
        <v>4866490814.8972998</v>
      </c>
      <c r="AB10" s="11">
        <v>6327648200.7879</v>
      </c>
      <c r="AC10" s="11">
        <v>5952507045.3740997</v>
      </c>
      <c r="AD10" s="11">
        <v>22207613098.8423</v>
      </c>
      <c r="AE10" s="11">
        <v>23032741387.671398</v>
      </c>
      <c r="AF10" s="11">
        <v>10926781479.352501</v>
      </c>
      <c r="AG10" s="11">
        <v>8627182181.5641994</v>
      </c>
      <c r="AH10" s="11">
        <v>11195573440.858801</v>
      </c>
      <c r="AI10" s="11">
        <v>13163928252.747499</v>
      </c>
      <c r="AJ10" s="11">
        <v>13183717740.679199</v>
      </c>
      <c r="AK10" s="11">
        <v>13608508094.8106</v>
      </c>
      <c r="AL10" s="11">
        <v>11442316638.4126</v>
      </c>
      <c r="AM10" s="11">
        <v>12077899210.497999</v>
      </c>
      <c r="AN10" s="11">
        <v>13745310050.7402</v>
      </c>
      <c r="AO10" s="11">
        <v>16438127059.0322</v>
      </c>
      <c r="AP10" s="11">
        <v>18274016167.950298</v>
      </c>
      <c r="AQ10" s="11">
        <v>22529039230.149601</v>
      </c>
      <c r="AR10" s="11">
        <v>22516016982.015301</v>
      </c>
      <c r="AS10" s="11">
        <v>19578759758.191101</v>
      </c>
      <c r="AT10" s="11">
        <v>16150180122.411301</v>
      </c>
      <c r="AU10" s="11">
        <v>17708270941.608398</v>
      </c>
      <c r="AV10" s="11">
        <v>8426278036.1983995</v>
      </c>
      <c r="AW10" s="11"/>
    </row>
    <row r="11" spans="1:49" x14ac:dyDescent="0.3">
      <c r="A11" s="6" t="str">
        <f t="shared" si="1"/>
        <v>DLA</v>
      </c>
      <c r="B11" s="6" t="str">
        <f t="shared" si="0"/>
        <v>Non-Development
or Commercial Similar</v>
      </c>
      <c r="M11" t="s">
        <v>494</v>
      </c>
      <c r="N11" t="s">
        <v>491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>
        <v>24935010</v>
      </c>
      <c r="Z11" s="11"/>
      <c r="AA11" s="11">
        <v>56160</v>
      </c>
      <c r="AB11" s="11">
        <v>8006128</v>
      </c>
      <c r="AC11" s="11">
        <v>2269047</v>
      </c>
      <c r="AD11" s="11">
        <v>13605860.5</v>
      </c>
      <c r="AE11" s="11">
        <v>24234661</v>
      </c>
      <c r="AF11" s="11">
        <v>49730045.870099999</v>
      </c>
      <c r="AG11" s="11">
        <v>45876418.626999997</v>
      </c>
      <c r="AH11" s="11">
        <v>21471821.8642</v>
      </c>
      <c r="AI11" s="11">
        <v>22838707.3105</v>
      </c>
      <c r="AJ11" s="11">
        <v>52176061.038400002</v>
      </c>
      <c r="AK11" s="11">
        <v>23133492.850299999</v>
      </c>
      <c r="AL11" s="11">
        <v>125045017.83</v>
      </c>
      <c r="AM11" s="11">
        <v>15332494.560000001</v>
      </c>
      <c r="AN11" s="11">
        <v>26228299.350400001</v>
      </c>
      <c r="AO11" s="11">
        <v>10327549.821799999</v>
      </c>
      <c r="AP11" s="11">
        <v>8514832.6742000002</v>
      </c>
      <c r="AQ11" s="11">
        <v>24969463.440400001</v>
      </c>
      <c r="AR11" s="11">
        <v>-2042510.3700999999</v>
      </c>
      <c r="AS11" s="11">
        <v>12602145.2578</v>
      </c>
      <c r="AT11" s="11">
        <v>64812798.224200003</v>
      </c>
      <c r="AU11" s="11">
        <v>12679586.380799999</v>
      </c>
      <c r="AV11" s="11">
        <v>14845557.273700001</v>
      </c>
      <c r="AW11" s="11"/>
    </row>
    <row r="12" spans="1:49" x14ac:dyDescent="0.3">
      <c r="A12" s="6" t="str">
        <f t="shared" si="1"/>
        <v>DLA</v>
      </c>
      <c r="B12" s="6" t="str">
        <f t="shared" si="0"/>
        <v>Any Commercial
Classification</v>
      </c>
      <c r="M12" t="s">
        <v>494</v>
      </c>
      <c r="N12" t="s">
        <v>492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>
        <v>5556183332.3198004</v>
      </c>
      <c r="Z12" s="11">
        <v>6997694567.0318003</v>
      </c>
      <c r="AA12" s="11">
        <v>9724749053</v>
      </c>
      <c r="AB12" s="11">
        <v>11343338363.5215</v>
      </c>
      <c r="AC12" s="11">
        <v>13664863852.0576</v>
      </c>
      <c r="AD12" s="11">
        <v>5693585325.6302004</v>
      </c>
      <c r="AE12" s="11">
        <v>9541925887.4064007</v>
      </c>
      <c r="AF12" s="11">
        <v>19663301336.232601</v>
      </c>
      <c r="AG12" s="11">
        <v>27046226112.811001</v>
      </c>
      <c r="AH12" s="11">
        <v>26808524254.284</v>
      </c>
      <c r="AI12" s="11">
        <v>21761416153.9426</v>
      </c>
      <c r="AJ12" s="11">
        <v>22920784582.220901</v>
      </c>
      <c r="AK12" s="11">
        <v>29558367641.924</v>
      </c>
      <c r="AL12" s="11">
        <v>22202238959.189301</v>
      </c>
      <c r="AM12" s="11">
        <v>20189843309.616901</v>
      </c>
      <c r="AN12" s="11">
        <v>17089318581.3999</v>
      </c>
      <c r="AO12" s="11">
        <v>13793171591.8253</v>
      </c>
      <c r="AP12" s="11">
        <v>17054435924.3491</v>
      </c>
      <c r="AQ12" s="11">
        <v>22920273703.198101</v>
      </c>
      <c r="AR12" s="11">
        <v>21679390981.645</v>
      </c>
      <c r="AS12" s="11">
        <v>22359380671.8633</v>
      </c>
      <c r="AT12" s="11">
        <v>22915154424.4702</v>
      </c>
      <c r="AU12" s="11">
        <v>30431643816.882198</v>
      </c>
      <c r="AV12" s="11">
        <v>13055021155.241501</v>
      </c>
      <c r="AW12" s="11"/>
    </row>
    <row r="13" spans="1:49" x14ac:dyDescent="0.3">
      <c r="A13" s="6" t="str">
        <f t="shared" si="1"/>
        <v>DLA</v>
      </c>
      <c r="B13" s="6">
        <f t="shared" si="0"/>
        <v>0</v>
      </c>
      <c r="M13" t="s">
        <v>494</v>
      </c>
      <c r="O13" s="11">
        <v>9188590000</v>
      </c>
      <c r="P13" s="11">
        <v>11683472000</v>
      </c>
      <c r="Q13" s="11">
        <v>6901945039</v>
      </c>
      <c r="R13" s="11">
        <v>7925523004</v>
      </c>
      <c r="S13" s="11">
        <v>6684428944</v>
      </c>
      <c r="T13" s="11">
        <v>6635930451</v>
      </c>
      <c r="U13" s="11">
        <v>7225251729</v>
      </c>
      <c r="V13" s="11">
        <v>7958666470</v>
      </c>
      <c r="W13" s="11">
        <v>7294689216</v>
      </c>
      <c r="X13" s="11">
        <v>7746287061</v>
      </c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>
        <v>21494</v>
      </c>
      <c r="AR13" s="11">
        <v>-737745.86329999997</v>
      </c>
      <c r="AS13" s="11">
        <v>9778191.0314000007</v>
      </c>
      <c r="AT13" s="11">
        <v>16067326.176200001</v>
      </c>
      <c r="AU13" s="11">
        <v>16114643.4848</v>
      </c>
      <c r="AV13" s="11">
        <v>14316636.9267</v>
      </c>
      <c r="AW13" s="11"/>
    </row>
    <row r="14" spans="1:49" x14ac:dyDescent="0.3">
      <c r="A14" s="6" t="str">
        <f t="shared" si="1"/>
        <v>MDA</v>
      </c>
      <c r="B14" s="6" t="str">
        <f t="shared" si="0"/>
        <v>Not Classified
as Commercial</v>
      </c>
      <c r="M14" t="s">
        <v>495</v>
      </c>
      <c r="N14" t="s">
        <v>490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>
        <v>1372578894</v>
      </c>
      <c r="Z14" s="11">
        <v>1669843229</v>
      </c>
      <c r="AA14" s="11">
        <v>2458962103.8281002</v>
      </c>
      <c r="AB14" s="11">
        <v>2619690652.3438001</v>
      </c>
      <c r="AC14" s="11">
        <v>3320365254.0001001</v>
      </c>
      <c r="AD14" s="11">
        <v>3768655020.1563001</v>
      </c>
      <c r="AE14" s="11">
        <v>3413408829.4842</v>
      </c>
      <c r="AF14" s="11">
        <v>4812450399.3367996</v>
      </c>
      <c r="AG14" s="11">
        <v>5665058032.4449997</v>
      </c>
      <c r="AH14" s="11">
        <v>5493856728.4924002</v>
      </c>
      <c r="AI14" s="11">
        <v>5236754362.5944004</v>
      </c>
      <c r="AJ14" s="11">
        <v>5317961275.1457996</v>
      </c>
      <c r="AK14" s="11">
        <v>6850619285.6596003</v>
      </c>
      <c r="AL14" s="11">
        <v>7685922383.4315996</v>
      </c>
      <c r="AM14" s="11">
        <v>6035561981.5689001</v>
      </c>
      <c r="AN14" s="11">
        <v>4672877628.9347</v>
      </c>
      <c r="AO14" s="11">
        <v>6563960743.3523998</v>
      </c>
      <c r="AP14" s="11">
        <v>5378976320.9309998</v>
      </c>
      <c r="AQ14" s="11">
        <v>8243243649.3469</v>
      </c>
      <c r="AR14" s="11">
        <v>8735712716.3094997</v>
      </c>
      <c r="AS14" s="11">
        <v>12246726495.7826</v>
      </c>
      <c r="AT14" s="11">
        <v>8738606041.7126999</v>
      </c>
      <c r="AU14" s="11">
        <v>9764718323.8269997</v>
      </c>
      <c r="AV14" s="11">
        <v>4738689485.6343002</v>
      </c>
      <c r="AW14" s="11"/>
    </row>
    <row r="15" spans="1:49" x14ac:dyDescent="0.3">
      <c r="A15" s="6" t="str">
        <f t="shared" si="1"/>
        <v>MDA</v>
      </c>
      <c r="B15" s="6" t="str">
        <f t="shared" si="0"/>
        <v>Non-Development
or Commercial Similar</v>
      </c>
      <c r="M15" t="s">
        <v>495</v>
      </c>
      <c r="N15" t="s">
        <v>491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>
        <v>51312235.1602</v>
      </c>
      <c r="AI15" s="11">
        <v>500000</v>
      </c>
      <c r="AJ15" s="11"/>
      <c r="AK15" s="11"/>
      <c r="AL15" s="11"/>
      <c r="AM15" s="11"/>
      <c r="AN15" s="11"/>
      <c r="AO15" s="11"/>
      <c r="AP15" s="11"/>
      <c r="AQ15" s="11"/>
      <c r="AR15" s="11"/>
      <c r="AS15" s="11">
        <v>-1007.98</v>
      </c>
      <c r="AT15" s="11"/>
      <c r="AU15" s="11"/>
      <c r="AV15" s="11"/>
      <c r="AW15" s="11"/>
    </row>
    <row r="16" spans="1:49" x14ac:dyDescent="0.3">
      <c r="A16" s="6" t="str">
        <f t="shared" si="1"/>
        <v>MDA</v>
      </c>
      <c r="B16" s="6" t="str">
        <f t="shared" si="0"/>
        <v>Any Commercial
Classification</v>
      </c>
      <c r="M16" t="s">
        <v>495</v>
      </c>
      <c r="N16" t="s">
        <v>492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>
        <v>1301022</v>
      </c>
      <c r="Z16" s="11">
        <v>3167673</v>
      </c>
      <c r="AA16" s="11">
        <v>27002767</v>
      </c>
      <c r="AB16" s="11">
        <v>51804452.75</v>
      </c>
      <c r="AC16" s="11">
        <v>62557695.585900001</v>
      </c>
      <c r="AD16" s="11">
        <v>73091282</v>
      </c>
      <c r="AE16" s="11">
        <v>79218294</v>
      </c>
      <c r="AF16" s="11">
        <v>116579183.38339999</v>
      </c>
      <c r="AG16" s="11">
        <v>95204838.6241</v>
      </c>
      <c r="AH16" s="11">
        <v>128253786.88519999</v>
      </c>
      <c r="AI16" s="11">
        <v>119697404.4413</v>
      </c>
      <c r="AJ16" s="11">
        <v>64185257.233599998</v>
      </c>
      <c r="AK16" s="11">
        <v>26383148.163600001</v>
      </c>
      <c r="AL16" s="11">
        <v>17086448.5319</v>
      </c>
      <c r="AM16" s="11">
        <v>15285505.310000001</v>
      </c>
      <c r="AN16" s="11">
        <v>15622163.493000001</v>
      </c>
      <c r="AO16" s="11">
        <v>25120862.6686</v>
      </c>
      <c r="AP16" s="11">
        <v>34287538.626800001</v>
      </c>
      <c r="AQ16" s="11">
        <v>50057987.087899998</v>
      </c>
      <c r="AR16" s="11">
        <v>77026977.973499998</v>
      </c>
      <c r="AS16" s="11">
        <v>80492323.020400003</v>
      </c>
      <c r="AT16" s="11">
        <v>78259983.554900005</v>
      </c>
      <c r="AU16" s="11">
        <v>76349000.0678</v>
      </c>
      <c r="AV16" s="11">
        <v>38715531.712200001</v>
      </c>
      <c r="AW16" s="11"/>
    </row>
    <row r="17" spans="1:49" x14ac:dyDescent="0.3">
      <c r="A17" s="6" t="str">
        <f t="shared" si="1"/>
        <v>MDA</v>
      </c>
      <c r="B17" s="6">
        <f t="shared" si="0"/>
        <v>0</v>
      </c>
      <c r="M17" t="s">
        <v>495</v>
      </c>
      <c r="O17" s="11"/>
      <c r="P17" s="11"/>
      <c r="Q17" s="11"/>
      <c r="R17" s="11"/>
      <c r="S17" s="11">
        <v>343747860</v>
      </c>
      <c r="T17" s="11">
        <v>251594273</v>
      </c>
      <c r="U17" s="11">
        <v>300305090</v>
      </c>
      <c r="V17" s="11">
        <v>388928264</v>
      </c>
      <c r="W17" s="11">
        <v>552081489</v>
      </c>
      <c r="X17" s="11">
        <v>925862742</v>
      </c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1:49" x14ac:dyDescent="0.3">
      <c r="A18" s="6" t="str">
        <f t="shared" si="1"/>
        <v>Navy</v>
      </c>
      <c r="B18" s="6" t="str">
        <f t="shared" si="0"/>
        <v>Not Classified
as Commercial</v>
      </c>
      <c r="M18" t="s">
        <v>496</v>
      </c>
      <c r="N18" t="s">
        <v>490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>
        <v>38162302273.219597</v>
      </c>
      <c r="Z18" s="11">
        <v>39620067732.198898</v>
      </c>
      <c r="AA18" s="11">
        <v>42689066814.398201</v>
      </c>
      <c r="AB18" s="11">
        <v>50341249249.021698</v>
      </c>
      <c r="AC18" s="11">
        <v>53265710575.701202</v>
      </c>
      <c r="AD18" s="11">
        <v>59567618502.9935</v>
      </c>
      <c r="AE18" s="11">
        <v>67813535461.008598</v>
      </c>
      <c r="AF18" s="11">
        <v>76313070921.192093</v>
      </c>
      <c r="AG18" s="11">
        <v>87669448435.9021</v>
      </c>
      <c r="AH18" s="11">
        <v>86709785719.146805</v>
      </c>
      <c r="AI18" s="11">
        <v>80241955843.609299</v>
      </c>
      <c r="AJ18" s="11">
        <v>95943891257.529404</v>
      </c>
      <c r="AK18" s="11">
        <v>87946941474.524399</v>
      </c>
      <c r="AL18" s="11">
        <v>87736562134.686401</v>
      </c>
      <c r="AM18" s="11">
        <v>78119497069.650604</v>
      </c>
      <c r="AN18" s="11">
        <v>78439781863.546494</v>
      </c>
      <c r="AO18" s="11">
        <v>86578215001.193604</v>
      </c>
      <c r="AP18" s="11">
        <v>102877890421.01801</v>
      </c>
      <c r="AQ18" s="11">
        <v>100960315442.08099</v>
      </c>
      <c r="AR18" s="11">
        <v>113891288597.192</v>
      </c>
      <c r="AS18" s="11">
        <v>141818806336.78</v>
      </c>
      <c r="AT18" s="11">
        <v>103164356238.909</v>
      </c>
      <c r="AU18" s="11">
        <v>115244436989.55701</v>
      </c>
      <c r="AV18" s="11">
        <v>70497004179.802399</v>
      </c>
      <c r="AW18" s="11"/>
    </row>
    <row r="19" spans="1:49" x14ac:dyDescent="0.3">
      <c r="A19" s="6" t="str">
        <f t="shared" si="1"/>
        <v>Navy</v>
      </c>
      <c r="B19" s="6" t="str">
        <f t="shared" si="0"/>
        <v>Non-Development
or Commercial Similar</v>
      </c>
      <c r="M19" t="s">
        <v>496</v>
      </c>
      <c r="N19" t="s">
        <v>491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>
        <v>49690772</v>
      </c>
      <c r="AB19" s="11">
        <v>533648384</v>
      </c>
      <c r="AC19" s="11">
        <v>287858345.25</v>
      </c>
      <c r="AD19" s="11">
        <v>237196293.75</v>
      </c>
      <c r="AE19" s="11">
        <v>96580265.404499993</v>
      </c>
      <c r="AF19" s="11">
        <v>3982736.2851</v>
      </c>
      <c r="AG19" s="11">
        <v>11657089.6929</v>
      </c>
      <c r="AH19" s="11">
        <v>2409556.5539000002</v>
      </c>
      <c r="AI19" s="11">
        <v>41044379.495499998</v>
      </c>
      <c r="AJ19" s="11">
        <v>398019612.96630001</v>
      </c>
      <c r="AK19" s="11">
        <v>44811839.498300001</v>
      </c>
      <c r="AL19" s="11">
        <v>38029066.251900002</v>
      </c>
      <c r="AM19" s="11">
        <v>39009352.542599998</v>
      </c>
      <c r="AN19" s="11">
        <v>26633111.401000001</v>
      </c>
      <c r="AO19" s="11">
        <v>30193047.4454</v>
      </c>
      <c r="AP19" s="11">
        <v>13561319.8376</v>
      </c>
      <c r="AQ19" s="11">
        <v>26729499.4712</v>
      </c>
      <c r="AR19" s="11">
        <v>27810959.058600001</v>
      </c>
      <c r="AS19" s="11">
        <v>12530350.0626</v>
      </c>
      <c r="AT19" s="11">
        <v>13623111.648800001</v>
      </c>
      <c r="AU19" s="11">
        <v>92693.978600000002</v>
      </c>
      <c r="AV19" s="11">
        <v>57012.859900000003</v>
      </c>
      <c r="AW19" s="11"/>
    </row>
    <row r="20" spans="1:49" x14ac:dyDescent="0.3">
      <c r="A20" s="6" t="str">
        <f t="shared" si="1"/>
        <v>Navy</v>
      </c>
      <c r="B20" s="6" t="str">
        <f t="shared" si="0"/>
        <v>Any Commercial
Classification</v>
      </c>
      <c r="M20" t="s">
        <v>496</v>
      </c>
      <c r="N20" t="s">
        <v>492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2314272705.7396998</v>
      </c>
      <c r="Z20" s="11">
        <v>2589179236.6423001</v>
      </c>
      <c r="AA20" s="11">
        <v>5032730828.3476</v>
      </c>
      <c r="AB20" s="11">
        <v>5973518635.5405998</v>
      </c>
      <c r="AC20" s="11">
        <v>7266692375.5804005</v>
      </c>
      <c r="AD20" s="11">
        <v>5777381223.7425003</v>
      </c>
      <c r="AE20" s="11">
        <v>7048738162.6408997</v>
      </c>
      <c r="AF20" s="11">
        <v>9470259353.4209003</v>
      </c>
      <c r="AG20" s="11">
        <v>8746010991.4647007</v>
      </c>
      <c r="AH20" s="11">
        <v>9040548735.0578003</v>
      </c>
      <c r="AI20" s="11">
        <v>7814589965.1817999</v>
      </c>
      <c r="AJ20" s="11">
        <v>7706556669.6648998</v>
      </c>
      <c r="AK20" s="11">
        <v>6620213799.5621996</v>
      </c>
      <c r="AL20" s="11">
        <v>6223635414.1589003</v>
      </c>
      <c r="AM20" s="11">
        <v>5969658968.8886995</v>
      </c>
      <c r="AN20" s="11">
        <v>6417311433.1969995</v>
      </c>
      <c r="AO20" s="11">
        <v>6365383890.7007999</v>
      </c>
      <c r="AP20" s="11">
        <v>6571762902.5951004</v>
      </c>
      <c r="AQ20" s="11">
        <v>7218043480.4062996</v>
      </c>
      <c r="AR20" s="11">
        <v>8075766128.9158001</v>
      </c>
      <c r="AS20" s="11">
        <v>8468851904.6268997</v>
      </c>
      <c r="AT20" s="11">
        <v>8456417510.5305004</v>
      </c>
      <c r="AU20" s="11">
        <v>8625403929.7656002</v>
      </c>
      <c r="AV20" s="11">
        <v>4228802912.5105</v>
      </c>
      <c r="AW20" s="11"/>
    </row>
    <row r="21" spans="1:49" x14ac:dyDescent="0.3">
      <c r="A21" s="6" t="str">
        <f t="shared" si="1"/>
        <v>Navy</v>
      </c>
      <c r="B21" s="6">
        <f t="shared" si="0"/>
        <v>0</v>
      </c>
      <c r="M21" t="s">
        <v>496</v>
      </c>
      <c r="O21" s="11">
        <v>43985137405</v>
      </c>
      <c r="P21" s="11">
        <v>41939949844</v>
      </c>
      <c r="Q21" s="11">
        <v>40644252613</v>
      </c>
      <c r="R21" s="11">
        <v>37382740962</v>
      </c>
      <c r="S21" s="11">
        <v>40131281740</v>
      </c>
      <c r="T21" s="11">
        <v>38631559907</v>
      </c>
      <c r="U21" s="11">
        <v>35472291538</v>
      </c>
      <c r="V21" s="11">
        <v>36315651254</v>
      </c>
      <c r="W21" s="11">
        <v>37912327660</v>
      </c>
      <c r="X21" s="11">
        <v>37471174500</v>
      </c>
      <c r="Y21" s="11">
        <v>0</v>
      </c>
      <c r="Z21" s="11">
        <v>0</v>
      </c>
      <c r="AA21" s="11">
        <v>23064198.34</v>
      </c>
      <c r="AB21" s="11">
        <v>11111831.9102</v>
      </c>
      <c r="AC21" s="11">
        <v>76558</v>
      </c>
      <c r="AD21" s="11">
        <v>614416.0625</v>
      </c>
      <c r="AE21" s="11">
        <v>14326.159799999999</v>
      </c>
      <c r="AF21" s="11">
        <v>4000</v>
      </c>
      <c r="AG21" s="11">
        <v>484171.875</v>
      </c>
      <c r="AH21" s="11">
        <v>1555865.8</v>
      </c>
      <c r="AI21" s="11">
        <v>-7935905.9398999996</v>
      </c>
      <c r="AJ21" s="11">
        <v>417165.57</v>
      </c>
      <c r="AK21" s="11">
        <v>317883.20020000002</v>
      </c>
      <c r="AL21" s="11">
        <v>158791</v>
      </c>
      <c r="AM21" s="11">
        <v>0</v>
      </c>
      <c r="AN21" s="11">
        <v>1435443.875</v>
      </c>
      <c r="AO21" s="11">
        <v>764297.23</v>
      </c>
      <c r="AP21" s="11">
        <v>2911392</v>
      </c>
      <c r="AQ21" s="11">
        <v>41700493.710900001</v>
      </c>
      <c r="AR21" s="11">
        <v>1869421.0104</v>
      </c>
      <c r="AS21" s="11">
        <v>2119632.5312999999</v>
      </c>
      <c r="AT21" s="11">
        <v>21130031</v>
      </c>
      <c r="AU21" s="11">
        <v>342491</v>
      </c>
      <c r="AV21" s="11">
        <v>52177.29</v>
      </c>
      <c r="AW21" s="11"/>
    </row>
    <row r="22" spans="1:49" x14ac:dyDescent="0.3">
      <c r="A22" s="6" t="str">
        <f t="shared" si="1"/>
        <v>Other DoD</v>
      </c>
      <c r="B22" s="6" t="str">
        <f t="shared" si="0"/>
        <v>Not Classified
as Commercial</v>
      </c>
      <c r="M22" t="s">
        <v>497</v>
      </c>
      <c r="N22" t="s">
        <v>490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>
        <v>5124083333.9530001</v>
      </c>
      <c r="Z22" s="11">
        <v>6275910926.2965002</v>
      </c>
      <c r="AA22" s="11">
        <v>8264605979.1758003</v>
      </c>
      <c r="AB22" s="11">
        <v>10703281158.720699</v>
      </c>
      <c r="AC22" s="11">
        <v>10222388770.3923</v>
      </c>
      <c r="AD22" s="11">
        <v>12874735809.0662</v>
      </c>
      <c r="AE22" s="11">
        <v>14002834462.4562</v>
      </c>
      <c r="AF22" s="11">
        <v>13485834393.6308</v>
      </c>
      <c r="AG22" s="11">
        <v>17731941615.158001</v>
      </c>
      <c r="AH22" s="11">
        <v>20674062579.577099</v>
      </c>
      <c r="AI22" s="11">
        <v>20111499290.916</v>
      </c>
      <c r="AJ22" s="11">
        <v>22832174332.794201</v>
      </c>
      <c r="AK22" s="11">
        <v>22613294626.329102</v>
      </c>
      <c r="AL22" s="11">
        <v>20528300800.805</v>
      </c>
      <c r="AM22" s="11">
        <v>21149436649.466599</v>
      </c>
      <c r="AN22" s="11">
        <v>19956469040.697601</v>
      </c>
      <c r="AO22" s="11">
        <v>20593568342.915699</v>
      </c>
      <c r="AP22" s="11">
        <v>21553036860.4674</v>
      </c>
      <c r="AQ22" s="11">
        <v>23182484244.070599</v>
      </c>
      <c r="AR22" s="11">
        <v>25715299410.7155</v>
      </c>
      <c r="AS22" s="11">
        <v>26455672703.841499</v>
      </c>
      <c r="AT22" s="11">
        <v>25814830680.169201</v>
      </c>
      <c r="AU22" s="11">
        <v>27029957212.118599</v>
      </c>
      <c r="AV22" s="11">
        <v>16890250194.2145</v>
      </c>
      <c r="AW22" s="11"/>
    </row>
    <row r="23" spans="1:49" x14ac:dyDescent="0.3">
      <c r="A23" s="6" t="str">
        <f t="shared" si="1"/>
        <v>Other DoD</v>
      </c>
      <c r="B23" s="6" t="str">
        <f t="shared" si="0"/>
        <v>Non-Development
or Commercial Similar</v>
      </c>
      <c r="M23" t="s">
        <v>497</v>
      </c>
      <c r="N23" t="s">
        <v>491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>
        <v>5400</v>
      </c>
      <c r="Z23" s="11">
        <v>4324</v>
      </c>
      <c r="AA23" s="11">
        <v>17944654</v>
      </c>
      <c r="AB23" s="11">
        <v>17306067</v>
      </c>
      <c r="AC23" s="11">
        <v>103595757</v>
      </c>
      <c r="AD23" s="11">
        <v>9801914</v>
      </c>
      <c r="AE23" s="11">
        <v>10447743.5</v>
      </c>
      <c r="AF23" s="11">
        <v>17004808</v>
      </c>
      <c r="AG23" s="11">
        <v>21920973.948199999</v>
      </c>
      <c r="AH23" s="11">
        <v>11004235.2612</v>
      </c>
      <c r="AI23" s="11">
        <v>134115500.04189999</v>
      </c>
      <c r="AJ23" s="11">
        <v>175932802.76890001</v>
      </c>
      <c r="AK23" s="11">
        <v>149958888.5765</v>
      </c>
      <c r="AL23" s="11">
        <v>111012147.0852</v>
      </c>
      <c r="AM23" s="11">
        <v>124308597.24510001</v>
      </c>
      <c r="AN23" s="11">
        <v>3462144.6209</v>
      </c>
      <c r="AO23" s="11">
        <v>-617116.01179999998</v>
      </c>
      <c r="AP23" s="11">
        <v>-663050.94940000004</v>
      </c>
      <c r="AQ23" s="11">
        <v>-5363995.2980000004</v>
      </c>
      <c r="AR23" s="11">
        <v>-108740.53969999999</v>
      </c>
      <c r="AS23" s="11">
        <v>5306681.2383000003</v>
      </c>
      <c r="AT23" s="11">
        <v>3935722</v>
      </c>
      <c r="AU23" s="11">
        <v>5507470.25</v>
      </c>
      <c r="AV23" s="11">
        <v>501475.04</v>
      </c>
      <c r="AW23" s="11"/>
    </row>
    <row r="24" spans="1:49" x14ac:dyDescent="0.3">
      <c r="A24" s="6" t="str">
        <f t="shared" si="1"/>
        <v>Other DoD</v>
      </c>
      <c r="B24" s="6" t="str">
        <f t="shared" si="0"/>
        <v>Any Commercial
Classification</v>
      </c>
      <c r="M24" t="s">
        <v>497</v>
      </c>
      <c r="N24" t="s">
        <v>492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>
        <v>831939441.10140002</v>
      </c>
      <c r="Z24" s="11">
        <v>1219741804.0587001</v>
      </c>
      <c r="AA24" s="11">
        <v>3063408330.9977002</v>
      </c>
      <c r="AB24" s="11">
        <v>3838758478.9054999</v>
      </c>
      <c r="AC24" s="11">
        <v>4498938890.0455999</v>
      </c>
      <c r="AD24" s="11">
        <v>4232075862.7330999</v>
      </c>
      <c r="AE24" s="11">
        <v>5283878857.3659</v>
      </c>
      <c r="AF24" s="11">
        <v>5054630760.9825001</v>
      </c>
      <c r="AG24" s="11">
        <v>5558922156.9846001</v>
      </c>
      <c r="AH24" s="11">
        <v>6420416591.4132004</v>
      </c>
      <c r="AI24" s="11">
        <v>7679878762.3184004</v>
      </c>
      <c r="AJ24" s="11">
        <v>8987709406.6959991</v>
      </c>
      <c r="AK24" s="11">
        <v>9722256290.8337994</v>
      </c>
      <c r="AL24" s="11">
        <v>8283679176.2257996</v>
      </c>
      <c r="AM24" s="11">
        <v>8297418935.8592997</v>
      </c>
      <c r="AN24" s="11">
        <v>8108360660.0799999</v>
      </c>
      <c r="AO24" s="11">
        <v>8507878794.4719</v>
      </c>
      <c r="AP24" s="11">
        <v>9236031500.4822006</v>
      </c>
      <c r="AQ24" s="11">
        <v>10859554990.3557</v>
      </c>
      <c r="AR24" s="11">
        <v>12148096656.0525</v>
      </c>
      <c r="AS24" s="11">
        <v>12840396650.613199</v>
      </c>
      <c r="AT24" s="11">
        <v>12682708293.4869</v>
      </c>
      <c r="AU24" s="11">
        <v>13778320405.145399</v>
      </c>
      <c r="AV24" s="11">
        <v>7955572223.4816999</v>
      </c>
      <c r="AW24" s="11"/>
    </row>
    <row r="25" spans="1:49" x14ac:dyDescent="0.3">
      <c r="A25" s="6" t="str">
        <f t="shared" si="1"/>
        <v>Other DoD</v>
      </c>
      <c r="B25" s="6">
        <f t="shared" si="0"/>
        <v>0</v>
      </c>
      <c r="M25" t="s">
        <v>497</v>
      </c>
      <c r="O25" s="11">
        <v>3331053000</v>
      </c>
      <c r="P25" s="11">
        <v>4011846000</v>
      </c>
      <c r="Q25" s="11">
        <v>6143930864</v>
      </c>
      <c r="R25" s="11">
        <v>5954890298</v>
      </c>
      <c r="S25" s="11">
        <v>5819411448</v>
      </c>
      <c r="T25" s="11">
        <v>4502738942</v>
      </c>
      <c r="U25" s="11">
        <v>4707639584</v>
      </c>
      <c r="V25" s="11">
        <v>5189919865</v>
      </c>
      <c r="W25" s="11">
        <v>6464405532</v>
      </c>
      <c r="X25" s="11">
        <v>7023124985</v>
      </c>
      <c r="Y25" s="11"/>
      <c r="Z25" s="11">
        <v>0</v>
      </c>
      <c r="AA25" s="11"/>
      <c r="AB25" s="11">
        <v>0</v>
      </c>
      <c r="AC25" s="11"/>
      <c r="AD25" s="11"/>
      <c r="AE25" s="11"/>
      <c r="AF25" s="11"/>
      <c r="AG25" s="11"/>
      <c r="AH25" s="11">
        <v>236756.75779999999</v>
      </c>
      <c r="AI25" s="11">
        <v>-171212.17970000001</v>
      </c>
      <c r="AJ25" s="11"/>
      <c r="AK25" s="11"/>
      <c r="AL25" s="11"/>
      <c r="AM25" s="11">
        <v>-558047.03</v>
      </c>
      <c r="AN25" s="11"/>
      <c r="AO25" s="11"/>
      <c r="AP25" s="11"/>
      <c r="AQ25" s="11">
        <v>1680331.5118</v>
      </c>
      <c r="AR25" s="11">
        <v>587310.51040000003</v>
      </c>
      <c r="AS25" s="11">
        <v>490300.38059999997</v>
      </c>
      <c r="AT25" s="11">
        <v>632924.625</v>
      </c>
      <c r="AU25" s="11"/>
      <c r="AV25" s="11"/>
      <c r="AW25" s="11"/>
    </row>
    <row r="26" spans="1:49" x14ac:dyDescent="0.3">
      <c r="A26" s="6" t="str">
        <f t="shared" si="1"/>
        <v>Grand Total</v>
      </c>
      <c r="B26" s="6">
        <f t="shared" si="0"/>
        <v>0</v>
      </c>
      <c r="M26" t="s">
        <v>24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>
        <f>SUBTOTAL(9,Y2:Y25)</f>
        <v>132178486506.38739</v>
      </c>
      <c r="Z26" s="11">
        <f t="shared" ref="Z26:AV26" si="2">SUBTOTAL(9,Z2:Z25)</f>
        <v>143993638543.83627</v>
      </c>
      <c r="AA26" s="11">
        <f t="shared" si="2"/>
        <v>169810521226.12839</v>
      </c>
      <c r="AB26" s="11">
        <f t="shared" si="2"/>
        <v>211533087512.33698</v>
      </c>
      <c r="AC26" s="11">
        <f t="shared" si="2"/>
        <v>229761957048.789</v>
      </c>
      <c r="AD26" s="11">
        <f t="shared" si="2"/>
        <v>265663361025.89014</v>
      </c>
      <c r="AE26" s="11">
        <f t="shared" si="2"/>
        <v>295165178110.85309</v>
      </c>
      <c r="AF26" s="11">
        <f t="shared" si="2"/>
        <v>328153480580.90875</v>
      </c>
      <c r="AG26" s="11">
        <f t="shared" si="2"/>
        <v>377988099747.40393</v>
      </c>
      <c r="AH26" s="11">
        <f t="shared" si="2"/>
        <v>381555380786.98572</v>
      </c>
      <c r="AI26" s="11">
        <f t="shared" si="2"/>
        <v>362403868841.008</v>
      </c>
      <c r="AJ26" s="11">
        <f t="shared" si="2"/>
        <v>368565915961.16254</v>
      </c>
      <c r="AK26" s="11">
        <f t="shared" si="2"/>
        <v>357636430655.58679</v>
      </c>
      <c r="AL26" s="11">
        <f t="shared" si="2"/>
        <v>306581052342.6814</v>
      </c>
      <c r="AM26" s="11">
        <f t="shared" si="2"/>
        <v>283284360624.49902</v>
      </c>
      <c r="AN26" s="11">
        <f t="shared" si="2"/>
        <v>274184441766.62442</v>
      </c>
      <c r="AO26" s="11">
        <f t="shared" si="2"/>
        <v>298361785628.39215</v>
      </c>
      <c r="AP26" s="11">
        <f t="shared" si="2"/>
        <v>320615846805.33795</v>
      </c>
      <c r="AQ26" s="11">
        <f t="shared" si="2"/>
        <v>358955820753.45209</v>
      </c>
      <c r="AR26" s="11">
        <f t="shared" si="2"/>
        <v>383855406149.94531</v>
      </c>
      <c r="AS26" s="11">
        <f t="shared" si="2"/>
        <v>422601499103.5874</v>
      </c>
      <c r="AT26" s="11">
        <f t="shared" si="2"/>
        <v>387063888597.65765</v>
      </c>
      <c r="AU26" s="11">
        <f t="shared" si="2"/>
        <v>414320692049.20398</v>
      </c>
      <c r="AV26" s="11">
        <f t="shared" si="2"/>
        <v>216000546370.72559</v>
      </c>
      <c r="AW26" s="11"/>
    </row>
    <row r="27" spans="1:49" x14ac:dyDescent="0.3">
      <c r="A27" s="31"/>
      <c r="B27" s="47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</row>
    <row r="28" spans="1:49" ht="28.95" customHeight="1" x14ac:dyDescent="0.3">
      <c r="A28" s="20" t="str">
        <f>M28</f>
        <v>SubCustomer.platform</v>
      </c>
      <c r="B28" s="20" t="str">
        <f t="shared" ref="B28:B53" si="3">N28</f>
        <v>AnyCommercialText</v>
      </c>
      <c r="C28" s="34">
        <f>AN28</f>
        <v>2015</v>
      </c>
      <c r="D28" s="34">
        <f t="shared" ref="D28:F37" si="4">AT28</f>
        <v>2021</v>
      </c>
      <c r="E28" s="34">
        <f t="shared" si="4"/>
        <v>2022</v>
      </c>
      <c r="F28" s="34">
        <f>AV28</f>
        <v>2023</v>
      </c>
      <c r="G28" s="34" t="str">
        <f>D28&amp;"-"&amp;D28</f>
        <v>2021-2021</v>
      </c>
      <c r="H28" s="34" t="str">
        <f>C28&amp;"-"&amp;D28</f>
        <v>2015-2021</v>
      </c>
      <c r="I28" s="34" t="str">
        <f>F28&amp;"/"&amp;E28</f>
        <v>2023/2022</v>
      </c>
      <c r="J28" s="34" t="str">
        <f>"Share "&amp;AU28</f>
        <v>Share 2022</v>
      </c>
      <c r="K28" s="34" t="str">
        <f>"Share "&amp;AV28</f>
        <v>Share 2023</v>
      </c>
      <c r="M28" t="str">
        <f>M1</f>
        <v>SubCustomer.platform</v>
      </c>
      <c r="N28" t="str">
        <f>N1</f>
        <v>AnyCommercialText</v>
      </c>
      <c r="O28" s="1">
        <f t="shared" ref="O28:X28" si="5">O20</f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5"/>
        <v>0</v>
      </c>
      <c r="T28" s="1">
        <f t="shared" si="5"/>
        <v>0</v>
      </c>
      <c r="U28" s="1">
        <f t="shared" si="5"/>
        <v>0</v>
      </c>
      <c r="V28" s="1">
        <f t="shared" si="5"/>
        <v>0</v>
      </c>
      <c r="W28" s="1">
        <f t="shared" si="5"/>
        <v>0</v>
      </c>
      <c r="X28" s="1">
        <f t="shared" si="5"/>
        <v>0</v>
      </c>
      <c r="Y28" s="1">
        <f>Y1+0</f>
        <v>2000</v>
      </c>
      <c r="Z28" s="1">
        <f t="shared" ref="Z28:AV28" si="6">Z1+0</f>
        <v>2001</v>
      </c>
      <c r="AA28" s="1">
        <f t="shared" si="6"/>
        <v>2002</v>
      </c>
      <c r="AB28" s="1">
        <f t="shared" si="6"/>
        <v>2003</v>
      </c>
      <c r="AC28" s="1">
        <f t="shared" si="6"/>
        <v>2004</v>
      </c>
      <c r="AD28" s="1">
        <f t="shared" si="6"/>
        <v>2005</v>
      </c>
      <c r="AE28" s="1">
        <f t="shared" si="6"/>
        <v>2006</v>
      </c>
      <c r="AF28" s="1">
        <f t="shared" si="6"/>
        <v>2007</v>
      </c>
      <c r="AG28" s="1">
        <f t="shared" si="6"/>
        <v>2008</v>
      </c>
      <c r="AH28" s="1">
        <f t="shared" si="6"/>
        <v>2009</v>
      </c>
      <c r="AI28" s="1">
        <f t="shared" si="6"/>
        <v>2010</v>
      </c>
      <c r="AJ28" s="1">
        <f t="shared" si="6"/>
        <v>2011</v>
      </c>
      <c r="AK28" s="1">
        <f t="shared" si="6"/>
        <v>2012</v>
      </c>
      <c r="AL28" s="1">
        <f t="shared" si="6"/>
        <v>2013</v>
      </c>
      <c r="AM28" s="1">
        <f t="shared" si="6"/>
        <v>2014</v>
      </c>
      <c r="AN28" s="1">
        <f t="shared" si="6"/>
        <v>2015</v>
      </c>
      <c r="AO28" s="1">
        <f t="shared" si="6"/>
        <v>2016</v>
      </c>
      <c r="AP28" s="1">
        <f t="shared" si="6"/>
        <v>2017</v>
      </c>
      <c r="AQ28" s="1">
        <f t="shared" si="6"/>
        <v>2018</v>
      </c>
      <c r="AR28" s="1">
        <f t="shared" si="6"/>
        <v>2019</v>
      </c>
      <c r="AS28" s="1">
        <f t="shared" si="6"/>
        <v>2020</v>
      </c>
      <c r="AT28" s="1">
        <f t="shared" si="6"/>
        <v>2021</v>
      </c>
      <c r="AU28" s="1">
        <f t="shared" si="6"/>
        <v>2022</v>
      </c>
      <c r="AV28" s="1">
        <f t="shared" si="6"/>
        <v>2023</v>
      </c>
      <c r="AW28" s="11"/>
    </row>
    <row r="29" spans="1:49" x14ac:dyDescent="0.3">
      <c r="A29" s="60" t="str">
        <f t="shared" ref="A29:A53" si="7">M29</f>
        <v>Air Force</v>
      </c>
      <c r="B29" s="61" t="str">
        <f t="shared" si="3"/>
        <v>Not Classified
as Commercial</v>
      </c>
      <c r="C29" s="62">
        <f>AN29</f>
        <v>56.603286171968179</v>
      </c>
      <c r="D29" s="62">
        <f t="shared" si="4"/>
        <v>71.76665347308149</v>
      </c>
      <c r="E29" s="62">
        <f t="shared" si="4"/>
        <v>66.379326407257693</v>
      </c>
      <c r="F29" s="62">
        <f>AV29</f>
        <v>38.33099120508723</v>
      </c>
      <c r="G29" s="63">
        <f>(E29/D29)-1</f>
        <v>-7.5067274355275604E-2</v>
      </c>
      <c r="H29" s="64">
        <f>(E29/C29)-1</f>
        <v>0.17271153136919692</v>
      </c>
      <c r="I29" s="64">
        <f>F29/E29</f>
        <v>0.57745375374728491</v>
      </c>
      <c r="J29" s="65">
        <f>AU56</f>
        <v>0.84056459372342274</v>
      </c>
      <c r="K29" s="66">
        <f t="shared" ref="K29:K52" si="8">AV56</f>
        <v>0.87930158119737689</v>
      </c>
      <c r="M29" s="76" t="str">
        <f>M2</f>
        <v>Air Force</v>
      </c>
      <c r="N29" s="77" t="str">
        <f>N2</f>
        <v>Not Classified
as Commercial</v>
      </c>
      <c r="O29" s="78" t="e">
        <f t="shared" ref="O29:X29" si="9">IF(O21="","",O21/VLOOKUP(O$8,deflator,2,FALSE)/$A$7)</f>
        <v>#N/A</v>
      </c>
      <c r="P29" s="78" t="e">
        <f t="shared" si="9"/>
        <v>#N/A</v>
      </c>
      <c r="Q29" s="78" t="e">
        <f t="shared" si="9"/>
        <v>#N/A</v>
      </c>
      <c r="R29" s="78" t="e">
        <f t="shared" si="9"/>
        <v>#N/A</v>
      </c>
      <c r="S29" s="78" t="e">
        <f t="shared" si="9"/>
        <v>#N/A</v>
      </c>
      <c r="T29" s="78" t="e">
        <f t="shared" si="9"/>
        <v>#N/A</v>
      </c>
      <c r="U29" s="78" t="e">
        <f t="shared" si="9"/>
        <v>#N/A</v>
      </c>
      <c r="V29" s="78" t="e">
        <f t="shared" si="9"/>
        <v>#N/A</v>
      </c>
      <c r="W29" s="78" t="e">
        <f t="shared" si="9"/>
        <v>#N/A</v>
      </c>
      <c r="X29" s="78" t="e">
        <f t="shared" si="9"/>
        <v>#N/A</v>
      </c>
      <c r="Y29" s="55">
        <f t="shared" ref="Y29:AV29" si="10">IF(Y2="","",Y2/VLOOKUP(Y$28,deflator,2,FALSE)/1000000000)</f>
        <v>55.204973225171834</v>
      </c>
      <c r="Z29" s="55">
        <f t="shared" si="10"/>
        <v>56.138670838720842</v>
      </c>
      <c r="AA29" s="55">
        <f t="shared" si="10"/>
        <v>61.206116814186487</v>
      </c>
      <c r="AB29" s="55">
        <f t="shared" si="10"/>
        <v>69.608294579978136</v>
      </c>
      <c r="AC29" s="55">
        <f t="shared" si="10"/>
        <v>64.437697686070621</v>
      </c>
      <c r="AD29" s="55">
        <f t="shared" si="10"/>
        <v>66.257917636850195</v>
      </c>
      <c r="AE29" s="55">
        <f t="shared" si="10"/>
        <v>76.23653793090466</v>
      </c>
      <c r="AF29" s="55">
        <f t="shared" si="10"/>
        <v>81.862275408398574</v>
      </c>
      <c r="AG29" s="55">
        <f t="shared" si="10"/>
        <v>72.748750877868389</v>
      </c>
      <c r="AH29" s="55">
        <f t="shared" si="10"/>
        <v>76.926059693976129</v>
      </c>
      <c r="AI29" s="55">
        <f t="shared" si="10"/>
        <v>73.195737198896765</v>
      </c>
      <c r="AJ29" s="55">
        <f t="shared" si="10"/>
        <v>73.090705502389767</v>
      </c>
      <c r="AK29" s="55">
        <f t="shared" si="10"/>
        <v>80.969004518858767</v>
      </c>
      <c r="AL29" s="55">
        <f t="shared" si="10"/>
        <v>60.538673044213333</v>
      </c>
      <c r="AM29" s="55">
        <f t="shared" si="10"/>
        <v>60.408221049005384</v>
      </c>
      <c r="AN29" s="55">
        <f t="shared" si="10"/>
        <v>56.603286171968179</v>
      </c>
      <c r="AO29" s="55">
        <f t="shared" si="10"/>
        <v>69.366246371457308</v>
      </c>
      <c r="AP29" s="55">
        <f t="shared" si="10"/>
        <v>63.232220378082829</v>
      </c>
      <c r="AQ29" s="55">
        <f t="shared" si="10"/>
        <v>72.653064161726547</v>
      </c>
      <c r="AR29" s="55">
        <f t="shared" si="10"/>
        <v>75.196355539734554</v>
      </c>
      <c r="AS29" s="55">
        <f t="shared" si="10"/>
        <v>74.498856429014737</v>
      </c>
      <c r="AT29" s="55">
        <f t="shared" si="10"/>
        <v>71.76665347308149</v>
      </c>
      <c r="AU29" s="55">
        <f t="shared" si="10"/>
        <v>66.379326407257693</v>
      </c>
      <c r="AV29" s="56">
        <f t="shared" si="10"/>
        <v>38.33099120508723</v>
      </c>
      <c r="AW29" s="11"/>
    </row>
    <row r="30" spans="1:49" x14ac:dyDescent="0.3">
      <c r="A30" s="67" t="str">
        <f t="shared" si="7"/>
        <v>Air Force</v>
      </c>
      <c r="B30" s="6" t="str">
        <f t="shared" si="3"/>
        <v>Non-Development
or Commercial Similar</v>
      </c>
      <c r="C30" s="24">
        <f t="shared" ref="C30:C37" si="11">AN30</f>
        <v>2.1706586143321528E-2</v>
      </c>
      <c r="D30" s="24">
        <f t="shared" si="4"/>
        <v>2.6822413830860363E-2</v>
      </c>
      <c r="E30" s="24">
        <f t="shared" si="4"/>
        <v>3.6594834367399999E-2</v>
      </c>
      <c r="F30" s="24">
        <f t="shared" si="4"/>
        <v>1.3583151648365469E-2</v>
      </c>
      <c r="G30" s="12">
        <f t="shared" ref="G30:G37" si="12">(E30/D30)-1</f>
        <v>0.36433784812073999</v>
      </c>
      <c r="H30" s="8">
        <f t="shared" ref="H30:H37" si="13">(E30/C30)-1</f>
        <v>0.68588621562949648</v>
      </c>
      <c r="I30" s="8">
        <f t="shared" ref="I30:I37" si="14">F30/E30</f>
        <v>0.37117674893661579</v>
      </c>
      <c r="J30" s="21">
        <f t="shared" ref="J30:J52" si="15">AU57</f>
        <v>4.6340214261418437E-4</v>
      </c>
      <c r="K30" s="68">
        <f t="shared" si="8"/>
        <v>3.1159347427640654E-4</v>
      </c>
      <c r="M30" s="80" t="str">
        <f t="shared" ref="M30:N30" si="16">M3</f>
        <v>Air Force</v>
      </c>
      <c r="N30" s="1" t="str">
        <f t="shared" si="16"/>
        <v>Non-Development
or Commercial Similar</v>
      </c>
      <c r="O30" s="11" t="str">
        <f t="shared" ref="O30:X30" si="17">IF(O22="","",O22/VLOOKUP(O$8,deflator,2,FALSE)/$A$7)</f>
        <v/>
      </c>
      <c r="P30" s="11" t="str">
        <f t="shared" si="17"/>
        <v/>
      </c>
      <c r="Q30" s="11" t="str">
        <f t="shared" si="17"/>
        <v/>
      </c>
      <c r="R30" s="11" t="str">
        <f t="shared" si="17"/>
        <v/>
      </c>
      <c r="S30" s="11" t="str">
        <f t="shared" si="17"/>
        <v/>
      </c>
      <c r="T30" s="11" t="str">
        <f t="shared" si="17"/>
        <v/>
      </c>
      <c r="U30" s="11" t="str">
        <f t="shared" si="17"/>
        <v/>
      </c>
      <c r="V30" s="11" t="str">
        <f t="shared" si="17"/>
        <v/>
      </c>
      <c r="W30" s="11" t="str">
        <f t="shared" si="17"/>
        <v/>
      </c>
      <c r="X30" s="11" t="str">
        <f t="shared" si="17"/>
        <v/>
      </c>
      <c r="Y30" s="31">
        <f t="shared" ref="Y30:AV30" si="18">IF(Y3="","",Y3/VLOOKUP(Y$28,deflator,2,FALSE)/1000000000)</f>
        <v>0</v>
      </c>
      <c r="Z30" s="31">
        <f t="shared" si="18"/>
        <v>0</v>
      </c>
      <c r="AA30" s="31">
        <f t="shared" si="18"/>
        <v>0.14980470980902158</v>
      </c>
      <c r="AB30" s="31">
        <f t="shared" si="18"/>
        <v>0.23245544732524254</v>
      </c>
      <c r="AC30" s="31">
        <f t="shared" si="18"/>
        <v>0.58800238634836099</v>
      </c>
      <c r="AD30" s="31">
        <f t="shared" si="18"/>
        <v>0.1922563942725985</v>
      </c>
      <c r="AE30" s="31">
        <f t="shared" si="18"/>
        <v>3.8422709623658811E-2</v>
      </c>
      <c r="AF30" s="31">
        <f t="shared" si="18"/>
        <v>3.8217571032766545E-2</v>
      </c>
      <c r="AG30" s="31">
        <f t="shared" si="18"/>
        <v>6.1767895047631929E-2</v>
      </c>
      <c r="AH30" s="31">
        <f t="shared" si="18"/>
        <v>5.0076723829451518E-2</v>
      </c>
      <c r="AI30" s="31">
        <f t="shared" si="18"/>
        <v>6.1468427498001001E-2</v>
      </c>
      <c r="AJ30" s="31">
        <f t="shared" si="18"/>
        <v>0.29141367284564013</v>
      </c>
      <c r="AK30" s="31">
        <f t="shared" si="18"/>
        <v>0.29682810783591412</v>
      </c>
      <c r="AL30" s="31">
        <f t="shared" si="18"/>
        <v>0.1018880556339868</v>
      </c>
      <c r="AM30" s="31">
        <f t="shared" si="18"/>
        <v>3.0255037233364E-2</v>
      </c>
      <c r="AN30" s="31">
        <f t="shared" si="18"/>
        <v>2.1706586143321528E-2</v>
      </c>
      <c r="AO30" s="31">
        <f t="shared" si="18"/>
        <v>1.2525929586091762E-2</v>
      </c>
      <c r="AP30" s="31">
        <f t="shared" si="18"/>
        <v>1.0690318981473204E-3</v>
      </c>
      <c r="AQ30" s="31">
        <f t="shared" si="18"/>
        <v>5.066862644258521E-4</v>
      </c>
      <c r="AR30" s="31">
        <f t="shared" si="18"/>
        <v>4.0259173885424162E-5</v>
      </c>
      <c r="AS30" s="31">
        <f t="shared" si="18"/>
        <v>3.5218393956728713E-3</v>
      </c>
      <c r="AT30" s="31">
        <f t="shared" si="18"/>
        <v>2.6822413830860363E-2</v>
      </c>
      <c r="AU30" s="31">
        <f t="shared" si="18"/>
        <v>3.6594834367399999E-2</v>
      </c>
      <c r="AV30" s="57">
        <f t="shared" si="18"/>
        <v>1.3583151648365469E-2</v>
      </c>
      <c r="AW30" s="11"/>
    </row>
    <row r="31" spans="1:49" x14ac:dyDescent="0.3">
      <c r="A31" s="67" t="str">
        <f t="shared" si="7"/>
        <v>Air Force</v>
      </c>
      <c r="B31" s="6" t="str">
        <f t="shared" si="3"/>
        <v>Any Commercial
Classification</v>
      </c>
      <c r="C31" s="24">
        <f t="shared" si="11"/>
        <v>6.8987771363500956</v>
      </c>
      <c r="D31" s="24">
        <f t="shared" si="4"/>
        <v>12.737675452243105</v>
      </c>
      <c r="E31" s="24">
        <f t="shared" si="4"/>
        <v>12.5540079023319</v>
      </c>
      <c r="F31" s="24">
        <f t="shared" si="4"/>
        <v>5.2480601002958673</v>
      </c>
      <c r="G31" s="12">
        <f t="shared" si="12"/>
        <v>-1.4419236115712164E-2</v>
      </c>
      <c r="H31" s="8">
        <f t="shared" si="13"/>
        <v>0.81974394218129376</v>
      </c>
      <c r="I31" s="8">
        <f t="shared" si="14"/>
        <v>0.41803861692018235</v>
      </c>
      <c r="J31" s="21">
        <f t="shared" si="15"/>
        <v>0.15897200413396304</v>
      </c>
      <c r="K31" s="68">
        <f t="shared" si="8"/>
        <v>0.12038894375881869</v>
      </c>
      <c r="M31" s="80" t="str">
        <f t="shared" ref="M31:N31" si="19">M4</f>
        <v>Air Force</v>
      </c>
      <c r="N31" s="1" t="str">
        <f t="shared" si="19"/>
        <v>Any Commercial
Classification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31">
        <f t="shared" ref="Y31:AV31" si="20">IF(Y4="","",Y4/VLOOKUP(Y$28,deflator,2,FALSE)/1000000000)</f>
        <v>6.1263661098217845</v>
      </c>
      <c r="Z31" s="31">
        <f t="shared" si="20"/>
        <v>7.9590312169022424</v>
      </c>
      <c r="AA31" s="31">
        <f t="shared" si="20"/>
        <v>12.259505775222944</v>
      </c>
      <c r="AB31" s="31">
        <f t="shared" si="20"/>
        <v>14.819342192752805</v>
      </c>
      <c r="AC31" s="31">
        <f t="shared" si="20"/>
        <v>16.869996764068301</v>
      </c>
      <c r="AD31" s="31">
        <f t="shared" si="20"/>
        <v>13.788092030517854</v>
      </c>
      <c r="AE31" s="31">
        <f t="shared" si="20"/>
        <v>12.002491590003407</v>
      </c>
      <c r="AF31" s="31">
        <f t="shared" si="20"/>
        <v>13.18949918612927</v>
      </c>
      <c r="AG31" s="31">
        <f t="shared" si="20"/>
        <v>12.036811904792078</v>
      </c>
      <c r="AH31" s="31">
        <f t="shared" si="20"/>
        <v>12.506634753545431</v>
      </c>
      <c r="AI31" s="31">
        <f t="shared" si="20"/>
        <v>11.654211396185136</v>
      </c>
      <c r="AJ31" s="31">
        <f t="shared" si="20"/>
        <v>10.577364724615885</v>
      </c>
      <c r="AK31" s="31">
        <f t="shared" si="20"/>
        <v>8.7657359569121471</v>
      </c>
      <c r="AL31" s="31">
        <f t="shared" si="20"/>
        <v>7.4535118429998457</v>
      </c>
      <c r="AM31" s="31">
        <f t="shared" si="20"/>
        <v>7.2682563596902918</v>
      </c>
      <c r="AN31" s="31">
        <f t="shared" si="20"/>
        <v>6.8987771363500956</v>
      </c>
      <c r="AO31" s="31">
        <f t="shared" si="20"/>
        <v>8.0493982014777554</v>
      </c>
      <c r="AP31" s="31">
        <f t="shared" si="20"/>
        <v>8.0633616708585016</v>
      </c>
      <c r="AQ31" s="31">
        <f t="shared" si="20"/>
        <v>8.8131678218519731</v>
      </c>
      <c r="AR31" s="31">
        <f t="shared" si="20"/>
        <v>9.7494909431585253</v>
      </c>
      <c r="AS31" s="31">
        <f t="shared" si="20"/>
        <v>11.724629043965811</v>
      </c>
      <c r="AT31" s="31">
        <f t="shared" si="20"/>
        <v>12.737675452243105</v>
      </c>
      <c r="AU31" s="31">
        <f t="shared" si="20"/>
        <v>12.5540079023319</v>
      </c>
      <c r="AV31" s="57">
        <f t="shared" si="20"/>
        <v>5.2480601002958673</v>
      </c>
      <c r="AW31" s="11"/>
    </row>
    <row r="32" spans="1:49" x14ac:dyDescent="0.3">
      <c r="A32" s="69" t="str">
        <f t="shared" si="7"/>
        <v>Air Force</v>
      </c>
      <c r="B32" s="70">
        <f t="shared" si="3"/>
        <v>0</v>
      </c>
      <c r="C32" s="71" t="str">
        <f t="shared" si="11"/>
        <v/>
      </c>
      <c r="D32" s="71" t="str">
        <f t="shared" si="4"/>
        <v/>
      </c>
      <c r="E32" s="71" t="str">
        <f t="shared" si="4"/>
        <v/>
      </c>
      <c r="F32" s="71">
        <f t="shared" si="4"/>
        <v>-9.2347769550930794E-5</v>
      </c>
      <c r="G32" s="72" t="e">
        <f t="shared" si="12"/>
        <v>#VALUE!</v>
      </c>
      <c r="H32" s="73" t="e">
        <f t="shared" si="13"/>
        <v>#VALUE!</v>
      </c>
      <c r="I32" s="73" t="e">
        <f t="shared" si="14"/>
        <v>#VALUE!</v>
      </c>
      <c r="J32" s="74">
        <f t="shared" si="15"/>
        <v>0</v>
      </c>
      <c r="K32" s="75">
        <f t="shared" si="8"/>
        <v>-2.118430471879044E-6</v>
      </c>
      <c r="M32" s="82" t="str">
        <f t="shared" ref="M32:N32" si="21">M5</f>
        <v>Air Force</v>
      </c>
      <c r="N32" s="83">
        <f t="shared" si="21"/>
        <v>0</v>
      </c>
      <c r="O32" s="84" t="str">
        <f t="shared" ref="O32:X32" si="22">IF(O24="","",O24/VLOOKUP(O$8,deflator,2,FALSE)/$A$7)</f>
        <v/>
      </c>
      <c r="P32" s="84" t="str">
        <f t="shared" si="22"/>
        <v/>
      </c>
      <c r="Q32" s="84" t="str">
        <f t="shared" si="22"/>
        <v/>
      </c>
      <c r="R32" s="84" t="str">
        <f t="shared" si="22"/>
        <v/>
      </c>
      <c r="S32" s="84" t="str">
        <f t="shared" si="22"/>
        <v/>
      </c>
      <c r="T32" s="84" t="str">
        <f t="shared" si="22"/>
        <v/>
      </c>
      <c r="U32" s="84" t="str">
        <f t="shared" si="22"/>
        <v/>
      </c>
      <c r="V32" s="84" t="str">
        <f t="shared" si="22"/>
        <v/>
      </c>
      <c r="W32" s="84" t="str">
        <f t="shared" si="22"/>
        <v/>
      </c>
      <c r="X32" s="84" t="str">
        <f t="shared" si="22"/>
        <v/>
      </c>
      <c r="Y32" s="58" t="str">
        <f t="shared" ref="Y32:AV32" si="23">IF(Y5="","",Y5/VLOOKUP(Y$28,deflator,2,FALSE)/1000000000)</f>
        <v/>
      </c>
      <c r="Z32" s="58" t="str">
        <f t="shared" si="23"/>
        <v/>
      </c>
      <c r="AA32" s="58">
        <f t="shared" si="23"/>
        <v>1.6716054422799581E-2</v>
      </c>
      <c r="AB32" s="58" t="str">
        <f t="shared" si="23"/>
        <v/>
      </c>
      <c r="AC32" s="58" t="str">
        <f t="shared" si="23"/>
        <v/>
      </c>
      <c r="AD32" s="58" t="str">
        <f t="shared" si="23"/>
        <v/>
      </c>
      <c r="AE32" s="58" t="str">
        <f t="shared" si="23"/>
        <v/>
      </c>
      <c r="AF32" s="58" t="str">
        <f t="shared" si="23"/>
        <v/>
      </c>
      <c r="AG32" s="58" t="str">
        <f t="shared" si="23"/>
        <v/>
      </c>
      <c r="AH32" s="58">
        <f t="shared" si="23"/>
        <v>0</v>
      </c>
      <c r="AI32" s="58" t="str">
        <f t="shared" si="23"/>
        <v/>
      </c>
      <c r="AJ32" s="58" t="str">
        <f t="shared" si="23"/>
        <v/>
      </c>
      <c r="AK32" s="58" t="str">
        <f t="shared" si="23"/>
        <v/>
      </c>
      <c r="AL32" s="58" t="str">
        <f t="shared" si="23"/>
        <v/>
      </c>
      <c r="AM32" s="58" t="str">
        <f t="shared" si="23"/>
        <v/>
      </c>
      <c r="AN32" s="58" t="str">
        <f t="shared" si="23"/>
        <v/>
      </c>
      <c r="AO32" s="58" t="str">
        <f t="shared" si="23"/>
        <v/>
      </c>
      <c r="AP32" s="58" t="str">
        <f t="shared" si="23"/>
        <v/>
      </c>
      <c r="AQ32" s="58" t="str">
        <f t="shared" si="23"/>
        <v/>
      </c>
      <c r="AR32" s="58">
        <f t="shared" si="23"/>
        <v>2.2855634565878812E-4</v>
      </c>
      <c r="AS32" s="58">
        <f t="shared" si="23"/>
        <v>1.4037568118663735E-3</v>
      </c>
      <c r="AT32" s="58" t="str">
        <f t="shared" si="23"/>
        <v/>
      </c>
      <c r="AU32" s="58" t="str">
        <f t="shared" si="23"/>
        <v/>
      </c>
      <c r="AV32" s="59">
        <f t="shared" si="23"/>
        <v>-9.2347769550930794E-5</v>
      </c>
      <c r="AW32" s="11"/>
    </row>
    <row r="33" spans="1:49" x14ac:dyDescent="0.3">
      <c r="A33" s="60" t="str">
        <f t="shared" si="7"/>
        <v>Army</v>
      </c>
      <c r="B33" s="61" t="str">
        <f t="shared" si="3"/>
        <v>Not Classified
as Commercial</v>
      </c>
      <c r="C33" s="62">
        <f t="shared" si="11"/>
        <v>71.453913435889362</v>
      </c>
      <c r="D33" s="62">
        <f t="shared" si="4"/>
        <v>69.668437665247808</v>
      </c>
      <c r="E33" s="62">
        <f t="shared" si="4"/>
        <v>69.127093751285003</v>
      </c>
      <c r="F33" s="62">
        <f t="shared" si="4"/>
        <v>34.65989883497906</v>
      </c>
      <c r="G33" s="63">
        <f t="shared" si="12"/>
        <v>-7.770289274519504E-3</v>
      </c>
      <c r="H33" s="64">
        <f t="shared" si="13"/>
        <v>-3.256392229226257E-2</v>
      </c>
      <c r="I33" s="64">
        <f t="shared" si="14"/>
        <v>0.50139383784429337</v>
      </c>
      <c r="J33" s="65">
        <f t="shared" si="15"/>
        <v>0.61360713959765534</v>
      </c>
      <c r="K33" s="66">
        <f t="shared" si="8"/>
        <v>0.81777324697082188</v>
      </c>
      <c r="M33" s="76" t="str">
        <f t="shared" ref="M33:N33" si="24">M6</f>
        <v>Army</v>
      </c>
      <c r="N33" s="77" t="str">
        <f t="shared" si="24"/>
        <v>Not Classified
as Commercial</v>
      </c>
      <c r="O33" s="78" t="e">
        <f t="shared" ref="O33:X33" si="25">IF(O25="","",O25/VLOOKUP(O$8,deflator,2,FALSE)/$A$7)</f>
        <v>#N/A</v>
      </c>
      <c r="P33" s="78" t="e">
        <f t="shared" si="25"/>
        <v>#N/A</v>
      </c>
      <c r="Q33" s="78" t="e">
        <f t="shared" si="25"/>
        <v>#N/A</v>
      </c>
      <c r="R33" s="78" t="e">
        <f t="shared" si="25"/>
        <v>#N/A</v>
      </c>
      <c r="S33" s="78" t="e">
        <f t="shared" si="25"/>
        <v>#N/A</v>
      </c>
      <c r="T33" s="78" t="e">
        <f t="shared" si="25"/>
        <v>#N/A</v>
      </c>
      <c r="U33" s="78" t="e">
        <f t="shared" si="25"/>
        <v>#N/A</v>
      </c>
      <c r="V33" s="78" t="e">
        <f t="shared" si="25"/>
        <v>#N/A</v>
      </c>
      <c r="W33" s="78" t="e">
        <f t="shared" si="25"/>
        <v>#N/A</v>
      </c>
      <c r="X33" s="78" t="e">
        <f t="shared" si="25"/>
        <v>#N/A</v>
      </c>
      <c r="Y33" s="55">
        <f t="shared" ref="Y33:AV33" si="26">IF(Y6="","",Y6/VLOOKUP(Y$28,deflator,2,FALSE)/1000000000)</f>
        <v>53.60261586029926</v>
      </c>
      <c r="Z33" s="55">
        <f t="shared" si="26"/>
        <v>56.917361336671966</v>
      </c>
      <c r="AA33" s="55">
        <f t="shared" si="26"/>
        <v>60.675649669470246</v>
      </c>
      <c r="AB33" s="55">
        <f t="shared" si="26"/>
        <v>80.833883921419726</v>
      </c>
      <c r="AC33" s="55">
        <f t="shared" si="26"/>
        <v>88.278637618358474</v>
      </c>
      <c r="AD33" s="55">
        <f t="shared" si="26"/>
        <v>117.39158848885749</v>
      </c>
      <c r="AE33" s="55">
        <f t="shared" si="26"/>
        <v>115.41304259873424</v>
      </c>
      <c r="AF33" s="55">
        <f t="shared" si="26"/>
        <v>124.12106678012445</v>
      </c>
      <c r="AG33" s="55">
        <f t="shared" si="26"/>
        <v>157.67969211949378</v>
      </c>
      <c r="AH33" s="55">
        <f t="shared" si="26"/>
        <v>161.08937308198256</v>
      </c>
      <c r="AI33" s="55">
        <f t="shared" si="26"/>
        <v>153.84965284791485</v>
      </c>
      <c r="AJ33" s="55">
        <f t="shared" si="26"/>
        <v>134.40769720439158</v>
      </c>
      <c r="AK33" s="55">
        <f t="shared" si="26"/>
        <v>115.80641376256517</v>
      </c>
      <c r="AL33" s="55">
        <f t="shared" si="26"/>
        <v>91.123466421216293</v>
      </c>
      <c r="AM33" s="55">
        <f t="shared" si="26"/>
        <v>76.240706412627347</v>
      </c>
      <c r="AN33" s="55">
        <f t="shared" si="26"/>
        <v>71.453913435889362</v>
      </c>
      <c r="AO33" s="55">
        <f t="shared" si="26"/>
        <v>73.186382350131666</v>
      </c>
      <c r="AP33" s="55">
        <f t="shared" si="26"/>
        <v>76.13147263038033</v>
      </c>
      <c r="AQ33" s="55">
        <f t="shared" si="26"/>
        <v>88.41155376657801</v>
      </c>
      <c r="AR33" s="55">
        <f t="shared" si="26"/>
        <v>89.14902303588056</v>
      </c>
      <c r="AS33" s="55">
        <f t="shared" si="26"/>
        <v>90.992004521963054</v>
      </c>
      <c r="AT33" s="55">
        <f t="shared" si="26"/>
        <v>69.668437665247808</v>
      </c>
      <c r="AU33" s="55">
        <f t="shared" si="26"/>
        <v>69.127093751285003</v>
      </c>
      <c r="AV33" s="56">
        <f t="shared" si="26"/>
        <v>34.65989883497906</v>
      </c>
      <c r="AW33" s="11"/>
    </row>
    <row r="34" spans="1:49" x14ac:dyDescent="0.3">
      <c r="A34" s="67" t="str">
        <f t="shared" si="7"/>
        <v>Army</v>
      </c>
      <c r="B34" s="6" t="str">
        <f t="shared" si="3"/>
        <v>Non-Development
or Commercial Similar</v>
      </c>
      <c r="C34" s="24">
        <f t="shared" si="11"/>
        <v>5.2812979804455117E-2</v>
      </c>
      <c r="D34" s="24">
        <f t="shared" si="4"/>
        <v>1.5554809973394241E-4</v>
      </c>
      <c r="E34" s="24">
        <f t="shared" si="4"/>
        <v>-3.434867515E-3</v>
      </c>
      <c r="F34" s="24">
        <f t="shared" si="4"/>
        <v>1.0640541185429403E-4</v>
      </c>
      <c r="G34" s="12">
        <f t="shared" si="12"/>
        <v>-23.082349581095343</v>
      </c>
      <c r="H34" s="8">
        <f t="shared" si="13"/>
        <v>-1.0650383206499219</v>
      </c>
      <c r="I34" s="8">
        <f t="shared" si="14"/>
        <v>-3.0978025029968013E-2</v>
      </c>
      <c r="J34" s="21">
        <f t="shared" si="15"/>
        <v>-3.0489625939711625E-5</v>
      </c>
      <c r="K34" s="68">
        <f t="shared" si="8"/>
        <v>2.5105526003306403E-6</v>
      </c>
      <c r="M34" s="80" t="str">
        <f t="shared" ref="M34:N34" si="27">M7</f>
        <v>Army</v>
      </c>
      <c r="N34" s="1" t="str">
        <f t="shared" si="27"/>
        <v>Non-Development
or Commercial Similar</v>
      </c>
      <c r="O34" s="11" t="e">
        <f t="shared" ref="O34:X34" si="28">SUM(O29:O32)=O33</f>
        <v>#N/A</v>
      </c>
      <c r="P34" s="11" t="e">
        <f t="shared" si="28"/>
        <v>#N/A</v>
      </c>
      <c r="Q34" s="11" t="e">
        <f t="shared" si="28"/>
        <v>#N/A</v>
      </c>
      <c r="R34" s="11" t="e">
        <f t="shared" si="28"/>
        <v>#N/A</v>
      </c>
      <c r="S34" s="11" t="e">
        <f t="shared" si="28"/>
        <v>#N/A</v>
      </c>
      <c r="T34" s="11" t="e">
        <f t="shared" si="28"/>
        <v>#N/A</v>
      </c>
      <c r="U34" s="11" t="e">
        <f t="shared" si="28"/>
        <v>#N/A</v>
      </c>
      <c r="V34" s="11" t="e">
        <f t="shared" si="28"/>
        <v>#N/A</v>
      </c>
      <c r="W34" s="11" t="e">
        <f t="shared" si="28"/>
        <v>#N/A</v>
      </c>
      <c r="X34" s="11" t="e">
        <f t="shared" si="28"/>
        <v>#N/A</v>
      </c>
      <c r="Y34" s="31">
        <f t="shared" ref="Y34:AV34" si="29">IF(Y7="","",Y7/VLOOKUP(Y$28,deflator,2,FALSE)/1000000000)</f>
        <v>2.1323565017227642E-3</v>
      </c>
      <c r="Z34" s="31">
        <f t="shared" si="29"/>
        <v>-5.1514408972760635E-4</v>
      </c>
      <c r="AA34" s="31">
        <f t="shared" si="29"/>
        <v>0.10372005714721724</v>
      </c>
      <c r="AB34" s="31">
        <f t="shared" si="29"/>
        <v>0.1488375713619588</v>
      </c>
      <c r="AC34" s="31">
        <f t="shared" si="29"/>
        <v>0.47956275545133287</v>
      </c>
      <c r="AD34" s="31">
        <f t="shared" si="29"/>
        <v>0.8092009251554354</v>
      </c>
      <c r="AE34" s="31">
        <f t="shared" si="29"/>
        <v>0.50079408852017737</v>
      </c>
      <c r="AF34" s="31">
        <f t="shared" si="29"/>
        <v>0.85178143232109738</v>
      </c>
      <c r="AG34" s="31">
        <f t="shared" si="29"/>
        <v>0.98233284483757333</v>
      </c>
      <c r="AH34" s="31">
        <f t="shared" si="29"/>
        <v>0.71399760662810019</v>
      </c>
      <c r="AI34" s="31">
        <f t="shared" si="29"/>
        <v>0.18666271040316298</v>
      </c>
      <c r="AJ34" s="31">
        <f t="shared" si="29"/>
        <v>0.27224895434069429</v>
      </c>
      <c r="AK34" s="31">
        <f t="shared" si="29"/>
        <v>0.33739061021265399</v>
      </c>
      <c r="AL34" s="31">
        <f t="shared" si="29"/>
        <v>0.28181999142298353</v>
      </c>
      <c r="AM34" s="31">
        <f t="shared" si="29"/>
        <v>9.0091334608566678E-2</v>
      </c>
      <c r="AN34" s="31">
        <f t="shared" si="29"/>
        <v>5.2812979804455117E-2</v>
      </c>
      <c r="AO34" s="31">
        <f t="shared" si="29"/>
        <v>6.5006674317364233E-2</v>
      </c>
      <c r="AP34" s="31">
        <f t="shared" si="29"/>
        <v>2.4386653095592792E-2</v>
      </c>
      <c r="AQ34" s="31">
        <f t="shared" si="29"/>
        <v>0.12010055973464141</v>
      </c>
      <c r="AR34" s="31">
        <f t="shared" si="29"/>
        <v>0.11388181023602249</v>
      </c>
      <c r="AS34" s="31">
        <f t="shared" si="29"/>
        <v>-2.2549099818561548E-3</v>
      </c>
      <c r="AT34" s="31">
        <f t="shared" si="29"/>
        <v>1.5554809973394241E-4</v>
      </c>
      <c r="AU34" s="31">
        <f t="shared" si="29"/>
        <v>-3.434867515E-3</v>
      </c>
      <c r="AV34" s="57">
        <f t="shared" si="29"/>
        <v>1.0640541185429403E-4</v>
      </c>
      <c r="AW34" s="11"/>
    </row>
    <row r="35" spans="1:49" x14ac:dyDescent="0.3">
      <c r="A35" s="67" t="str">
        <f t="shared" si="7"/>
        <v>Army</v>
      </c>
      <c r="B35" s="6" t="str">
        <f t="shared" si="3"/>
        <v>Any Commercial
Classification</v>
      </c>
      <c r="C35" s="24">
        <f t="shared" si="11"/>
        <v>15.717987598660798</v>
      </c>
      <c r="D35" s="24">
        <f t="shared" si="4"/>
        <v>47.812791587349906</v>
      </c>
      <c r="E35" s="24">
        <f t="shared" si="4"/>
        <v>43.521228437283</v>
      </c>
      <c r="F35" s="24">
        <f t="shared" si="4"/>
        <v>7.7184825685505931</v>
      </c>
      <c r="G35" s="12">
        <f t="shared" si="12"/>
        <v>-8.975763613857568E-2</v>
      </c>
      <c r="H35" s="8">
        <f t="shared" si="13"/>
        <v>1.7688804412208015</v>
      </c>
      <c r="I35" s="8">
        <f t="shared" si="14"/>
        <v>0.1773498323852104</v>
      </c>
      <c r="J35" s="21">
        <f t="shared" si="15"/>
        <v>0.38631649392436579</v>
      </c>
      <c r="K35" s="68">
        <f t="shared" si="8"/>
        <v>0.18211156881396368</v>
      </c>
      <c r="M35" s="80" t="str">
        <f t="shared" ref="M35:N35" si="30">M8</f>
        <v>Army</v>
      </c>
      <c r="N35" s="1" t="str">
        <f t="shared" si="30"/>
        <v>Any Commercial
Classification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31">
        <f t="shared" ref="Y35:AV35" si="31">IF(Y8="","",Y8/VLOOKUP(Y$28,deflator,2,FALSE)/1000000000)</f>
        <v>5.906607560180734</v>
      </c>
      <c r="Z35" s="31">
        <f t="shared" si="31"/>
        <v>7.0584988959067125</v>
      </c>
      <c r="AA35" s="31">
        <f t="shared" si="31"/>
        <v>10.934776459913175</v>
      </c>
      <c r="AB35" s="31">
        <f t="shared" si="31"/>
        <v>16.857677407038121</v>
      </c>
      <c r="AC35" s="31">
        <f t="shared" si="31"/>
        <v>24.375665151421156</v>
      </c>
      <c r="AD35" s="31">
        <f t="shared" si="31"/>
        <v>19.852199526071981</v>
      </c>
      <c r="AE35" s="31">
        <f t="shared" si="31"/>
        <v>26.245958193630969</v>
      </c>
      <c r="AF35" s="31">
        <f t="shared" si="31"/>
        <v>36.097138605349144</v>
      </c>
      <c r="AG35" s="31">
        <f t="shared" si="31"/>
        <v>45.446029398902489</v>
      </c>
      <c r="AH35" s="31">
        <f t="shared" si="31"/>
        <v>32.424354964098519</v>
      </c>
      <c r="AI35" s="31">
        <f t="shared" si="31"/>
        <v>30.656772214439421</v>
      </c>
      <c r="AJ35" s="31">
        <f t="shared" si="31"/>
        <v>26.273119190436784</v>
      </c>
      <c r="AK35" s="31">
        <f t="shared" si="31"/>
        <v>21.092543342284149</v>
      </c>
      <c r="AL35" s="31">
        <f t="shared" si="31"/>
        <v>16.338970542023311</v>
      </c>
      <c r="AM35" s="31">
        <f t="shared" si="31"/>
        <v>15.19678943976764</v>
      </c>
      <c r="AN35" s="31">
        <f t="shared" si="31"/>
        <v>15.717987598660798</v>
      </c>
      <c r="AO35" s="31">
        <f t="shared" si="31"/>
        <v>15.215501894972419</v>
      </c>
      <c r="AP35" s="31">
        <f t="shared" si="31"/>
        <v>15.714300790544245</v>
      </c>
      <c r="AQ35" s="31">
        <f t="shared" si="31"/>
        <v>16.007785306971428</v>
      </c>
      <c r="AR35" s="31">
        <f t="shared" si="31"/>
        <v>17.246830028365444</v>
      </c>
      <c r="AS35" s="31">
        <f t="shared" si="31"/>
        <v>20.258573066647735</v>
      </c>
      <c r="AT35" s="31">
        <f t="shared" si="31"/>
        <v>47.812791587349906</v>
      </c>
      <c r="AU35" s="31">
        <f t="shared" si="31"/>
        <v>43.521228437283</v>
      </c>
      <c r="AV35" s="57">
        <f t="shared" si="31"/>
        <v>7.7184825685505931</v>
      </c>
      <c r="AW35" s="11"/>
    </row>
    <row r="36" spans="1:49" x14ac:dyDescent="0.3">
      <c r="A36" s="69" t="str">
        <f t="shared" si="7"/>
        <v>Army</v>
      </c>
      <c r="B36" s="70">
        <f t="shared" si="3"/>
        <v>0</v>
      </c>
      <c r="C36" s="71">
        <f t="shared" si="11"/>
        <v>4.3034379535321155E-5</v>
      </c>
      <c r="D36" s="71">
        <f t="shared" si="4"/>
        <v>2.2055310355613231E-2</v>
      </c>
      <c r="E36" s="71">
        <f t="shared" si="4"/>
        <v>1.2038080127800001E-2</v>
      </c>
      <c r="F36" s="71">
        <f t="shared" si="4"/>
        <v>4.7754775080230683E-3</v>
      </c>
      <c r="G36" s="72">
        <f t="shared" si="12"/>
        <v>-0.45418677254132467</v>
      </c>
      <c r="H36" s="73">
        <f t="shared" si="13"/>
        <v>278.73169958032167</v>
      </c>
      <c r="I36" s="73">
        <f t="shared" si="14"/>
        <v>0.39669760105640722</v>
      </c>
      <c r="J36" s="74">
        <f t="shared" si="15"/>
        <v>1.0685610391843539E-4</v>
      </c>
      <c r="K36" s="75">
        <f t="shared" si="8"/>
        <v>1.1267366261412555E-4</v>
      </c>
      <c r="M36" s="82" t="str">
        <f t="shared" ref="M36:N36" si="32">M9</f>
        <v>Army</v>
      </c>
      <c r="N36" s="83">
        <f t="shared" si="32"/>
        <v>0</v>
      </c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58" t="str">
        <f t="shared" ref="Y36:AV36" si="33">IF(Y9="","",Y9/VLOOKUP(Y$28,deflator,2,FALSE)/1000000000)</f>
        <v/>
      </c>
      <c r="Z36" s="58">
        <f t="shared" si="33"/>
        <v>1.1420282997253509E-3</v>
      </c>
      <c r="AA36" s="58">
        <f t="shared" si="33"/>
        <v>5.2179652238054307E-5</v>
      </c>
      <c r="AB36" s="58">
        <f t="shared" si="33"/>
        <v>6.5644685438867703E-5</v>
      </c>
      <c r="AC36" s="58">
        <f t="shared" si="33"/>
        <v>0</v>
      </c>
      <c r="AD36" s="58" t="str">
        <f t="shared" si="33"/>
        <v/>
      </c>
      <c r="AE36" s="58" t="str">
        <f t="shared" si="33"/>
        <v/>
      </c>
      <c r="AF36" s="58" t="str">
        <f t="shared" si="33"/>
        <v/>
      </c>
      <c r="AG36" s="58" t="str">
        <f t="shared" si="33"/>
        <v/>
      </c>
      <c r="AH36" s="58">
        <f t="shared" si="33"/>
        <v>-1.3196059947340886E-7</v>
      </c>
      <c r="AI36" s="58">
        <f t="shared" si="33"/>
        <v>-2.1612340502626609E-5</v>
      </c>
      <c r="AJ36" s="58">
        <f t="shared" si="33"/>
        <v>-1.4234450095320226E-9</v>
      </c>
      <c r="AK36" s="58" t="str">
        <f t="shared" si="33"/>
        <v/>
      </c>
      <c r="AL36" s="58">
        <f t="shared" si="33"/>
        <v>0</v>
      </c>
      <c r="AM36" s="58" t="str">
        <f t="shared" si="33"/>
        <v/>
      </c>
      <c r="AN36" s="58">
        <f t="shared" si="33"/>
        <v>4.3034379535321155E-5</v>
      </c>
      <c r="AO36" s="58">
        <f t="shared" si="33"/>
        <v>3.8221527510106802E-5</v>
      </c>
      <c r="AP36" s="58" t="str">
        <f t="shared" si="33"/>
        <v/>
      </c>
      <c r="AQ36" s="58">
        <f t="shared" si="33"/>
        <v>1.4711215942887816E-2</v>
      </c>
      <c r="AR36" s="58">
        <f t="shared" si="33"/>
        <v>4.8052338693752548E-2</v>
      </c>
      <c r="AS36" s="58">
        <f t="shared" si="33"/>
        <v>3.860917849072628E-2</v>
      </c>
      <c r="AT36" s="58">
        <f t="shared" si="33"/>
        <v>2.2055310355613231E-2</v>
      </c>
      <c r="AU36" s="58">
        <f t="shared" si="33"/>
        <v>1.2038080127800001E-2</v>
      </c>
      <c r="AV36" s="59">
        <f t="shared" si="33"/>
        <v>4.7754775080230683E-3</v>
      </c>
      <c r="AW36" s="11"/>
    </row>
    <row r="37" spans="1:49" x14ac:dyDescent="0.3">
      <c r="A37" s="60" t="str">
        <f t="shared" si="7"/>
        <v>DLA</v>
      </c>
      <c r="B37" s="61" t="str">
        <f t="shared" si="3"/>
        <v>Not Classified
as Commercial</v>
      </c>
      <c r="C37" s="62">
        <f t="shared" si="11"/>
        <v>16.486778699059833</v>
      </c>
      <c r="D37" s="62">
        <f t="shared" si="4"/>
        <v>17.269187260687339</v>
      </c>
      <c r="E37" s="62">
        <f t="shared" si="4"/>
        <v>17.708270941608397</v>
      </c>
      <c r="F37" s="62">
        <f t="shared" si="4"/>
        <v>8.0369703355974593</v>
      </c>
      <c r="G37" s="63">
        <f t="shared" si="12"/>
        <v>2.5425845136361147E-2</v>
      </c>
      <c r="H37" s="64">
        <f t="shared" si="13"/>
        <v>7.4089199888285107E-2</v>
      </c>
      <c r="I37" s="64">
        <f t="shared" si="14"/>
        <v>0.45385404154356596</v>
      </c>
      <c r="J37" s="65">
        <f t="shared" si="15"/>
        <v>0.36763017555419664</v>
      </c>
      <c r="K37" s="66">
        <f t="shared" si="8"/>
        <v>0.39172930255338523</v>
      </c>
      <c r="M37" s="76" t="str">
        <f t="shared" ref="M37:N37" si="34">M10</f>
        <v>DLA</v>
      </c>
      <c r="N37" s="77" t="str">
        <f t="shared" si="34"/>
        <v>Not Classified
as Commercial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55">
        <f t="shared" ref="Y37:AV37" si="35">IF(Y10="","",Y10/VLOOKUP(Y$28,deflator,2,FALSE)/1000000000)</f>
        <v>6.4621055823974096</v>
      </c>
      <c r="Z37" s="55">
        <f t="shared" si="35"/>
        <v>6.9862944112949013</v>
      </c>
      <c r="AA37" s="55">
        <f t="shared" si="35"/>
        <v>7.5574939982448406</v>
      </c>
      <c r="AB37" s="55">
        <f t="shared" si="35"/>
        <v>9.6423129030192776</v>
      </c>
      <c r="AC37" s="55">
        <f t="shared" si="35"/>
        <v>8.8542311838499916</v>
      </c>
      <c r="AD37" s="55">
        <f t="shared" si="35"/>
        <v>32.060125162065653</v>
      </c>
      <c r="AE37" s="55">
        <f t="shared" si="35"/>
        <v>32.202876889753256</v>
      </c>
      <c r="AF37" s="55">
        <f t="shared" si="35"/>
        <v>14.869349379583008</v>
      </c>
      <c r="AG37" s="55">
        <f t="shared" si="35"/>
        <v>11.500169912940912</v>
      </c>
      <c r="AH37" s="55">
        <f t="shared" si="35"/>
        <v>14.773745827043021</v>
      </c>
      <c r="AI37" s="55">
        <f t="shared" si="35"/>
        <v>17.221415792825169</v>
      </c>
      <c r="AJ37" s="55">
        <f t="shared" si="35"/>
        <v>16.906574076620359</v>
      </c>
      <c r="AK37" s="55">
        <f t="shared" si="35"/>
        <v>17.137194240525211</v>
      </c>
      <c r="AL37" s="55">
        <f t="shared" si="35"/>
        <v>14.150357788811863</v>
      </c>
      <c r="AM37" s="55">
        <f t="shared" si="35"/>
        <v>14.652888708025532</v>
      </c>
      <c r="AN37" s="55">
        <f t="shared" si="35"/>
        <v>16.486778699059833</v>
      </c>
      <c r="AO37" s="55">
        <f t="shared" si="35"/>
        <v>19.554631982615323</v>
      </c>
      <c r="AP37" s="55">
        <f t="shared" si="35"/>
        <v>21.357279416962609</v>
      </c>
      <c r="AQ37" s="55">
        <f t="shared" si="35"/>
        <v>25.726168933262901</v>
      </c>
      <c r="AR37" s="55">
        <f t="shared" si="35"/>
        <v>25.217378326580477</v>
      </c>
      <c r="AS37" s="55">
        <f t="shared" si="35"/>
        <v>21.639048777378633</v>
      </c>
      <c r="AT37" s="55">
        <f t="shared" si="35"/>
        <v>17.269187260687339</v>
      </c>
      <c r="AU37" s="55">
        <f t="shared" si="35"/>
        <v>17.708270941608397</v>
      </c>
      <c r="AV37" s="56">
        <f t="shared" si="35"/>
        <v>8.0369703355974593</v>
      </c>
      <c r="AW37" s="11"/>
    </row>
    <row r="38" spans="1:49" x14ac:dyDescent="0.3">
      <c r="A38" s="67" t="str">
        <f t="shared" si="7"/>
        <v>DLA</v>
      </c>
      <c r="B38" s="6" t="str">
        <f t="shared" si="3"/>
        <v>Non-Development
or Commercial Similar</v>
      </c>
      <c r="C38" s="24">
        <f t="shared" ref="C38:C53" si="36">AN38</f>
        <v>3.1459469844367267E-2</v>
      </c>
      <c r="D38" s="24">
        <f t="shared" ref="D38:D53" si="37">AT38</f>
        <v>6.9303521133468465E-2</v>
      </c>
      <c r="E38" s="24">
        <f t="shared" ref="E38:E53" si="38">AU38</f>
        <v>1.2679586380799999E-2</v>
      </c>
      <c r="F38" s="24">
        <f t="shared" ref="F38:F53" si="39">AV38</f>
        <v>1.415966846946928E-2</v>
      </c>
      <c r="G38" s="12">
        <f t="shared" ref="G38:G53" si="40">(E38/D38)-1</f>
        <v>-0.81704268162102522</v>
      </c>
      <c r="H38" s="8">
        <f t="shared" ref="H38:H53" si="41">(E38/C38)-1</f>
        <v>-0.59695486149235777</v>
      </c>
      <c r="I38" s="8">
        <f t="shared" ref="I38:I53" si="42">F38/E38</f>
        <v>1.1167295244670195</v>
      </c>
      <c r="J38" s="21">
        <f t="shared" si="15"/>
        <v>2.6323284653248708E-4</v>
      </c>
      <c r="K38" s="68">
        <f t="shared" si="8"/>
        <v>6.9015522296562277E-4</v>
      </c>
      <c r="M38" s="80" t="str">
        <f t="shared" ref="M38:N38" si="43">M11</f>
        <v>DLA</v>
      </c>
      <c r="N38" s="1" t="str">
        <f t="shared" si="43"/>
        <v>Non-Development
or Commercial Similar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31">
        <f t="shared" ref="Y38:AV38" si="44">IF(Y11="","",Y11/VLOOKUP(Y$28,deflator,2,FALSE)/1000000000)</f>
        <v>4.0288244948294784E-2</v>
      </c>
      <c r="Z38" s="31" t="str">
        <f t="shared" si="44"/>
        <v/>
      </c>
      <c r="AA38" s="31">
        <f t="shared" si="44"/>
        <v>8.7214561597890772E-5</v>
      </c>
      <c r="AB38" s="31">
        <f t="shared" si="44"/>
        <v>1.2200044766713091E-2</v>
      </c>
      <c r="AC38" s="31">
        <f t="shared" si="44"/>
        <v>3.3751605083163112E-3</v>
      </c>
      <c r="AD38" s="31">
        <f t="shared" si="44"/>
        <v>1.9642164541778011E-2</v>
      </c>
      <c r="AE38" s="31">
        <f t="shared" si="44"/>
        <v>3.3883322506527105E-2</v>
      </c>
      <c r="AF38" s="31">
        <f t="shared" si="44"/>
        <v>6.7673489041809268E-2</v>
      </c>
      <c r="AG38" s="31">
        <f t="shared" si="44"/>
        <v>6.1153989576704447E-2</v>
      </c>
      <c r="AH38" s="31">
        <f t="shared" si="44"/>
        <v>2.833434484986079E-2</v>
      </c>
      <c r="AI38" s="31">
        <f t="shared" si="44"/>
        <v>2.9878229903195191E-2</v>
      </c>
      <c r="AJ38" s="31">
        <f t="shared" si="44"/>
        <v>6.690968801995377E-2</v>
      </c>
      <c r="AK38" s="31">
        <f t="shared" si="44"/>
        <v>2.9132007540824401E-2</v>
      </c>
      <c r="AL38" s="31">
        <f t="shared" si="44"/>
        <v>0.15463929184259431</v>
      </c>
      <c r="AM38" s="31">
        <f t="shared" si="44"/>
        <v>1.86013587701419E-2</v>
      </c>
      <c r="AN38" s="31">
        <f t="shared" si="44"/>
        <v>3.1459469844367267E-2</v>
      </c>
      <c r="AO38" s="31">
        <f t="shared" si="44"/>
        <v>1.2285550252907789E-2</v>
      </c>
      <c r="AP38" s="31">
        <f t="shared" si="44"/>
        <v>9.9514884380213359E-3</v>
      </c>
      <c r="AQ38" s="31">
        <f t="shared" si="44"/>
        <v>2.8512917398670477E-2</v>
      </c>
      <c r="AR38" s="31">
        <f t="shared" si="44"/>
        <v>-2.2875607519712163E-3</v>
      </c>
      <c r="AS38" s="31">
        <f t="shared" si="44"/>
        <v>1.3928279385473183E-2</v>
      </c>
      <c r="AT38" s="31">
        <f t="shared" si="44"/>
        <v>6.9303521133468465E-2</v>
      </c>
      <c r="AU38" s="31">
        <f t="shared" si="44"/>
        <v>1.2679586380799999E-2</v>
      </c>
      <c r="AV38" s="57">
        <f t="shared" si="44"/>
        <v>1.415966846946928E-2</v>
      </c>
      <c r="AW38" s="11"/>
    </row>
    <row r="39" spans="1:49" x14ac:dyDescent="0.3">
      <c r="A39" s="67" t="str">
        <f t="shared" si="7"/>
        <v>DLA</v>
      </c>
      <c r="B39" s="6" t="str">
        <f t="shared" si="3"/>
        <v>Any Commercial
Classification</v>
      </c>
      <c r="C39" s="24">
        <f t="shared" si="36"/>
        <v>20.497741595439596</v>
      </c>
      <c r="D39" s="24">
        <f t="shared" si="37"/>
        <v>24.502890361860565</v>
      </c>
      <c r="E39" s="24">
        <f t="shared" si="38"/>
        <v>30.431643816882197</v>
      </c>
      <c r="F39" s="24">
        <f t="shared" si="39"/>
        <v>12.451858021363156</v>
      </c>
      <c r="G39" s="12">
        <f t="shared" si="40"/>
        <v>0.24196139179767551</v>
      </c>
      <c r="H39" s="8">
        <f t="shared" si="41"/>
        <v>0.48463398639256572</v>
      </c>
      <c r="I39" s="8">
        <f t="shared" si="42"/>
        <v>0.40917467673748825</v>
      </c>
      <c r="J39" s="21">
        <f t="shared" si="15"/>
        <v>0.63177204571204981</v>
      </c>
      <c r="K39" s="68">
        <f t="shared" si="8"/>
        <v>0.60691497598264521</v>
      </c>
      <c r="M39" s="80" t="str">
        <f t="shared" ref="M39:N39" si="45">M12</f>
        <v>DLA</v>
      </c>
      <c r="N39" s="1" t="str">
        <f t="shared" si="45"/>
        <v>Any Commercial
Classification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31">
        <f t="shared" ref="Y39:AV39" si="46">IF(Y12="","",Y12/VLOOKUP(Y$28,deflator,2,FALSE)/1000000000)</f>
        <v>8.9772923720557092</v>
      </c>
      <c r="Z39" s="31">
        <f t="shared" si="46"/>
        <v>11.03870321080044</v>
      </c>
      <c r="AA39" s="31">
        <f t="shared" si="46"/>
        <v>15.102203085949046</v>
      </c>
      <c r="AB39" s="31">
        <f t="shared" si="46"/>
        <v>17.285413852855751</v>
      </c>
      <c r="AC39" s="31">
        <f t="shared" si="46"/>
        <v>20.326202509240186</v>
      </c>
      <c r="AD39" s="31">
        <f t="shared" si="46"/>
        <v>8.2195712501007296</v>
      </c>
      <c r="AE39" s="31">
        <f t="shared" si="46"/>
        <v>13.340898483224953</v>
      </c>
      <c r="AF39" s="31">
        <f t="shared" si="46"/>
        <v>26.7581536316941</v>
      </c>
      <c r="AG39" s="31">
        <f t="shared" si="46"/>
        <v>36.053045972045503</v>
      </c>
      <c r="AH39" s="31">
        <f t="shared" si="46"/>
        <v>35.376689315927379</v>
      </c>
      <c r="AI39" s="31">
        <f t="shared" si="46"/>
        <v>28.468887753891369</v>
      </c>
      <c r="AJ39" s="31">
        <f t="shared" si="46"/>
        <v>29.393222007316094</v>
      </c>
      <c r="AK39" s="31">
        <f t="shared" si="46"/>
        <v>37.22285236437277</v>
      </c>
      <c r="AL39" s="31">
        <f t="shared" si="46"/>
        <v>27.456819708217012</v>
      </c>
      <c r="AM39" s="31">
        <f t="shared" si="46"/>
        <v>24.494286787154945</v>
      </c>
      <c r="AN39" s="31">
        <f t="shared" si="46"/>
        <v>20.497741595439596</v>
      </c>
      <c r="AO39" s="31">
        <f t="shared" si="46"/>
        <v>16.408219341692323</v>
      </c>
      <c r="AP39" s="31">
        <f t="shared" si="46"/>
        <v>19.931926840133865</v>
      </c>
      <c r="AQ39" s="31">
        <f t="shared" si="46"/>
        <v>26.172924076406879</v>
      </c>
      <c r="AR39" s="31">
        <f t="shared" si="46"/>
        <v>24.280378039804912</v>
      </c>
      <c r="AS39" s="31">
        <f t="shared" si="46"/>
        <v>24.7122767205929</v>
      </c>
      <c r="AT39" s="31">
        <f t="shared" si="46"/>
        <v>24.502890361860565</v>
      </c>
      <c r="AU39" s="31">
        <f t="shared" si="46"/>
        <v>30.431643816882197</v>
      </c>
      <c r="AV39" s="57">
        <f t="shared" si="46"/>
        <v>12.451858021363156</v>
      </c>
      <c r="AW39" s="11"/>
    </row>
    <row r="40" spans="1:49" x14ac:dyDescent="0.3">
      <c r="A40" s="69" t="str">
        <f t="shared" si="7"/>
        <v>DLA</v>
      </c>
      <c r="B40" s="70">
        <f t="shared" si="3"/>
        <v>0</v>
      </c>
      <c r="C40" s="71" t="str">
        <f t="shared" si="36"/>
        <v/>
      </c>
      <c r="D40" s="71">
        <f t="shared" si="37"/>
        <v>1.7180592563813071E-2</v>
      </c>
      <c r="E40" s="71">
        <f t="shared" si="38"/>
        <v>1.61146434848E-2</v>
      </c>
      <c r="F40" s="71">
        <f t="shared" si="39"/>
        <v>1.3655185099650311E-2</v>
      </c>
      <c r="G40" s="72">
        <f t="shared" si="40"/>
        <v>-6.2043790111072417E-2</v>
      </c>
      <c r="H40" s="73" t="e">
        <f t="shared" si="41"/>
        <v>#VALUE!</v>
      </c>
      <c r="I40" s="73">
        <f t="shared" si="42"/>
        <v>0.84737742491979096</v>
      </c>
      <c r="J40" s="74">
        <f t="shared" si="15"/>
        <v>3.3454588722100451E-4</v>
      </c>
      <c r="K40" s="75">
        <f t="shared" si="8"/>
        <v>6.6556624100389265E-4</v>
      </c>
      <c r="M40" s="82" t="str">
        <f t="shared" ref="M40:N40" si="47">M13</f>
        <v>DLA</v>
      </c>
      <c r="N40" s="83">
        <f t="shared" si="47"/>
        <v>0</v>
      </c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58" t="str">
        <f t="shared" ref="Y40:AV40" si="48">IF(Y13="","",Y13/VLOOKUP(Y$28,deflator,2,FALSE)/1000000000)</f>
        <v/>
      </c>
      <c r="Z40" s="58" t="str">
        <f t="shared" si="48"/>
        <v/>
      </c>
      <c r="AA40" s="58" t="str">
        <f t="shared" si="48"/>
        <v/>
      </c>
      <c r="AB40" s="58" t="str">
        <f t="shared" si="48"/>
        <v/>
      </c>
      <c r="AC40" s="58" t="str">
        <f t="shared" si="48"/>
        <v/>
      </c>
      <c r="AD40" s="58" t="str">
        <f t="shared" si="48"/>
        <v/>
      </c>
      <c r="AE40" s="58" t="str">
        <f t="shared" si="48"/>
        <v/>
      </c>
      <c r="AF40" s="58" t="str">
        <f t="shared" si="48"/>
        <v/>
      </c>
      <c r="AG40" s="58" t="str">
        <f t="shared" si="48"/>
        <v/>
      </c>
      <c r="AH40" s="58" t="str">
        <f t="shared" si="48"/>
        <v/>
      </c>
      <c r="AI40" s="58" t="str">
        <f t="shared" si="48"/>
        <v/>
      </c>
      <c r="AJ40" s="58" t="str">
        <f t="shared" si="48"/>
        <v/>
      </c>
      <c r="AK40" s="58" t="str">
        <f t="shared" si="48"/>
        <v/>
      </c>
      <c r="AL40" s="58" t="str">
        <f t="shared" si="48"/>
        <v/>
      </c>
      <c r="AM40" s="58" t="str">
        <f t="shared" si="48"/>
        <v/>
      </c>
      <c r="AN40" s="58" t="str">
        <f t="shared" si="48"/>
        <v/>
      </c>
      <c r="AO40" s="58" t="str">
        <f t="shared" si="48"/>
        <v/>
      </c>
      <c r="AP40" s="58" t="str">
        <f t="shared" si="48"/>
        <v/>
      </c>
      <c r="AQ40" s="58">
        <f t="shared" si="48"/>
        <v>2.4544245735590606E-5</v>
      </c>
      <c r="AR40" s="58">
        <f t="shared" si="48"/>
        <v>-8.2625699556745772E-4</v>
      </c>
      <c r="AS40" s="58">
        <f t="shared" si="48"/>
        <v>1.0807158129332906E-2</v>
      </c>
      <c r="AT40" s="58">
        <f t="shared" si="48"/>
        <v>1.7180592563813071E-2</v>
      </c>
      <c r="AU40" s="58">
        <f t="shared" si="48"/>
        <v>1.61146434848E-2</v>
      </c>
      <c r="AV40" s="59">
        <f t="shared" si="48"/>
        <v>1.3655185099650311E-2</v>
      </c>
      <c r="AW40" s="11"/>
    </row>
    <row r="41" spans="1:49" x14ac:dyDescent="0.3">
      <c r="A41" s="60" t="str">
        <f t="shared" si="7"/>
        <v>MDA</v>
      </c>
      <c r="B41" s="61" t="str">
        <f t="shared" si="3"/>
        <v>Not Classified
as Commercial</v>
      </c>
      <c r="C41" s="62">
        <f t="shared" si="36"/>
        <v>5.6048717032676256</v>
      </c>
      <c r="D41" s="62">
        <f t="shared" si="37"/>
        <v>9.3440830373338883</v>
      </c>
      <c r="E41" s="62">
        <f t="shared" si="38"/>
        <v>9.7647183238269992</v>
      </c>
      <c r="F41" s="62">
        <f t="shared" si="39"/>
        <v>4.5197543520451831</v>
      </c>
      <c r="G41" s="63">
        <f t="shared" si="40"/>
        <v>4.5016218799905916E-2</v>
      </c>
      <c r="H41" s="64">
        <f t="shared" si="41"/>
        <v>0.74218409283734244</v>
      </c>
      <c r="I41" s="64">
        <f t="shared" si="42"/>
        <v>0.46286581979702163</v>
      </c>
      <c r="J41" s="65">
        <f t="shared" si="15"/>
        <v>0.99224179679348201</v>
      </c>
      <c r="K41" s="66">
        <f t="shared" si="8"/>
        <v>0.99189611691459567</v>
      </c>
      <c r="M41" s="76" t="str">
        <f t="shared" ref="M41:N41" si="49">M14</f>
        <v>MDA</v>
      </c>
      <c r="N41" s="77" t="str">
        <f t="shared" si="49"/>
        <v>Not Classified
as Commercial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55">
        <f t="shared" ref="Y41:AV41" si="50">IF(Y14="","",Y14/VLOOKUP(Y$28,deflator,2,FALSE)/1000000000)</f>
        <v>2.2177169647147337</v>
      </c>
      <c r="Z41" s="55">
        <f t="shared" si="50"/>
        <v>2.6341395207985374</v>
      </c>
      <c r="AA41" s="55">
        <f t="shared" si="50"/>
        <v>3.818684150128115</v>
      </c>
      <c r="AB41" s="55">
        <f t="shared" si="50"/>
        <v>3.9919850436483379</v>
      </c>
      <c r="AC41" s="55">
        <f t="shared" si="50"/>
        <v>4.9389746790114071</v>
      </c>
      <c r="AD41" s="55">
        <f t="shared" si="50"/>
        <v>5.4406365556304044</v>
      </c>
      <c r="AE41" s="55">
        <f t="shared" si="50"/>
        <v>4.7724056142580382</v>
      </c>
      <c r="AF41" s="55">
        <f t="shared" si="50"/>
        <v>6.5488640451783819</v>
      </c>
      <c r="AG41" s="55">
        <f t="shared" si="50"/>
        <v>7.5516117045735092</v>
      </c>
      <c r="AH41" s="55">
        <f t="shared" si="50"/>
        <v>7.249726273128779</v>
      </c>
      <c r="AI41" s="55">
        <f t="shared" si="50"/>
        <v>6.8508671994855757</v>
      </c>
      <c r="AJ41" s="55">
        <f t="shared" si="50"/>
        <v>6.8196625567485034</v>
      </c>
      <c r="AK41" s="55">
        <f t="shared" si="50"/>
        <v>8.6269848647851042</v>
      </c>
      <c r="AL41" s="55">
        <f t="shared" si="50"/>
        <v>9.5049416214794515</v>
      </c>
      <c r="AM41" s="55">
        <f t="shared" si="50"/>
        <v>7.3223344941849877</v>
      </c>
      <c r="AN41" s="55">
        <f t="shared" si="50"/>
        <v>5.6048717032676256</v>
      </c>
      <c r="AO41" s="55">
        <f t="shared" si="50"/>
        <v>7.8084222261844021</v>
      </c>
      <c r="AP41" s="55">
        <f t="shared" si="50"/>
        <v>6.2865381757093211</v>
      </c>
      <c r="AQ41" s="55">
        <f t="shared" si="50"/>
        <v>9.4130547030760674</v>
      </c>
      <c r="AR41" s="55">
        <f t="shared" si="50"/>
        <v>9.783780705772914</v>
      </c>
      <c r="AS41" s="55">
        <f t="shared" si="50"/>
        <v>13.53545961431927</v>
      </c>
      <c r="AT41" s="55">
        <f t="shared" si="50"/>
        <v>9.3440830373338883</v>
      </c>
      <c r="AU41" s="55">
        <f t="shared" si="50"/>
        <v>9.7647183238269992</v>
      </c>
      <c r="AV41" s="56">
        <f t="shared" si="50"/>
        <v>4.5197543520451831</v>
      </c>
      <c r="AW41" s="11"/>
    </row>
    <row r="42" spans="1:49" x14ac:dyDescent="0.3">
      <c r="A42" s="67" t="str">
        <f t="shared" si="7"/>
        <v>MDA</v>
      </c>
      <c r="B42" s="6" t="str">
        <f t="shared" si="3"/>
        <v>Non-Development
or Commercial Similar</v>
      </c>
      <c r="C42" s="24" t="str">
        <f t="shared" si="36"/>
        <v/>
      </c>
      <c r="D42" s="24" t="str">
        <f t="shared" si="37"/>
        <v/>
      </c>
      <c r="E42" s="24" t="str">
        <f t="shared" si="38"/>
        <v/>
      </c>
      <c r="F42" s="24" t="str">
        <f t="shared" si="39"/>
        <v/>
      </c>
      <c r="G42" s="12" t="e">
        <f t="shared" si="40"/>
        <v>#VALUE!</v>
      </c>
      <c r="H42" s="8" t="e">
        <f t="shared" si="41"/>
        <v>#VALUE!</v>
      </c>
      <c r="I42" s="8" t="e">
        <f t="shared" si="42"/>
        <v>#VALUE!</v>
      </c>
      <c r="J42" s="21">
        <f t="shared" si="15"/>
        <v>0</v>
      </c>
      <c r="K42" s="68">
        <f t="shared" si="8"/>
        <v>0</v>
      </c>
      <c r="M42" s="80" t="str">
        <f t="shared" ref="M42:N42" si="51">M15</f>
        <v>MDA</v>
      </c>
      <c r="N42" s="1" t="str">
        <f t="shared" si="51"/>
        <v>Non-Development
or Commercial Similar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31" t="str">
        <f t="shared" ref="Y42:AV42" si="52">IF(Y15="","",Y15/VLOOKUP(Y$28,deflator,2,FALSE)/1000000000)</f>
        <v/>
      </c>
      <c r="Z42" s="31" t="str">
        <f t="shared" si="52"/>
        <v/>
      </c>
      <c r="AA42" s="31" t="str">
        <f t="shared" si="52"/>
        <v/>
      </c>
      <c r="AB42" s="31" t="str">
        <f t="shared" si="52"/>
        <v/>
      </c>
      <c r="AC42" s="31" t="str">
        <f t="shared" si="52"/>
        <v/>
      </c>
      <c r="AD42" s="31" t="str">
        <f t="shared" si="52"/>
        <v/>
      </c>
      <c r="AE42" s="31" t="str">
        <f t="shared" si="52"/>
        <v/>
      </c>
      <c r="AF42" s="31" t="str">
        <f t="shared" si="52"/>
        <v/>
      </c>
      <c r="AG42" s="31" t="str">
        <f t="shared" si="52"/>
        <v/>
      </c>
      <c r="AH42" s="31">
        <f t="shared" si="52"/>
        <v>6.7711933120605194E-2</v>
      </c>
      <c r="AI42" s="31">
        <f t="shared" si="52"/>
        <v>6.5411385804350669E-4</v>
      </c>
      <c r="AJ42" s="31" t="str">
        <f t="shared" si="52"/>
        <v/>
      </c>
      <c r="AK42" s="31" t="str">
        <f t="shared" si="52"/>
        <v/>
      </c>
      <c r="AL42" s="31" t="str">
        <f t="shared" si="52"/>
        <v/>
      </c>
      <c r="AM42" s="31" t="str">
        <f t="shared" si="52"/>
        <v/>
      </c>
      <c r="AN42" s="31" t="str">
        <f t="shared" si="52"/>
        <v/>
      </c>
      <c r="AO42" s="31" t="str">
        <f t="shared" si="52"/>
        <v/>
      </c>
      <c r="AP42" s="31" t="str">
        <f t="shared" si="52"/>
        <v/>
      </c>
      <c r="AQ42" s="31" t="str">
        <f t="shared" si="52"/>
        <v/>
      </c>
      <c r="AR42" s="31" t="str">
        <f t="shared" si="52"/>
        <v/>
      </c>
      <c r="AS42" s="31">
        <f t="shared" si="52"/>
        <v>-1.1140505658177258E-6</v>
      </c>
      <c r="AT42" s="31" t="str">
        <f t="shared" si="52"/>
        <v/>
      </c>
      <c r="AU42" s="31" t="str">
        <f t="shared" si="52"/>
        <v/>
      </c>
      <c r="AV42" s="57" t="str">
        <f t="shared" si="52"/>
        <v/>
      </c>
      <c r="AW42" s="11"/>
    </row>
    <row r="43" spans="1:49" x14ac:dyDescent="0.3">
      <c r="A43" s="67" t="str">
        <f t="shared" si="7"/>
        <v>MDA</v>
      </c>
      <c r="B43" s="6" t="str">
        <f t="shared" si="3"/>
        <v>Any Commercial
Classification</v>
      </c>
      <c r="C43" s="24">
        <f t="shared" si="36"/>
        <v>1.8737965994135779E-2</v>
      </c>
      <c r="D43" s="24">
        <f t="shared" si="37"/>
        <v>8.3682429594233929E-2</v>
      </c>
      <c r="E43" s="24">
        <f t="shared" si="38"/>
        <v>7.6349000067800002E-2</v>
      </c>
      <c r="F43" s="24">
        <f t="shared" si="39"/>
        <v>3.6926811406073082E-2</v>
      </c>
      <c r="G43" s="12">
        <f t="shared" si="40"/>
        <v>-8.763404172169531E-2</v>
      </c>
      <c r="H43" s="8">
        <f t="shared" si="41"/>
        <v>3.0745617796346805</v>
      </c>
      <c r="I43" s="8">
        <f t="shared" si="42"/>
        <v>0.48365808816462641</v>
      </c>
      <c r="J43" s="21">
        <f t="shared" si="15"/>
        <v>7.758203206517985E-3</v>
      </c>
      <c r="K43" s="68">
        <f t="shared" si="8"/>
        <v>8.1038830854043131E-3</v>
      </c>
      <c r="M43" s="80" t="str">
        <f t="shared" ref="M43:N43" si="53">M16</f>
        <v>MDA</v>
      </c>
      <c r="N43" s="1" t="str">
        <f t="shared" si="53"/>
        <v>Any Commercial
Classification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31">
        <f t="shared" ref="Y43:AV43" si="54">IF(Y16="","",Y16/VLOOKUP(Y$28,deflator,2,FALSE)/1000000000)</f>
        <v>2.1021003408107863E-3</v>
      </c>
      <c r="Z43" s="31">
        <f t="shared" si="54"/>
        <v>4.9969317438640021E-3</v>
      </c>
      <c r="AA43" s="31">
        <f t="shared" si="54"/>
        <v>4.1934374747774082E-2</v>
      </c>
      <c r="AB43" s="31">
        <f t="shared" si="54"/>
        <v>7.8941611059062902E-2</v>
      </c>
      <c r="AC43" s="31">
        <f t="shared" si="54"/>
        <v>9.305327903423917E-2</v>
      </c>
      <c r="AD43" s="31">
        <f t="shared" si="54"/>
        <v>0.1055185732364004</v>
      </c>
      <c r="AE43" s="31">
        <f t="shared" si="54"/>
        <v>0.11075785231816863</v>
      </c>
      <c r="AF43" s="31">
        <f t="shared" si="54"/>
        <v>0.15864292805615562</v>
      </c>
      <c r="AG43" s="31">
        <f t="shared" si="54"/>
        <v>0.12690955142351681</v>
      </c>
      <c r="AH43" s="31">
        <f t="shared" si="54"/>
        <v>0.16924446602105814</v>
      </c>
      <c r="AI43" s="31">
        <f t="shared" si="54"/>
        <v>0.15659146203378543</v>
      </c>
      <c r="AJ43" s="31">
        <f t="shared" si="54"/>
        <v>8.2310075760988352E-2</v>
      </c>
      <c r="AK43" s="31">
        <f t="shared" si="54"/>
        <v>3.3224298476082284E-2</v>
      </c>
      <c r="AL43" s="31">
        <f t="shared" si="54"/>
        <v>2.11302804936227E-2</v>
      </c>
      <c r="AM43" s="31">
        <f t="shared" si="54"/>
        <v>1.8544351484460535E-2</v>
      </c>
      <c r="AN43" s="31">
        <f t="shared" si="54"/>
        <v>1.8737965994135779E-2</v>
      </c>
      <c r="AO43" s="31">
        <f t="shared" si="54"/>
        <v>2.9883527655322439E-2</v>
      </c>
      <c r="AP43" s="31">
        <f t="shared" si="54"/>
        <v>4.0072665813702363E-2</v>
      </c>
      <c r="AQ43" s="31">
        <f t="shared" si="54"/>
        <v>5.7161791016769284E-2</v>
      </c>
      <c r="AR43" s="31">
        <f t="shared" si="54"/>
        <v>8.6268297206492595E-2</v>
      </c>
      <c r="AS43" s="31">
        <f t="shared" si="54"/>
        <v>8.8962596484910186E-2</v>
      </c>
      <c r="AT43" s="31">
        <f t="shared" si="54"/>
        <v>8.3682429594233929E-2</v>
      </c>
      <c r="AU43" s="31">
        <f t="shared" si="54"/>
        <v>7.6349000067800002E-2</v>
      </c>
      <c r="AV43" s="57">
        <f t="shared" si="54"/>
        <v>3.6926811406073082E-2</v>
      </c>
      <c r="AW43" s="11"/>
    </row>
    <row r="44" spans="1:49" x14ac:dyDescent="0.3">
      <c r="A44" s="69" t="str">
        <f t="shared" si="7"/>
        <v>MDA</v>
      </c>
      <c r="B44" s="70">
        <f t="shared" si="3"/>
        <v>0</v>
      </c>
      <c r="C44" s="71" t="str">
        <f t="shared" si="36"/>
        <v/>
      </c>
      <c r="D44" s="71" t="str">
        <f t="shared" si="37"/>
        <v/>
      </c>
      <c r="E44" s="71" t="str">
        <f t="shared" si="38"/>
        <v/>
      </c>
      <c r="F44" s="71" t="str">
        <f t="shared" si="39"/>
        <v/>
      </c>
      <c r="G44" s="72" t="e">
        <f t="shared" si="40"/>
        <v>#VALUE!</v>
      </c>
      <c r="H44" s="73" t="e">
        <f t="shared" si="41"/>
        <v>#VALUE!</v>
      </c>
      <c r="I44" s="73" t="e">
        <f t="shared" si="42"/>
        <v>#VALUE!</v>
      </c>
      <c r="J44" s="74">
        <f t="shared" si="15"/>
        <v>0</v>
      </c>
      <c r="K44" s="75">
        <f t="shared" si="8"/>
        <v>0</v>
      </c>
      <c r="M44" s="82" t="str">
        <f t="shared" ref="M44:N44" si="55">M17</f>
        <v>MDA</v>
      </c>
      <c r="N44" s="83">
        <f t="shared" si="55"/>
        <v>0</v>
      </c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58" t="str">
        <f t="shared" ref="Y44:AV44" si="56">IF(Y17="","",Y17/VLOOKUP(Y$28,deflator,2,FALSE)/1000000000)</f>
        <v/>
      </c>
      <c r="Z44" s="58" t="str">
        <f t="shared" si="56"/>
        <v/>
      </c>
      <c r="AA44" s="58" t="str">
        <f t="shared" si="56"/>
        <v/>
      </c>
      <c r="AB44" s="58" t="str">
        <f t="shared" si="56"/>
        <v/>
      </c>
      <c r="AC44" s="58" t="str">
        <f t="shared" si="56"/>
        <v/>
      </c>
      <c r="AD44" s="58" t="str">
        <f t="shared" si="56"/>
        <v/>
      </c>
      <c r="AE44" s="58" t="str">
        <f t="shared" si="56"/>
        <v/>
      </c>
      <c r="AF44" s="58" t="str">
        <f t="shared" si="56"/>
        <v/>
      </c>
      <c r="AG44" s="58" t="str">
        <f t="shared" si="56"/>
        <v/>
      </c>
      <c r="AH44" s="58" t="str">
        <f t="shared" si="56"/>
        <v/>
      </c>
      <c r="AI44" s="58" t="str">
        <f t="shared" si="56"/>
        <v/>
      </c>
      <c r="AJ44" s="58" t="str">
        <f t="shared" si="56"/>
        <v/>
      </c>
      <c r="AK44" s="58" t="str">
        <f t="shared" si="56"/>
        <v/>
      </c>
      <c r="AL44" s="58" t="str">
        <f t="shared" si="56"/>
        <v/>
      </c>
      <c r="AM44" s="58" t="str">
        <f t="shared" si="56"/>
        <v/>
      </c>
      <c r="AN44" s="58" t="str">
        <f t="shared" si="56"/>
        <v/>
      </c>
      <c r="AO44" s="58" t="str">
        <f t="shared" si="56"/>
        <v/>
      </c>
      <c r="AP44" s="58" t="str">
        <f t="shared" si="56"/>
        <v/>
      </c>
      <c r="AQ44" s="58" t="str">
        <f t="shared" si="56"/>
        <v/>
      </c>
      <c r="AR44" s="58" t="str">
        <f t="shared" si="56"/>
        <v/>
      </c>
      <c r="AS44" s="58" t="str">
        <f t="shared" si="56"/>
        <v/>
      </c>
      <c r="AT44" s="58" t="str">
        <f t="shared" si="56"/>
        <v/>
      </c>
      <c r="AU44" s="58" t="str">
        <f t="shared" si="56"/>
        <v/>
      </c>
      <c r="AV44" s="59" t="str">
        <f t="shared" si="56"/>
        <v/>
      </c>
      <c r="AW44" s="11"/>
    </row>
    <row r="45" spans="1:49" x14ac:dyDescent="0.3">
      <c r="A45" s="60" t="str">
        <f t="shared" si="7"/>
        <v>Navy</v>
      </c>
      <c r="B45" s="61" t="str">
        <f t="shared" si="3"/>
        <v>Not Classified
as Commercial</v>
      </c>
      <c r="C45" s="62">
        <f t="shared" si="36"/>
        <v>94.084405518169959</v>
      </c>
      <c r="D45" s="62">
        <f t="shared" si="37"/>
        <v>110.31236636461622</v>
      </c>
      <c r="E45" s="62">
        <f t="shared" si="38"/>
        <v>115.244436989557</v>
      </c>
      <c r="F45" s="62">
        <f t="shared" si="39"/>
        <v>67.239928341740466</v>
      </c>
      <c r="G45" s="63">
        <f t="shared" si="40"/>
        <v>4.4710042830907737E-2</v>
      </c>
      <c r="H45" s="64">
        <f t="shared" si="41"/>
        <v>0.22490476880677668</v>
      </c>
      <c r="I45" s="64">
        <f t="shared" si="42"/>
        <v>0.58345487294830101</v>
      </c>
      <c r="J45" s="65">
        <f t="shared" si="15"/>
        <v>0.93036393083130708</v>
      </c>
      <c r="K45" s="66">
        <f t="shared" si="8"/>
        <v>0.94340769156078108</v>
      </c>
      <c r="M45" s="76" t="str">
        <f t="shared" ref="M45:N45" si="57">M18</f>
        <v>Navy</v>
      </c>
      <c r="N45" s="77" t="str">
        <f t="shared" si="57"/>
        <v>Not Classified
as Commercial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55">
        <f t="shared" ref="Y45:AV45" si="58">IF(Y18="","",Y18/VLOOKUP(Y$28,deflator,2,FALSE)/1000000000)</f>
        <v>61.659978551215247</v>
      </c>
      <c r="Z45" s="55">
        <f t="shared" si="58"/>
        <v>62.499751124900357</v>
      </c>
      <c r="AA45" s="55">
        <f t="shared" si="58"/>
        <v>66.294662522094143</v>
      </c>
      <c r="AB45" s="55">
        <f t="shared" si="58"/>
        <v>76.711925471379729</v>
      </c>
      <c r="AC45" s="55">
        <f t="shared" si="58"/>
        <v>79.231643409111044</v>
      </c>
      <c r="AD45" s="55">
        <f t="shared" si="58"/>
        <v>85.995072784823776</v>
      </c>
      <c r="AE45" s="55">
        <f t="shared" si="58"/>
        <v>94.81246270922324</v>
      </c>
      <c r="AF45" s="55">
        <f t="shared" si="58"/>
        <v>103.8481199519095</v>
      </c>
      <c r="AG45" s="55">
        <f t="shared" si="58"/>
        <v>116.86475745709663</v>
      </c>
      <c r="AH45" s="55">
        <f t="shared" si="58"/>
        <v>114.4227530370944</v>
      </c>
      <c r="AI45" s="55">
        <f t="shared" si="58"/>
        <v>104.97475062763996</v>
      </c>
      <c r="AJ45" s="55">
        <f t="shared" si="58"/>
        <v>123.03680468974169</v>
      </c>
      <c r="AK45" s="55">
        <f t="shared" si="58"/>
        <v>110.75158337773716</v>
      </c>
      <c r="AL45" s="55">
        <f t="shared" si="58"/>
        <v>108.50108283127972</v>
      </c>
      <c r="AM45" s="55">
        <f t="shared" si="58"/>
        <v>94.774453449120912</v>
      </c>
      <c r="AN45" s="55">
        <f t="shared" si="58"/>
        <v>94.084405518169959</v>
      </c>
      <c r="AO45" s="55">
        <f t="shared" si="58"/>
        <v>102.99258096620177</v>
      </c>
      <c r="AP45" s="55">
        <f t="shared" si="58"/>
        <v>120.23584916176587</v>
      </c>
      <c r="AQ45" s="55">
        <f t="shared" si="58"/>
        <v>115.28774503364561</v>
      </c>
      <c r="AR45" s="55">
        <f t="shared" si="58"/>
        <v>127.55540711091118</v>
      </c>
      <c r="AS45" s="55">
        <f t="shared" si="58"/>
        <v>156.74251616409472</v>
      </c>
      <c r="AT45" s="55">
        <f t="shared" si="58"/>
        <v>110.31236636461622</v>
      </c>
      <c r="AU45" s="55">
        <f t="shared" si="58"/>
        <v>115.244436989557</v>
      </c>
      <c r="AV45" s="56">
        <f t="shared" si="58"/>
        <v>67.239928341740466</v>
      </c>
      <c r="AW45" s="11"/>
    </row>
    <row r="46" spans="1:49" x14ac:dyDescent="0.3">
      <c r="A46" s="67" t="str">
        <f t="shared" si="7"/>
        <v>Navy</v>
      </c>
      <c r="B46" s="6" t="str">
        <f t="shared" si="3"/>
        <v>Non-Development
or Commercial Similar</v>
      </c>
      <c r="C46" s="24">
        <f t="shared" si="36"/>
        <v>3.1945020673582313E-2</v>
      </c>
      <c r="D46" s="24">
        <f t="shared" si="37"/>
        <v>1.4567024290330506E-2</v>
      </c>
      <c r="E46" s="24">
        <f t="shared" si="38"/>
        <v>9.26939786E-5</v>
      </c>
      <c r="F46" s="24">
        <f t="shared" si="39"/>
        <v>5.4378773379592911E-5</v>
      </c>
      <c r="G46" s="12">
        <f t="shared" si="40"/>
        <v>-0.99363672519846558</v>
      </c>
      <c r="H46" s="8">
        <f t="shared" si="41"/>
        <v>-0.9970983277942701</v>
      </c>
      <c r="I46" s="8">
        <f t="shared" si="42"/>
        <v>0.58664839076821018</v>
      </c>
      <c r="J46" s="21">
        <f t="shared" si="15"/>
        <v>7.4831494298075064E-7</v>
      </c>
      <c r="K46" s="68">
        <f t="shared" si="8"/>
        <v>7.6295966294333936E-7</v>
      </c>
      <c r="M46" s="80" t="str">
        <f t="shared" ref="M46:N46" si="59">M19</f>
        <v>Navy</v>
      </c>
      <c r="N46" s="1" t="str">
        <f t="shared" si="59"/>
        <v>Non-Development
or Commercial Similar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31" t="str">
        <f t="shared" ref="Y46:AV46" si="60">IF(Y19="","",Y19/VLOOKUP(Y$28,deflator,2,FALSE)/1000000000)</f>
        <v/>
      </c>
      <c r="Z46" s="31" t="str">
        <f t="shared" si="60"/>
        <v/>
      </c>
      <c r="AA46" s="31">
        <f t="shared" si="60"/>
        <v>7.7168071500013286E-2</v>
      </c>
      <c r="AB46" s="31">
        <f t="shared" si="60"/>
        <v>0.81319386530968496</v>
      </c>
      <c r="AC46" s="31">
        <f t="shared" si="60"/>
        <v>0.42818333814904769</v>
      </c>
      <c r="AD46" s="31">
        <f t="shared" si="60"/>
        <v>0.34242954574886397</v>
      </c>
      <c r="AE46" s="31">
        <f t="shared" si="60"/>
        <v>0.13503222844613569</v>
      </c>
      <c r="AF46" s="31">
        <f t="shared" si="60"/>
        <v>5.4197750199177332E-3</v>
      </c>
      <c r="AG46" s="31">
        <f t="shared" si="60"/>
        <v>1.553908441219865E-2</v>
      </c>
      <c r="AH46" s="31">
        <f t="shared" si="60"/>
        <v>3.179665273177252E-3</v>
      </c>
      <c r="AI46" s="31">
        <f t="shared" si="60"/>
        <v>5.3695394845606606E-2</v>
      </c>
      <c r="AJ46" s="31">
        <f t="shared" si="60"/>
        <v>0.51041354213760981</v>
      </c>
      <c r="AK46" s="31">
        <f t="shared" si="60"/>
        <v>5.6431549469442045E-2</v>
      </c>
      <c r="AL46" s="31">
        <f t="shared" si="60"/>
        <v>4.7029365717104463E-2</v>
      </c>
      <c r="AM46" s="31">
        <f t="shared" si="60"/>
        <v>4.7326086384461737E-2</v>
      </c>
      <c r="AN46" s="31">
        <f t="shared" si="60"/>
        <v>3.1945020673582313E-2</v>
      </c>
      <c r="AO46" s="31">
        <f t="shared" si="60"/>
        <v>3.5917348071843012E-2</v>
      </c>
      <c r="AP46" s="31">
        <f t="shared" si="60"/>
        <v>1.5849438589333797E-2</v>
      </c>
      <c r="AQ46" s="31">
        <f t="shared" si="60"/>
        <v>3.0522722778937E-2</v>
      </c>
      <c r="AR46" s="31">
        <f t="shared" si="60"/>
        <v>3.1147581597843726E-2</v>
      </c>
      <c r="AS46" s="31">
        <f t="shared" si="60"/>
        <v>1.3848929122734284E-2</v>
      </c>
      <c r="AT46" s="31">
        <f t="shared" si="60"/>
        <v>1.4567024290330506E-2</v>
      </c>
      <c r="AU46" s="31">
        <f t="shared" si="60"/>
        <v>9.26939786E-5</v>
      </c>
      <c r="AV46" s="57">
        <f t="shared" si="60"/>
        <v>5.4378773379592911E-5</v>
      </c>
      <c r="AW46" s="11"/>
    </row>
    <row r="47" spans="1:49" x14ac:dyDescent="0.3">
      <c r="A47" s="67" t="str">
        <f t="shared" si="7"/>
        <v>Navy</v>
      </c>
      <c r="B47" s="6" t="str">
        <f t="shared" si="3"/>
        <v>Any Commercial
Classification</v>
      </c>
      <c r="C47" s="24">
        <f t="shared" si="36"/>
        <v>7.6972285857144378</v>
      </c>
      <c r="D47" s="24">
        <f t="shared" si="37"/>
        <v>9.0423423415108566</v>
      </c>
      <c r="E47" s="24">
        <f t="shared" si="38"/>
        <v>8.6254039297656</v>
      </c>
      <c r="F47" s="24">
        <f t="shared" si="39"/>
        <v>4.0334253649038736</v>
      </c>
      <c r="G47" s="12">
        <f t="shared" si="40"/>
        <v>-4.6109558342113388E-2</v>
      </c>
      <c r="H47" s="8">
        <f t="shared" si="41"/>
        <v>0.12058565413710021</v>
      </c>
      <c r="I47" s="8">
        <f t="shared" si="42"/>
        <v>0.46762162070866448</v>
      </c>
      <c r="J47" s="21">
        <f t="shared" si="15"/>
        <v>6.9632555937009788E-2</v>
      </c>
      <c r="K47" s="68">
        <f t="shared" si="8"/>
        <v>5.6590847230640728E-2</v>
      </c>
      <c r="M47" s="80" t="str">
        <f t="shared" ref="M47:N47" si="61">M20</f>
        <v>Navy</v>
      </c>
      <c r="N47" s="1" t="str">
        <f t="shared" si="61"/>
        <v>Any Commercial
Classification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31">
        <f t="shared" ref="Y47:AV47" si="62">IF(Y20="","",Y20/VLOOKUP(Y$28,deflator,2,FALSE)/1000000000)</f>
        <v>3.7392399540242396</v>
      </c>
      <c r="Z47" s="31">
        <f t="shared" si="62"/>
        <v>4.0843710566499363</v>
      </c>
      <c r="AA47" s="31">
        <f t="shared" si="62"/>
        <v>7.8156590604438323</v>
      </c>
      <c r="AB47" s="31">
        <f t="shared" si="62"/>
        <v>9.1026766956998717</v>
      </c>
      <c r="AC47" s="31">
        <f t="shared" si="62"/>
        <v>10.809054696593858</v>
      </c>
      <c r="AD47" s="31">
        <f t="shared" si="62"/>
        <v>8.3405435927649716</v>
      </c>
      <c r="AE47" s="31">
        <f t="shared" si="62"/>
        <v>9.855086003836691</v>
      </c>
      <c r="AF47" s="31">
        <f t="shared" si="62"/>
        <v>12.887289391425055</v>
      </c>
      <c r="AG47" s="31">
        <f t="shared" si="62"/>
        <v>11.658570590664928</v>
      </c>
      <c r="AH47" s="31">
        <f t="shared" si="62"/>
        <v>11.929962306467955</v>
      </c>
      <c r="AI47" s="31">
        <f t="shared" si="62"/>
        <v>10.22326318230628</v>
      </c>
      <c r="AJ47" s="31">
        <f t="shared" si="62"/>
        <v>9.8827564253245281</v>
      </c>
      <c r="AK47" s="31">
        <f t="shared" si="62"/>
        <v>8.3368352361980094</v>
      </c>
      <c r="AL47" s="31">
        <f t="shared" si="62"/>
        <v>7.6965767195974291</v>
      </c>
      <c r="AM47" s="31">
        <f t="shared" si="62"/>
        <v>7.2423810607694126</v>
      </c>
      <c r="AN47" s="31">
        <f t="shared" si="62"/>
        <v>7.6972285857144378</v>
      </c>
      <c r="AO47" s="31">
        <f t="shared" si="62"/>
        <v>7.5721971830317871</v>
      </c>
      <c r="AP47" s="31">
        <f t="shared" si="62"/>
        <v>7.6805763595039922</v>
      </c>
      <c r="AQ47" s="31">
        <f t="shared" si="62"/>
        <v>8.2423668425267458</v>
      </c>
      <c r="AR47" s="31">
        <f t="shared" si="62"/>
        <v>9.0446569618649448</v>
      </c>
      <c r="AS47" s="31">
        <f t="shared" si="62"/>
        <v>9.3600361675590005</v>
      </c>
      <c r="AT47" s="31">
        <f t="shared" si="62"/>
        <v>9.0423423415108566</v>
      </c>
      <c r="AU47" s="31">
        <f t="shared" si="62"/>
        <v>8.6254039297656</v>
      </c>
      <c r="AV47" s="57">
        <f t="shared" si="62"/>
        <v>4.0334253649038736</v>
      </c>
      <c r="AW47" s="11"/>
    </row>
    <row r="48" spans="1:49" x14ac:dyDescent="0.3">
      <c r="A48" s="69" t="str">
        <f t="shared" si="7"/>
        <v>Navy</v>
      </c>
      <c r="B48" s="70">
        <f t="shared" si="3"/>
        <v>0</v>
      </c>
      <c r="C48" s="71">
        <f t="shared" si="36"/>
        <v>1.7217396635422913E-3</v>
      </c>
      <c r="D48" s="71">
        <f t="shared" si="37"/>
        <v>2.2594080028665805E-2</v>
      </c>
      <c r="E48" s="71">
        <f t="shared" si="38"/>
        <v>3.42491E-4</v>
      </c>
      <c r="F48" s="71">
        <f t="shared" si="39"/>
        <v>4.9766614645326698E-5</v>
      </c>
      <c r="G48" s="72">
        <f t="shared" si="40"/>
        <v>-0.98484156028634617</v>
      </c>
      <c r="H48" s="73">
        <f t="shared" si="41"/>
        <v>-0.80107852118864353</v>
      </c>
      <c r="I48" s="73">
        <f t="shared" si="42"/>
        <v>0.14530780267314089</v>
      </c>
      <c r="J48" s="74">
        <f t="shared" si="15"/>
        <v>2.7649167400871526E-6</v>
      </c>
      <c r="K48" s="75">
        <f t="shared" si="8"/>
        <v>6.9824891544682664E-7</v>
      </c>
      <c r="M48" s="82" t="str">
        <f t="shared" ref="M48:N48" si="63">M21</f>
        <v>Navy</v>
      </c>
      <c r="N48" s="83">
        <f t="shared" si="63"/>
        <v>0</v>
      </c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58">
        <f t="shared" ref="Y48:AV48" si="64">IF(Y21="","",Y21/VLOOKUP(Y$28,deflator,2,FALSE)/1000000000)</f>
        <v>0</v>
      </c>
      <c r="Z48" s="58">
        <f t="shared" si="64"/>
        <v>0</v>
      </c>
      <c r="AA48" s="58">
        <f t="shared" si="64"/>
        <v>3.5817912158652064E-2</v>
      </c>
      <c r="AB48" s="58">
        <f t="shared" si="64"/>
        <v>1.6932635444328523E-2</v>
      </c>
      <c r="AC48" s="58">
        <f t="shared" si="64"/>
        <v>1.1387844244552015E-4</v>
      </c>
      <c r="AD48" s="58">
        <f t="shared" si="64"/>
        <v>8.8700464015020318E-4</v>
      </c>
      <c r="AE48" s="58">
        <f t="shared" si="64"/>
        <v>2.0029902328051701E-5</v>
      </c>
      <c r="AF48" s="58">
        <f t="shared" si="64"/>
        <v>5.4432677756686077E-6</v>
      </c>
      <c r="AG48" s="58">
        <f t="shared" si="64"/>
        <v>6.4540874556536149E-4</v>
      </c>
      <c r="AH48" s="58">
        <f t="shared" si="64"/>
        <v>2.0531298366817485E-3</v>
      </c>
      <c r="AI48" s="58">
        <f t="shared" si="64"/>
        <v>-1.0381972102836739E-2</v>
      </c>
      <c r="AJ48" s="58">
        <f t="shared" si="64"/>
        <v>5.3496598987845187E-4</v>
      </c>
      <c r="AK48" s="58">
        <f t="shared" si="64"/>
        <v>4.0031031393548077E-4</v>
      </c>
      <c r="AL48" s="58">
        <f t="shared" si="64"/>
        <v>1.9637190043317532E-4</v>
      </c>
      <c r="AM48" s="58">
        <f t="shared" si="64"/>
        <v>0</v>
      </c>
      <c r="AN48" s="58">
        <f t="shared" si="64"/>
        <v>1.7217396635422913E-3</v>
      </c>
      <c r="AO48" s="58">
        <f t="shared" si="64"/>
        <v>9.0920036110623799E-4</v>
      </c>
      <c r="AP48" s="58">
        <f t="shared" si="64"/>
        <v>3.4026134082863709E-3</v>
      </c>
      <c r="AQ48" s="58">
        <f t="shared" si="64"/>
        <v>4.761827323605565E-2</v>
      </c>
      <c r="AR48" s="58">
        <f t="shared" si="64"/>
        <v>2.0937049793740069E-3</v>
      </c>
      <c r="AS48" s="58">
        <f t="shared" si="64"/>
        <v>2.3426832088140866E-3</v>
      </c>
      <c r="AT48" s="58">
        <f t="shared" si="64"/>
        <v>2.2594080028665805E-2</v>
      </c>
      <c r="AU48" s="58">
        <f t="shared" si="64"/>
        <v>3.42491E-4</v>
      </c>
      <c r="AV48" s="59">
        <f t="shared" si="64"/>
        <v>4.9766614645326698E-5</v>
      </c>
      <c r="AW48" s="11"/>
    </row>
    <row r="49" spans="1:49" x14ac:dyDescent="0.3">
      <c r="A49" s="60" t="str">
        <f t="shared" si="7"/>
        <v>Other DoD</v>
      </c>
      <c r="B49" s="61" t="str">
        <f t="shared" si="3"/>
        <v>Not Classified
as Commercial</v>
      </c>
      <c r="C49" s="62">
        <f t="shared" si="36"/>
        <v>23.936738238283848</v>
      </c>
      <c r="D49" s="62">
        <f t="shared" si="37"/>
        <v>27.603478211376039</v>
      </c>
      <c r="E49" s="62">
        <f t="shared" si="38"/>
        <v>27.0299572121186</v>
      </c>
      <c r="F49" s="62">
        <f t="shared" si="39"/>
        <v>16.109893263498879</v>
      </c>
      <c r="G49" s="63">
        <f t="shared" si="40"/>
        <v>-2.0777127971542297E-2</v>
      </c>
      <c r="H49" s="64">
        <f t="shared" si="41"/>
        <v>0.12922474829454966</v>
      </c>
      <c r="I49" s="64">
        <f t="shared" si="42"/>
        <v>0.59600143415233287</v>
      </c>
      <c r="J49" s="65">
        <f t="shared" si="15"/>
        <v>0.66227518849722578</v>
      </c>
      <c r="K49" s="66">
        <f t="shared" si="8"/>
        <v>0.6797886990096087</v>
      </c>
      <c r="M49" s="76" t="str">
        <f t="shared" ref="M49:N49" si="65">M22</f>
        <v>Other DoD</v>
      </c>
      <c r="N49" s="77" t="str">
        <f t="shared" si="65"/>
        <v>Not Classified
as Commercial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55">
        <f t="shared" ref="Y49:AV49" si="66">IF(Y22="","",Y22/VLOOKUP(Y$28,deflator,2,FALSE)/1000000000)</f>
        <v>8.2791354201892613</v>
      </c>
      <c r="Z49" s="55">
        <f t="shared" si="66"/>
        <v>9.9001060176583611</v>
      </c>
      <c r="AA49" s="55">
        <f t="shared" si="66"/>
        <v>12.834650770176713</v>
      </c>
      <c r="AB49" s="55">
        <f t="shared" si="66"/>
        <v>16.31007014715594</v>
      </c>
      <c r="AC49" s="55">
        <f t="shared" si="66"/>
        <v>15.20559198574742</v>
      </c>
      <c r="AD49" s="55">
        <f t="shared" si="66"/>
        <v>18.586672940943338</v>
      </c>
      <c r="AE49" s="55">
        <f t="shared" si="66"/>
        <v>19.577849927296921</v>
      </c>
      <c r="AF49" s="55">
        <f t="shared" si="66"/>
        <v>18.351751945713485</v>
      </c>
      <c r="AG49" s="55">
        <f t="shared" si="66"/>
        <v>23.636957835019548</v>
      </c>
      <c r="AH49" s="55">
        <f t="shared" si="66"/>
        <v>27.281616915517635</v>
      </c>
      <c r="AI49" s="55">
        <f t="shared" si="66"/>
        <v>26.310420784440627</v>
      </c>
      <c r="AJ49" s="55">
        <f t="shared" si="66"/>
        <v>29.279589739442379</v>
      </c>
      <c r="AK49" s="55">
        <f t="shared" si="66"/>
        <v>28.476921917502839</v>
      </c>
      <c r="AL49" s="55">
        <f t="shared" si="66"/>
        <v>25.386712350938989</v>
      </c>
      <c r="AM49" s="55">
        <f t="shared" si="66"/>
        <v>25.658463948159785</v>
      </c>
      <c r="AN49" s="55">
        <f t="shared" si="66"/>
        <v>23.936738238283848</v>
      </c>
      <c r="AO49" s="55">
        <f t="shared" si="66"/>
        <v>24.497903484283132</v>
      </c>
      <c r="AP49" s="55">
        <f t="shared" si="66"/>
        <v>25.189549263966086</v>
      </c>
      <c r="AQ49" s="55">
        <f t="shared" si="66"/>
        <v>26.472345307896443</v>
      </c>
      <c r="AR49" s="55">
        <f t="shared" si="66"/>
        <v>28.800494978275818</v>
      </c>
      <c r="AS49" s="55">
        <f t="shared" si="66"/>
        <v>29.23962493779954</v>
      </c>
      <c r="AT49" s="55">
        <f t="shared" si="66"/>
        <v>27.603478211376039</v>
      </c>
      <c r="AU49" s="55">
        <f t="shared" si="66"/>
        <v>27.0299572121186</v>
      </c>
      <c r="AV49" s="56">
        <f t="shared" si="66"/>
        <v>16.109893263498879</v>
      </c>
      <c r="AW49" s="11"/>
    </row>
    <row r="50" spans="1:49" x14ac:dyDescent="0.3">
      <c r="A50" s="67" t="str">
        <f t="shared" si="7"/>
        <v>Other DoD</v>
      </c>
      <c r="B50" s="6" t="str">
        <f t="shared" si="3"/>
        <v>Non-Development
or Commercial Similar</v>
      </c>
      <c r="C50" s="24">
        <f t="shared" si="36"/>
        <v>4.1526609424023071E-3</v>
      </c>
      <c r="D50" s="24">
        <f t="shared" si="37"/>
        <v>4.2084187116706367E-3</v>
      </c>
      <c r="E50" s="24">
        <f t="shared" si="38"/>
        <v>5.5074702500000003E-3</v>
      </c>
      <c r="F50" s="24">
        <f t="shared" si="39"/>
        <v>4.7830608047926194E-4</v>
      </c>
      <c r="G50" s="12">
        <f t="shared" si="40"/>
        <v>0.30867925159796483</v>
      </c>
      <c r="H50" s="8">
        <f t="shared" si="41"/>
        <v>0.32625088500818911</v>
      </c>
      <c r="I50" s="8">
        <f t="shared" si="42"/>
        <v>8.684678423442449E-2</v>
      </c>
      <c r="J50" s="21">
        <f t="shared" si="15"/>
        <v>1.3494142330074842E-4</v>
      </c>
      <c r="K50" s="68">
        <f t="shared" si="8"/>
        <v>2.018306781175809E-5</v>
      </c>
      <c r="M50" s="80" t="str">
        <f t="shared" ref="M50:N53" si="67">M23</f>
        <v>Other DoD</v>
      </c>
      <c r="N50" s="1" t="str">
        <f t="shared" si="67"/>
        <v>Non-Development
or Commercial Similar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31">
        <f t="shared" ref="Y50:AV50" si="68">IF(Y23="","",Y23/VLOOKUP(Y$28,deflator,2,FALSE)/1000000000)</f>
        <v>8.7249422687535236E-6</v>
      </c>
      <c r="Z50" s="31">
        <f t="shared" si="68"/>
        <v>6.8210111524983622E-6</v>
      </c>
      <c r="AA50" s="31">
        <f t="shared" si="68"/>
        <v>2.7867434680125303E-2</v>
      </c>
      <c r="AB50" s="31">
        <f t="shared" si="68"/>
        <v>2.6371648334342909E-2</v>
      </c>
      <c r="AC50" s="31">
        <f t="shared" si="68"/>
        <v>0.15409654707704734</v>
      </c>
      <c r="AD50" s="31">
        <f t="shared" si="68"/>
        <v>1.4150579275184946E-2</v>
      </c>
      <c r="AE50" s="31">
        <f t="shared" si="68"/>
        <v>1.4607353594753078E-2</v>
      </c>
      <c r="AF50" s="31">
        <f t="shared" si="68"/>
        <v>2.3140430854457938E-2</v>
      </c>
      <c r="AG50" s="31">
        <f t="shared" si="68"/>
        <v>2.9221004002925058E-2</v>
      </c>
      <c r="AH50" s="31">
        <f t="shared" si="68"/>
        <v>1.4521254818143758E-2</v>
      </c>
      <c r="AI50" s="31">
        <f t="shared" si="68"/>
        <v>0.17545361431168258</v>
      </c>
      <c r="AJ50" s="31">
        <f t="shared" si="68"/>
        <v>0.22561321631925435</v>
      </c>
      <c r="AK50" s="31">
        <f t="shared" si="68"/>
        <v>0.18884322834835515</v>
      </c>
      <c r="AL50" s="31">
        <f t="shared" si="68"/>
        <v>0.13728527620764344</v>
      </c>
      <c r="AM50" s="31">
        <f t="shared" si="68"/>
        <v>0.15081099859651137</v>
      </c>
      <c r="AN50" s="31">
        <f t="shared" si="68"/>
        <v>4.1526609424023071E-3</v>
      </c>
      <c r="AO50" s="31">
        <f t="shared" si="68"/>
        <v>-7.3411505203675991E-4</v>
      </c>
      <c r="AP50" s="31">
        <f t="shared" si="68"/>
        <v>-7.7492349048340038E-4</v>
      </c>
      <c r="AQ50" s="31">
        <f t="shared" si="68"/>
        <v>-6.125207905399859E-3</v>
      </c>
      <c r="AR50" s="31">
        <f t="shared" si="68"/>
        <v>-1.217866966098729E-4</v>
      </c>
      <c r="AS50" s="31">
        <f t="shared" si="68"/>
        <v>5.8651076768809146E-3</v>
      </c>
      <c r="AT50" s="31">
        <f t="shared" si="68"/>
        <v>4.2084187116706367E-3</v>
      </c>
      <c r="AU50" s="31">
        <f t="shared" si="68"/>
        <v>5.5074702500000003E-3</v>
      </c>
      <c r="AV50" s="57">
        <f t="shared" si="68"/>
        <v>4.7830608047926194E-4</v>
      </c>
      <c r="AW50" s="11"/>
    </row>
    <row r="51" spans="1:49" x14ac:dyDescent="0.3">
      <c r="A51" s="67" t="str">
        <f t="shared" si="7"/>
        <v>Other DoD</v>
      </c>
      <c r="B51" s="6" t="str">
        <f t="shared" si="3"/>
        <v>Any Commercial
Classification</v>
      </c>
      <c r="C51" s="24">
        <f t="shared" si="36"/>
        <v>9.7255534667042909</v>
      </c>
      <c r="D51" s="24">
        <f t="shared" si="37"/>
        <v>13.561462648269021</v>
      </c>
      <c r="E51" s="24">
        <f t="shared" si="38"/>
        <v>13.778320405145399</v>
      </c>
      <c r="F51" s="24">
        <f t="shared" si="39"/>
        <v>7.5880118942374857</v>
      </c>
      <c r="G51" s="12">
        <f t="shared" si="40"/>
        <v>1.5990735107326959E-2</v>
      </c>
      <c r="H51" s="8">
        <f t="shared" si="41"/>
        <v>0.4167132443737902</v>
      </c>
      <c r="I51" s="8">
        <f t="shared" si="42"/>
        <v>0.5507211090405334</v>
      </c>
      <c r="J51" s="21">
        <f t="shared" si="15"/>
        <v>0.33758987007947339</v>
      </c>
      <c r="K51" s="68">
        <f t="shared" si="8"/>
        <v>0.32019111792257943</v>
      </c>
      <c r="M51" s="80" t="str">
        <f t="shared" si="67"/>
        <v>Other DoD</v>
      </c>
      <c r="N51" s="1" t="str">
        <f t="shared" si="67"/>
        <v>Any Commercial
Classification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31">
        <f t="shared" ref="Y51:AV51" si="69">IF(Y24="","",Y24/VLOOKUP(Y$28,deflator,2,FALSE)/1000000000)</f>
        <v>1.3441895545757014</v>
      </c>
      <c r="Z51" s="31">
        <f t="shared" si="69"/>
        <v>1.9241148123619023</v>
      </c>
      <c r="AA51" s="31">
        <f t="shared" si="69"/>
        <v>4.7573684932922138</v>
      </c>
      <c r="AB51" s="31">
        <f t="shared" si="69"/>
        <v>5.8496473315498516</v>
      </c>
      <c r="AC51" s="31">
        <f t="shared" si="69"/>
        <v>6.6920785999630361</v>
      </c>
      <c r="AD51" s="31">
        <f t="shared" si="69"/>
        <v>6.1096562359352928</v>
      </c>
      <c r="AE51" s="31">
        <f t="shared" si="69"/>
        <v>7.3875748214323576</v>
      </c>
      <c r="AF51" s="31">
        <f t="shared" si="69"/>
        <v>6.8784271847898344</v>
      </c>
      <c r="AG51" s="31">
        <f t="shared" si="69"/>
        <v>7.4101309086466953</v>
      </c>
      <c r="AH51" s="31">
        <f t="shared" si="69"/>
        <v>8.4724202227190624</v>
      </c>
      <c r="AI51" s="31">
        <f t="shared" si="69"/>
        <v>10.047030253052959</v>
      </c>
      <c r="AJ51" s="31">
        <f t="shared" si="69"/>
        <v>11.525684776653545</v>
      </c>
      <c r="AK51" s="31">
        <f t="shared" si="69"/>
        <v>12.243237344710993</v>
      </c>
      <c r="AL51" s="31">
        <f t="shared" si="69"/>
        <v>10.244168891273311</v>
      </c>
      <c r="AM51" s="31">
        <f t="shared" si="69"/>
        <v>10.066415865213772</v>
      </c>
      <c r="AN51" s="31">
        <f t="shared" si="69"/>
        <v>9.7255534667042909</v>
      </c>
      <c r="AO51" s="31">
        <f t="shared" si="69"/>
        <v>10.120887749628448</v>
      </c>
      <c r="AP51" s="31">
        <f t="shared" si="69"/>
        <v>10.794370741863693</v>
      </c>
      <c r="AQ51" s="31">
        <f t="shared" si="69"/>
        <v>12.400650705427074</v>
      </c>
      <c r="AR51" s="31">
        <f t="shared" si="69"/>
        <v>13.605565743187839</v>
      </c>
      <c r="AS51" s="31">
        <f t="shared" si="69"/>
        <v>14.191602168633965</v>
      </c>
      <c r="AT51" s="31">
        <f t="shared" si="69"/>
        <v>13.561462648269021</v>
      </c>
      <c r="AU51" s="31">
        <f t="shared" si="69"/>
        <v>13.778320405145399</v>
      </c>
      <c r="AV51" s="57">
        <f t="shared" si="69"/>
        <v>7.5880118942374857</v>
      </c>
      <c r="AW51" s="11"/>
    </row>
    <row r="52" spans="1:49" x14ac:dyDescent="0.3">
      <c r="A52" s="69" t="str">
        <f t="shared" si="7"/>
        <v>Other DoD</v>
      </c>
      <c r="B52" s="70">
        <f t="shared" si="3"/>
        <v>0</v>
      </c>
      <c r="C52" s="71" t="str">
        <f t="shared" si="36"/>
        <v/>
      </c>
      <c r="D52" s="71">
        <f t="shared" si="37"/>
        <v>6.7677845003461152E-4</v>
      </c>
      <c r="E52" s="71" t="str">
        <f t="shared" si="38"/>
        <v/>
      </c>
      <c r="F52" s="71" t="str">
        <f t="shared" si="39"/>
        <v/>
      </c>
      <c r="G52" s="72" t="e">
        <f t="shared" si="40"/>
        <v>#VALUE!</v>
      </c>
      <c r="H52" s="73" t="e">
        <f t="shared" si="41"/>
        <v>#VALUE!</v>
      </c>
      <c r="I52" s="73" t="e">
        <f t="shared" si="42"/>
        <v>#VALUE!</v>
      </c>
      <c r="J52" s="74">
        <f t="shared" si="15"/>
        <v>0</v>
      </c>
      <c r="K52" s="75">
        <f t="shared" si="8"/>
        <v>0</v>
      </c>
      <c r="M52" s="82" t="str">
        <f t="shared" si="67"/>
        <v>Other DoD</v>
      </c>
      <c r="N52" s="83">
        <f t="shared" si="67"/>
        <v>0</v>
      </c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58" t="str">
        <f t="shared" ref="Y52:AV52" si="70">IF(Y25="","",Y25/VLOOKUP(Y$28,deflator,2,FALSE)/1000000000)</f>
        <v/>
      </c>
      <c r="Z52" s="58">
        <f t="shared" si="70"/>
        <v>0</v>
      </c>
      <c r="AA52" s="58" t="str">
        <f t="shared" si="70"/>
        <v/>
      </c>
      <c r="AB52" s="58">
        <f t="shared" si="70"/>
        <v>0</v>
      </c>
      <c r="AC52" s="58" t="str">
        <f t="shared" si="70"/>
        <v/>
      </c>
      <c r="AD52" s="58" t="str">
        <f t="shared" si="70"/>
        <v/>
      </c>
      <c r="AE52" s="58" t="str">
        <f t="shared" si="70"/>
        <v/>
      </c>
      <c r="AF52" s="58" t="str">
        <f t="shared" si="70"/>
        <v/>
      </c>
      <c r="AG52" s="58" t="str">
        <f t="shared" si="70"/>
        <v/>
      </c>
      <c r="AH52" s="58">
        <f t="shared" si="70"/>
        <v>3.1242563688668669E-4</v>
      </c>
      <c r="AI52" s="58">
        <f t="shared" si="70"/>
        <v>-2.2398451881521032E-4</v>
      </c>
      <c r="AJ52" s="58" t="str">
        <f t="shared" si="70"/>
        <v/>
      </c>
      <c r="AK52" s="58" t="str">
        <f t="shared" si="70"/>
        <v/>
      </c>
      <c r="AL52" s="58" t="str">
        <f t="shared" si="70"/>
        <v/>
      </c>
      <c r="AM52" s="58">
        <f t="shared" si="70"/>
        <v>-6.7702179674813067E-4</v>
      </c>
      <c r="AN52" s="58" t="str">
        <f t="shared" si="70"/>
        <v/>
      </c>
      <c r="AO52" s="58" t="str">
        <f t="shared" si="70"/>
        <v/>
      </c>
      <c r="AP52" s="58" t="str">
        <f t="shared" si="70"/>
        <v/>
      </c>
      <c r="AQ52" s="58">
        <f t="shared" si="70"/>
        <v>1.9187898735868458E-3</v>
      </c>
      <c r="AR52" s="58">
        <f t="shared" si="70"/>
        <v>6.5777314645675238E-4</v>
      </c>
      <c r="AS52" s="58">
        <f t="shared" si="70"/>
        <v>5.4189509358129747E-4</v>
      </c>
      <c r="AT52" s="58">
        <f t="shared" si="70"/>
        <v>6.7677845003461152E-4</v>
      </c>
      <c r="AU52" s="58" t="str">
        <f t="shared" si="70"/>
        <v/>
      </c>
      <c r="AV52" s="59" t="str">
        <f t="shared" si="70"/>
        <v/>
      </c>
      <c r="AW52" s="11"/>
    </row>
    <row r="53" spans="1:49" x14ac:dyDescent="0.3">
      <c r="A53" s="6" t="str">
        <f t="shared" si="7"/>
        <v>Grand Total</v>
      </c>
      <c r="B53" s="6">
        <f t="shared" si="3"/>
        <v>0</v>
      </c>
      <c r="C53" s="24">
        <f t="shared" si="36"/>
        <v>328.86986160695335</v>
      </c>
      <c r="D53" s="24">
        <f t="shared" si="37"/>
        <v>413.88261452063472</v>
      </c>
      <c r="E53" s="24">
        <f t="shared" si="38"/>
        <v>414.32069204920396</v>
      </c>
      <c r="F53" s="24">
        <f t="shared" si="39"/>
        <v>206.02097108554162</v>
      </c>
      <c r="G53" s="12">
        <f t="shared" si="40"/>
        <v>1.0584583966557481E-3</v>
      </c>
      <c r="H53" s="8">
        <f t="shared" si="41"/>
        <v>0.25983174628624561</v>
      </c>
      <c r="I53" s="8">
        <f t="shared" si="42"/>
        <v>0.49725001680841696</v>
      </c>
      <c r="J53" s="21" t="b">
        <f>SUM(J29:J52)=6</f>
        <v>1</v>
      </c>
      <c r="K53" s="21" t="b">
        <f>SUM(K29:K52)=6</f>
        <v>1</v>
      </c>
      <c r="M53" s="1" t="str">
        <f t="shared" si="67"/>
        <v>Grand Total</v>
      </c>
      <c r="N53" s="1">
        <f t="shared" si="67"/>
        <v>0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31">
        <f t="shared" ref="Y53:AV53" si="71">IF(Y26="","",Y26/VLOOKUP(Y$28,deflator,2,FALSE)/1000000000)</f>
        <v>213.564752581379</v>
      </c>
      <c r="Z53" s="31">
        <f t="shared" si="71"/>
        <v>227.14667307963117</v>
      </c>
      <c r="AA53" s="31">
        <f t="shared" si="71"/>
        <v>263.70993880780117</v>
      </c>
      <c r="AB53" s="31">
        <f t="shared" si="71"/>
        <v>322.34222801478433</v>
      </c>
      <c r="AC53" s="31">
        <f t="shared" si="71"/>
        <v>341.7661616284463</v>
      </c>
      <c r="AD53" s="31">
        <f t="shared" si="71"/>
        <v>383.52616139143203</v>
      </c>
      <c r="AE53" s="31">
        <f t="shared" si="71"/>
        <v>412.68070234721046</v>
      </c>
      <c r="AF53" s="31">
        <f t="shared" si="71"/>
        <v>446.55681657988873</v>
      </c>
      <c r="AG53" s="31">
        <f t="shared" si="71"/>
        <v>503.86409846009064</v>
      </c>
      <c r="AH53" s="31">
        <f t="shared" si="71"/>
        <v>503.50276780955426</v>
      </c>
      <c r="AI53" s="31">
        <f t="shared" si="71"/>
        <v>474.10678563496941</v>
      </c>
      <c r="AJ53" s="31">
        <f t="shared" si="71"/>
        <v>472.64262500767177</v>
      </c>
      <c r="AK53" s="31">
        <f t="shared" si="71"/>
        <v>450.37155703864954</v>
      </c>
      <c r="AL53" s="31">
        <f t="shared" si="71"/>
        <v>379.13927039526891</v>
      </c>
      <c r="AM53" s="31">
        <f t="shared" si="71"/>
        <v>343.68014971900078</v>
      </c>
      <c r="AN53" s="31">
        <f t="shared" si="71"/>
        <v>328.86986160695335</v>
      </c>
      <c r="AO53" s="31">
        <f t="shared" si="71"/>
        <v>354.92820408839651</v>
      </c>
      <c r="AP53" s="31">
        <f t="shared" si="71"/>
        <v>374.71140239752384</v>
      </c>
      <c r="AQ53" s="31">
        <f t="shared" si="71"/>
        <v>409.895778951956</v>
      </c>
      <c r="AR53" s="31">
        <f t="shared" si="71"/>
        <v>429.90849613047243</v>
      </c>
      <c r="AS53" s="31">
        <f t="shared" si="71"/>
        <v>467.07220301173697</v>
      </c>
      <c r="AT53" s="31">
        <f t="shared" si="71"/>
        <v>413.88261452063472</v>
      </c>
      <c r="AU53" s="31">
        <f t="shared" si="71"/>
        <v>414.32069204920396</v>
      </c>
      <c r="AV53" s="31">
        <f t="shared" si="71"/>
        <v>206.02097108554162</v>
      </c>
      <c r="AW53" s="11"/>
    </row>
    <row r="54" spans="1:49" x14ac:dyDescent="0.3">
      <c r="A54" s="31"/>
      <c r="B54" s="47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</row>
    <row r="55" spans="1:49" x14ac:dyDescent="0.3">
      <c r="A55" s="31"/>
      <c r="B55" s="47"/>
      <c r="M55" s="1" t="str">
        <f>M28</f>
        <v>SubCustomer.platform</v>
      </c>
      <c r="N55" s="1" t="str">
        <f t="shared" ref="N55:N80" si="72">N28</f>
        <v>AnyCommercialText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 t="str">
        <f>Y1</f>
        <v>2000</v>
      </c>
      <c r="Z55" s="11" t="str">
        <f t="shared" ref="Z55:AV55" si="73">Z1</f>
        <v>2001</v>
      </c>
      <c r="AA55" s="11" t="str">
        <f t="shared" si="73"/>
        <v>2002</v>
      </c>
      <c r="AB55" s="11" t="str">
        <f t="shared" si="73"/>
        <v>2003</v>
      </c>
      <c r="AC55" s="11" t="str">
        <f t="shared" si="73"/>
        <v>2004</v>
      </c>
      <c r="AD55" s="11" t="str">
        <f t="shared" si="73"/>
        <v>2005</v>
      </c>
      <c r="AE55" s="11" t="str">
        <f t="shared" si="73"/>
        <v>2006</v>
      </c>
      <c r="AF55" s="11" t="str">
        <f t="shared" si="73"/>
        <v>2007</v>
      </c>
      <c r="AG55" s="11" t="str">
        <f t="shared" si="73"/>
        <v>2008</v>
      </c>
      <c r="AH55" s="11" t="str">
        <f t="shared" si="73"/>
        <v>2009</v>
      </c>
      <c r="AI55" s="11" t="str">
        <f t="shared" si="73"/>
        <v>2010</v>
      </c>
      <c r="AJ55" s="11" t="str">
        <f t="shared" si="73"/>
        <v>2011</v>
      </c>
      <c r="AK55" s="11" t="str">
        <f t="shared" si="73"/>
        <v>2012</v>
      </c>
      <c r="AL55" s="11" t="str">
        <f t="shared" si="73"/>
        <v>2013</v>
      </c>
      <c r="AM55" s="11" t="str">
        <f t="shared" si="73"/>
        <v>2014</v>
      </c>
      <c r="AN55" s="11" t="str">
        <f t="shared" si="73"/>
        <v>2015</v>
      </c>
      <c r="AO55" s="11" t="str">
        <f t="shared" si="73"/>
        <v>2016</v>
      </c>
      <c r="AP55" s="11" t="str">
        <f t="shared" si="73"/>
        <v>2017</v>
      </c>
      <c r="AQ55" s="11" t="str">
        <f t="shared" si="73"/>
        <v>2018</v>
      </c>
      <c r="AR55" s="11" t="str">
        <f t="shared" si="73"/>
        <v>2019</v>
      </c>
      <c r="AS55" s="11" t="str">
        <f t="shared" si="73"/>
        <v>2020</v>
      </c>
      <c r="AT55" s="11" t="str">
        <f t="shared" si="73"/>
        <v>2021</v>
      </c>
      <c r="AU55" s="11" t="str">
        <f t="shared" si="73"/>
        <v>2022</v>
      </c>
      <c r="AV55" s="11" t="str">
        <f t="shared" si="73"/>
        <v>2023</v>
      </c>
      <c r="AW55" s="11"/>
    </row>
    <row r="56" spans="1:49" x14ac:dyDescent="0.3">
      <c r="A56" s="31"/>
      <c r="B56" s="47"/>
      <c r="M56" s="76" t="str">
        <f t="shared" ref="M56" si="74">M29</f>
        <v>Air Force</v>
      </c>
      <c r="N56" s="77" t="str">
        <f t="shared" si="72"/>
        <v>Not Classified
as Commercial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64">
        <f>Y2/SUMIF($M$2:$M$25,$M56,Y$2:Y$25)</f>
        <v>0.9001103485387888</v>
      </c>
      <c r="Z56" s="64">
        <f t="shared" ref="Z56:AV56" si="75">Z2/SUMIF($M$2:$M$25,$M56,Z$2:Z$25)</f>
        <v>0.87582969495543683</v>
      </c>
      <c r="AA56" s="64">
        <f t="shared" si="75"/>
        <v>0.83124181948941911</v>
      </c>
      <c r="AB56" s="64">
        <f t="shared" si="75"/>
        <v>0.8222090568841568</v>
      </c>
      <c r="AC56" s="64">
        <f t="shared" si="75"/>
        <v>0.78682641671303866</v>
      </c>
      <c r="AD56" s="64">
        <f t="shared" si="75"/>
        <v>0.82576457454787888</v>
      </c>
      <c r="AE56" s="64">
        <f t="shared" si="75"/>
        <v>0.86360147472105475</v>
      </c>
      <c r="AF56" s="64">
        <f t="shared" si="75"/>
        <v>0.86089265067840859</v>
      </c>
      <c r="AG56" s="64">
        <f t="shared" si="75"/>
        <v>0.85740765557143972</v>
      </c>
      <c r="AH56" s="64">
        <f t="shared" si="75"/>
        <v>0.85967453496349633</v>
      </c>
      <c r="AI56" s="64">
        <f t="shared" si="75"/>
        <v>0.86202468131502652</v>
      </c>
      <c r="AJ56" s="64">
        <f t="shared" si="75"/>
        <v>0.87054734149597635</v>
      </c>
      <c r="AK56" s="64">
        <f t="shared" si="75"/>
        <v>0.89934015137887757</v>
      </c>
      <c r="AL56" s="64">
        <f t="shared" si="75"/>
        <v>0.88904467639973239</v>
      </c>
      <c r="AM56" s="64">
        <f t="shared" si="75"/>
        <v>0.89220405219300325</v>
      </c>
      <c r="AN56" s="64">
        <f t="shared" si="75"/>
        <v>0.89105678497999874</v>
      </c>
      <c r="AO56" s="64">
        <f t="shared" si="75"/>
        <v>0.89587866949792727</v>
      </c>
      <c r="AP56" s="64">
        <f t="shared" si="75"/>
        <v>0.88688906729135397</v>
      </c>
      <c r="AQ56" s="64">
        <f t="shared" si="75"/>
        <v>0.89181260165777321</v>
      </c>
      <c r="AR56" s="64">
        <f t="shared" si="75"/>
        <v>0.88522418330223218</v>
      </c>
      <c r="AS56" s="64">
        <f t="shared" si="75"/>
        <v>0.86397111468560206</v>
      </c>
      <c r="AT56" s="64">
        <f t="shared" si="75"/>
        <v>0.84899652182826291</v>
      </c>
      <c r="AU56" s="64">
        <f t="shared" si="75"/>
        <v>0.84056459372342274</v>
      </c>
      <c r="AV56" s="79">
        <f t="shared" si="75"/>
        <v>0.87930158119737689</v>
      </c>
      <c r="AW56" s="11"/>
    </row>
    <row r="57" spans="1:49" x14ac:dyDescent="0.3">
      <c r="A57" s="31"/>
      <c r="B57" s="47"/>
      <c r="M57" s="80" t="str">
        <f t="shared" ref="M57" si="76">M30</f>
        <v>Air Force</v>
      </c>
      <c r="N57" s="1" t="str">
        <f t="shared" si="72"/>
        <v>Non-Development
or Commercial Similar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8">
        <f t="shared" ref="Y57:AV57" si="77">Y3/SUMIF($M$2:$M$25,$M57,Y$2:Y$25)</f>
        <v>0</v>
      </c>
      <c r="Z57" s="8">
        <f t="shared" si="77"/>
        <v>0</v>
      </c>
      <c r="AA57" s="8">
        <f t="shared" si="77"/>
        <v>2.0345015503560439E-3</v>
      </c>
      <c r="AB57" s="8">
        <f t="shared" si="77"/>
        <v>2.7457499895112716E-3</v>
      </c>
      <c r="AC57" s="8">
        <f t="shared" si="77"/>
        <v>7.1798935604927439E-3</v>
      </c>
      <c r="AD57" s="8">
        <f t="shared" si="77"/>
        <v>2.3960686553832467E-3</v>
      </c>
      <c r="AE57" s="8">
        <f t="shared" si="77"/>
        <v>4.352494170688118E-4</v>
      </c>
      <c r="AF57" s="8">
        <f t="shared" si="77"/>
        <v>4.0190949817543536E-4</v>
      </c>
      <c r="AG57" s="8">
        <f t="shared" si="77"/>
        <v>7.2798866569246334E-4</v>
      </c>
      <c r="AH57" s="8">
        <f t="shared" si="77"/>
        <v>5.5962419551758562E-4</v>
      </c>
      <c r="AI57" s="8">
        <f t="shared" si="77"/>
        <v>7.2391239780694207E-4</v>
      </c>
      <c r="AJ57" s="8">
        <f t="shared" si="77"/>
        <v>3.4708845184570772E-3</v>
      </c>
      <c r="AK57" s="8">
        <f t="shared" si="77"/>
        <v>3.2969336478933828E-3</v>
      </c>
      <c r="AL57" s="8">
        <f t="shared" si="77"/>
        <v>1.4962837620170505E-3</v>
      </c>
      <c r="AM57" s="8">
        <f t="shared" si="77"/>
        <v>4.4685419219611336E-4</v>
      </c>
      <c r="AN57" s="8">
        <f t="shared" si="77"/>
        <v>3.4170809099310159E-4</v>
      </c>
      <c r="AO57" s="8">
        <f t="shared" si="77"/>
        <v>1.6177483601635535E-4</v>
      </c>
      <c r="AP57" s="8">
        <f t="shared" si="77"/>
        <v>1.4994139022535601E-5</v>
      </c>
      <c r="AQ57" s="8">
        <f t="shared" si="77"/>
        <v>6.2195476669230578E-6</v>
      </c>
      <c r="AR57" s="8">
        <f t="shared" si="77"/>
        <v>4.7393778684281375E-7</v>
      </c>
      <c r="AS57" s="8">
        <f t="shared" si="77"/>
        <v>4.0843143831642819E-5</v>
      </c>
      <c r="AT57" s="8">
        <f t="shared" si="77"/>
        <v>3.173080385861965E-4</v>
      </c>
      <c r="AU57" s="8">
        <f t="shared" si="77"/>
        <v>4.6340214261418437E-4</v>
      </c>
      <c r="AV57" s="81">
        <f t="shared" si="77"/>
        <v>3.1159347427640654E-4</v>
      </c>
      <c r="AW57" s="11"/>
    </row>
    <row r="58" spans="1:49" x14ac:dyDescent="0.3">
      <c r="A58" s="31"/>
      <c r="B58" s="47"/>
      <c r="M58" s="80" t="str">
        <f t="shared" ref="M58" si="78">M31</f>
        <v>Air Force</v>
      </c>
      <c r="N58" s="1" t="str">
        <f t="shared" si="72"/>
        <v>Any Commercial
Classification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8">
        <f t="shared" ref="Y58:AV58" si="79">Y4/SUMIF($M$2:$M$25,$M58,Y$2:Y$25)</f>
        <v>9.988965146121119E-2</v>
      </c>
      <c r="Z58" s="8">
        <f t="shared" si="79"/>
        <v>0.12417030504456318</v>
      </c>
      <c r="AA58" s="8">
        <f t="shared" si="79"/>
        <v>0.16649665780259659</v>
      </c>
      <c r="AB58" s="8">
        <f t="shared" si="79"/>
        <v>0.1750451931263319</v>
      </c>
      <c r="AC58" s="8">
        <f t="shared" si="79"/>
        <v>0.20599368972646864</v>
      </c>
      <c r="AD58" s="8">
        <f t="shared" si="79"/>
        <v>0.17183935679673792</v>
      </c>
      <c r="AE58" s="8">
        <f t="shared" si="79"/>
        <v>0.13596327586187645</v>
      </c>
      <c r="AF58" s="8">
        <f t="shared" si="79"/>
        <v>0.13870543982341604</v>
      </c>
      <c r="AG58" s="8">
        <f t="shared" si="79"/>
        <v>0.14186435576286791</v>
      </c>
      <c r="AH58" s="8">
        <f t="shared" si="79"/>
        <v>0.13976584084098617</v>
      </c>
      <c r="AI58" s="8">
        <f t="shared" si="79"/>
        <v>0.13725140628716648</v>
      </c>
      <c r="AJ58" s="8">
        <f t="shared" si="79"/>
        <v>0.12598177398556662</v>
      </c>
      <c r="AK58" s="8">
        <f t="shared" si="79"/>
        <v>9.7362914973229006E-2</v>
      </c>
      <c r="AL58" s="8">
        <f t="shared" si="79"/>
        <v>0.10945903983825053</v>
      </c>
      <c r="AM58" s="8">
        <f t="shared" si="79"/>
        <v>0.10734909361480056</v>
      </c>
      <c r="AN58" s="8">
        <f t="shared" si="79"/>
        <v>0.10860150692900825</v>
      </c>
      <c r="AO58" s="8">
        <f t="shared" si="79"/>
        <v>0.10395955566605641</v>
      </c>
      <c r="AP58" s="8">
        <f t="shared" si="79"/>
        <v>0.11309593856962348</v>
      </c>
      <c r="AQ58" s="8">
        <f t="shared" si="79"/>
        <v>0.10818117879455996</v>
      </c>
      <c r="AR58" s="8">
        <f t="shared" si="79"/>
        <v>0.11477265215612176</v>
      </c>
      <c r="AS58" s="8">
        <f t="shared" si="79"/>
        <v>0.1359717626544015</v>
      </c>
      <c r="AT58" s="8">
        <f t="shared" si="79"/>
        <v>0.15068617013315086</v>
      </c>
      <c r="AU58" s="8">
        <f t="shared" si="79"/>
        <v>0.15897200413396304</v>
      </c>
      <c r="AV58" s="81">
        <f t="shared" si="79"/>
        <v>0.12038894375881869</v>
      </c>
      <c r="AW58" s="11"/>
    </row>
    <row r="59" spans="1:49" x14ac:dyDescent="0.3">
      <c r="A59" s="31"/>
      <c r="B59" s="47"/>
      <c r="M59" s="82" t="str">
        <f t="shared" ref="M59" si="80">M32</f>
        <v>Air Force</v>
      </c>
      <c r="N59" s="83">
        <f t="shared" si="72"/>
        <v>0</v>
      </c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73">
        <f t="shared" ref="Y59:AV59" si="81">Y5/SUMIF($M$2:$M$25,$M59,Y$2:Y$25)</f>
        <v>0</v>
      </c>
      <c r="Z59" s="73">
        <f t="shared" si="81"/>
        <v>0</v>
      </c>
      <c r="AA59" s="73">
        <f t="shared" si="81"/>
        <v>2.2702115762834087E-4</v>
      </c>
      <c r="AB59" s="73">
        <f t="shared" si="81"/>
        <v>0</v>
      </c>
      <c r="AC59" s="73">
        <f t="shared" si="81"/>
        <v>0</v>
      </c>
      <c r="AD59" s="73">
        <f t="shared" si="81"/>
        <v>0</v>
      </c>
      <c r="AE59" s="73">
        <f t="shared" si="81"/>
        <v>0</v>
      </c>
      <c r="AF59" s="73">
        <f t="shared" si="81"/>
        <v>0</v>
      </c>
      <c r="AG59" s="73">
        <f t="shared" si="81"/>
        <v>0</v>
      </c>
      <c r="AH59" s="73">
        <f t="shared" si="81"/>
        <v>0</v>
      </c>
      <c r="AI59" s="73">
        <f t="shared" si="81"/>
        <v>0</v>
      </c>
      <c r="AJ59" s="73">
        <f t="shared" si="81"/>
        <v>0</v>
      </c>
      <c r="AK59" s="73">
        <f t="shared" si="81"/>
        <v>0</v>
      </c>
      <c r="AL59" s="73">
        <f t="shared" si="81"/>
        <v>0</v>
      </c>
      <c r="AM59" s="73">
        <f t="shared" si="81"/>
        <v>0</v>
      </c>
      <c r="AN59" s="73">
        <f t="shared" si="81"/>
        <v>0</v>
      </c>
      <c r="AO59" s="73">
        <f t="shared" si="81"/>
        <v>0</v>
      </c>
      <c r="AP59" s="73">
        <f t="shared" si="81"/>
        <v>0</v>
      </c>
      <c r="AQ59" s="73">
        <f t="shared" si="81"/>
        <v>0</v>
      </c>
      <c r="AR59" s="73">
        <f t="shared" si="81"/>
        <v>2.690603859351048E-6</v>
      </c>
      <c r="AS59" s="73">
        <f t="shared" si="81"/>
        <v>1.6279516164805875E-5</v>
      </c>
      <c r="AT59" s="73">
        <f t="shared" si="81"/>
        <v>0</v>
      </c>
      <c r="AU59" s="73">
        <f t="shared" si="81"/>
        <v>0</v>
      </c>
      <c r="AV59" s="85">
        <f t="shared" si="81"/>
        <v>-2.118430471879044E-6</v>
      </c>
      <c r="AW59" s="11"/>
    </row>
    <row r="60" spans="1:49" x14ac:dyDescent="0.3">
      <c r="A60" s="31"/>
      <c r="B60" s="47"/>
      <c r="M60" s="76" t="str">
        <f t="shared" ref="M60" si="82">M33</f>
        <v>Army</v>
      </c>
      <c r="N60" s="77" t="str">
        <f t="shared" si="72"/>
        <v>Not Classified
as Commercial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64">
        <f t="shared" ref="Y60:AV60" si="83">Y6/SUMIF($M$2:$M$25,$M60,Y$2:Y$25)</f>
        <v>0.90071239615468668</v>
      </c>
      <c r="Z60" s="64">
        <f t="shared" si="83"/>
        <v>0.88966062223406672</v>
      </c>
      <c r="AA60" s="64">
        <f t="shared" si="83"/>
        <v>0.84607582670940229</v>
      </c>
      <c r="AB60" s="64">
        <f t="shared" si="83"/>
        <v>0.82618050003892152</v>
      </c>
      <c r="AC60" s="64">
        <f t="shared" si="83"/>
        <v>0.7803024957073591</v>
      </c>
      <c r="AD60" s="64">
        <f t="shared" si="83"/>
        <v>0.85033717408179788</v>
      </c>
      <c r="AE60" s="64">
        <f t="shared" si="83"/>
        <v>0.81185431292608401</v>
      </c>
      <c r="AF60" s="64">
        <f t="shared" si="83"/>
        <v>0.77060332115462615</v>
      </c>
      <c r="AG60" s="64">
        <f t="shared" si="83"/>
        <v>0.77253047466164448</v>
      </c>
      <c r="AH60" s="64">
        <f t="shared" si="83"/>
        <v>0.82938402666293909</v>
      </c>
      <c r="AI60" s="64">
        <f t="shared" si="83"/>
        <v>0.83300177990595092</v>
      </c>
      <c r="AJ60" s="64">
        <f t="shared" si="83"/>
        <v>0.83507385779822407</v>
      </c>
      <c r="AK60" s="64">
        <f t="shared" si="83"/>
        <v>0.84384651508658004</v>
      </c>
      <c r="AL60" s="64">
        <f t="shared" si="83"/>
        <v>0.84573850149210172</v>
      </c>
      <c r="AM60" s="64">
        <f t="shared" si="83"/>
        <v>0.8329806209886973</v>
      </c>
      <c r="AN60" s="64">
        <f t="shared" si="83"/>
        <v>0.81919303479362726</v>
      </c>
      <c r="AO60" s="64">
        <f t="shared" si="83"/>
        <v>0.82727390970617143</v>
      </c>
      <c r="AP60" s="64">
        <f t="shared" si="83"/>
        <v>0.82868553368189291</v>
      </c>
      <c r="AQ60" s="64">
        <f t="shared" si="83"/>
        <v>0.84560539250203948</v>
      </c>
      <c r="AR60" s="64">
        <f t="shared" si="83"/>
        <v>0.8366260727386553</v>
      </c>
      <c r="AS60" s="64">
        <f t="shared" si="83"/>
        <v>0.81763422715963563</v>
      </c>
      <c r="AT60" s="64">
        <f t="shared" si="83"/>
        <v>0.59290551493134025</v>
      </c>
      <c r="AU60" s="64">
        <f t="shared" si="83"/>
        <v>0.61360713959765534</v>
      </c>
      <c r="AV60" s="79">
        <f t="shared" si="83"/>
        <v>0.81777324697082188</v>
      </c>
      <c r="AW60" s="11"/>
    </row>
    <row r="61" spans="1:49" x14ac:dyDescent="0.3">
      <c r="A61" s="31"/>
      <c r="B61" s="47"/>
      <c r="M61" s="80" t="str">
        <f t="shared" ref="M61" si="84">M34</f>
        <v>Army</v>
      </c>
      <c r="N61" s="1" t="str">
        <f t="shared" si="72"/>
        <v>Non-Development
or Commercial Similar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8">
        <f t="shared" ref="Y61:AV61" si="85">Y7/SUMIF($M$2:$M$25,$M61,Y$2:Y$25)</f>
        <v>3.5831085914321145E-5</v>
      </c>
      <c r="Z61" s="8">
        <f t="shared" si="85"/>
        <v>-8.0520846477114952E-6</v>
      </c>
      <c r="AA61" s="8">
        <f t="shared" si="85"/>
        <v>1.4462973791829605E-3</v>
      </c>
      <c r="AB61" s="8">
        <f t="shared" si="85"/>
        <v>1.5212271533549006E-3</v>
      </c>
      <c r="AC61" s="8">
        <f t="shared" si="85"/>
        <v>4.2388965781813706E-3</v>
      </c>
      <c r="AD61" s="8">
        <f t="shared" si="85"/>
        <v>5.8615241246723687E-3</v>
      </c>
      <c r="AE61" s="8">
        <f t="shared" si="85"/>
        <v>3.5227547207688998E-3</v>
      </c>
      <c r="AF61" s="8">
        <f t="shared" si="85"/>
        <v>5.2882690881737521E-3</v>
      </c>
      <c r="AG61" s="8">
        <f t="shared" si="85"/>
        <v>4.8128078428957962E-3</v>
      </c>
      <c r="AH61" s="8">
        <f t="shared" si="85"/>
        <v>3.6760848880549066E-3</v>
      </c>
      <c r="AI61" s="8">
        <f t="shared" si="85"/>
        <v>1.0106644189935927E-3</v>
      </c>
      <c r="AJ61" s="8">
        <f t="shared" si="85"/>
        <v>1.6914803936942081E-3</v>
      </c>
      <c r="AK61" s="8">
        <f t="shared" si="85"/>
        <v>2.4584639261397709E-3</v>
      </c>
      <c r="AL61" s="8">
        <f t="shared" si="85"/>
        <v>2.615638173100677E-3</v>
      </c>
      <c r="AM61" s="8">
        <f t="shared" si="85"/>
        <v>9.8430798164161784E-4</v>
      </c>
      <c r="AN61" s="8">
        <f t="shared" si="85"/>
        <v>6.054815351901467E-4</v>
      </c>
      <c r="AO61" s="8">
        <f t="shared" si="85"/>
        <v>7.3481327936446251E-4</v>
      </c>
      <c r="AP61" s="8">
        <f t="shared" si="85"/>
        <v>2.6544694246689421E-4</v>
      </c>
      <c r="AQ61" s="8">
        <f t="shared" si="85"/>
        <v>1.1486924121055057E-3</v>
      </c>
      <c r="AR61" s="8">
        <f t="shared" si="85"/>
        <v>1.0687328745687496E-3</v>
      </c>
      <c r="AS61" s="8">
        <f t="shared" si="85"/>
        <v>-2.0262127315642187E-5</v>
      </c>
      <c r="AT61" s="8">
        <f t="shared" si="85"/>
        <v>1.3237748578844431E-6</v>
      </c>
      <c r="AU61" s="8">
        <f t="shared" si="85"/>
        <v>-3.0489625939711625E-5</v>
      </c>
      <c r="AV61" s="81">
        <f t="shared" si="85"/>
        <v>2.5105526003306403E-6</v>
      </c>
      <c r="AW61" s="11"/>
    </row>
    <row r="62" spans="1:49" x14ac:dyDescent="0.3">
      <c r="A62" s="31"/>
      <c r="B62" s="47"/>
      <c r="M62" s="80" t="str">
        <f t="shared" ref="M62" si="86">M35</f>
        <v>Army</v>
      </c>
      <c r="N62" s="1" t="str">
        <f t="shared" si="72"/>
        <v>Any Commercial
Classification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8">
        <f t="shared" ref="Y62:AV62" si="87">Y8/SUMIF($M$2:$M$25,$M62,Y$2:Y$25)</f>
        <v>9.9251772759398948E-2</v>
      </c>
      <c r="Z62" s="8">
        <f t="shared" si="87"/>
        <v>0.11032957910023204</v>
      </c>
      <c r="AA62" s="8">
        <f t="shared" si="87"/>
        <v>0.15247714830581602</v>
      </c>
      <c r="AB62" s="8">
        <f t="shared" si="87"/>
        <v>0.17229760187176926</v>
      </c>
      <c r="AC62" s="8">
        <f t="shared" si="87"/>
        <v>0.21545860771445957</v>
      </c>
      <c r="AD62" s="8">
        <f t="shared" si="87"/>
        <v>0.14380130179352979</v>
      </c>
      <c r="AE62" s="8">
        <f t="shared" si="87"/>
        <v>0.18462293235314711</v>
      </c>
      <c r="AF62" s="8">
        <f t="shared" si="87"/>
        <v>0.22410840975720006</v>
      </c>
      <c r="AG62" s="8">
        <f t="shared" si="87"/>
        <v>0.22265671749545973</v>
      </c>
      <c r="AH62" s="8">
        <f t="shared" si="87"/>
        <v>0.16693988912841773</v>
      </c>
      <c r="AI62" s="8">
        <f t="shared" si="87"/>
        <v>0.16598767269266182</v>
      </c>
      <c r="AJ62" s="8">
        <f t="shared" si="87"/>
        <v>0.16323466181692561</v>
      </c>
      <c r="AK62" s="8">
        <f t="shared" si="87"/>
        <v>0.15369502098728036</v>
      </c>
      <c r="AL62" s="8">
        <f t="shared" si="87"/>
        <v>0.15164586033479766</v>
      </c>
      <c r="AM62" s="8">
        <f t="shared" si="87"/>
        <v>0.16603507102966117</v>
      </c>
      <c r="AN62" s="8">
        <f t="shared" si="87"/>
        <v>0.18020099029773001</v>
      </c>
      <c r="AO62" s="8">
        <f t="shared" si="87"/>
        <v>0.1719908449713507</v>
      </c>
      <c r="AP62" s="8">
        <f t="shared" si="87"/>
        <v>0.17104901937564021</v>
      </c>
      <c r="AQ62" s="8">
        <f t="shared" si="87"/>
        <v>0.15310521081133896</v>
      </c>
      <c r="AR62" s="8">
        <f t="shared" si="87"/>
        <v>0.16185424340561841</v>
      </c>
      <c r="AS62" s="8">
        <f t="shared" si="87"/>
        <v>0.18203910134441972</v>
      </c>
      <c r="AT62" s="8">
        <f t="shared" si="87"/>
        <v>0.40690546202019118</v>
      </c>
      <c r="AU62" s="8">
        <f t="shared" si="87"/>
        <v>0.38631649392436579</v>
      </c>
      <c r="AV62" s="81">
        <f t="shared" si="87"/>
        <v>0.18211156881396368</v>
      </c>
      <c r="AW62" s="11"/>
    </row>
    <row r="63" spans="1:49" x14ac:dyDescent="0.3">
      <c r="A63" s="31"/>
      <c r="B63" s="47"/>
      <c r="M63" s="82" t="str">
        <f t="shared" ref="M63" si="88">M36</f>
        <v>Army</v>
      </c>
      <c r="N63" s="83">
        <f t="shared" si="72"/>
        <v>0</v>
      </c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73">
        <f t="shared" ref="Y63:AV63" si="89">Y9/SUMIF($M$2:$M$25,$M63,Y$2:Y$25)</f>
        <v>0</v>
      </c>
      <c r="Z63" s="73">
        <f t="shared" si="89"/>
        <v>1.7850750348961574E-5</v>
      </c>
      <c r="AA63" s="73">
        <f t="shared" si="89"/>
        <v>7.2760559870749169E-7</v>
      </c>
      <c r="AB63" s="73">
        <f t="shared" si="89"/>
        <v>6.7093595420336053E-7</v>
      </c>
      <c r="AC63" s="73">
        <f t="shared" si="89"/>
        <v>0</v>
      </c>
      <c r="AD63" s="73">
        <f t="shared" si="89"/>
        <v>0</v>
      </c>
      <c r="AE63" s="73">
        <f t="shared" si="89"/>
        <v>0</v>
      </c>
      <c r="AF63" s="73">
        <f t="shared" si="89"/>
        <v>0</v>
      </c>
      <c r="AG63" s="73">
        <f t="shared" si="89"/>
        <v>0</v>
      </c>
      <c r="AH63" s="73">
        <f t="shared" si="89"/>
        <v>-6.7941175298019968E-10</v>
      </c>
      <c r="AI63" s="73">
        <f t="shared" si="89"/>
        <v>-1.1701760630177097E-7</v>
      </c>
      <c r="AJ63" s="73">
        <f t="shared" si="89"/>
        <v>-8.8438515070005787E-12</v>
      </c>
      <c r="AK63" s="73">
        <f t="shared" si="89"/>
        <v>0</v>
      </c>
      <c r="AL63" s="73">
        <f t="shared" si="89"/>
        <v>0</v>
      </c>
      <c r="AM63" s="73">
        <f t="shared" si="89"/>
        <v>0</v>
      </c>
      <c r="AN63" s="73">
        <f t="shared" si="89"/>
        <v>4.9337345257696756E-7</v>
      </c>
      <c r="AO63" s="73">
        <f t="shared" si="89"/>
        <v>4.3204311352562922E-7</v>
      </c>
      <c r="AP63" s="73">
        <f t="shared" si="89"/>
        <v>0</v>
      </c>
      <c r="AQ63" s="73">
        <f t="shared" si="89"/>
        <v>1.4070427451610439E-4</v>
      </c>
      <c r="AR63" s="73">
        <f t="shared" si="89"/>
        <v>4.5095098115748901E-4</v>
      </c>
      <c r="AS63" s="73">
        <f t="shared" si="89"/>
        <v>3.4693362326042266E-4</v>
      </c>
      <c r="AT63" s="73">
        <f t="shared" si="89"/>
        <v>1.8769927361078666E-4</v>
      </c>
      <c r="AU63" s="73">
        <f t="shared" si="89"/>
        <v>1.0685610391843539E-4</v>
      </c>
      <c r="AV63" s="85">
        <f t="shared" si="89"/>
        <v>1.1267366261412555E-4</v>
      </c>
      <c r="AW63" s="11"/>
    </row>
    <row r="64" spans="1:49" x14ac:dyDescent="0.3">
      <c r="A64" s="31"/>
      <c r="B64" s="47"/>
      <c r="M64" s="76" t="str">
        <f t="shared" ref="M64" si="90">M37</f>
        <v>DLA</v>
      </c>
      <c r="N64" s="77" t="str">
        <f t="shared" si="72"/>
        <v>Not Classified
as Commercial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64">
        <f t="shared" ref="Y64:AV64" si="91">Y10/SUMIF($M$2:$M$25,$M64,Y$2:Y$25)</f>
        <v>0.41745714345600193</v>
      </c>
      <c r="Z64" s="64">
        <f t="shared" si="91"/>
        <v>0.38758920016338783</v>
      </c>
      <c r="AA64" s="64">
        <f t="shared" si="91"/>
        <v>0.33352012087157912</v>
      </c>
      <c r="AB64" s="64">
        <f t="shared" si="91"/>
        <v>0.35791904611966452</v>
      </c>
      <c r="AC64" s="64">
        <f t="shared" si="91"/>
        <v>0.3033953254103165</v>
      </c>
      <c r="AD64" s="64">
        <f t="shared" si="91"/>
        <v>0.79554966146753259</v>
      </c>
      <c r="AE64" s="64">
        <f t="shared" si="91"/>
        <v>0.70654960810752476</v>
      </c>
      <c r="AF64" s="64">
        <f t="shared" si="91"/>
        <v>0.35662037260998947</v>
      </c>
      <c r="AG64" s="64">
        <f t="shared" si="91"/>
        <v>0.24152729403407716</v>
      </c>
      <c r="AH64" s="64">
        <f t="shared" si="91"/>
        <v>0.29442224227178398</v>
      </c>
      <c r="AI64" s="64">
        <f t="shared" si="91"/>
        <v>0.3766698889555119</v>
      </c>
      <c r="AJ64" s="64">
        <f t="shared" si="91"/>
        <v>0.3646274583269149</v>
      </c>
      <c r="AK64" s="64">
        <f t="shared" si="91"/>
        <v>0.31508463039384704</v>
      </c>
      <c r="AL64" s="64">
        <f t="shared" si="91"/>
        <v>0.33883482273650978</v>
      </c>
      <c r="AM64" s="64">
        <f t="shared" si="91"/>
        <v>0.37412480703922274</v>
      </c>
      <c r="AN64" s="64">
        <f t="shared" si="91"/>
        <v>0.44539625329439408</v>
      </c>
      <c r="AO64" s="64">
        <f t="shared" si="91"/>
        <v>0.54355962705018024</v>
      </c>
      <c r="AP64" s="64">
        <f t="shared" si="91"/>
        <v>0.51713595586030769</v>
      </c>
      <c r="AQ64" s="64">
        <f t="shared" si="91"/>
        <v>0.49542350959908577</v>
      </c>
      <c r="AR64" s="64">
        <f t="shared" si="91"/>
        <v>0.5094971299529969</v>
      </c>
      <c r="AS64" s="64">
        <f t="shared" si="91"/>
        <v>0.46659954167907181</v>
      </c>
      <c r="AT64" s="64">
        <f t="shared" si="91"/>
        <v>0.41256045464490987</v>
      </c>
      <c r="AU64" s="64">
        <f t="shared" si="91"/>
        <v>0.36763017555419664</v>
      </c>
      <c r="AV64" s="79">
        <f t="shared" si="91"/>
        <v>0.39172930255338523</v>
      </c>
      <c r="AW64" s="11"/>
    </row>
    <row r="65" spans="1:49" x14ac:dyDescent="0.3">
      <c r="A65" s="31"/>
      <c r="B65" s="47"/>
      <c r="M65" s="80" t="str">
        <f t="shared" ref="M65" si="92">M38</f>
        <v>DLA</v>
      </c>
      <c r="N65" s="1" t="str">
        <f t="shared" si="72"/>
        <v>Non-Development
or Commercial Similar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8">
        <f t="shared" ref="Y65:AV65" si="93">Y11/SUMIF($M$2:$M$25,$M65,Y$2:Y$25)</f>
        <v>2.6026525621593473E-3</v>
      </c>
      <c r="Z65" s="8">
        <f t="shared" si="93"/>
        <v>0</v>
      </c>
      <c r="AA65" s="8">
        <f t="shared" si="93"/>
        <v>3.848869894259353E-6</v>
      </c>
      <c r="AB65" s="8">
        <f t="shared" si="93"/>
        <v>4.5286109561450149E-4</v>
      </c>
      <c r="AC65" s="8">
        <f t="shared" si="93"/>
        <v>1.1565181656883483E-4</v>
      </c>
      <c r="AD65" s="8">
        <f t="shared" si="93"/>
        <v>4.8740662342112507E-4</v>
      </c>
      <c r="AE65" s="8">
        <f t="shared" si="93"/>
        <v>7.4341954976032672E-4</v>
      </c>
      <c r="AF65" s="8">
        <f t="shared" si="93"/>
        <v>1.6230531855715169E-3</v>
      </c>
      <c r="AG65" s="8">
        <f t="shared" si="93"/>
        <v>1.2843599471716323E-3</v>
      </c>
      <c r="AH65" s="8">
        <f t="shared" si="93"/>
        <v>5.6466798885409695E-4</v>
      </c>
      <c r="AI65" s="8">
        <f t="shared" si="93"/>
        <v>6.5350199282178368E-4</v>
      </c>
      <c r="AJ65" s="8">
        <f t="shared" si="93"/>
        <v>1.4430545993289478E-3</v>
      </c>
      <c r="AK65" s="8">
        <f t="shared" si="93"/>
        <v>5.3562139168179877E-4</v>
      </c>
      <c r="AL65" s="8">
        <f t="shared" si="93"/>
        <v>3.7028870804251507E-3</v>
      </c>
      <c r="AM65" s="8">
        <f t="shared" si="93"/>
        <v>4.7493909898701771E-4</v>
      </c>
      <c r="AN65" s="8">
        <f t="shared" si="93"/>
        <v>8.4988888703335305E-4</v>
      </c>
      <c r="AO65" s="8">
        <f t="shared" si="93"/>
        <v>3.415011399607875E-4</v>
      </c>
      <c r="AP65" s="8">
        <f t="shared" si="93"/>
        <v>2.4096105057002889E-4</v>
      </c>
      <c r="AQ65" s="8">
        <f t="shared" si="93"/>
        <v>5.4908951438524729E-4</v>
      </c>
      <c r="AR65" s="8">
        <f t="shared" si="93"/>
        <v>-4.6218350798740585E-5</v>
      </c>
      <c r="AS65" s="8">
        <f t="shared" si="93"/>
        <v>3.0033338546904163E-4</v>
      </c>
      <c r="AT65" s="8">
        <f t="shared" si="93"/>
        <v>1.655659398193292E-3</v>
      </c>
      <c r="AU65" s="8">
        <f t="shared" si="93"/>
        <v>2.6323284653248708E-4</v>
      </c>
      <c r="AV65" s="81">
        <f t="shared" si="93"/>
        <v>6.9015522296562277E-4</v>
      </c>
      <c r="AW65" s="11"/>
    </row>
    <row r="66" spans="1:49" x14ac:dyDescent="0.3">
      <c r="A66" s="31"/>
      <c r="B66" s="47"/>
      <c r="M66" s="80" t="str">
        <f t="shared" ref="M66" si="94">M39</f>
        <v>DLA</v>
      </c>
      <c r="N66" s="1" t="str">
        <f t="shared" si="72"/>
        <v>Any Commercial
Classification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8">
        <f t="shared" ref="Y66:AV66" si="95">Y12/SUMIF($M$2:$M$25,$M66,Y$2:Y$25)</f>
        <v>0.57994020398183876</v>
      </c>
      <c r="Z66" s="8">
        <f t="shared" si="95"/>
        <v>0.61241079983661217</v>
      </c>
      <c r="AA66" s="8">
        <f t="shared" si="95"/>
        <v>0.66647603025852653</v>
      </c>
      <c r="AB66" s="8">
        <f t="shared" si="95"/>
        <v>0.64162809278472099</v>
      </c>
      <c r="AC66" s="8">
        <f t="shared" si="95"/>
        <v>0.69648902277311453</v>
      </c>
      <c r="AD66" s="8">
        <f t="shared" si="95"/>
        <v>0.20396293190904632</v>
      </c>
      <c r="AE66" s="8">
        <f t="shared" si="95"/>
        <v>0.29270697234271498</v>
      </c>
      <c r="AF66" s="8">
        <f t="shared" si="95"/>
        <v>0.6417565742044391</v>
      </c>
      <c r="AG66" s="8">
        <f t="shared" si="95"/>
        <v>0.75718834601875129</v>
      </c>
      <c r="AH66" s="8">
        <f t="shared" si="95"/>
        <v>0.70501308973936183</v>
      </c>
      <c r="AI66" s="8">
        <f t="shared" si="95"/>
        <v>0.62267660905166644</v>
      </c>
      <c r="AJ66" s="8">
        <f t="shared" si="95"/>
        <v>0.63392948707375618</v>
      </c>
      <c r="AK66" s="8">
        <f t="shared" si="95"/>
        <v>0.68437974821447112</v>
      </c>
      <c r="AL66" s="8">
        <f t="shared" si="95"/>
        <v>0.65746229018306501</v>
      </c>
      <c r="AM66" s="8">
        <f t="shared" si="95"/>
        <v>0.62540025386179032</v>
      </c>
      <c r="AN66" s="8">
        <f t="shared" si="95"/>
        <v>0.55375385781857256</v>
      </c>
      <c r="AO66" s="8">
        <f t="shared" si="95"/>
        <v>0.45609887180985897</v>
      </c>
      <c r="AP66" s="8">
        <f t="shared" si="95"/>
        <v>0.48262308308912238</v>
      </c>
      <c r="AQ66" s="8">
        <f t="shared" si="95"/>
        <v>0.50402692822398865</v>
      </c>
      <c r="AR66" s="8">
        <f t="shared" si="95"/>
        <v>0.49056578226511777</v>
      </c>
      <c r="AS66" s="8">
        <f t="shared" si="95"/>
        <v>0.5328670918164029</v>
      </c>
      <c r="AT66" s="8">
        <f t="shared" si="95"/>
        <v>0.58537344202735941</v>
      </c>
      <c r="AU66" s="8">
        <f t="shared" si="95"/>
        <v>0.63177204571204981</v>
      </c>
      <c r="AV66" s="81">
        <f t="shared" si="95"/>
        <v>0.60691497598264521</v>
      </c>
      <c r="AW66" s="11"/>
    </row>
    <row r="67" spans="1:49" x14ac:dyDescent="0.3">
      <c r="A67" s="31"/>
      <c r="B67" s="47"/>
      <c r="M67" s="82" t="str">
        <f t="shared" ref="M67" si="96">M40</f>
        <v>DLA</v>
      </c>
      <c r="N67" s="83">
        <f t="shared" si="72"/>
        <v>0</v>
      </c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73">
        <f t="shared" ref="Y67:AV67" si="97">Y13/SUMIF($M$2:$M$25,$M67,Y$2:Y$25)</f>
        <v>0</v>
      </c>
      <c r="Z67" s="73">
        <f t="shared" si="97"/>
        <v>0</v>
      </c>
      <c r="AA67" s="73">
        <f t="shared" si="97"/>
        <v>0</v>
      </c>
      <c r="AB67" s="73">
        <f t="shared" si="97"/>
        <v>0</v>
      </c>
      <c r="AC67" s="73">
        <f t="shared" si="97"/>
        <v>0</v>
      </c>
      <c r="AD67" s="73">
        <f t="shared" si="97"/>
        <v>0</v>
      </c>
      <c r="AE67" s="73">
        <f t="shared" si="97"/>
        <v>0</v>
      </c>
      <c r="AF67" s="73">
        <f t="shared" si="97"/>
        <v>0</v>
      </c>
      <c r="AG67" s="73">
        <f t="shared" si="97"/>
        <v>0</v>
      </c>
      <c r="AH67" s="73">
        <f t="shared" si="97"/>
        <v>0</v>
      </c>
      <c r="AI67" s="73">
        <f t="shared" si="97"/>
        <v>0</v>
      </c>
      <c r="AJ67" s="73">
        <f t="shared" si="97"/>
        <v>0</v>
      </c>
      <c r="AK67" s="73">
        <f t="shared" si="97"/>
        <v>0</v>
      </c>
      <c r="AL67" s="73">
        <f t="shared" si="97"/>
        <v>0</v>
      </c>
      <c r="AM67" s="73">
        <f t="shared" si="97"/>
        <v>0</v>
      </c>
      <c r="AN67" s="73">
        <f t="shared" si="97"/>
        <v>0</v>
      </c>
      <c r="AO67" s="73">
        <f t="shared" si="97"/>
        <v>0</v>
      </c>
      <c r="AP67" s="73">
        <f t="shared" si="97"/>
        <v>0</v>
      </c>
      <c r="AQ67" s="73">
        <f t="shared" si="97"/>
        <v>4.7266254040128625E-7</v>
      </c>
      <c r="AR67" s="73">
        <f t="shared" si="97"/>
        <v>-1.6693867316154549E-5</v>
      </c>
      <c r="AS67" s="73">
        <f t="shared" si="97"/>
        <v>2.3303311905611656E-4</v>
      </c>
      <c r="AT67" s="73">
        <f t="shared" si="97"/>
        <v>4.1044392953751339E-4</v>
      </c>
      <c r="AU67" s="73">
        <f t="shared" si="97"/>
        <v>3.3454588722100451E-4</v>
      </c>
      <c r="AV67" s="85">
        <f t="shared" si="97"/>
        <v>6.6556624100389265E-4</v>
      </c>
      <c r="AW67" s="11"/>
    </row>
    <row r="68" spans="1:49" x14ac:dyDescent="0.3">
      <c r="A68" s="31"/>
      <c r="B68" s="47"/>
      <c r="M68" s="76" t="str">
        <f t="shared" ref="M68" si="98">M41</f>
        <v>MDA</v>
      </c>
      <c r="N68" s="77" t="str">
        <f t="shared" si="72"/>
        <v>Not Classified
as Commercial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64">
        <f t="shared" ref="Y68:AV68" si="99">Y14/SUMIF($M$2:$M$25,$M68,Y$2:Y$25)</f>
        <v>0.9990530307744887</v>
      </c>
      <c r="Z68" s="64">
        <f t="shared" si="99"/>
        <v>0.99810660349181635</v>
      </c>
      <c r="AA68" s="64">
        <f t="shared" si="99"/>
        <v>0.98913791288168718</v>
      </c>
      <c r="AB68" s="64">
        <f t="shared" si="99"/>
        <v>0.98060844182299889</v>
      </c>
      <c r="AC68" s="64">
        <f t="shared" si="99"/>
        <v>0.98150779768910923</v>
      </c>
      <c r="AD68" s="64">
        <f t="shared" si="99"/>
        <v>0.98097446414955214</v>
      </c>
      <c r="AE68" s="64">
        <f t="shared" si="99"/>
        <v>0.97731842215066667</v>
      </c>
      <c r="AF68" s="64">
        <f t="shared" si="99"/>
        <v>0.97634845126673742</v>
      </c>
      <c r="AG68" s="64">
        <f t="shared" si="99"/>
        <v>0.98347213647101672</v>
      </c>
      <c r="AH68" s="64">
        <f t="shared" si="99"/>
        <v>0.96834961363871952</v>
      </c>
      <c r="AI68" s="64">
        <f t="shared" si="99"/>
        <v>0.97756235081657039</v>
      </c>
      <c r="AJ68" s="64">
        <f t="shared" si="99"/>
        <v>0.98807441290432052</v>
      </c>
      <c r="AK68" s="64">
        <f t="shared" si="99"/>
        <v>0.99616356858711586</v>
      </c>
      <c r="AL68" s="64">
        <f t="shared" si="99"/>
        <v>0.99778184746965359</v>
      </c>
      <c r="AM68" s="64">
        <f t="shared" si="99"/>
        <v>0.99747382406462126</v>
      </c>
      <c r="AN68" s="64">
        <f t="shared" si="99"/>
        <v>0.99666798247101751</v>
      </c>
      <c r="AO68" s="64">
        <f t="shared" si="99"/>
        <v>0.99618750166250103</v>
      </c>
      <c r="AP68" s="64">
        <f t="shared" si="99"/>
        <v>0.99366601379198238</v>
      </c>
      <c r="AQ68" s="64">
        <f t="shared" si="99"/>
        <v>0.99396404601178601</v>
      </c>
      <c r="AR68" s="64">
        <f t="shared" si="99"/>
        <v>0.99125958775073453</v>
      </c>
      <c r="AS68" s="64">
        <f t="shared" si="99"/>
        <v>0.99347043945554936</v>
      </c>
      <c r="AT68" s="64">
        <f t="shared" si="99"/>
        <v>0.99112383205884946</v>
      </c>
      <c r="AU68" s="64">
        <f t="shared" si="99"/>
        <v>0.99224179679348201</v>
      </c>
      <c r="AV68" s="79">
        <f t="shared" si="99"/>
        <v>0.99189611691459567</v>
      </c>
      <c r="AW68" s="11"/>
    </row>
    <row r="69" spans="1:49" x14ac:dyDescent="0.3">
      <c r="A69" s="31"/>
      <c r="B69" s="47"/>
      <c r="M69" s="80" t="str">
        <f t="shared" ref="M69" si="100">M42</f>
        <v>MDA</v>
      </c>
      <c r="N69" s="1" t="str">
        <f t="shared" si="72"/>
        <v>Non-Development
or Commercial Similar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8">
        <f t="shared" ref="Y69:AV69" si="101">Y15/SUMIF($M$2:$M$25,$M69,Y$2:Y$25)</f>
        <v>0</v>
      </c>
      <c r="Z69" s="8">
        <f t="shared" si="101"/>
        <v>0</v>
      </c>
      <c r="AA69" s="8">
        <f t="shared" si="101"/>
        <v>0</v>
      </c>
      <c r="AB69" s="8">
        <f t="shared" si="101"/>
        <v>0</v>
      </c>
      <c r="AC69" s="8">
        <f t="shared" si="101"/>
        <v>0</v>
      </c>
      <c r="AD69" s="8">
        <f t="shared" si="101"/>
        <v>0</v>
      </c>
      <c r="AE69" s="8">
        <f t="shared" si="101"/>
        <v>0</v>
      </c>
      <c r="AF69" s="8">
        <f t="shared" si="101"/>
        <v>0</v>
      </c>
      <c r="AG69" s="8">
        <f t="shared" si="101"/>
        <v>0</v>
      </c>
      <c r="AH69" s="8">
        <f t="shared" si="101"/>
        <v>9.0443172343072746E-3</v>
      </c>
      <c r="AI69" s="8">
        <f t="shared" si="101"/>
        <v>9.3336662666402507E-5</v>
      </c>
      <c r="AJ69" s="8">
        <f t="shared" si="101"/>
        <v>0</v>
      </c>
      <c r="AK69" s="8">
        <f t="shared" si="101"/>
        <v>0</v>
      </c>
      <c r="AL69" s="8">
        <f t="shared" si="101"/>
        <v>0</v>
      </c>
      <c r="AM69" s="8">
        <f t="shared" si="101"/>
        <v>0</v>
      </c>
      <c r="AN69" s="8">
        <f t="shared" si="101"/>
        <v>0</v>
      </c>
      <c r="AO69" s="8">
        <f t="shared" si="101"/>
        <v>0</v>
      </c>
      <c r="AP69" s="8">
        <f t="shared" si="101"/>
        <v>0</v>
      </c>
      <c r="AQ69" s="8">
        <f t="shared" si="101"/>
        <v>0</v>
      </c>
      <c r="AR69" s="8">
        <f t="shared" si="101"/>
        <v>0</v>
      </c>
      <c r="AS69" s="8">
        <f t="shared" si="101"/>
        <v>-8.1768653354613223E-8</v>
      </c>
      <c r="AT69" s="8">
        <f t="shared" si="101"/>
        <v>0</v>
      </c>
      <c r="AU69" s="8">
        <f t="shared" si="101"/>
        <v>0</v>
      </c>
      <c r="AV69" s="81">
        <f t="shared" si="101"/>
        <v>0</v>
      </c>
      <c r="AW69" s="11"/>
    </row>
    <row r="70" spans="1:49" x14ac:dyDescent="0.3">
      <c r="A70" s="31"/>
      <c r="B70" s="47"/>
      <c r="M70" s="80" t="str">
        <f t="shared" ref="M70" si="102">M43</f>
        <v>MDA</v>
      </c>
      <c r="N70" s="1" t="str">
        <f t="shared" si="72"/>
        <v>Any Commercial
Classification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8">
        <f t="shared" ref="Y70:AV70" si="103">Y16/SUMIF($M$2:$M$25,$M70,Y$2:Y$25)</f>
        <v>9.4696922551126372E-4</v>
      </c>
      <c r="Z70" s="8">
        <f t="shared" si="103"/>
        <v>1.8933965081836628E-3</v>
      </c>
      <c r="AA70" s="8">
        <f t="shared" si="103"/>
        <v>1.0862087118312779E-2</v>
      </c>
      <c r="AB70" s="8">
        <f t="shared" si="103"/>
        <v>1.9391558177001066E-2</v>
      </c>
      <c r="AC70" s="8">
        <f t="shared" si="103"/>
        <v>1.8492202310890875E-2</v>
      </c>
      <c r="AD70" s="8">
        <f t="shared" si="103"/>
        <v>1.9025535850447813E-2</v>
      </c>
      <c r="AE70" s="8">
        <f t="shared" si="103"/>
        <v>2.2681577849333324E-2</v>
      </c>
      <c r="AF70" s="8">
        <f t="shared" si="103"/>
        <v>2.3651548733262636E-2</v>
      </c>
      <c r="AG70" s="8">
        <f t="shared" si="103"/>
        <v>1.6527863528983368E-2</v>
      </c>
      <c r="AH70" s="8">
        <f t="shared" si="103"/>
        <v>2.2606069126973213E-2</v>
      </c>
      <c r="AI70" s="8">
        <f t="shared" si="103"/>
        <v>2.2344312520763136E-2</v>
      </c>
      <c r="AJ70" s="8">
        <f t="shared" si="103"/>
        <v>1.1925587095679513E-2</v>
      </c>
      <c r="AK70" s="8">
        <f t="shared" si="103"/>
        <v>3.8364314128841387E-3</v>
      </c>
      <c r="AL70" s="8">
        <f t="shared" si="103"/>
        <v>2.2181525303463343E-3</v>
      </c>
      <c r="AM70" s="8">
        <f t="shared" si="103"/>
        <v>2.5261759353786732E-3</v>
      </c>
      <c r="AN70" s="8">
        <f t="shared" si="103"/>
        <v>3.3320175289825193E-3</v>
      </c>
      <c r="AO70" s="8">
        <f t="shared" si="103"/>
        <v>3.8124983374989542E-3</v>
      </c>
      <c r="AP70" s="8">
        <f t="shared" si="103"/>
        <v>6.3339862080177434E-3</v>
      </c>
      <c r="AQ70" s="8">
        <f t="shared" si="103"/>
        <v>6.0359539882139605E-3</v>
      </c>
      <c r="AR70" s="8">
        <f t="shared" si="103"/>
        <v>8.740412249265566E-3</v>
      </c>
      <c r="AS70" s="8">
        <f t="shared" si="103"/>
        <v>6.5296423131040717E-3</v>
      </c>
      <c r="AT70" s="8">
        <f t="shared" si="103"/>
        <v>8.8761679411505801E-3</v>
      </c>
      <c r="AU70" s="8">
        <f t="shared" si="103"/>
        <v>7.758203206517985E-3</v>
      </c>
      <c r="AV70" s="81">
        <f t="shared" si="103"/>
        <v>8.1038830854043131E-3</v>
      </c>
      <c r="AW70" s="11"/>
    </row>
    <row r="71" spans="1:49" x14ac:dyDescent="0.3">
      <c r="A71" s="31"/>
      <c r="B71" s="47"/>
      <c r="M71" s="82" t="str">
        <f t="shared" ref="M71" si="104">M44</f>
        <v>MDA</v>
      </c>
      <c r="N71" s="83">
        <f t="shared" si="72"/>
        <v>0</v>
      </c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73">
        <f t="shared" ref="Y71:AV71" si="105">Y17/SUMIF($M$2:$M$25,$M71,Y$2:Y$25)</f>
        <v>0</v>
      </c>
      <c r="Z71" s="73">
        <f t="shared" si="105"/>
        <v>0</v>
      </c>
      <c r="AA71" s="73">
        <f t="shared" si="105"/>
        <v>0</v>
      </c>
      <c r="AB71" s="73">
        <f t="shared" si="105"/>
        <v>0</v>
      </c>
      <c r="AC71" s="73">
        <f t="shared" si="105"/>
        <v>0</v>
      </c>
      <c r="AD71" s="73">
        <f t="shared" si="105"/>
        <v>0</v>
      </c>
      <c r="AE71" s="73">
        <f t="shared" si="105"/>
        <v>0</v>
      </c>
      <c r="AF71" s="73">
        <f t="shared" si="105"/>
        <v>0</v>
      </c>
      <c r="AG71" s="73">
        <f t="shared" si="105"/>
        <v>0</v>
      </c>
      <c r="AH71" s="73">
        <f t="shared" si="105"/>
        <v>0</v>
      </c>
      <c r="AI71" s="73">
        <f t="shared" si="105"/>
        <v>0</v>
      </c>
      <c r="AJ71" s="73">
        <f t="shared" si="105"/>
        <v>0</v>
      </c>
      <c r="AK71" s="73">
        <f t="shared" si="105"/>
        <v>0</v>
      </c>
      <c r="AL71" s="73">
        <f t="shared" si="105"/>
        <v>0</v>
      </c>
      <c r="AM71" s="73">
        <f t="shared" si="105"/>
        <v>0</v>
      </c>
      <c r="AN71" s="73">
        <f t="shared" si="105"/>
        <v>0</v>
      </c>
      <c r="AO71" s="73">
        <f t="shared" si="105"/>
        <v>0</v>
      </c>
      <c r="AP71" s="73">
        <f t="shared" si="105"/>
        <v>0</v>
      </c>
      <c r="AQ71" s="73">
        <f t="shared" si="105"/>
        <v>0</v>
      </c>
      <c r="AR71" s="73">
        <f t="shared" si="105"/>
        <v>0</v>
      </c>
      <c r="AS71" s="73">
        <f t="shared" si="105"/>
        <v>0</v>
      </c>
      <c r="AT71" s="73">
        <f t="shared" si="105"/>
        <v>0</v>
      </c>
      <c r="AU71" s="73">
        <f t="shared" si="105"/>
        <v>0</v>
      </c>
      <c r="AV71" s="85">
        <f t="shared" si="105"/>
        <v>0</v>
      </c>
      <c r="AW71" s="11"/>
    </row>
    <row r="72" spans="1:49" x14ac:dyDescent="0.3">
      <c r="A72" s="31"/>
      <c r="B72" s="47"/>
      <c r="M72" s="76" t="str">
        <f t="shared" ref="M72" si="106">M45</f>
        <v>Navy</v>
      </c>
      <c r="N72" s="77" t="str">
        <f t="shared" si="72"/>
        <v>Not Classified
as Commercial</v>
      </c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64">
        <f t="shared" ref="Y72:AV72" si="107">Y18/SUMIF($M$2:$M$25,$M72,Y$2:Y$25)</f>
        <v>0.94282439393790818</v>
      </c>
      <c r="Z72" s="64">
        <f t="shared" si="107"/>
        <v>0.93865848309130862</v>
      </c>
      <c r="AA72" s="64">
        <f t="shared" si="107"/>
        <v>0.89317850006844179</v>
      </c>
      <c r="AB72" s="64">
        <f t="shared" si="107"/>
        <v>0.88536171387260176</v>
      </c>
      <c r="AC72" s="64">
        <f t="shared" si="107"/>
        <v>0.87578781135844153</v>
      </c>
      <c r="AD72" s="64">
        <f t="shared" si="107"/>
        <v>0.9082809673218456</v>
      </c>
      <c r="AE72" s="64">
        <f t="shared" si="107"/>
        <v>0.90467661900003216</v>
      </c>
      <c r="AF72" s="64">
        <f t="shared" si="107"/>
        <v>0.88956122629989209</v>
      </c>
      <c r="AG72" s="64">
        <f t="shared" si="107"/>
        <v>0.90917380303503059</v>
      </c>
      <c r="AH72" s="64">
        <f t="shared" si="107"/>
        <v>0.9055445638569608</v>
      </c>
      <c r="AI72" s="64">
        <f t="shared" si="107"/>
        <v>0.91091237100802103</v>
      </c>
      <c r="AJ72" s="64">
        <f t="shared" si="107"/>
        <v>0.92210398534185523</v>
      </c>
      <c r="AK72" s="64">
        <f t="shared" si="107"/>
        <v>0.92955097192201641</v>
      </c>
      <c r="AL72" s="64">
        <f t="shared" si="107"/>
        <v>0.93338371457809488</v>
      </c>
      <c r="AM72" s="64">
        <f t="shared" si="107"/>
        <v>0.92857720962415924</v>
      </c>
      <c r="AN72" s="64">
        <f t="shared" si="107"/>
        <v>0.92406941510332219</v>
      </c>
      <c r="AO72" s="64">
        <f t="shared" si="107"/>
        <v>0.93120331524787292</v>
      </c>
      <c r="AP72" s="64">
        <f t="shared" si="107"/>
        <v>0.93981484635439549</v>
      </c>
      <c r="AQ72" s="64">
        <f t="shared" si="107"/>
        <v>0.93268646999529015</v>
      </c>
      <c r="AR72" s="64">
        <f t="shared" si="107"/>
        <v>0.93356013583535302</v>
      </c>
      <c r="AS72" s="64">
        <f t="shared" si="107"/>
        <v>0.94355707515431142</v>
      </c>
      <c r="AT72" s="64">
        <f t="shared" si="107"/>
        <v>0.92395207931457113</v>
      </c>
      <c r="AU72" s="64">
        <f t="shared" si="107"/>
        <v>0.93036393083130708</v>
      </c>
      <c r="AV72" s="79">
        <f t="shared" si="107"/>
        <v>0.94340769156078108</v>
      </c>
      <c r="AW72" s="11"/>
    </row>
    <row r="73" spans="1:49" x14ac:dyDescent="0.3">
      <c r="A73" s="31"/>
      <c r="B73" s="47"/>
      <c r="M73" s="80" t="str">
        <f t="shared" ref="M73" si="108">M46</f>
        <v>Navy</v>
      </c>
      <c r="N73" s="1" t="str">
        <f t="shared" si="72"/>
        <v>Non-Development
or Commercial Similar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8">
        <f t="shared" ref="Y73:AV73" si="109">Y19/SUMIF($M$2:$M$25,$M73,Y$2:Y$25)</f>
        <v>0</v>
      </c>
      <c r="Z73" s="8">
        <f t="shared" si="109"/>
        <v>0</v>
      </c>
      <c r="AA73" s="8">
        <f t="shared" si="109"/>
        <v>1.0396743830257138E-3</v>
      </c>
      <c r="AB73" s="8">
        <f t="shared" si="109"/>
        <v>9.3853818669938169E-3</v>
      </c>
      <c r="AC73" s="8">
        <f t="shared" si="109"/>
        <v>4.7329290728126442E-3</v>
      </c>
      <c r="AD73" s="8">
        <f t="shared" si="109"/>
        <v>3.6167448782861767E-3</v>
      </c>
      <c r="AE73" s="8">
        <f t="shared" si="109"/>
        <v>1.2884434851285263E-3</v>
      </c>
      <c r="AF73" s="8">
        <f t="shared" si="109"/>
        <v>4.6425700486635436E-5</v>
      </c>
      <c r="AG73" s="8">
        <f t="shared" si="109"/>
        <v>1.2088955454263085E-4</v>
      </c>
      <c r="AH73" s="8">
        <f t="shared" si="109"/>
        <v>2.5163951457075828E-5</v>
      </c>
      <c r="AI73" s="8">
        <f t="shared" si="109"/>
        <v>4.6593870562760691E-4</v>
      </c>
      <c r="AJ73" s="8">
        <f t="shared" si="109"/>
        <v>3.8253135926634169E-3</v>
      </c>
      <c r="AK73" s="8">
        <f t="shared" si="109"/>
        <v>4.7363658429582054E-4</v>
      </c>
      <c r="AL73" s="8">
        <f t="shared" si="109"/>
        <v>4.045714837292646E-4</v>
      </c>
      <c r="AM73" s="8">
        <f t="shared" si="109"/>
        <v>4.6368956652340386E-4</v>
      </c>
      <c r="AN73" s="8">
        <f t="shared" si="109"/>
        <v>3.1375461647148136E-4</v>
      </c>
      <c r="AO73" s="8">
        <f t="shared" si="109"/>
        <v>3.247452708306031E-4</v>
      </c>
      <c r="AP73" s="8">
        <f t="shared" si="109"/>
        <v>1.2388599403991105E-4</v>
      </c>
      <c r="AQ73" s="8">
        <f t="shared" si="109"/>
        <v>2.4693110750863794E-4</v>
      </c>
      <c r="AR73" s="8">
        <f t="shared" si="109"/>
        <v>2.2796478147054861E-4</v>
      </c>
      <c r="AS73" s="8">
        <f t="shared" si="109"/>
        <v>8.3367648911456378E-5</v>
      </c>
      <c r="AT73" s="8">
        <f t="shared" si="109"/>
        <v>1.220101864009502E-4</v>
      </c>
      <c r="AU73" s="8">
        <f t="shared" si="109"/>
        <v>7.4831494298075064E-7</v>
      </c>
      <c r="AV73" s="81">
        <f t="shared" si="109"/>
        <v>7.6295966294333936E-7</v>
      </c>
      <c r="AW73" s="11"/>
    </row>
    <row r="74" spans="1:49" x14ac:dyDescent="0.3">
      <c r="A74" s="31"/>
      <c r="B74" s="47"/>
      <c r="M74" s="80" t="str">
        <f t="shared" ref="M74" si="110">M47</f>
        <v>Navy</v>
      </c>
      <c r="N74" s="1" t="str">
        <f t="shared" si="72"/>
        <v>Any Commercial
Classification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8">
        <f t="shared" ref="Y74:AV74" si="111">Y20/SUMIF($M$2:$M$25,$M74,Y$2:Y$25)</f>
        <v>5.7175606062091835E-2</v>
      </c>
      <c r="Z74" s="8">
        <f t="shared" si="111"/>
        <v>6.1341516908691315E-2</v>
      </c>
      <c r="AA74" s="8">
        <f t="shared" si="111"/>
        <v>0.10529925594427836</v>
      </c>
      <c r="AB74" s="8">
        <f t="shared" si="111"/>
        <v>0.10505747822924615</v>
      </c>
      <c r="AC74" s="8">
        <f t="shared" si="111"/>
        <v>0.11947800081217362</v>
      </c>
      <c r="AD74" s="8">
        <f t="shared" si="111"/>
        <v>8.8092919246456028E-2</v>
      </c>
      <c r="AE74" s="8">
        <f t="shared" si="111"/>
        <v>9.4034746394560331E-2</v>
      </c>
      <c r="AF74" s="8">
        <f t="shared" si="111"/>
        <v>0.11039230137268234</v>
      </c>
      <c r="AG74" s="8">
        <f t="shared" si="111"/>
        <v>9.07002863182131E-2</v>
      </c>
      <c r="AH74" s="8">
        <f t="shared" si="111"/>
        <v>9.4414023670084876E-2</v>
      </c>
      <c r="AI74" s="8">
        <f t="shared" si="111"/>
        <v>8.8711779253149547E-2</v>
      </c>
      <c r="AJ74" s="8">
        <f t="shared" si="111"/>
        <v>7.4066691742640592E-2</v>
      </c>
      <c r="AK74" s="8">
        <f t="shared" si="111"/>
        <v>6.9972031642478061E-2</v>
      </c>
      <c r="AL74" s="8">
        <f t="shared" si="111"/>
        <v>6.6210024643202053E-2</v>
      </c>
      <c r="AM74" s="8">
        <f t="shared" si="111"/>
        <v>7.0959100809317291E-2</v>
      </c>
      <c r="AN74" s="8">
        <f t="shared" si="111"/>
        <v>7.5599919858600415E-2</v>
      </c>
      <c r="AO74" s="8">
        <f t="shared" si="111"/>
        <v>6.8463718982474636E-2</v>
      </c>
      <c r="AP74" s="8">
        <f t="shared" si="111"/>
        <v>6.0034671369176146E-2</v>
      </c>
      <c r="AQ74" s="8">
        <f t="shared" si="111"/>
        <v>6.668136350935619E-2</v>
      </c>
      <c r="AR74" s="8">
        <f t="shared" si="111"/>
        <v>6.6196575850060738E-2</v>
      </c>
      <c r="AS74" s="8">
        <f t="shared" si="111"/>
        <v>5.634545473516929E-2</v>
      </c>
      <c r="AT74" s="8">
        <f t="shared" si="111"/>
        <v>7.5736667462089652E-2</v>
      </c>
      <c r="AU74" s="8">
        <f t="shared" si="111"/>
        <v>6.9632555937009788E-2</v>
      </c>
      <c r="AV74" s="81">
        <f t="shared" si="111"/>
        <v>5.6590847230640728E-2</v>
      </c>
      <c r="AW74" s="11"/>
    </row>
    <row r="75" spans="1:49" x14ac:dyDescent="0.3">
      <c r="A75" s="31"/>
      <c r="B75" s="47"/>
      <c r="M75" s="82" t="str">
        <f t="shared" ref="M75" si="112">M48</f>
        <v>Navy</v>
      </c>
      <c r="N75" s="83">
        <f t="shared" si="72"/>
        <v>0</v>
      </c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73">
        <f t="shared" ref="Y75:AV75" si="113">Y21/SUMIF($M$2:$M$25,$M75,Y$2:Y$25)</f>
        <v>0</v>
      </c>
      <c r="Z75" s="73">
        <f t="shared" si="113"/>
        <v>0</v>
      </c>
      <c r="AA75" s="73">
        <f t="shared" si="113"/>
        <v>4.8256960425412977E-4</v>
      </c>
      <c r="AB75" s="73">
        <f t="shared" si="113"/>
        <v>1.9542603115813866E-4</v>
      </c>
      <c r="AC75" s="73">
        <f t="shared" si="113"/>
        <v>1.2587565722359073E-6</v>
      </c>
      <c r="AD75" s="73">
        <f t="shared" si="113"/>
        <v>9.3685534122458619E-6</v>
      </c>
      <c r="AE75" s="73">
        <f t="shared" si="113"/>
        <v>1.9112027890907153E-7</v>
      </c>
      <c r="AF75" s="73">
        <f t="shared" si="113"/>
        <v>4.6626939032163179E-8</v>
      </c>
      <c r="AG75" s="73">
        <f t="shared" si="113"/>
        <v>5.0210922136483255E-6</v>
      </c>
      <c r="AH75" s="73">
        <f t="shared" si="113"/>
        <v>1.624852149726688E-5</v>
      </c>
      <c r="AI75" s="73">
        <f t="shared" si="113"/>
        <v>-9.0088966798117714E-5</v>
      </c>
      <c r="AJ75" s="73">
        <f t="shared" si="113"/>
        <v>4.0093228406995524E-6</v>
      </c>
      <c r="AK75" s="73">
        <f t="shared" si="113"/>
        <v>3.3598512097113143E-6</v>
      </c>
      <c r="AL75" s="73">
        <f t="shared" si="113"/>
        <v>1.6892949736740904E-6</v>
      </c>
      <c r="AM75" s="73">
        <f t="shared" si="113"/>
        <v>0</v>
      </c>
      <c r="AN75" s="73">
        <f t="shared" si="113"/>
        <v>1.6910421605868085E-5</v>
      </c>
      <c r="AO75" s="73">
        <f t="shared" si="113"/>
        <v>8.2204988217989242E-6</v>
      </c>
      <c r="AP75" s="73">
        <f t="shared" si="113"/>
        <v>2.6596282388372296E-5</v>
      </c>
      <c r="AQ75" s="73">
        <f t="shared" si="113"/>
        <v>3.8523538784496539E-4</v>
      </c>
      <c r="AR75" s="73">
        <f t="shared" si="113"/>
        <v>1.5323533115644416E-5</v>
      </c>
      <c r="AS75" s="73">
        <f t="shared" si="113"/>
        <v>1.4102461607848613E-5</v>
      </c>
      <c r="AT75" s="73">
        <f t="shared" si="113"/>
        <v>1.8924303693825686E-4</v>
      </c>
      <c r="AU75" s="73">
        <f t="shared" si="113"/>
        <v>2.7649167400871526E-6</v>
      </c>
      <c r="AV75" s="85">
        <f t="shared" si="113"/>
        <v>6.9824891544682664E-7</v>
      </c>
      <c r="AW75" s="11"/>
    </row>
    <row r="76" spans="1:49" x14ac:dyDescent="0.3">
      <c r="A76" s="31"/>
      <c r="B76" s="47"/>
      <c r="M76" s="76" t="str">
        <f t="shared" ref="M76" si="114">M49</f>
        <v>Other DoD</v>
      </c>
      <c r="N76" s="77" t="str">
        <f t="shared" si="72"/>
        <v>Not Classified
as Commercial</v>
      </c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64">
        <f t="shared" ref="Y76:AV76" si="115">Y22/SUMIF($M$2:$M$25,$M76,Y$2:Y$25)</f>
        <v>0.86031885399974595</v>
      </c>
      <c r="Z76" s="64">
        <f t="shared" si="115"/>
        <v>0.83727295429691639</v>
      </c>
      <c r="AA76" s="64">
        <f t="shared" si="115"/>
        <v>0.72841846205089267</v>
      </c>
      <c r="AB76" s="64">
        <f t="shared" si="115"/>
        <v>0.73514850020490652</v>
      </c>
      <c r="AC76" s="64">
        <f t="shared" si="115"/>
        <v>0.68954074719658631</v>
      </c>
      <c r="AD76" s="64">
        <f t="shared" si="115"/>
        <v>0.75217774500369916</v>
      </c>
      <c r="AE76" s="64">
        <f t="shared" si="115"/>
        <v>0.72564220283527781</v>
      </c>
      <c r="AF76" s="64">
        <f t="shared" si="115"/>
        <v>0.7267065187657562</v>
      </c>
      <c r="AG76" s="64">
        <f t="shared" si="115"/>
        <v>0.76061018914230649</v>
      </c>
      <c r="AH76" s="64">
        <f t="shared" si="115"/>
        <v>0.76271954610490778</v>
      </c>
      <c r="AI76" s="64">
        <f t="shared" si="115"/>
        <v>0.72018861753007213</v>
      </c>
      <c r="AJ76" s="64">
        <f t="shared" si="115"/>
        <v>0.71359873884256586</v>
      </c>
      <c r="AK76" s="64">
        <f t="shared" si="115"/>
        <v>0.6961040402799491</v>
      </c>
      <c r="AL76" s="64">
        <f t="shared" si="115"/>
        <v>0.70975716180099135</v>
      </c>
      <c r="AM76" s="64">
        <f t="shared" si="115"/>
        <v>0.71521823233941184</v>
      </c>
      <c r="AN76" s="64">
        <f t="shared" si="115"/>
        <v>0.71099691960660782</v>
      </c>
      <c r="AO76" s="64">
        <f t="shared" si="115"/>
        <v>0.70766257621479678</v>
      </c>
      <c r="AP76" s="64">
        <f t="shared" si="115"/>
        <v>0.70003745382249094</v>
      </c>
      <c r="AQ76" s="64">
        <f t="shared" si="115"/>
        <v>0.68106945401518559</v>
      </c>
      <c r="AR76" s="64">
        <f t="shared" si="115"/>
        <v>0.67915129282000009</v>
      </c>
      <c r="AS76" s="64">
        <f t="shared" si="115"/>
        <v>0.67314036635351593</v>
      </c>
      <c r="AT76" s="64">
        <f t="shared" si="115"/>
        <v>0.67047837834651847</v>
      </c>
      <c r="AU76" s="64">
        <f t="shared" si="115"/>
        <v>0.66227518849722578</v>
      </c>
      <c r="AV76" s="79">
        <f t="shared" si="115"/>
        <v>0.6797886990096087</v>
      </c>
      <c r="AW76" s="11"/>
    </row>
    <row r="77" spans="1:49" x14ac:dyDescent="0.3">
      <c r="A77" s="31"/>
      <c r="B77" s="47"/>
      <c r="M77" s="80" t="str">
        <f t="shared" ref="M77" si="116">M50</f>
        <v>Other DoD</v>
      </c>
      <c r="N77" s="1" t="str">
        <f t="shared" si="72"/>
        <v>Non-Development
or Commercial Similar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8">
        <f t="shared" ref="Y77:AV77" si="117">Y23/SUMIF($M$2:$M$25,$M77,Y$2:Y$25)</f>
        <v>9.0664446864385058E-7</v>
      </c>
      <c r="Z77" s="8">
        <f t="shared" si="117"/>
        <v>5.7686737381983446E-7</v>
      </c>
      <c r="AA77" s="8">
        <f t="shared" si="117"/>
        <v>1.5815898908732907E-3</v>
      </c>
      <c r="AB77" s="8">
        <f t="shared" si="117"/>
        <v>1.1886569184562351E-3</v>
      </c>
      <c r="AC77" s="8">
        <f t="shared" si="117"/>
        <v>6.9879455079103411E-3</v>
      </c>
      <c r="AD77" s="8">
        <f t="shared" si="117"/>
        <v>5.7265497937816984E-4</v>
      </c>
      <c r="AE77" s="8">
        <f t="shared" si="117"/>
        <v>5.4141349941147097E-4</v>
      </c>
      <c r="AF77" s="8">
        <f t="shared" si="117"/>
        <v>9.1633223894521383E-4</v>
      </c>
      <c r="AG77" s="8">
        <f t="shared" si="117"/>
        <v>9.4029838935804581E-4</v>
      </c>
      <c r="AH77" s="8">
        <f t="shared" si="117"/>
        <v>4.0597465018536147E-4</v>
      </c>
      <c r="AI77" s="8">
        <f t="shared" si="117"/>
        <v>4.8026482345927112E-3</v>
      </c>
      <c r="AJ77" s="8">
        <f t="shared" si="117"/>
        <v>5.498618937776859E-3</v>
      </c>
      <c r="AK77" s="8">
        <f t="shared" si="117"/>
        <v>4.6161777812089595E-3</v>
      </c>
      <c r="AL77" s="8">
        <f t="shared" si="117"/>
        <v>3.8381971895859982E-3</v>
      </c>
      <c r="AM77" s="8">
        <f t="shared" si="117"/>
        <v>4.203789285729018E-3</v>
      </c>
      <c r="AN77" s="8">
        <f t="shared" si="117"/>
        <v>1.2334717908626784E-4</v>
      </c>
      <c r="AO77" s="8">
        <f t="shared" si="117"/>
        <v>-2.1206130936701873E-5</v>
      </c>
      <c r="AP77" s="8">
        <f t="shared" si="117"/>
        <v>-2.1535735375831189E-5</v>
      </c>
      <c r="AQ77" s="8">
        <f t="shared" si="117"/>
        <v>-1.5758679313599786E-4</v>
      </c>
      <c r="AR77" s="8">
        <f t="shared" si="117"/>
        <v>-2.871880935145787E-6</v>
      </c>
      <c r="AS77" s="8">
        <f t="shared" si="117"/>
        <v>1.3502364475320632E-4</v>
      </c>
      <c r="AT77" s="8">
        <f t="shared" si="117"/>
        <v>1.0222094953385998E-4</v>
      </c>
      <c r="AU77" s="8">
        <f t="shared" si="117"/>
        <v>1.3494142330074842E-4</v>
      </c>
      <c r="AV77" s="81">
        <f t="shared" si="117"/>
        <v>2.018306781175809E-5</v>
      </c>
      <c r="AW77" s="11"/>
    </row>
    <row r="78" spans="1:49" x14ac:dyDescent="0.3">
      <c r="A78" s="31"/>
      <c r="B78" s="47"/>
      <c r="M78" s="80" t="str">
        <f t="shared" ref="M78" si="118">M51</f>
        <v>Other DoD</v>
      </c>
      <c r="N78" s="1" t="str">
        <f t="shared" si="72"/>
        <v>Any Commercial
Classification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8">
        <f t="shared" ref="Y78:AV78" si="119">Y24/SUMIF($M$2:$M$25,$M78,Y$2:Y$25)</f>
        <v>0.13968023935578533</v>
      </c>
      <c r="Z78" s="8">
        <f t="shared" si="119"/>
        <v>0.16272646883570985</v>
      </c>
      <c r="AA78" s="8">
        <f t="shared" si="119"/>
        <v>0.26999994805823407</v>
      </c>
      <c r="AB78" s="8">
        <f t="shared" si="119"/>
        <v>0.26366284287663716</v>
      </c>
      <c r="AC78" s="8">
        <f t="shared" si="119"/>
        <v>0.30347130729550331</v>
      </c>
      <c r="AD78" s="8">
        <f t="shared" si="119"/>
        <v>0.24724960001692256</v>
      </c>
      <c r="AE78" s="8">
        <f t="shared" si="119"/>
        <v>0.2738163836653108</v>
      </c>
      <c r="AF78" s="8">
        <f t="shared" si="119"/>
        <v>0.27237714899529852</v>
      </c>
      <c r="AG78" s="8">
        <f t="shared" si="119"/>
        <v>0.23844951246833548</v>
      </c>
      <c r="AH78" s="8">
        <f t="shared" si="119"/>
        <v>0.23686574467683874</v>
      </c>
      <c r="AI78" s="8">
        <f t="shared" si="119"/>
        <v>0.27501486530797259</v>
      </c>
      <c r="AJ78" s="8">
        <f t="shared" si="119"/>
        <v>0.28090264221965722</v>
      </c>
      <c r="AK78" s="8">
        <f t="shared" si="119"/>
        <v>0.29927978193884192</v>
      </c>
      <c r="AL78" s="8">
        <f t="shared" si="119"/>
        <v>0.28640464100942259</v>
      </c>
      <c r="AM78" s="8">
        <f t="shared" si="119"/>
        <v>0.2805968500553192</v>
      </c>
      <c r="AN78" s="8">
        <f t="shared" si="119"/>
        <v>0.28887973321430604</v>
      </c>
      <c r="AO78" s="8">
        <f t="shared" si="119"/>
        <v>0.29235862991613987</v>
      </c>
      <c r="AP78" s="8">
        <f t="shared" si="119"/>
        <v>0.29998408191288495</v>
      </c>
      <c r="AQ78" s="8">
        <f t="shared" si="119"/>
        <v>0.31903876695273281</v>
      </c>
      <c r="AR78" s="8">
        <f t="shared" si="119"/>
        <v>0.32083606795658992</v>
      </c>
      <c r="AS78" s="8">
        <f t="shared" si="119"/>
        <v>0.32671213475751698</v>
      </c>
      <c r="AT78" s="8">
        <f t="shared" si="119"/>
        <v>0.32940296200320857</v>
      </c>
      <c r="AU78" s="8">
        <f t="shared" si="119"/>
        <v>0.33758987007947339</v>
      </c>
      <c r="AV78" s="81">
        <f t="shared" si="119"/>
        <v>0.32019111792257943</v>
      </c>
      <c r="AW78" s="11"/>
    </row>
    <row r="79" spans="1:49" x14ac:dyDescent="0.3">
      <c r="A79" s="31"/>
      <c r="B79" s="47"/>
      <c r="M79" s="82" t="str">
        <f t="shared" ref="M79" si="120">M52</f>
        <v>Other DoD</v>
      </c>
      <c r="N79" s="83">
        <f t="shared" si="72"/>
        <v>0</v>
      </c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73">
        <f t="shared" ref="Y79:AV79" si="121">Y25/SUMIF($M$2:$M$25,$M79,Y$2:Y$25)</f>
        <v>0</v>
      </c>
      <c r="Z79" s="73">
        <f t="shared" si="121"/>
        <v>0</v>
      </c>
      <c r="AA79" s="73">
        <f t="shared" si="121"/>
        <v>0</v>
      </c>
      <c r="AB79" s="73">
        <f t="shared" si="121"/>
        <v>0</v>
      </c>
      <c r="AC79" s="73">
        <f t="shared" si="121"/>
        <v>0</v>
      </c>
      <c r="AD79" s="73">
        <f t="shared" si="121"/>
        <v>0</v>
      </c>
      <c r="AE79" s="73">
        <f t="shared" si="121"/>
        <v>0</v>
      </c>
      <c r="AF79" s="73">
        <f t="shared" si="121"/>
        <v>0</v>
      </c>
      <c r="AG79" s="73">
        <f t="shared" si="121"/>
        <v>0</v>
      </c>
      <c r="AH79" s="73">
        <f t="shared" si="121"/>
        <v>8.7345680681488694E-6</v>
      </c>
      <c r="AI79" s="73">
        <f t="shared" si="121"/>
        <v>-6.1310726375406503E-6</v>
      </c>
      <c r="AJ79" s="73">
        <f t="shared" si="121"/>
        <v>0</v>
      </c>
      <c r="AK79" s="73">
        <f t="shared" si="121"/>
        <v>0</v>
      </c>
      <c r="AL79" s="73">
        <f t="shared" si="121"/>
        <v>0</v>
      </c>
      <c r="AM79" s="73">
        <f t="shared" si="121"/>
        <v>-1.8871680460052582E-5</v>
      </c>
      <c r="AN79" s="73">
        <f t="shared" si="121"/>
        <v>0</v>
      </c>
      <c r="AO79" s="73">
        <f t="shared" si="121"/>
        <v>0</v>
      </c>
      <c r="AP79" s="73">
        <f t="shared" si="121"/>
        <v>0</v>
      </c>
      <c r="AQ79" s="73">
        <f t="shared" si="121"/>
        <v>4.9365825217754521E-5</v>
      </c>
      <c r="AR79" s="73">
        <f t="shared" si="121"/>
        <v>1.551110434509368E-5</v>
      </c>
      <c r="AS79" s="73">
        <f t="shared" si="121"/>
        <v>1.2475244213783634E-5</v>
      </c>
      <c r="AT79" s="73">
        <f t="shared" si="121"/>
        <v>1.643870073924486E-5</v>
      </c>
      <c r="AU79" s="73">
        <f t="shared" si="121"/>
        <v>0</v>
      </c>
      <c r="AV79" s="85">
        <f t="shared" si="121"/>
        <v>0</v>
      </c>
      <c r="AW79" s="11"/>
    </row>
    <row r="80" spans="1:49" x14ac:dyDescent="0.3">
      <c r="A80" s="31"/>
      <c r="B80" s="47"/>
      <c r="M80" s="1" t="s">
        <v>75</v>
      </c>
      <c r="N80" s="1">
        <f t="shared" si="72"/>
        <v>0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 t="b">
        <f>SUM(Y56:Y79)=6</f>
        <v>1</v>
      </c>
      <c r="Z80" s="11" t="b">
        <f t="shared" ref="Z80:AV80" si="122">SUM(Z56:Z79)=6</f>
        <v>1</v>
      </c>
      <c r="AA80" s="11" t="b">
        <f t="shared" si="122"/>
        <v>1</v>
      </c>
      <c r="AB80" s="11" t="b">
        <f t="shared" si="122"/>
        <v>1</v>
      </c>
      <c r="AC80" s="11" t="b">
        <f t="shared" si="122"/>
        <v>1</v>
      </c>
      <c r="AD80" s="11" t="b">
        <f t="shared" si="122"/>
        <v>1</v>
      </c>
      <c r="AE80" s="11" t="b">
        <f t="shared" si="122"/>
        <v>1</v>
      </c>
      <c r="AF80" s="11" t="b">
        <f t="shared" si="122"/>
        <v>1</v>
      </c>
      <c r="AG80" s="11" t="b">
        <f t="shared" si="122"/>
        <v>1</v>
      </c>
      <c r="AH80" s="11" t="b">
        <f t="shared" si="122"/>
        <v>1</v>
      </c>
      <c r="AI80" s="11" t="b">
        <f t="shared" si="122"/>
        <v>1</v>
      </c>
      <c r="AJ80" s="11" t="b">
        <f t="shared" si="122"/>
        <v>1</v>
      </c>
      <c r="AK80" s="11" t="b">
        <f t="shared" si="122"/>
        <v>1</v>
      </c>
      <c r="AL80" s="11" t="b">
        <f t="shared" si="122"/>
        <v>1</v>
      </c>
      <c r="AM80" s="11" t="b">
        <f t="shared" si="122"/>
        <v>1</v>
      </c>
      <c r="AN80" s="11" t="b">
        <f t="shared" si="122"/>
        <v>1</v>
      </c>
      <c r="AO80" s="11" t="b">
        <f t="shared" si="122"/>
        <v>1</v>
      </c>
      <c r="AP80" s="11" t="b">
        <f t="shared" si="122"/>
        <v>1</v>
      </c>
      <c r="AQ80" s="11" t="b">
        <f t="shared" si="122"/>
        <v>1</v>
      </c>
      <c r="AR80" s="11" t="b">
        <f t="shared" si="122"/>
        <v>1</v>
      </c>
      <c r="AS80" s="11" t="b">
        <f t="shared" si="122"/>
        <v>1</v>
      </c>
      <c r="AT80" s="11" t="b">
        <f t="shared" si="122"/>
        <v>1</v>
      </c>
      <c r="AU80" s="11" t="b">
        <f t="shared" si="122"/>
        <v>1</v>
      </c>
      <c r="AV80" s="11" t="b">
        <f t="shared" si="122"/>
        <v>1</v>
      </c>
      <c r="AW80" s="11"/>
    </row>
    <row r="81" spans="1:49" x14ac:dyDescent="0.3">
      <c r="A81" s="31"/>
      <c r="B81" s="47"/>
      <c r="M81" s="1"/>
      <c r="N81" s="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</row>
    <row r="82" spans="1:49" x14ac:dyDescent="0.3">
      <c r="A82" s="31"/>
      <c r="B82" s="47"/>
      <c r="M82" s="1"/>
      <c r="N82" s="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</row>
    <row r="83" spans="1:49" x14ac:dyDescent="0.3">
      <c r="A83" s="31"/>
      <c r="B83" s="47"/>
      <c r="M83" s="1"/>
      <c r="N83" s="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</row>
    <row r="84" spans="1:49" x14ac:dyDescent="0.3">
      <c r="A84" s="31"/>
      <c r="B84" s="47"/>
      <c r="M84" s="1"/>
      <c r="N84" s="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</row>
    <row r="85" spans="1:49" x14ac:dyDescent="0.3">
      <c r="A85" s="31"/>
      <c r="B85" s="47"/>
      <c r="M85" s="1"/>
      <c r="N85" s="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</row>
    <row r="86" spans="1:49" x14ac:dyDescent="0.3">
      <c r="A86" s="31"/>
      <c r="B86" s="47"/>
      <c r="M86" s="1"/>
      <c r="N86" s="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</row>
    <row r="87" spans="1:49" x14ac:dyDescent="0.3">
      <c r="A87" s="31"/>
      <c r="B87" s="47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</row>
    <row r="88" spans="1:49" x14ac:dyDescent="0.3">
      <c r="A88" s="31"/>
      <c r="B88" s="47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</row>
    <row r="89" spans="1:49" x14ac:dyDescent="0.3">
      <c r="A89" s="31"/>
      <c r="B89" s="47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</row>
    <row r="90" spans="1:49" x14ac:dyDescent="0.3">
      <c r="A90" s="31"/>
      <c r="B90" s="47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</row>
    <row r="91" spans="1:49" x14ac:dyDescent="0.3">
      <c r="A91" s="31"/>
      <c r="B91" s="47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</row>
    <row r="92" spans="1:49" x14ac:dyDescent="0.3">
      <c r="A92" s="31"/>
      <c r="B92" s="47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</row>
    <row r="93" spans="1:49" x14ac:dyDescent="0.3">
      <c r="A93" s="31"/>
      <c r="B93" s="47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</row>
    <row r="94" spans="1:49" x14ac:dyDescent="0.3">
      <c r="A94" s="31"/>
      <c r="B94" s="47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</row>
    <row r="95" spans="1:49" x14ac:dyDescent="0.3">
      <c r="A95" s="31"/>
      <c r="B95" s="47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</row>
    <row r="96" spans="1:49" x14ac:dyDescent="0.3">
      <c r="A96" s="31"/>
      <c r="B96" s="47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</row>
    <row r="97" spans="1:49" x14ac:dyDescent="0.3">
      <c r="A97" s="31"/>
      <c r="B97" s="47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</row>
    <row r="98" spans="1:49" x14ac:dyDescent="0.3">
      <c r="A98" s="31"/>
      <c r="B98" s="47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</row>
    <row r="99" spans="1:49" x14ac:dyDescent="0.3">
      <c r="A99" s="31"/>
      <c r="B99" s="47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</row>
    <row r="100" spans="1:49" x14ac:dyDescent="0.3">
      <c r="A100" s="31"/>
      <c r="B100" s="47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</row>
    <row r="101" spans="1:49" x14ac:dyDescent="0.3">
      <c r="A101" s="31"/>
      <c r="B101" s="47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</row>
    <row r="102" spans="1:49" x14ac:dyDescent="0.3">
      <c r="A102" s="31"/>
      <c r="B102" s="47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</row>
    <row r="103" spans="1:49" x14ac:dyDescent="0.3">
      <c r="A103" s="31"/>
      <c r="B103" s="47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</row>
    <row r="104" spans="1:49" x14ac:dyDescent="0.3">
      <c r="A104" s="31"/>
      <c r="B104" s="47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</row>
    <row r="105" spans="1:49" x14ac:dyDescent="0.3">
      <c r="A105" s="31"/>
      <c r="B105" s="47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</row>
    <row r="106" spans="1:49" x14ac:dyDescent="0.3">
      <c r="A106" s="31"/>
      <c r="B106" s="47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</row>
    <row r="107" spans="1:49" x14ac:dyDescent="0.3">
      <c r="A107" s="31"/>
      <c r="B107" s="47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</row>
    <row r="108" spans="1:49" x14ac:dyDescent="0.3">
      <c r="A108" s="31"/>
      <c r="B108" s="47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</row>
    <row r="109" spans="1:49" x14ac:dyDescent="0.3">
      <c r="A109" s="31"/>
      <c r="B109" s="47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</row>
    <row r="110" spans="1:49" x14ac:dyDescent="0.3">
      <c r="A110" s="31"/>
      <c r="B110" s="47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</row>
    <row r="111" spans="1:49" x14ac:dyDescent="0.3">
      <c r="A111" s="31"/>
      <c r="B111" s="47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</row>
    <row r="112" spans="1:49" x14ac:dyDescent="0.3">
      <c r="A112" s="31"/>
      <c r="B112" s="47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</row>
    <row r="113" spans="1:49" x14ac:dyDescent="0.3">
      <c r="A113" s="31"/>
      <c r="B113" s="47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</row>
    <row r="114" spans="1:49" x14ac:dyDescent="0.3">
      <c r="A114" s="31"/>
      <c r="B114" s="47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</row>
    <row r="116" spans="1:49" x14ac:dyDescent="0.3">
      <c r="C116" s="18">
        <v>1000000000</v>
      </c>
    </row>
    <row r="117" spans="1:49" ht="45" customHeight="1" x14ac:dyDescent="0.3">
      <c r="A117" s="48" t="str">
        <f t="shared" ref="A117:B126" si="123">M117</f>
        <v>SubCustomer.platform</v>
      </c>
      <c r="B117" s="48" t="str">
        <f t="shared" si="123"/>
        <v>AnyCommercialText</v>
      </c>
      <c r="C117" s="33">
        <f>AN117</f>
        <v>2015</v>
      </c>
      <c r="D117" s="34">
        <f t="shared" ref="D117:F126" si="124">AT117</f>
        <v>2021</v>
      </c>
      <c r="E117" s="34">
        <f t="shared" si="124"/>
        <v>2022</v>
      </c>
      <c r="F117" s="34">
        <f>AV117</f>
        <v>2023</v>
      </c>
      <c r="G117" s="34" t="str">
        <f>D117&amp;"-"&amp;D117</f>
        <v>2021-2021</v>
      </c>
      <c r="H117" s="34" t="str">
        <f>C117&amp;"-"&amp;D117</f>
        <v>2015-2021</v>
      </c>
      <c r="I117" s="34" t="str">
        <f>F117&amp;"/"&amp;E117</f>
        <v>2023/2022</v>
      </c>
      <c r="J117" s="34" t="str">
        <f>"Share "&amp;AU117</f>
        <v>Share 2022</v>
      </c>
      <c r="K117" s="34" t="str">
        <f>"Share "&amp;AV117</f>
        <v>Share 2023</v>
      </c>
      <c r="L117" s="15"/>
      <c r="M117" s="40" t="str">
        <f t="shared" ref="M117:N125" si="125">M1</f>
        <v>SubCustomer.platform</v>
      </c>
      <c r="N117" s="40" t="str">
        <f t="shared" si="125"/>
        <v>AnyCommercialText</v>
      </c>
      <c r="O117" s="15">
        <f>O1+0</f>
        <v>1990</v>
      </c>
      <c r="P117" s="15">
        <f t="shared" ref="P117:AV117" si="126">P1+0</f>
        <v>1991</v>
      </c>
      <c r="Q117" s="15">
        <f t="shared" si="126"/>
        <v>1992</v>
      </c>
      <c r="R117" s="15">
        <f t="shared" si="126"/>
        <v>1993</v>
      </c>
      <c r="S117" s="15">
        <f t="shared" si="126"/>
        <v>1994</v>
      </c>
      <c r="T117" s="15">
        <f t="shared" si="126"/>
        <v>1995</v>
      </c>
      <c r="U117" s="15">
        <f t="shared" si="126"/>
        <v>1996</v>
      </c>
      <c r="V117" s="15">
        <f t="shared" si="126"/>
        <v>1997</v>
      </c>
      <c r="W117" s="15">
        <f t="shared" si="126"/>
        <v>1998</v>
      </c>
      <c r="X117" s="15">
        <f t="shared" si="126"/>
        <v>1999</v>
      </c>
      <c r="Y117" s="33">
        <f t="shared" si="126"/>
        <v>2000</v>
      </c>
      <c r="Z117" s="33">
        <f t="shared" si="126"/>
        <v>2001</v>
      </c>
      <c r="AA117" s="33">
        <f t="shared" si="126"/>
        <v>2002</v>
      </c>
      <c r="AB117" s="33">
        <f t="shared" si="126"/>
        <v>2003</v>
      </c>
      <c r="AC117" s="33">
        <f t="shared" si="126"/>
        <v>2004</v>
      </c>
      <c r="AD117" s="33">
        <f t="shared" si="126"/>
        <v>2005</v>
      </c>
      <c r="AE117" s="33">
        <f t="shared" si="126"/>
        <v>2006</v>
      </c>
      <c r="AF117" s="33">
        <f t="shared" si="126"/>
        <v>2007</v>
      </c>
      <c r="AG117" s="33">
        <f t="shared" si="126"/>
        <v>2008</v>
      </c>
      <c r="AH117" s="33">
        <f t="shared" si="126"/>
        <v>2009</v>
      </c>
      <c r="AI117" s="33">
        <f t="shared" si="126"/>
        <v>2010</v>
      </c>
      <c r="AJ117" s="33">
        <f t="shared" si="126"/>
        <v>2011</v>
      </c>
      <c r="AK117" s="33">
        <f t="shared" si="126"/>
        <v>2012</v>
      </c>
      <c r="AL117" s="33">
        <f t="shared" si="126"/>
        <v>2013</v>
      </c>
      <c r="AM117" s="33">
        <f t="shared" si="126"/>
        <v>2014</v>
      </c>
      <c r="AN117" s="33">
        <f t="shared" si="126"/>
        <v>2015</v>
      </c>
      <c r="AO117" s="33">
        <f t="shared" si="126"/>
        <v>2016</v>
      </c>
      <c r="AP117" s="33">
        <f t="shared" si="126"/>
        <v>2017</v>
      </c>
      <c r="AQ117" s="33">
        <f t="shared" si="126"/>
        <v>2018</v>
      </c>
      <c r="AR117" s="33">
        <f t="shared" si="126"/>
        <v>2019</v>
      </c>
      <c r="AS117" s="33">
        <f t="shared" si="126"/>
        <v>2020</v>
      </c>
      <c r="AT117" s="33">
        <f t="shared" si="126"/>
        <v>2021</v>
      </c>
      <c r="AU117" s="33">
        <f t="shared" si="126"/>
        <v>2022</v>
      </c>
      <c r="AV117" s="33">
        <f t="shared" si="126"/>
        <v>2023</v>
      </c>
    </row>
    <row r="118" spans="1:49" x14ac:dyDescent="0.3">
      <c r="A118" s="4" t="str">
        <f t="shared" si="123"/>
        <v>Air Force</v>
      </c>
      <c r="B118" s="4" t="str">
        <f t="shared" si="123"/>
        <v>Not Classified
as Commercial</v>
      </c>
      <c r="C118" s="24">
        <f>AN118</f>
        <v>56.603286171968179</v>
      </c>
      <c r="D118" s="24">
        <f t="shared" si="124"/>
        <v>71.76665347308149</v>
      </c>
      <c r="E118" s="24">
        <f t="shared" si="124"/>
        <v>66.379326407257693</v>
      </c>
      <c r="F118" s="24">
        <f>AV118</f>
        <v>38.33099120508723</v>
      </c>
      <c r="G118" s="12">
        <f>(E118/D118)-1</f>
        <v>-7.5067274355275604E-2</v>
      </c>
      <c r="H118" s="8">
        <f>(E118/C118)-1</f>
        <v>0.17271153136919692</v>
      </c>
      <c r="I118" s="8">
        <f>F118/E118</f>
        <v>0.57745375374728491</v>
      </c>
      <c r="J118" s="21">
        <f>AU130</f>
        <v>3.7484928159354571</v>
      </c>
      <c r="K118" s="21">
        <f t="shared" ref="K118:K126" si="127">AV130</f>
        <v>4.7693334185036216</v>
      </c>
      <c r="L118" s="21"/>
      <c r="M118" s="1" t="str">
        <f t="shared" si="125"/>
        <v>Air Force</v>
      </c>
      <c r="N118" s="1" t="str">
        <f t="shared" si="125"/>
        <v>Not Classified
as Commercial</v>
      </c>
      <c r="O118" s="10" t="str">
        <f t="shared" ref="O118:AV118" si="128">IF(O2="","",O2/VLOOKUP(O$117,deflator,2,FALSE)/$C$116)</f>
        <v/>
      </c>
      <c r="P118" s="10" t="str">
        <f t="shared" si="128"/>
        <v/>
      </c>
      <c r="Q118" s="10" t="str">
        <f t="shared" si="128"/>
        <v/>
      </c>
      <c r="R118" s="10" t="str">
        <f t="shared" si="128"/>
        <v/>
      </c>
      <c r="S118" s="10" t="str">
        <f t="shared" si="128"/>
        <v/>
      </c>
      <c r="T118" s="10" t="str">
        <f t="shared" si="128"/>
        <v/>
      </c>
      <c r="U118" s="10" t="str">
        <f t="shared" si="128"/>
        <v/>
      </c>
      <c r="V118" s="10" t="str">
        <f t="shared" si="128"/>
        <v/>
      </c>
      <c r="W118" s="10" t="str">
        <f t="shared" si="128"/>
        <v/>
      </c>
      <c r="X118" s="10" t="str">
        <f t="shared" si="128"/>
        <v/>
      </c>
      <c r="Y118" s="10">
        <f t="shared" si="128"/>
        <v>55.204973225171834</v>
      </c>
      <c r="Z118" s="10">
        <f t="shared" si="128"/>
        <v>56.138670838720842</v>
      </c>
      <c r="AA118" s="10">
        <f t="shared" si="128"/>
        <v>61.206116814186487</v>
      </c>
      <c r="AB118" s="10">
        <f t="shared" si="128"/>
        <v>69.608294579978136</v>
      </c>
      <c r="AC118" s="10">
        <f t="shared" si="128"/>
        <v>64.437697686070621</v>
      </c>
      <c r="AD118" s="10">
        <f t="shared" si="128"/>
        <v>66.257917636850195</v>
      </c>
      <c r="AE118" s="10">
        <f t="shared" si="128"/>
        <v>76.23653793090466</v>
      </c>
      <c r="AF118" s="10">
        <f t="shared" si="128"/>
        <v>81.862275408398574</v>
      </c>
      <c r="AG118" s="10">
        <f t="shared" si="128"/>
        <v>72.748750877868389</v>
      </c>
      <c r="AH118" s="10">
        <f t="shared" si="128"/>
        <v>76.926059693976129</v>
      </c>
      <c r="AI118" s="10">
        <f t="shared" si="128"/>
        <v>73.195737198896765</v>
      </c>
      <c r="AJ118" s="10">
        <f t="shared" si="128"/>
        <v>73.090705502389767</v>
      </c>
      <c r="AK118" s="10">
        <f t="shared" si="128"/>
        <v>80.969004518858767</v>
      </c>
      <c r="AL118" s="10">
        <f t="shared" si="128"/>
        <v>60.538673044213333</v>
      </c>
      <c r="AM118" s="10">
        <f t="shared" si="128"/>
        <v>60.408221049005384</v>
      </c>
      <c r="AN118" s="10">
        <f t="shared" si="128"/>
        <v>56.603286171968179</v>
      </c>
      <c r="AO118" s="10">
        <f t="shared" si="128"/>
        <v>69.366246371457308</v>
      </c>
      <c r="AP118" s="10">
        <f t="shared" si="128"/>
        <v>63.232220378082829</v>
      </c>
      <c r="AQ118" s="10">
        <f t="shared" si="128"/>
        <v>72.653064161726547</v>
      </c>
      <c r="AR118" s="10">
        <f t="shared" si="128"/>
        <v>75.196355539734554</v>
      </c>
      <c r="AS118" s="10">
        <f t="shared" si="128"/>
        <v>74.498856429014737</v>
      </c>
      <c r="AT118" s="10">
        <f t="shared" si="128"/>
        <v>71.76665347308149</v>
      </c>
      <c r="AU118" s="10">
        <f t="shared" si="128"/>
        <v>66.379326407257693</v>
      </c>
      <c r="AV118" s="10">
        <f t="shared" si="128"/>
        <v>38.33099120508723</v>
      </c>
    </row>
    <row r="119" spans="1:49" x14ac:dyDescent="0.3">
      <c r="A119" s="4" t="str">
        <f t="shared" si="123"/>
        <v>Air Force</v>
      </c>
      <c r="B119" s="4" t="str">
        <f t="shared" si="123"/>
        <v>Non-Development
or Commercial Similar</v>
      </c>
      <c r="C119" s="24">
        <f t="shared" ref="C119:C126" si="129">AN119</f>
        <v>2.1706586143321528E-2</v>
      </c>
      <c r="D119" s="24">
        <f t="shared" si="124"/>
        <v>2.6822413830860363E-2</v>
      </c>
      <c r="E119" s="24">
        <f t="shared" si="124"/>
        <v>3.6594834367399999E-2</v>
      </c>
      <c r="F119" s="24">
        <f t="shared" si="124"/>
        <v>1.3583151648365469E-2</v>
      </c>
      <c r="G119" s="12">
        <f t="shared" ref="G119:G126" si="130">(E119/D119)-1</f>
        <v>0.36433784812073999</v>
      </c>
      <c r="H119" s="8">
        <f t="shared" ref="H119:H126" si="131">(E119/C119)-1</f>
        <v>0.68588621562949648</v>
      </c>
      <c r="I119" s="8">
        <f t="shared" ref="I119:I126" si="132">F119/E119</f>
        <v>0.37117674893661579</v>
      </c>
      <c r="J119" s="21">
        <f t="shared" ref="J119:J126" si="133">AU131</f>
        <v>2.0665391041321049E-3</v>
      </c>
      <c r="K119" s="21">
        <f t="shared" si="127"/>
        <v>1.6900835863736844E-3</v>
      </c>
      <c r="L119" s="21"/>
      <c r="M119" s="1" t="str">
        <f t="shared" si="125"/>
        <v>Air Force</v>
      </c>
      <c r="N119" s="1" t="str">
        <f t="shared" si="125"/>
        <v>Non-Development
or Commercial Similar</v>
      </c>
      <c r="O119" s="10" t="str">
        <f t="shared" ref="O119:AV119" si="134">IF(O3="","",O3/VLOOKUP(O$117,deflator,2,FALSE)/$C$116)</f>
        <v/>
      </c>
      <c r="P119" s="10" t="str">
        <f t="shared" si="134"/>
        <v/>
      </c>
      <c r="Q119" s="10" t="str">
        <f t="shared" si="134"/>
        <v/>
      </c>
      <c r="R119" s="10" t="str">
        <f t="shared" si="134"/>
        <v/>
      </c>
      <c r="S119" s="10" t="str">
        <f t="shared" si="134"/>
        <v/>
      </c>
      <c r="T119" s="10" t="str">
        <f t="shared" si="134"/>
        <v/>
      </c>
      <c r="U119" s="10" t="str">
        <f t="shared" si="134"/>
        <v/>
      </c>
      <c r="V119" s="10" t="str">
        <f t="shared" si="134"/>
        <v/>
      </c>
      <c r="W119" s="10" t="str">
        <f t="shared" si="134"/>
        <v/>
      </c>
      <c r="X119" s="10" t="str">
        <f t="shared" si="134"/>
        <v/>
      </c>
      <c r="Y119" s="10">
        <f t="shared" si="134"/>
        <v>0</v>
      </c>
      <c r="Z119" s="10">
        <f t="shared" si="134"/>
        <v>0</v>
      </c>
      <c r="AA119" s="10">
        <f t="shared" si="134"/>
        <v>0.14980470980902158</v>
      </c>
      <c r="AB119" s="10">
        <f t="shared" si="134"/>
        <v>0.23245544732524254</v>
      </c>
      <c r="AC119" s="10">
        <f t="shared" si="134"/>
        <v>0.58800238634836099</v>
      </c>
      <c r="AD119" s="10">
        <f t="shared" si="134"/>
        <v>0.1922563942725985</v>
      </c>
      <c r="AE119" s="10">
        <f t="shared" si="134"/>
        <v>3.8422709623658811E-2</v>
      </c>
      <c r="AF119" s="10">
        <f t="shared" si="134"/>
        <v>3.8217571032766545E-2</v>
      </c>
      <c r="AG119" s="10">
        <f t="shared" si="134"/>
        <v>6.1767895047631929E-2</v>
      </c>
      <c r="AH119" s="10">
        <f t="shared" si="134"/>
        <v>5.0076723829451518E-2</v>
      </c>
      <c r="AI119" s="10">
        <f t="shared" si="134"/>
        <v>6.1468427498001001E-2</v>
      </c>
      <c r="AJ119" s="10">
        <f t="shared" si="134"/>
        <v>0.29141367284564013</v>
      </c>
      <c r="AK119" s="10">
        <f t="shared" si="134"/>
        <v>0.29682810783591412</v>
      </c>
      <c r="AL119" s="10">
        <f t="shared" si="134"/>
        <v>0.1018880556339868</v>
      </c>
      <c r="AM119" s="10">
        <f t="shared" si="134"/>
        <v>3.0255037233364E-2</v>
      </c>
      <c r="AN119" s="10">
        <f t="shared" si="134"/>
        <v>2.1706586143321528E-2</v>
      </c>
      <c r="AO119" s="10">
        <f t="shared" si="134"/>
        <v>1.2525929586091762E-2</v>
      </c>
      <c r="AP119" s="10">
        <f t="shared" si="134"/>
        <v>1.0690318981473204E-3</v>
      </c>
      <c r="AQ119" s="10">
        <f t="shared" si="134"/>
        <v>5.066862644258521E-4</v>
      </c>
      <c r="AR119" s="10">
        <f t="shared" si="134"/>
        <v>4.0259173885424162E-5</v>
      </c>
      <c r="AS119" s="10">
        <f t="shared" si="134"/>
        <v>3.5218393956728713E-3</v>
      </c>
      <c r="AT119" s="10">
        <f t="shared" si="134"/>
        <v>2.6822413830860363E-2</v>
      </c>
      <c r="AU119" s="10">
        <f t="shared" si="134"/>
        <v>3.6594834367399999E-2</v>
      </c>
      <c r="AV119" s="10">
        <f t="shared" si="134"/>
        <v>1.3583151648365469E-2</v>
      </c>
    </row>
    <row r="120" spans="1:49" x14ac:dyDescent="0.3">
      <c r="A120" s="4" t="str">
        <f t="shared" si="123"/>
        <v>Air Force</v>
      </c>
      <c r="B120" s="4" t="str">
        <f t="shared" si="123"/>
        <v>Any Commercial
Classification</v>
      </c>
      <c r="C120" s="24">
        <f t="shared" si="129"/>
        <v>6.8987771363500956</v>
      </c>
      <c r="D120" s="24">
        <f t="shared" si="124"/>
        <v>12.737675452243105</v>
      </c>
      <c r="E120" s="24">
        <f t="shared" si="124"/>
        <v>12.5540079023319</v>
      </c>
      <c r="F120" s="24">
        <f t="shared" si="124"/>
        <v>5.2480601002958673</v>
      </c>
      <c r="G120" s="12">
        <f t="shared" si="130"/>
        <v>-1.4419236115712164E-2</v>
      </c>
      <c r="H120" s="8">
        <f t="shared" si="131"/>
        <v>0.81974394218129376</v>
      </c>
      <c r="I120" s="8">
        <f t="shared" si="132"/>
        <v>0.41803861692018235</v>
      </c>
      <c r="J120" s="21">
        <f t="shared" si="133"/>
        <v>0.7089347087430351</v>
      </c>
      <c r="K120" s="21">
        <f t="shared" si="127"/>
        <v>0.65298985577327406</v>
      </c>
      <c r="L120" s="21"/>
      <c r="M120" s="1" t="str">
        <f t="shared" si="125"/>
        <v>Air Force</v>
      </c>
      <c r="N120" s="1" t="str">
        <f t="shared" si="125"/>
        <v>Any Commercial
Classification</v>
      </c>
      <c r="O120" s="10" t="str">
        <f t="shared" ref="O120:AV120" si="135">IF(O4="","",O4/VLOOKUP(O$117,deflator,2,FALSE)/$C$116)</f>
        <v/>
      </c>
      <c r="P120" s="10" t="str">
        <f t="shared" si="135"/>
        <v/>
      </c>
      <c r="Q120" s="10" t="str">
        <f t="shared" si="135"/>
        <v/>
      </c>
      <c r="R120" s="10" t="str">
        <f t="shared" si="135"/>
        <v/>
      </c>
      <c r="S120" s="10" t="str">
        <f t="shared" si="135"/>
        <v/>
      </c>
      <c r="T120" s="10" t="str">
        <f t="shared" si="135"/>
        <v/>
      </c>
      <c r="U120" s="10" t="str">
        <f t="shared" si="135"/>
        <v/>
      </c>
      <c r="V120" s="10" t="str">
        <f t="shared" si="135"/>
        <v/>
      </c>
      <c r="W120" s="10" t="str">
        <f t="shared" si="135"/>
        <v/>
      </c>
      <c r="X120" s="10" t="str">
        <f t="shared" si="135"/>
        <v/>
      </c>
      <c r="Y120" s="10">
        <f t="shared" si="135"/>
        <v>6.1263661098217845</v>
      </c>
      <c r="Z120" s="10">
        <f t="shared" si="135"/>
        <v>7.9590312169022424</v>
      </c>
      <c r="AA120" s="10">
        <f t="shared" si="135"/>
        <v>12.259505775222944</v>
      </c>
      <c r="AB120" s="10">
        <f t="shared" si="135"/>
        <v>14.819342192752805</v>
      </c>
      <c r="AC120" s="10">
        <f t="shared" si="135"/>
        <v>16.869996764068301</v>
      </c>
      <c r="AD120" s="10">
        <f t="shared" si="135"/>
        <v>13.788092030517854</v>
      </c>
      <c r="AE120" s="10">
        <f t="shared" si="135"/>
        <v>12.002491590003407</v>
      </c>
      <c r="AF120" s="10">
        <f t="shared" si="135"/>
        <v>13.18949918612927</v>
      </c>
      <c r="AG120" s="10">
        <f t="shared" si="135"/>
        <v>12.036811904792078</v>
      </c>
      <c r="AH120" s="10">
        <f t="shared" si="135"/>
        <v>12.506634753545431</v>
      </c>
      <c r="AI120" s="10">
        <f t="shared" si="135"/>
        <v>11.654211396185136</v>
      </c>
      <c r="AJ120" s="10">
        <f t="shared" si="135"/>
        <v>10.577364724615885</v>
      </c>
      <c r="AK120" s="10">
        <f t="shared" si="135"/>
        <v>8.7657359569121471</v>
      </c>
      <c r="AL120" s="10">
        <f t="shared" si="135"/>
        <v>7.4535118429998457</v>
      </c>
      <c r="AM120" s="10">
        <f t="shared" si="135"/>
        <v>7.2682563596902918</v>
      </c>
      <c r="AN120" s="10">
        <f t="shared" si="135"/>
        <v>6.8987771363500956</v>
      </c>
      <c r="AO120" s="10">
        <f t="shared" si="135"/>
        <v>8.0493982014777554</v>
      </c>
      <c r="AP120" s="10">
        <f t="shared" si="135"/>
        <v>8.0633616708585016</v>
      </c>
      <c r="AQ120" s="10">
        <f t="shared" si="135"/>
        <v>8.8131678218519731</v>
      </c>
      <c r="AR120" s="10">
        <f t="shared" si="135"/>
        <v>9.7494909431585253</v>
      </c>
      <c r="AS120" s="10">
        <f t="shared" si="135"/>
        <v>11.724629043965811</v>
      </c>
      <c r="AT120" s="10">
        <f t="shared" si="135"/>
        <v>12.737675452243105</v>
      </c>
      <c r="AU120" s="10">
        <f t="shared" si="135"/>
        <v>12.5540079023319</v>
      </c>
      <c r="AV120" s="10">
        <f t="shared" si="135"/>
        <v>5.2480601002958673</v>
      </c>
    </row>
    <row r="121" spans="1:49" x14ac:dyDescent="0.3">
      <c r="A121" s="4" t="str">
        <f t="shared" si="123"/>
        <v>Air Force</v>
      </c>
      <c r="B121" s="4">
        <f t="shared" si="123"/>
        <v>0</v>
      </c>
      <c r="C121" s="24" t="str">
        <f t="shared" si="129"/>
        <v/>
      </c>
      <c r="D121" s="24" t="str">
        <f t="shared" si="124"/>
        <v/>
      </c>
      <c r="E121" s="24" t="str">
        <f t="shared" si="124"/>
        <v/>
      </c>
      <c r="F121" s="24">
        <f t="shared" si="124"/>
        <v>-9.2347769550930794E-5</v>
      </c>
      <c r="G121" s="12" t="e">
        <f t="shared" si="130"/>
        <v>#VALUE!</v>
      </c>
      <c r="H121" s="8" t="e">
        <f t="shared" si="131"/>
        <v>#VALUE!</v>
      </c>
      <c r="I121" s="8" t="e">
        <f t="shared" si="132"/>
        <v>#VALUE!</v>
      </c>
      <c r="J121" s="21" t="str">
        <f t="shared" si="133"/>
        <v/>
      </c>
      <c r="K121" s="21">
        <f t="shared" si="127"/>
        <v>-1.149037083562481E-5</v>
      </c>
      <c r="L121" s="21"/>
      <c r="M121" s="1" t="str">
        <f t="shared" si="125"/>
        <v>Air Force</v>
      </c>
      <c r="N121" s="1">
        <f t="shared" si="125"/>
        <v>0</v>
      </c>
      <c r="O121" s="10">
        <f t="shared" ref="O121:AV121" si="136">IF(O5="","",O5/VLOOKUP(O$117,deflator,2,FALSE)/$C$116)</f>
        <v>81.553023298562522</v>
      </c>
      <c r="P121" s="10">
        <f t="shared" si="136"/>
        <v>83.720006592959407</v>
      </c>
      <c r="Q121" s="10">
        <f t="shared" si="136"/>
        <v>72.275362881449141</v>
      </c>
      <c r="R121" s="10">
        <f t="shared" si="136"/>
        <v>72.170931992966885</v>
      </c>
      <c r="S121" s="10">
        <f t="shared" si="136"/>
        <v>77.976219082694598</v>
      </c>
      <c r="T121" s="10">
        <f t="shared" si="136"/>
        <v>65.001740875744744</v>
      </c>
      <c r="U121" s="10">
        <f t="shared" si="136"/>
        <v>67.251730788511622</v>
      </c>
      <c r="V121" s="10">
        <f t="shared" si="136"/>
        <v>59.081351363283304</v>
      </c>
      <c r="W121" s="10">
        <f t="shared" si="136"/>
        <v>56.199563119589463</v>
      </c>
      <c r="X121" s="10">
        <f t="shared" si="136"/>
        <v>58.13407199225621</v>
      </c>
      <c r="Y121" s="10" t="str">
        <f t="shared" si="136"/>
        <v/>
      </c>
      <c r="Z121" s="10" t="str">
        <f t="shared" si="136"/>
        <v/>
      </c>
      <c r="AA121" s="10">
        <f t="shared" si="136"/>
        <v>1.6716054422799581E-2</v>
      </c>
      <c r="AB121" s="10" t="str">
        <f t="shared" si="136"/>
        <v/>
      </c>
      <c r="AC121" s="10" t="str">
        <f t="shared" si="136"/>
        <v/>
      </c>
      <c r="AD121" s="10" t="str">
        <f t="shared" si="136"/>
        <v/>
      </c>
      <c r="AE121" s="10" t="str">
        <f t="shared" si="136"/>
        <v/>
      </c>
      <c r="AF121" s="10" t="str">
        <f t="shared" si="136"/>
        <v/>
      </c>
      <c r="AG121" s="10" t="str">
        <f t="shared" si="136"/>
        <v/>
      </c>
      <c r="AH121" s="10">
        <f t="shared" si="136"/>
        <v>0</v>
      </c>
      <c r="AI121" s="10" t="str">
        <f t="shared" si="136"/>
        <v/>
      </c>
      <c r="AJ121" s="10" t="str">
        <f t="shared" si="136"/>
        <v/>
      </c>
      <c r="AK121" s="10" t="str">
        <f t="shared" si="136"/>
        <v/>
      </c>
      <c r="AL121" s="10" t="str">
        <f t="shared" si="136"/>
        <v/>
      </c>
      <c r="AM121" s="10" t="str">
        <f t="shared" si="136"/>
        <v/>
      </c>
      <c r="AN121" s="10" t="str">
        <f t="shared" si="136"/>
        <v/>
      </c>
      <c r="AO121" s="10" t="str">
        <f t="shared" si="136"/>
        <v/>
      </c>
      <c r="AP121" s="10" t="str">
        <f t="shared" si="136"/>
        <v/>
      </c>
      <c r="AQ121" s="10" t="str">
        <f t="shared" si="136"/>
        <v/>
      </c>
      <c r="AR121" s="10">
        <f t="shared" si="136"/>
        <v>2.2855634565878812E-4</v>
      </c>
      <c r="AS121" s="10">
        <f t="shared" si="136"/>
        <v>1.4037568118663735E-3</v>
      </c>
      <c r="AT121" s="10" t="str">
        <f t="shared" si="136"/>
        <v/>
      </c>
      <c r="AU121" s="10" t="str">
        <f t="shared" si="136"/>
        <v/>
      </c>
      <c r="AV121" s="10">
        <f t="shared" si="136"/>
        <v>-9.2347769550930794E-5</v>
      </c>
    </row>
    <row r="122" spans="1:49" x14ac:dyDescent="0.3">
      <c r="A122" s="4" t="str">
        <f t="shared" si="123"/>
        <v>Army</v>
      </c>
      <c r="B122" s="4" t="str">
        <f t="shared" si="123"/>
        <v>Not Classified
as Commercial</v>
      </c>
      <c r="C122" s="24">
        <f t="shared" si="129"/>
        <v>71.453913435889362</v>
      </c>
      <c r="D122" s="24">
        <f t="shared" si="124"/>
        <v>69.668437665247808</v>
      </c>
      <c r="E122" s="24">
        <f t="shared" si="124"/>
        <v>69.127093751285003</v>
      </c>
      <c r="F122" s="24">
        <f t="shared" si="124"/>
        <v>34.65989883497906</v>
      </c>
      <c r="G122" s="12">
        <f t="shared" si="130"/>
        <v>-7.770289274519504E-3</v>
      </c>
      <c r="H122" s="8">
        <f t="shared" si="131"/>
        <v>-3.256392229226257E-2</v>
      </c>
      <c r="I122" s="8">
        <f t="shared" si="132"/>
        <v>0.50139383784429337</v>
      </c>
      <c r="J122" s="21">
        <f t="shared" si="133"/>
        <v>3.9036614008914845</v>
      </c>
      <c r="K122" s="21">
        <f t="shared" si="127"/>
        <v>4.3125577658863516</v>
      </c>
      <c r="L122" s="21"/>
      <c r="M122" s="1" t="str">
        <f t="shared" si="125"/>
        <v>Army</v>
      </c>
      <c r="N122" s="1" t="str">
        <f t="shared" si="125"/>
        <v>Not Classified
as Commercial</v>
      </c>
      <c r="O122" s="10" t="str">
        <f t="shared" ref="O122:AV122" si="137">IF(O6="","",O6/VLOOKUP(O$117,deflator,2,FALSE)/$C$116)</f>
        <v/>
      </c>
      <c r="P122" s="10" t="str">
        <f t="shared" si="137"/>
        <v/>
      </c>
      <c r="Q122" s="10" t="str">
        <f t="shared" si="137"/>
        <v/>
      </c>
      <c r="R122" s="10" t="str">
        <f t="shared" si="137"/>
        <v/>
      </c>
      <c r="S122" s="10" t="str">
        <f t="shared" si="137"/>
        <v/>
      </c>
      <c r="T122" s="10" t="str">
        <f t="shared" si="137"/>
        <v/>
      </c>
      <c r="U122" s="10" t="str">
        <f t="shared" si="137"/>
        <v/>
      </c>
      <c r="V122" s="10" t="str">
        <f t="shared" si="137"/>
        <v/>
      </c>
      <c r="W122" s="10" t="str">
        <f t="shared" si="137"/>
        <v/>
      </c>
      <c r="X122" s="10" t="str">
        <f t="shared" si="137"/>
        <v/>
      </c>
      <c r="Y122" s="10">
        <f t="shared" si="137"/>
        <v>53.60261586029926</v>
      </c>
      <c r="Z122" s="10">
        <f t="shared" si="137"/>
        <v>56.917361336671966</v>
      </c>
      <c r="AA122" s="10">
        <f t="shared" si="137"/>
        <v>60.675649669470246</v>
      </c>
      <c r="AB122" s="10">
        <f t="shared" si="137"/>
        <v>80.833883921419726</v>
      </c>
      <c r="AC122" s="10">
        <f t="shared" si="137"/>
        <v>88.278637618358474</v>
      </c>
      <c r="AD122" s="10">
        <f t="shared" si="137"/>
        <v>117.39158848885749</v>
      </c>
      <c r="AE122" s="10">
        <f t="shared" si="137"/>
        <v>115.41304259873424</v>
      </c>
      <c r="AF122" s="10">
        <f t="shared" si="137"/>
        <v>124.12106678012445</v>
      </c>
      <c r="AG122" s="10">
        <f t="shared" si="137"/>
        <v>157.67969211949378</v>
      </c>
      <c r="AH122" s="10">
        <f t="shared" si="137"/>
        <v>161.08937308198256</v>
      </c>
      <c r="AI122" s="10">
        <f t="shared" si="137"/>
        <v>153.84965284791485</v>
      </c>
      <c r="AJ122" s="10">
        <f t="shared" si="137"/>
        <v>134.40769720439158</v>
      </c>
      <c r="AK122" s="10">
        <f t="shared" si="137"/>
        <v>115.80641376256517</v>
      </c>
      <c r="AL122" s="10">
        <f t="shared" si="137"/>
        <v>91.123466421216293</v>
      </c>
      <c r="AM122" s="10">
        <f t="shared" si="137"/>
        <v>76.240706412627347</v>
      </c>
      <c r="AN122" s="10">
        <f t="shared" si="137"/>
        <v>71.453913435889362</v>
      </c>
      <c r="AO122" s="10">
        <f t="shared" si="137"/>
        <v>73.186382350131666</v>
      </c>
      <c r="AP122" s="10">
        <f t="shared" si="137"/>
        <v>76.13147263038033</v>
      </c>
      <c r="AQ122" s="10">
        <f t="shared" si="137"/>
        <v>88.41155376657801</v>
      </c>
      <c r="AR122" s="10">
        <f t="shared" si="137"/>
        <v>89.14902303588056</v>
      </c>
      <c r="AS122" s="10">
        <f t="shared" si="137"/>
        <v>90.992004521963054</v>
      </c>
      <c r="AT122" s="10">
        <f t="shared" si="137"/>
        <v>69.668437665247808</v>
      </c>
      <c r="AU122" s="10">
        <f t="shared" si="137"/>
        <v>69.127093751285003</v>
      </c>
      <c r="AV122" s="10">
        <f t="shared" si="137"/>
        <v>34.65989883497906</v>
      </c>
    </row>
    <row r="123" spans="1:49" x14ac:dyDescent="0.3">
      <c r="A123" s="4" t="str">
        <f t="shared" si="123"/>
        <v>Army</v>
      </c>
      <c r="B123" s="4" t="str">
        <f t="shared" si="123"/>
        <v>Non-Development
or Commercial Similar</v>
      </c>
      <c r="C123" s="24">
        <f t="shared" si="129"/>
        <v>5.2812979804455117E-2</v>
      </c>
      <c r="D123" s="24">
        <f t="shared" si="124"/>
        <v>1.5554809973394241E-4</v>
      </c>
      <c r="E123" s="24">
        <f t="shared" si="124"/>
        <v>-3.434867515E-3</v>
      </c>
      <c r="F123" s="24">
        <f t="shared" si="124"/>
        <v>1.0640541185429403E-4</v>
      </c>
      <c r="G123" s="12">
        <f t="shared" si="130"/>
        <v>-23.082349581095343</v>
      </c>
      <c r="H123" s="8">
        <f t="shared" si="131"/>
        <v>-1.0650383206499219</v>
      </c>
      <c r="I123" s="8">
        <f t="shared" si="132"/>
        <v>-3.0978025029968013E-2</v>
      </c>
      <c r="J123" s="21">
        <f t="shared" si="133"/>
        <v>-1.939696724951973E-4</v>
      </c>
      <c r="K123" s="21">
        <f t="shared" si="127"/>
        <v>1.3239492919738887E-5</v>
      </c>
      <c r="L123" s="21"/>
      <c r="M123" s="1" t="str">
        <f t="shared" si="125"/>
        <v>Army</v>
      </c>
      <c r="N123" s="1" t="str">
        <f t="shared" si="125"/>
        <v>Non-Development
or Commercial Similar</v>
      </c>
      <c r="O123" s="10" t="str">
        <f t="shared" ref="O123:AV123" si="138">IF(O7="","",O7/VLOOKUP(O$117,deflator,2,FALSE)/$C$116)</f>
        <v/>
      </c>
      <c r="P123" s="10" t="str">
        <f t="shared" si="138"/>
        <v/>
      </c>
      <c r="Q123" s="10" t="str">
        <f t="shared" si="138"/>
        <v/>
      </c>
      <c r="R123" s="10" t="str">
        <f t="shared" si="138"/>
        <v/>
      </c>
      <c r="S123" s="10" t="str">
        <f t="shared" si="138"/>
        <v/>
      </c>
      <c r="T123" s="10" t="str">
        <f t="shared" si="138"/>
        <v/>
      </c>
      <c r="U123" s="10" t="str">
        <f t="shared" si="138"/>
        <v/>
      </c>
      <c r="V123" s="10" t="str">
        <f t="shared" si="138"/>
        <v/>
      </c>
      <c r="W123" s="10" t="str">
        <f t="shared" si="138"/>
        <v/>
      </c>
      <c r="X123" s="10" t="str">
        <f t="shared" si="138"/>
        <v/>
      </c>
      <c r="Y123" s="10">
        <f t="shared" si="138"/>
        <v>2.1323565017227642E-3</v>
      </c>
      <c r="Z123" s="10">
        <f t="shared" si="138"/>
        <v>-5.1514408972760635E-4</v>
      </c>
      <c r="AA123" s="10">
        <f t="shared" si="138"/>
        <v>0.10372005714721724</v>
      </c>
      <c r="AB123" s="10">
        <f t="shared" si="138"/>
        <v>0.1488375713619588</v>
      </c>
      <c r="AC123" s="10">
        <f t="shared" si="138"/>
        <v>0.47956275545133287</v>
      </c>
      <c r="AD123" s="10">
        <f t="shared" si="138"/>
        <v>0.8092009251554354</v>
      </c>
      <c r="AE123" s="10">
        <f t="shared" si="138"/>
        <v>0.50079408852017737</v>
      </c>
      <c r="AF123" s="10">
        <f t="shared" si="138"/>
        <v>0.85178143232109738</v>
      </c>
      <c r="AG123" s="10">
        <f t="shared" si="138"/>
        <v>0.98233284483757333</v>
      </c>
      <c r="AH123" s="10">
        <f t="shared" si="138"/>
        <v>0.71399760662810019</v>
      </c>
      <c r="AI123" s="10">
        <f t="shared" si="138"/>
        <v>0.18666271040316298</v>
      </c>
      <c r="AJ123" s="10">
        <f t="shared" si="138"/>
        <v>0.27224895434069429</v>
      </c>
      <c r="AK123" s="10">
        <f t="shared" si="138"/>
        <v>0.33739061021265399</v>
      </c>
      <c r="AL123" s="10">
        <f t="shared" si="138"/>
        <v>0.28181999142298353</v>
      </c>
      <c r="AM123" s="10">
        <f t="shared" si="138"/>
        <v>9.0091334608566678E-2</v>
      </c>
      <c r="AN123" s="10">
        <f t="shared" si="138"/>
        <v>5.2812979804455117E-2</v>
      </c>
      <c r="AO123" s="10">
        <f t="shared" si="138"/>
        <v>6.5006674317364233E-2</v>
      </c>
      <c r="AP123" s="10">
        <f t="shared" si="138"/>
        <v>2.4386653095592792E-2</v>
      </c>
      <c r="AQ123" s="10">
        <f t="shared" si="138"/>
        <v>0.12010055973464141</v>
      </c>
      <c r="AR123" s="10">
        <f t="shared" si="138"/>
        <v>0.11388181023602249</v>
      </c>
      <c r="AS123" s="10">
        <f t="shared" si="138"/>
        <v>-2.2549099818561548E-3</v>
      </c>
      <c r="AT123" s="10">
        <f t="shared" si="138"/>
        <v>1.5554809973394241E-4</v>
      </c>
      <c r="AU123" s="10">
        <f t="shared" si="138"/>
        <v>-3.434867515E-3</v>
      </c>
      <c r="AV123" s="10">
        <f t="shared" si="138"/>
        <v>1.0640541185429403E-4</v>
      </c>
    </row>
    <row r="124" spans="1:49" x14ac:dyDescent="0.3">
      <c r="A124" s="4" t="str">
        <f t="shared" si="123"/>
        <v>Army</v>
      </c>
      <c r="B124" s="4" t="str">
        <f t="shared" si="123"/>
        <v>Any Commercial
Classification</v>
      </c>
      <c r="C124" s="24">
        <f t="shared" si="129"/>
        <v>15.717987598660798</v>
      </c>
      <c r="D124" s="24">
        <f t="shared" si="124"/>
        <v>47.812791587349906</v>
      </c>
      <c r="E124" s="24">
        <f t="shared" si="124"/>
        <v>43.521228437283</v>
      </c>
      <c r="F124" s="24">
        <f t="shared" si="124"/>
        <v>7.7184825685505931</v>
      </c>
      <c r="G124" s="12">
        <f t="shared" si="130"/>
        <v>-8.975763613857568E-2</v>
      </c>
      <c r="H124" s="8">
        <f t="shared" si="131"/>
        <v>1.7688804412208015</v>
      </c>
      <c r="I124" s="8">
        <f t="shared" si="132"/>
        <v>0.1773498323852104</v>
      </c>
      <c r="J124" s="21">
        <f t="shared" si="133"/>
        <v>2.4576780297066132</v>
      </c>
      <c r="K124" s="21">
        <f t="shared" si="127"/>
        <v>0.96037216093280631</v>
      </c>
      <c r="L124" s="21"/>
      <c r="M124" s="1" t="str">
        <f t="shared" si="125"/>
        <v>Army</v>
      </c>
      <c r="N124" s="1" t="str">
        <f t="shared" si="125"/>
        <v>Any Commercial
Classification</v>
      </c>
      <c r="O124" s="10" t="str">
        <f t="shared" ref="O124:AV124" si="139">IF(O8="","",O8/VLOOKUP(O$117,deflator,2,FALSE)/$C$116)</f>
        <v/>
      </c>
      <c r="P124" s="10" t="str">
        <f t="shared" si="139"/>
        <v/>
      </c>
      <c r="Q124" s="10" t="str">
        <f t="shared" si="139"/>
        <v/>
      </c>
      <c r="R124" s="10" t="str">
        <f t="shared" si="139"/>
        <v/>
      </c>
      <c r="S124" s="10" t="str">
        <f t="shared" si="139"/>
        <v/>
      </c>
      <c r="T124" s="10" t="str">
        <f t="shared" si="139"/>
        <v/>
      </c>
      <c r="U124" s="10" t="str">
        <f t="shared" si="139"/>
        <v/>
      </c>
      <c r="V124" s="10" t="str">
        <f t="shared" si="139"/>
        <v/>
      </c>
      <c r="W124" s="10" t="str">
        <f t="shared" si="139"/>
        <v/>
      </c>
      <c r="X124" s="10" t="str">
        <f t="shared" si="139"/>
        <v/>
      </c>
      <c r="Y124" s="10">
        <f t="shared" si="139"/>
        <v>5.906607560180734</v>
      </c>
      <c r="Z124" s="10">
        <f t="shared" si="139"/>
        <v>7.0584988959067125</v>
      </c>
      <c r="AA124" s="10">
        <f t="shared" si="139"/>
        <v>10.934776459913175</v>
      </c>
      <c r="AB124" s="10">
        <f t="shared" si="139"/>
        <v>16.857677407038121</v>
      </c>
      <c r="AC124" s="10">
        <f t="shared" si="139"/>
        <v>24.375665151421156</v>
      </c>
      <c r="AD124" s="10">
        <f t="shared" si="139"/>
        <v>19.852199526071981</v>
      </c>
      <c r="AE124" s="10">
        <f t="shared" si="139"/>
        <v>26.245958193630969</v>
      </c>
      <c r="AF124" s="10">
        <f t="shared" si="139"/>
        <v>36.097138605349144</v>
      </c>
      <c r="AG124" s="10">
        <f t="shared" si="139"/>
        <v>45.446029398902489</v>
      </c>
      <c r="AH124" s="10">
        <f t="shared" si="139"/>
        <v>32.424354964098519</v>
      </c>
      <c r="AI124" s="10">
        <f t="shared" si="139"/>
        <v>30.656772214439421</v>
      </c>
      <c r="AJ124" s="10">
        <f t="shared" si="139"/>
        <v>26.273119190436784</v>
      </c>
      <c r="AK124" s="10">
        <f t="shared" si="139"/>
        <v>21.092543342284149</v>
      </c>
      <c r="AL124" s="10">
        <f t="shared" si="139"/>
        <v>16.338970542023311</v>
      </c>
      <c r="AM124" s="10">
        <f t="shared" si="139"/>
        <v>15.19678943976764</v>
      </c>
      <c r="AN124" s="10">
        <f t="shared" si="139"/>
        <v>15.717987598660798</v>
      </c>
      <c r="AO124" s="10">
        <f t="shared" si="139"/>
        <v>15.215501894972419</v>
      </c>
      <c r="AP124" s="10">
        <f t="shared" si="139"/>
        <v>15.714300790544245</v>
      </c>
      <c r="AQ124" s="10">
        <f t="shared" si="139"/>
        <v>16.007785306971428</v>
      </c>
      <c r="AR124" s="10">
        <f t="shared" si="139"/>
        <v>17.246830028365444</v>
      </c>
      <c r="AS124" s="10">
        <f t="shared" si="139"/>
        <v>20.258573066647735</v>
      </c>
      <c r="AT124" s="10">
        <f t="shared" si="139"/>
        <v>47.812791587349906</v>
      </c>
      <c r="AU124" s="10">
        <f t="shared" si="139"/>
        <v>43.521228437283</v>
      </c>
      <c r="AV124" s="10">
        <f t="shared" si="139"/>
        <v>7.7184825685505931</v>
      </c>
    </row>
    <row r="125" spans="1:49" x14ac:dyDescent="0.3">
      <c r="A125" s="4" t="str">
        <f t="shared" si="123"/>
        <v>Army</v>
      </c>
      <c r="B125" s="4">
        <f t="shared" si="123"/>
        <v>0</v>
      </c>
      <c r="C125" s="24">
        <f t="shared" si="129"/>
        <v>4.3034379535321155E-5</v>
      </c>
      <c r="D125" s="24">
        <f t="shared" si="124"/>
        <v>2.2055310355613231E-2</v>
      </c>
      <c r="E125" s="24">
        <f t="shared" si="124"/>
        <v>1.2038080127800001E-2</v>
      </c>
      <c r="F125" s="24">
        <f t="shared" si="124"/>
        <v>4.7754775080230683E-3</v>
      </c>
      <c r="G125" s="12">
        <f t="shared" si="130"/>
        <v>-0.45418677254132467</v>
      </c>
      <c r="H125" s="8">
        <f t="shared" si="131"/>
        <v>278.73169958032167</v>
      </c>
      <c r="I125" s="8">
        <f t="shared" si="132"/>
        <v>0.39669760105640722</v>
      </c>
      <c r="J125" s="21">
        <f t="shared" si="133"/>
        <v>6.7979986117755963E-4</v>
      </c>
      <c r="K125" s="21">
        <f t="shared" si="127"/>
        <v>5.9418876872936277E-4</v>
      </c>
      <c r="L125" s="21"/>
      <c r="M125" s="1" t="str">
        <f t="shared" si="125"/>
        <v>Army</v>
      </c>
      <c r="N125" s="1">
        <f t="shared" si="125"/>
        <v>0</v>
      </c>
      <c r="O125" s="10">
        <f t="shared" ref="O125:AL125" si="140">IF(O9="","",O9/VLOOKUP(O$117,deflator,2,FALSE)/$C$116)</f>
        <v>45.341623216195636</v>
      </c>
      <c r="P125" s="10">
        <f t="shared" si="140"/>
        <v>66.964058620349803</v>
      </c>
      <c r="Q125" s="10">
        <f t="shared" si="140"/>
        <v>58.253969126929327</v>
      </c>
      <c r="R125" s="10">
        <f t="shared" si="140"/>
        <v>56.082714189999848</v>
      </c>
      <c r="S125" s="10">
        <f t="shared" si="140"/>
        <v>36.930936282101904</v>
      </c>
      <c r="T125" s="10">
        <f t="shared" si="140"/>
        <v>51.70693499928538</v>
      </c>
      <c r="U125" s="10">
        <f t="shared" si="140"/>
        <v>54.485118895085286</v>
      </c>
      <c r="V125" s="10">
        <f t="shared" si="140"/>
        <v>52.72884206118944</v>
      </c>
      <c r="W125" s="10">
        <f t="shared" si="140"/>
        <v>51.916173443894969</v>
      </c>
      <c r="X125" s="10">
        <f t="shared" si="140"/>
        <v>55.703658070060854</v>
      </c>
      <c r="Y125" s="10" t="str">
        <f t="shared" si="140"/>
        <v/>
      </c>
      <c r="Z125" s="10">
        <f t="shared" si="140"/>
        <v>1.1420282997253509E-3</v>
      </c>
      <c r="AA125" s="10">
        <f t="shared" si="140"/>
        <v>5.2179652238054307E-5</v>
      </c>
      <c r="AB125" s="10">
        <f t="shared" si="140"/>
        <v>6.5644685438867703E-5</v>
      </c>
      <c r="AC125" s="10">
        <f t="shared" si="140"/>
        <v>0</v>
      </c>
      <c r="AD125" s="10" t="str">
        <f t="shared" si="140"/>
        <v/>
      </c>
      <c r="AE125" s="10" t="str">
        <f t="shared" si="140"/>
        <v/>
      </c>
      <c r="AF125" s="10" t="str">
        <f t="shared" si="140"/>
        <v/>
      </c>
      <c r="AG125" s="10" t="str">
        <f t="shared" si="140"/>
        <v/>
      </c>
      <c r="AH125" s="10">
        <f t="shared" si="140"/>
        <v>-1.3196059947340886E-7</v>
      </c>
      <c r="AI125" s="10">
        <f t="shared" si="140"/>
        <v>-2.1612340502626609E-5</v>
      </c>
      <c r="AJ125" s="10">
        <f t="shared" si="140"/>
        <v>-1.4234450095320226E-9</v>
      </c>
      <c r="AK125" s="10" t="str">
        <f t="shared" si="140"/>
        <v/>
      </c>
      <c r="AL125" s="10">
        <f t="shared" si="140"/>
        <v>0</v>
      </c>
      <c r="AM125" s="10" t="str">
        <f t="shared" ref="AM125:AU125" si="141">IF(AM9="","",AM9/VLOOKUP(AM$117,deflator,2,FALSE)/$C$116)</f>
        <v/>
      </c>
      <c r="AN125" s="10">
        <f t="shared" si="141"/>
        <v>4.3034379535321155E-5</v>
      </c>
      <c r="AO125" s="10">
        <f t="shared" si="141"/>
        <v>3.8221527510106802E-5</v>
      </c>
      <c r="AP125" s="10" t="str">
        <f t="shared" si="141"/>
        <v/>
      </c>
      <c r="AQ125" s="10">
        <f t="shared" si="141"/>
        <v>1.4711215942887816E-2</v>
      </c>
      <c r="AR125" s="10">
        <f t="shared" si="141"/>
        <v>4.8052338693752548E-2</v>
      </c>
      <c r="AS125" s="10">
        <f t="shared" si="141"/>
        <v>3.860917849072628E-2</v>
      </c>
      <c r="AT125" s="10">
        <f t="shared" si="141"/>
        <v>2.2055310355613231E-2</v>
      </c>
      <c r="AU125" s="10">
        <f t="shared" si="141"/>
        <v>1.2038080127800001E-2</v>
      </c>
      <c r="AV125" s="10">
        <f>IF(AV9="","",AV9/VLOOKUP(AV$117,deflator,2,FALSE)/$C$116)</f>
        <v>4.7754775080230683E-3</v>
      </c>
    </row>
    <row r="126" spans="1:49" x14ac:dyDescent="0.3">
      <c r="A126" s="4" t="str">
        <f t="shared" si="123"/>
        <v>Grand Total</v>
      </c>
      <c r="B126" s="4">
        <f t="shared" si="123"/>
        <v>0</v>
      </c>
      <c r="C126" s="24">
        <f t="shared" si="129"/>
        <v>16.486778699059833</v>
      </c>
      <c r="D126" s="24">
        <f t="shared" si="124"/>
        <v>17.269187260687339</v>
      </c>
      <c r="E126" s="24">
        <f t="shared" si="124"/>
        <v>17.708270941608397</v>
      </c>
      <c r="F126" s="24">
        <f t="shared" si="124"/>
        <v>8.0369703355974593</v>
      </c>
      <c r="G126" s="12">
        <f t="shared" si="130"/>
        <v>2.5425845136361147E-2</v>
      </c>
      <c r="H126" s="8">
        <f t="shared" si="131"/>
        <v>7.4089199888285107E-2</v>
      </c>
      <c r="I126" s="8">
        <f t="shared" si="132"/>
        <v>0.45385404154356596</v>
      </c>
      <c r="J126" s="21" t="b">
        <f t="shared" si="133"/>
        <v>0</v>
      </c>
      <c r="K126" s="21" t="b">
        <f t="shared" si="127"/>
        <v>0</v>
      </c>
      <c r="L126" s="21"/>
      <c r="M126" s="1" t="s">
        <v>24</v>
      </c>
      <c r="O126" s="10">
        <f t="shared" ref="O126:AV126" si="142">O10/VLOOKUP(O$117,deflator,2,FALSE)/$C$116</f>
        <v>0</v>
      </c>
      <c r="P126" s="10">
        <f t="shared" si="142"/>
        <v>0</v>
      </c>
      <c r="Q126" s="10">
        <f t="shared" si="142"/>
        <v>0</v>
      </c>
      <c r="R126" s="10">
        <f t="shared" si="142"/>
        <v>0</v>
      </c>
      <c r="S126" s="10">
        <f t="shared" si="142"/>
        <v>0</v>
      </c>
      <c r="T126" s="10">
        <f t="shared" si="142"/>
        <v>0</v>
      </c>
      <c r="U126" s="10">
        <f t="shared" si="142"/>
        <v>0</v>
      </c>
      <c r="V126" s="10">
        <f t="shared" si="142"/>
        <v>0</v>
      </c>
      <c r="W126" s="10">
        <f t="shared" si="142"/>
        <v>0</v>
      </c>
      <c r="X126" s="10">
        <f t="shared" si="142"/>
        <v>0</v>
      </c>
      <c r="Y126" s="10">
        <f t="shared" si="142"/>
        <v>6.4621055823974096</v>
      </c>
      <c r="Z126" s="10">
        <f t="shared" si="142"/>
        <v>6.9862944112949013</v>
      </c>
      <c r="AA126" s="10">
        <f t="shared" si="142"/>
        <v>7.5574939982448406</v>
      </c>
      <c r="AB126" s="10">
        <f t="shared" si="142"/>
        <v>9.6423129030192776</v>
      </c>
      <c r="AC126" s="10">
        <f t="shared" si="142"/>
        <v>8.8542311838499916</v>
      </c>
      <c r="AD126" s="10">
        <f t="shared" si="142"/>
        <v>32.060125162065653</v>
      </c>
      <c r="AE126" s="10">
        <f t="shared" si="142"/>
        <v>32.202876889753256</v>
      </c>
      <c r="AF126" s="10">
        <f t="shared" si="142"/>
        <v>14.869349379583008</v>
      </c>
      <c r="AG126" s="10">
        <f t="shared" si="142"/>
        <v>11.500169912940912</v>
      </c>
      <c r="AH126" s="10">
        <f t="shared" si="142"/>
        <v>14.773745827043021</v>
      </c>
      <c r="AI126" s="10">
        <f t="shared" si="142"/>
        <v>17.221415792825169</v>
      </c>
      <c r="AJ126" s="10">
        <f t="shared" si="142"/>
        <v>16.906574076620359</v>
      </c>
      <c r="AK126" s="10">
        <f t="shared" si="142"/>
        <v>17.137194240525211</v>
      </c>
      <c r="AL126" s="10">
        <f t="shared" si="142"/>
        <v>14.150357788811863</v>
      </c>
      <c r="AM126" s="10">
        <f t="shared" si="142"/>
        <v>14.652888708025532</v>
      </c>
      <c r="AN126" s="10">
        <f t="shared" si="142"/>
        <v>16.486778699059833</v>
      </c>
      <c r="AO126" s="10">
        <f t="shared" si="142"/>
        <v>19.554631982615323</v>
      </c>
      <c r="AP126" s="10">
        <f t="shared" si="142"/>
        <v>21.357279416962609</v>
      </c>
      <c r="AQ126" s="10">
        <f t="shared" si="142"/>
        <v>25.726168933262901</v>
      </c>
      <c r="AR126" s="10">
        <f t="shared" si="142"/>
        <v>25.217378326580477</v>
      </c>
      <c r="AS126" s="10">
        <f t="shared" si="142"/>
        <v>21.639048777378633</v>
      </c>
      <c r="AT126" s="10">
        <f t="shared" si="142"/>
        <v>17.269187260687339</v>
      </c>
      <c r="AU126" s="10">
        <f t="shared" si="142"/>
        <v>17.708270941608397</v>
      </c>
      <c r="AV126" s="10">
        <f t="shared" si="142"/>
        <v>8.0369703355974593</v>
      </c>
    </row>
    <row r="127" spans="1:49" x14ac:dyDescent="0.3">
      <c r="M127" s="1" t="s">
        <v>21</v>
      </c>
      <c r="N127" s="15"/>
      <c r="O127" s="15" t="b">
        <f t="shared" ref="O127:AU127" si="143">O126=SUM(O118:O125)</f>
        <v>0</v>
      </c>
      <c r="P127" s="15" t="b">
        <f t="shared" si="143"/>
        <v>0</v>
      </c>
      <c r="Q127" s="15" t="b">
        <f t="shared" si="143"/>
        <v>0</v>
      </c>
      <c r="R127" s="15" t="b">
        <f t="shared" si="143"/>
        <v>0</v>
      </c>
      <c r="S127" s="15" t="b">
        <f t="shared" si="143"/>
        <v>0</v>
      </c>
      <c r="T127" s="15" t="b">
        <f t="shared" si="143"/>
        <v>0</v>
      </c>
      <c r="U127" s="15" t="b">
        <f t="shared" si="143"/>
        <v>0</v>
      </c>
      <c r="V127" s="15" t="b">
        <f t="shared" si="143"/>
        <v>0</v>
      </c>
      <c r="W127" s="15" t="b">
        <f t="shared" si="143"/>
        <v>0</v>
      </c>
      <c r="X127" s="15" t="b">
        <f t="shared" si="143"/>
        <v>0</v>
      </c>
      <c r="Y127" s="15" t="b">
        <f t="shared" si="143"/>
        <v>0</v>
      </c>
      <c r="Z127" s="15" t="b">
        <f t="shared" si="143"/>
        <v>0</v>
      </c>
      <c r="AA127" s="15" t="b">
        <f t="shared" si="143"/>
        <v>0</v>
      </c>
      <c r="AB127" s="15" t="b">
        <f t="shared" si="143"/>
        <v>0</v>
      </c>
      <c r="AC127" s="15" t="b">
        <f t="shared" si="143"/>
        <v>0</v>
      </c>
      <c r="AD127" s="15" t="b">
        <f t="shared" si="143"/>
        <v>0</v>
      </c>
      <c r="AE127" s="15" t="b">
        <f t="shared" si="143"/>
        <v>0</v>
      </c>
      <c r="AF127" s="15" t="b">
        <f t="shared" si="143"/>
        <v>0</v>
      </c>
      <c r="AG127" s="15" t="b">
        <f t="shared" si="143"/>
        <v>0</v>
      </c>
      <c r="AH127" s="15" t="b">
        <f t="shared" si="143"/>
        <v>0</v>
      </c>
      <c r="AI127" s="15" t="b">
        <f t="shared" si="143"/>
        <v>0</v>
      </c>
      <c r="AJ127" s="15" t="b">
        <f t="shared" si="143"/>
        <v>0</v>
      </c>
      <c r="AK127" s="15" t="b">
        <f t="shared" si="143"/>
        <v>0</v>
      </c>
      <c r="AL127" s="15" t="b">
        <f t="shared" si="143"/>
        <v>0</v>
      </c>
      <c r="AM127" s="15" t="b">
        <f t="shared" si="143"/>
        <v>0</v>
      </c>
      <c r="AN127" s="15" t="b">
        <f t="shared" si="143"/>
        <v>0</v>
      </c>
      <c r="AO127" s="15" t="b">
        <f t="shared" si="143"/>
        <v>0</v>
      </c>
      <c r="AP127" s="15" t="b">
        <f t="shared" si="143"/>
        <v>0</v>
      </c>
      <c r="AQ127" s="15" t="b">
        <f t="shared" si="143"/>
        <v>0</v>
      </c>
      <c r="AR127" s="15" t="b">
        <f t="shared" si="143"/>
        <v>0</v>
      </c>
      <c r="AS127" s="15" t="b">
        <f t="shared" si="143"/>
        <v>0</v>
      </c>
      <c r="AT127" s="15" t="b">
        <f t="shared" si="143"/>
        <v>0</v>
      </c>
      <c r="AU127" s="15" t="b">
        <f t="shared" si="143"/>
        <v>0</v>
      </c>
      <c r="AV127" s="15" t="b">
        <f>AV126=SUM(AV118:AV125)</f>
        <v>0</v>
      </c>
    </row>
    <row r="128" spans="1:49" x14ac:dyDescent="0.3">
      <c r="B128" s="8"/>
      <c r="C128" s="8"/>
      <c r="D128" s="4"/>
      <c r="E128" s="29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0"/>
      <c r="AO128" s="30"/>
      <c r="AP128" s="31"/>
      <c r="AQ128" s="31"/>
      <c r="AR128" s="31"/>
      <c r="AS128" s="30"/>
      <c r="AT128" s="30"/>
      <c r="AU128" s="30"/>
      <c r="AV128" s="30"/>
    </row>
    <row r="129" spans="5:48" x14ac:dyDescent="0.3">
      <c r="M129" s="1" t="s">
        <v>23</v>
      </c>
      <c r="N129" s="1" t="s">
        <v>22</v>
      </c>
      <c r="O129" s="6">
        <f t="shared" ref="O129:AR129" si="144">O117</f>
        <v>1990</v>
      </c>
      <c r="P129" s="6">
        <f t="shared" si="144"/>
        <v>1991</v>
      </c>
      <c r="Q129" s="6">
        <f t="shared" si="144"/>
        <v>1992</v>
      </c>
      <c r="R129" s="6">
        <f t="shared" si="144"/>
        <v>1993</v>
      </c>
      <c r="S129" s="6">
        <f t="shared" si="144"/>
        <v>1994</v>
      </c>
      <c r="T129" s="6">
        <f t="shared" si="144"/>
        <v>1995</v>
      </c>
      <c r="U129" s="6">
        <f t="shared" si="144"/>
        <v>1996</v>
      </c>
      <c r="V129" s="6">
        <f t="shared" si="144"/>
        <v>1997</v>
      </c>
      <c r="W129" s="6">
        <f t="shared" si="144"/>
        <v>1998</v>
      </c>
      <c r="X129" s="6">
        <f t="shared" si="144"/>
        <v>1999</v>
      </c>
      <c r="Y129" s="6">
        <f t="shared" si="144"/>
        <v>2000</v>
      </c>
      <c r="Z129" s="6">
        <f t="shared" si="144"/>
        <v>2001</v>
      </c>
      <c r="AA129" s="6">
        <f t="shared" si="144"/>
        <v>2002</v>
      </c>
      <c r="AB129" s="6">
        <f t="shared" si="144"/>
        <v>2003</v>
      </c>
      <c r="AC129" s="6">
        <f t="shared" si="144"/>
        <v>2004</v>
      </c>
      <c r="AD129" s="6">
        <f t="shared" si="144"/>
        <v>2005</v>
      </c>
      <c r="AE129" s="6">
        <f t="shared" si="144"/>
        <v>2006</v>
      </c>
      <c r="AF129" s="6">
        <f t="shared" si="144"/>
        <v>2007</v>
      </c>
      <c r="AG129" s="6">
        <f t="shared" si="144"/>
        <v>2008</v>
      </c>
      <c r="AH129" s="6">
        <f t="shared" si="144"/>
        <v>2009</v>
      </c>
      <c r="AI129" s="6">
        <f t="shared" si="144"/>
        <v>2010</v>
      </c>
      <c r="AJ129" s="6">
        <f t="shared" si="144"/>
        <v>2011</v>
      </c>
      <c r="AK129" s="6">
        <f t="shared" si="144"/>
        <v>2012</v>
      </c>
      <c r="AL129" s="6">
        <f t="shared" si="144"/>
        <v>2013</v>
      </c>
      <c r="AM129" s="6">
        <f t="shared" si="144"/>
        <v>2014</v>
      </c>
      <c r="AN129" s="6">
        <f t="shared" si="144"/>
        <v>2015</v>
      </c>
      <c r="AO129" s="6">
        <f t="shared" si="144"/>
        <v>2016</v>
      </c>
      <c r="AP129" s="6">
        <f t="shared" si="144"/>
        <v>2017</v>
      </c>
      <c r="AQ129" s="6">
        <f t="shared" si="144"/>
        <v>2018</v>
      </c>
      <c r="AR129" s="6">
        <f t="shared" si="144"/>
        <v>2019</v>
      </c>
      <c r="AS129" s="6">
        <f>AT117</f>
        <v>2021</v>
      </c>
      <c r="AT129" s="6"/>
      <c r="AU129" s="6">
        <f>AU117</f>
        <v>2022</v>
      </c>
      <c r="AV129" s="6">
        <f>AV117</f>
        <v>2023</v>
      </c>
    </row>
    <row r="130" spans="5:48" x14ac:dyDescent="0.3">
      <c r="E130" s="29"/>
      <c r="M130" s="1" t="str">
        <f t="shared" ref="M130:N137" si="145">M118</f>
        <v>Air Force</v>
      </c>
      <c r="N130" s="1" t="str">
        <f t="shared" si="145"/>
        <v>Not Classified
as Commercial</v>
      </c>
      <c r="O130" s="8" t="str">
        <f t="shared" ref="O130:AR137" si="146">IF(O118="","",O118/O$126)</f>
        <v/>
      </c>
      <c r="P130" s="8" t="str">
        <f t="shared" si="146"/>
        <v/>
      </c>
      <c r="Q130" s="8" t="str">
        <f t="shared" si="146"/>
        <v/>
      </c>
      <c r="R130" s="8" t="str">
        <f t="shared" si="146"/>
        <v/>
      </c>
      <c r="S130" s="8" t="str">
        <f t="shared" si="146"/>
        <v/>
      </c>
      <c r="T130" s="8" t="str">
        <f t="shared" si="146"/>
        <v/>
      </c>
      <c r="U130" s="8" t="str">
        <f t="shared" si="146"/>
        <v/>
      </c>
      <c r="V130" s="8" t="str">
        <f t="shared" si="146"/>
        <v/>
      </c>
      <c r="W130" s="8" t="str">
        <f t="shared" si="146"/>
        <v/>
      </c>
      <c r="X130" s="8" t="str">
        <f t="shared" si="146"/>
        <v/>
      </c>
      <c r="Y130" s="12">
        <f t="shared" si="146"/>
        <v>8.542877011410738</v>
      </c>
      <c r="Z130" s="12">
        <f t="shared" si="146"/>
        <v>8.0355432413441061</v>
      </c>
      <c r="AA130" s="12">
        <f t="shared" si="146"/>
        <v>8.0987317791322173</v>
      </c>
      <c r="AB130" s="12">
        <f t="shared" si="146"/>
        <v>7.2190453971040327</v>
      </c>
      <c r="AC130" s="12">
        <f t="shared" si="146"/>
        <v>7.2776163563025307</v>
      </c>
      <c r="AD130" s="12">
        <f t="shared" si="146"/>
        <v>2.0666768236840269</v>
      </c>
      <c r="AE130" s="12">
        <f t="shared" si="146"/>
        <v>2.3673828332760736</v>
      </c>
      <c r="AF130" s="12">
        <f t="shared" si="146"/>
        <v>5.5054376165781029</v>
      </c>
      <c r="AG130" s="12">
        <f t="shared" si="146"/>
        <v>6.3258848720144272</v>
      </c>
      <c r="AH130" s="12">
        <f t="shared" si="146"/>
        <v>5.2069434925003684</v>
      </c>
      <c r="AI130" s="12">
        <f t="shared" si="146"/>
        <v>4.250274081959728</v>
      </c>
      <c r="AJ130" s="12">
        <f t="shared" si="146"/>
        <v>4.3232120931859823</v>
      </c>
      <c r="AK130" s="12">
        <f t="shared" si="146"/>
        <v>4.7247526860252984</v>
      </c>
      <c r="AL130" s="12">
        <f t="shared" si="146"/>
        <v>4.2782432746738674</v>
      </c>
      <c r="AM130" s="12">
        <f t="shared" si="146"/>
        <v>4.1226151547796306</v>
      </c>
      <c r="AN130" s="27">
        <f t="shared" si="146"/>
        <v>3.4332532270355522</v>
      </c>
      <c r="AO130" s="12">
        <f t="shared" si="146"/>
        <v>3.5473051312408264</v>
      </c>
      <c r="AP130" s="12">
        <f t="shared" si="146"/>
        <v>2.9606870399355198</v>
      </c>
      <c r="AQ130" s="12">
        <f t="shared" si="146"/>
        <v>2.8240918556586583</v>
      </c>
      <c r="AR130" s="12">
        <f t="shared" si="146"/>
        <v>2.9819259784223302</v>
      </c>
      <c r="AS130" s="27">
        <f t="shared" ref="AS130:AS137" si="147">IF(AT118="","",AT118/AT$126)</f>
        <v>4.1557632324976641</v>
      </c>
      <c r="AT130" s="27"/>
      <c r="AU130" s="27">
        <f t="shared" ref="AU130:AV137" si="148">IF(AU118="","",AU118/AU$126)</f>
        <v>3.7484928159354571</v>
      </c>
      <c r="AV130" s="27">
        <f t="shared" si="148"/>
        <v>4.7693334185036216</v>
      </c>
    </row>
    <row r="131" spans="5:48" x14ac:dyDescent="0.3">
      <c r="E131" s="29"/>
      <c r="M131" s="1" t="str">
        <f t="shared" si="145"/>
        <v>Air Force</v>
      </c>
      <c r="N131" s="1" t="str">
        <f t="shared" si="145"/>
        <v>Non-Development
or Commercial Similar</v>
      </c>
      <c r="O131" s="8" t="str">
        <f t="shared" si="146"/>
        <v/>
      </c>
      <c r="P131" s="8" t="str">
        <f t="shared" si="146"/>
        <v/>
      </c>
      <c r="Q131" s="8" t="str">
        <f t="shared" si="146"/>
        <v/>
      </c>
      <c r="R131" s="8" t="str">
        <f t="shared" si="146"/>
        <v/>
      </c>
      <c r="S131" s="8" t="str">
        <f t="shared" si="146"/>
        <v/>
      </c>
      <c r="T131" s="8" t="str">
        <f t="shared" si="146"/>
        <v/>
      </c>
      <c r="U131" s="8" t="str">
        <f t="shared" si="146"/>
        <v/>
      </c>
      <c r="V131" s="8" t="str">
        <f t="shared" si="146"/>
        <v/>
      </c>
      <c r="W131" s="8" t="str">
        <f t="shared" si="146"/>
        <v/>
      </c>
      <c r="X131" s="8" t="str">
        <f t="shared" si="146"/>
        <v/>
      </c>
      <c r="Y131" s="12">
        <f t="shared" si="146"/>
        <v>0</v>
      </c>
      <c r="Z131" s="12">
        <f t="shared" si="146"/>
        <v>0</v>
      </c>
      <c r="AA131" s="12">
        <f t="shared" si="146"/>
        <v>1.9822008438751305E-2</v>
      </c>
      <c r="AB131" s="12">
        <f t="shared" si="146"/>
        <v>2.4107851473317593E-2</v>
      </c>
      <c r="AC131" s="12">
        <f t="shared" si="146"/>
        <v>6.6409197381345778E-2</v>
      </c>
      <c r="AD131" s="12">
        <f t="shared" si="146"/>
        <v>5.9967449690458818E-3</v>
      </c>
      <c r="AE131" s="12">
        <f t="shared" si="146"/>
        <v>1.1931452508171612E-3</v>
      </c>
      <c r="AF131" s="12">
        <f t="shared" si="146"/>
        <v>2.5702248334579323E-3</v>
      </c>
      <c r="AG131" s="12">
        <f t="shared" si="146"/>
        <v>5.3710419511389784E-3</v>
      </c>
      <c r="AH131" s="12">
        <f t="shared" si="146"/>
        <v>3.3895752922584576E-3</v>
      </c>
      <c r="AI131" s="12">
        <f t="shared" si="146"/>
        <v>3.5693016321927569E-3</v>
      </c>
      <c r="AJ131" s="12">
        <f t="shared" si="146"/>
        <v>1.7236707539029339E-2</v>
      </c>
      <c r="AK131" s="12">
        <f t="shared" si="146"/>
        <v>1.7320694605537545E-2</v>
      </c>
      <c r="AL131" s="12">
        <f t="shared" si="146"/>
        <v>7.2003872378792935E-3</v>
      </c>
      <c r="AM131" s="12">
        <f t="shared" si="146"/>
        <v>2.0647831179385822E-3</v>
      </c>
      <c r="AN131" s="27">
        <f t="shared" si="146"/>
        <v>1.3166056595737138E-3</v>
      </c>
      <c r="AO131" s="12">
        <f t="shared" si="146"/>
        <v>6.4056074270421983E-4</v>
      </c>
      <c r="AP131" s="12">
        <f t="shared" si="146"/>
        <v>5.0054685209496414E-5</v>
      </c>
      <c r="AQ131" s="12">
        <f t="shared" si="146"/>
        <v>1.9695364115048127E-5</v>
      </c>
      <c r="AR131" s="12">
        <f t="shared" si="146"/>
        <v>1.5964853032715467E-6</v>
      </c>
      <c r="AS131" s="27">
        <f t="shared" si="147"/>
        <v>1.5531949145007298E-3</v>
      </c>
      <c r="AT131" s="27"/>
      <c r="AU131" s="27">
        <f t="shared" si="148"/>
        <v>2.0665391041321049E-3</v>
      </c>
      <c r="AV131" s="27">
        <f t="shared" si="148"/>
        <v>1.6900835863736844E-3</v>
      </c>
    </row>
    <row r="132" spans="5:48" x14ac:dyDescent="0.3">
      <c r="E132" s="29"/>
      <c r="M132" s="1" t="str">
        <f t="shared" si="145"/>
        <v>Air Force</v>
      </c>
      <c r="N132" s="1" t="str">
        <f t="shared" si="145"/>
        <v>Any Commercial
Classification</v>
      </c>
      <c r="O132" s="8" t="str">
        <f t="shared" si="146"/>
        <v/>
      </c>
      <c r="P132" s="8" t="str">
        <f t="shared" si="146"/>
        <v/>
      </c>
      <c r="Q132" s="8" t="str">
        <f t="shared" si="146"/>
        <v/>
      </c>
      <c r="R132" s="8" t="str">
        <f t="shared" si="146"/>
        <v/>
      </c>
      <c r="S132" s="8" t="str">
        <f t="shared" si="146"/>
        <v/>
      </c>
      <c r="T132" s="8" t="str">
        <f t="shared" si="146"/>
        <v/>
      </c>
      <c r="U132" s="8" t="str">
        <f t="shared" si="146"/>
        <v/>
      </c>
      <c r="V132" s="8" t="str">
        <f t="shared" si="146"/>
        <v/>
      </c>
      <c r="W132" s="8" t="str">
        <f t="shared" si="146"/>
        <v/>
      </c>
      <c r="X132" s="8" t="str">
        <f t="shared" si="146"/>
        <v/>
      </c>
      <c r="Y132" s="12">
        <f t="shared" si="146"/>
        <v>0.94804487975402785</v>
      </c>
      <c r="Z132" s="12">
        <f t="shared" si="146"/>
        <v>1.1392350147790358</v>
      </c>
      <c r="AA132" s="12">
        <f t="shared" si="146"/>
        <v>1.6221654662339267</v>
      </c>
      <c r="AB132" s="12">
        <f t="shared" si="146"/>
        <v>1.5369074144142796</v>
      </c>
      <c r="AC132" s="12">
        <f t="shared" si="146"/>
        <v>1.9053033983163854</v>
      </c>
      <c r="AD132" s="12">
        <f t="shared" si="146"/>
        <v>0.43006981291614765</v>
      </c>
      <c r="AE132" s="12">
        <f t="shared" si="146"/>
        <v>0.37271488603623859</v>
      </c>
      <c r="AF132" s="12">
        <f t="shared" si="146"/>
        <v>0.88702597870486999</v>
      </c>
      <c r="AG132" s="12">
        <f t="shared" si="146"/>
        <v>1.0466638315706356</v>
      </c>
      <c r="AH132" s="12">
        <f t="shared" si="146"/>
        <v>0.84654460012790445</v>
      </c>
      <c r="AI132" s="12">
        <f t="shared" si="146"/>
        <v>0.67672783332021658</v>
      </c>
      <c r="AJ132" s="12">
        <f t="shared" si="146"/>
        <v>0.62563619788843172</v>
      </c>
      <c r="AK132" s="12">
        <f t="shared" si="146"/>
        <v>0.51150356551268805</v>
      </c>
      <c r="AL132" s="12">
        <f t="shared" si="146"/>
        <v>0.52673663480742849</v>
      </c>
      <c r="AM132" s="12">
        <f t="shared" si="146"/>
        <v>0.49602890628039753</v>
      </c>
      <c r="AN132" s="27">
        <f t="shared" si="146"/>
        <v>0.41844299982891758</v>
      </c>
      <c r="AO132" s="12">
        <f t="shared" si="146"/>
        <v>0.41163639431485705</v>
      </c>
      <c r="AP132" s="12">
        <f t="shared" si="146"/>
        <v>0.37754629292597686</v>
      </c>
      <c r="AQ132" s="12">
        <f t="shared" si="146"/>
        <v>0.34257599119070159</v>
      </c>
      <c r="AR132" s="12">
        <f t="shared" si="146"/>
        <v>0.38661794326502358</v>
      </c>
      <c r="AS132" s="27">
        <f t="shared" si="147"/>
        <v>0.73759553706617964</v>
      </c>
      <c r="AT132" s="27"/>
      <c r="AU132" s="27">
        <f t="shared" si="148"/>
        <v>0.7089347087430351</v>
      </c>
      <c r="AV132" s="27">
        <f t="shared" si="148"/>
        <v>0.65298985577327406</v>
      </c>
    </row>
    <row r="133" spans="5:48" x14ac:dyDescent="0.3">
      <c r="E133" s="29"/>
      <c r="M133" s="1" t="str">
        <f t="shared" si="145"/>
        <v>Air Force</v>
      </c>
      <c r="N133" s="1">
        <f t="shared" si="145"/>
        <v>0</v>
      </c>
      <c r="O133" s="8" t="e">
        <f t="shared" si="146"/>
        <v>#DIV/0!</v>
      </c>
      <c r="P133" s="8" t="e">
        <f t="shared" si="146"/>
        <v>#DIV/0!</v>
      </c>
      <c r="Q133" s="8" t="e">
        <f t="shared" si="146"/>
        <v>#DIV/0!</v>
      </c>
      <c r="R133" s="8" t="e">
        <f t="shared" si="146"/>
        <v>#DIV/0!</v>
      </c>
      <c r="S133" s="8" t="e">
        <f t="shared" si="146"/>
        <v>#DIV/0!</v>
      </c>
      <c r="T133" s="8" t="e">
        <f t="shared" si="146"/>
        <v>#DIV/0!</v>
      </c>
      <c r="U133" s="8" t="e">
        <f t="shared" si="146"/>
        <v>#DIV/0!</v>
      </c>
      <c r="V133" s="8" t="e">
        <f t="shared" si="146"/>
        <v>#DIV/0!</v>
      </c>
      <c r="W133" s="8" t="e">
        <f t="shared" si="146"/>
        <v>#DIV/0!</v>
      </c>
      <c r="X133" s="8" t="e">
        <f t="shared" si="146"/>
        <v>#DIV/0!</v>
      </c>
      <c r="Y133" s="12" t="str">
        <f t="shared" si="146"/>
        <v/>
      </c>
      <c r="Z133" s="12" t="str">
        <f t="shared" si="146"/>
        <v/>
      </c>
      <c r="AA133" s="12">
        <f t="shared" si="146"/>
        <v>2.2118514982190835E-3</v>
      </c>
      <c r="AB133" s="12" t="str">
        <f t="shared" si="146"/>
        <v/>
      </c>
      <c r="AC133" s="12" t="str">
        <f t="shared" si="146"/>
        <v/>
      </c>
      <c r="AD133" s="12" t="str">
        <f t="shared" si="146"/>
        <v/>
      </c>
      <c r="AE133" s="12" t="str">
        <f t="shared" si="146"/>
        <v/>
      </c>
      <c r="AF133" s="12" t="str">
        <f t="shared" si="146"/>
        <v/>
      </c>
      <c r="AG133" s="12" t="str">
        <f t="shared" si="146"/>
        <v/>
      </c>
      <c r="AH133" s="12">
        <f t="shared" si="146"/>
        <v>0</v>
      </c>
      <c r="AI133" s="12" t="str">
        <f t="shared" si="146"/>
        <v/>
      </c>
      <c r="AJ133" s="12" t="str">
        <f t="shared" si="146"/>
        <v/>
      </c>
      <c r="AK133" s="12" t="str">
        <f t="shared" si="146"/>
        <v/>
      </c>
      <c r="AL133" s="12" t="str">
        <f t="shared" si="146"/>
        <v/>
      </c>
      <c r="AM133" s="12" t="str">
        <f t="shared" si="146"/>
        <v/>
      </c>
      <c r="AN133" s="38" t="str">
        <f t="shared" si="146"/>
        <v/>
      </c>
      <c r="AO133" s="12" t="str">
        <f t="shared" si="146"/>
        <v/>
      </c>
      <c r="AP133" s="12" t="str">
        <f t="shared" si="146"/>
        <v/>
      </c>
      <c r="AQ133" s="12" t="str">
        <f t="shared" si="146"/>
        <v/>
      </c>
      <c r="AR133" s="12">
        <f t="shared" si="146"/>
        <v>9.0634459577377005E-6</v>
      </c>
      <c r="AS133" s="27" t="str">
        <f t="shared" si="147"/>
        <v/>
      </c>
      <c r="AT133" s="27"/>
      <c r="AU133" s="38" t="str">
        <f t="shared" si="148"/>
        <v/>
      </c>
      <c r="AV133" s="38">
        <f t="shared" si="148"/>
        <v>-1.149037083562481E-5</v>
      </c>
    </row>
    <row r="134" spans="5:48" x14ac:dyDescent="0.3">
      <c r="E134" s="29"/>
      <c r="M134" s="1" t="str">
        <f t="shared" si="145"/>
        <v>Army</v>
      </c>
      <c r="N134" s="1" t="str">
        <f t="shared" si="145"/>
        <v>Not Classified
as Commercial</v>
      </c>
      <c r="O134" s="8" t="str">
        <f t="shared" si="146"/>
        <v/>
      </c>
      <c r="P134" s="8" t="str">
        <f t="shared" si="146"/>
        <v/>
      </c>
      <c r="Q134" s="8" t="str">
        <f t="shared" si="146"/>
        <v/>
      </c>
      <c r="R134" s="8" t="str">
        <f t="shared" si="146"/>
        <v/>
      </c>
      <c r="S134" s="8" t="str">
        <f t="shared" si="146"/>
        <v/>
      </c>
      <c r="T134" s="8" t="str">
        <f t="shared" si="146"/>
        <v/>
      </c>
      <c r="U134" s="8" t="str">
        <f t="shared" si="146"/>
        <v/>
      </c>
      <c r="V134" s="8" t="str">
        <f t="shared" si="146"/>
        <v/>
      </c>
      <c r="W134" s="8" t="str">
        <f t="shared" si="146"/>
        <v/>
      </c>
      <c r="X134" s="8" t="str">
        <f t="shared" si="146"/>
        <v/>
      </c>
      <c r="Y134" s="12">
        <f t="shared" si="146"/>
        <v>8.2949148968273203</v>
      </c>
      <c r="Z134" s="12">
        <f t="shared" si="146"/>
        <v>8.1470029726563453</v>
      </c>
      <c r="AA134" s="12">
        <f t="shared" si="146"/>
        <v>8.0285409004045007</v>
      </c>
      <c r="AB134" s="12">
        <f t="shared" si="146"/>
        <v>8.3832462952025111</v>
      </c>
      <c r="AC134" s="12">
        <f t="shared" si="146"/>
        <v>9.9702205403646591</v>
      </c>
      <c r="AD134" s="12">
        <f t="shared" si="146"/>
        <v>3.6616073048822084</v>
      </c>
      <c r="AE134" s="12">
        <f t="shared" si="146"/>
        <v>3.5839357767273863</v>
      </c>
      <c r="AF134" s="12">
        <f t="shared" si="146"/>
        <v>8.3474443710734345</v>
      </c>
      <c r="AG134" s="12">
        <f t="shared" si="146"/>
        <v>13.711074993949435</v>
      </c>
      <c r="AH134" s="12">
        <f t="shared" si="146"/>
        <v>10.903759613023256</v>
      </c>
      <c r="AI134" s="12">
        <f t="shared" si="146"/>
        <v>8.9336239655750074</v>
      </c>
      <c r="AJ134" s="12">
        <f t="shared" si="146"/>
        <v>7.9500256288031963</v>
      </c>
      <c r="AK134" s="12">
        <f t="shared" si="146"/>
        <v>6.7576064166158396</v>
      </c>
      <c r="AL134" s="12">
        <f t="shared" si="146"/>
        <v>6.4396581189815612</v>
      </c>
      <c r="AM134" s="12">
        <f t="shared" si="146"/>
        <v>5.2031178241918647</v>
      </c>
      <c r="AN134" s="27">
        <f t="shared" si="146"/>
        <v>4.3340130137104378</v>
      </c>
      <c r="AO134" s="12">
        <f t="shared" si="146"/>
        <v>3.7426622201428614</v>
      </c>
      <c r="AP134" s="12">
        <f t="shared" si="146"/>
        <v>3.5646615443872673</v>
      </c>
      <c r="AQ134" s="12">
        <f t="shared" si="146"/>
        <v>3.4366389335283198</v>
      </c>
      <c r="AR134" s="12">
        <f t="shared" si="146"/>
        <v>3.5352216983600031</v>
      </c>
      <c r="AS134" s="27">
        <f t="shared" si="147"/>
        <v>4.0342626791618281</v>
      </c>
      <c r="AT134" s="27"/>
      <c r="AU134" s="27">
        <f t="shared" si="148"/>
        <v>3.9036614008914845</v>
      </c>
      <c r="AV134" s="27">
        <f t="shared" si="148"/>
        <v>4.3125577658863516</v>
      </c>
    </row>
    <row r="135" spans="5:48" x14ac:dyDescent="0.3">
      <c r="E135" s="29"/>
      <c r="M135" s="1" t="str">
        <f t="shared" si="145"/>
        <v>Army</v>
      </c>
      <c r="N135" s="1" t="str">
        <f t="shared" si="145"/>
        <v>Non-Development
or Commercial Similar</v>
      </c>
      <c r="O135" s="8" t="str">
        <f t="shared" si="146"/>
        <v/>
      </c>
      <c r="P135" s="8" t="str">
        <f t="shared" si="146"/>
        <v/>
      </c>
      <c r="Q135" s="8" t="str">
        <f t="shared" si="146"/>
        <v/>
      </c>
      <c r="R135" s="8" t="str">
        <f t="shared" si="146"/>
        <v/>
      </c>
      <c r="S135" s="8" t="str">
        <f t="shared" si="146"/>
        <v/>
      </c>
      <c r="T135" s="8" t="str">
        <f t="shared" si="146"/>
        <v/>
      </c>
      <c r="U135" s="8" t="str">
        <f t="shared" si="146"/>
        <v/>
      </c>
      <c r="V135" s="8" t="str">
        <f t="shared" si="146"/>
        <v/>
      </c>
      <c r="W135" s="8" t="str">
        <f t="shared" si="146"/>
        <v/>
      </c>
      <c r="X135" s="8" t="str">
        <f t="shared" si="146"/>
        <v/>
      </c>
      <c r="Y135" s="12">
        <f t="shared" si="146"/>
        <v>3.2997859204455621E-4</v>
      </c>
      <c r="Z135" s="12">
        <f t="shared" si="146"/>
        <v>-7.3736384326254727E-5</v>
      </c>
      <c r="AA135" s="12">
        <f t="shared" si="146"/>
        <v>1.372413357804919E-2</v>
      </c>
      <c r="AB135" s="12">
        <f t="shared" si="146"/>
        <v>1.5435878596654294E-2</v>
      </c>
      <c r="AC135" s="12">
        <f t="shared" si="146"/>
        <v>5.4161987132891831E-2</v>
      </c>
      <c r="AD135" s="12">
        <f t="shared" si="146"/>
        <v>2.5240104992256932E-2</v>
      </c>
      <c r="AE135" s="12">
        <f t="shared" si="146"/>
        <v>1.555122203008908E-2</v>
      </c>
      <c r="AF135" s="12">
        <f t="shared" si="146"/>
        <v>5.7284378124215177E-2</v>
      </c>
      <c r="AG135" s="12">
        <f t="shared" si="146"/>
        <v>8.541898530839738E-2</v>
      </c>
      <c r="AH135" s="12">
        <f t="shared" si="146"/>
        <v>4.8328813490289176E-2</v>
      </c>
      <c r="AI135" s="12">
        <f t="shared" si="146"/>
        <v>1.0838987493753614E-2</v>
      </c>
      <c r="AJ135" s="12">
        <f t="shared" si="146"/>
        <v>1.6103141482530156E-2</v>
      </c>
      <c r="AK135" s="12">
        <f t="shared" si="146"/>
        <v>1.9687622458920896E-2</v>
      </c>
      <c r="AL135" s="12">
        <f t="shared" si="146"/>
        <v>1.991610358049092E-2</v>
      </c>
      <c r="AM135" s="12">
        <f t="shared" si="146"/>
        <v>6.1483668103766301E-3</v>
      </c>
      <c r="AN135" s="27">
        <f t="shared" si="146"/>
        <v>3.2033534730145194E-3</v>
      </c>
      <c r="AO135" s="12">
        <f t="shared" si="146"/>
        <v>3.3243619401867133E-3</v>
      </c>
      <c r="AP135" s="12">
        <f t="shared" si="146"/>
        <v>1.1418426766577844E-3</v>
      </c>
      <c r="AQ135" s="12">
        <f t="shared" si="146"/>
        <v>4.6684199286025916E-3</v>
      </c>
      <c r="AR135" s="12">
        <f t="shared" si="146"/>
        <v>4.5160051438013649E-3</v>
      </c>
      <c r="AS135" s="27">
        <f t="shared" si="147"/>
        <v>9.0072623213740855E-6</v>
      </c>
      <c r="AT135" s="27"/>
      <c r="AU135" s="38">
        <f t="shared" si="148"/>
        <v>-1.939696724951973E-4</v>
      </c>
      <c r="AV135" s="38">
        <f t="shared" si="148"/>
        <v>1.3239492919738887E-5</v>
      </c>
    </row>
    <row r="136" spans="5:48" x14ac:dyDescent="0.3">
      <c r="E136" s="29"/>
      <c r="M136" s="1" t="str">
        <f t="shared" si="145"/>
        <v>Army</v>
      </c>
      <c r="N136" s="1" t="str">
        <f t="shared" si="145"/>
        <v>Any Commercial
Classification</v>
      </c>
      <c r="O136" s="8" t="str">
        <f t="shared" si="146"/>
        <v/>
      </c>
      <c r="P136" s="8" t="str">
        <f t="shared" si="146"/>
        <v/>
      </c>
      <c r="Q136" s="8" t="str">
        <f t="shared" si="146"/>
        <v/>
      </c>
      <c r="R136" s="8" t="str">
        <f t="shared" si="146"/>
        <v/>
      </c>
      <c r="S136" s="8" t="str">
        <f t="shared" si="146"/>
        <v/>
      </c>
      <c r="T136" s="8" t="str">
        <f t="shared" si="146"/>
        <v/>
      </c>
      <c r="U136" s="8" t="str">
        <f t="shared" si="146"/>
        <v/>
      </c>
      <c r="V136" s="8" t="str">
        <f t="shared" si="146"/>
        <v/>
      </c>
      <c r="W136" s="8" t="str">
        <f t="shared" si="146"/>
        <v/>
      </c>
      <c r="X136" s="8" t="str">
        <f t="shared" si="146"/>
        <v/>
      </c>
      <c r="Y136" s="12">
        <f t="shared" si="146"/>
        <v>0.91403761279762497</v>
      </c>
      <c r="Z136" s="12">
        <f t="shared" si="146"/>
        <v>1.0103351620130805</v>
      </c>
      <c r="AA136" s="12">
        <f t="shared" si="146"/>
        <v>1.4468786164372314</v>
      </c>
      <c r="AB136" s="12">
        <f t="shared" si="146"/>
        <v>1.7483022565840516</v>
      </c>
      <c r="AC136" s="12">
        <f t="shared" si="146"/>
        <v>2.7529962393439726</v>
      </c>
      <c r="AD136" s="12">
        <f t="shared" si="146"/>
        <v>0.6192177798969295</v>
      </c>
      <c r="AE136" s="12">
        <f t="shared" si="146"/>
        <v>0.81501905197737967</v>
      </c>
      <c r="AF136" s="12">
        <f t="shared" si="146"/>
        <v>2.4276205827077986</v>
      </c>
      <c r="AG136" s="12">
        <f t="shared" si="146"/>
        <v>3.9517702558257839</v>
      </c>
      <c r="AH136" s="12">
        <f t="shared" si="146"/>
        <v>2.1947280902008237</v>
      </c>
      <c r="AI136" s="12">
        <f t="shared" si="146"/>
        <v>1.7801540003007026</v>
      </c>
      <c r="AJ136" s="12">
        <f t="shared" si="146"/>
        <v>1.5540179264803959</v>
      </c>
      <c r="AK136" s="12">
        <f t="shared" si="146"/>
        <v>1.2308049407764499</v>
      </c>
      <c r="AL136" s="12">
        <f t="shared" si="146"/>
        <v>1.1546683685229429</v>
      </c>
      <c r="AM136" s="12">
        <f t="shared" si="146"/>
        <v>1.0371190106319588</v>
      </c>
      <c r="AN136" s="27">
        <f t="shared" si="146"/>
        <v>0.95336923516521299</v>
      </c>
      <c r="AO136" s="12">
        <f t="shared" si="146"/>
        <v>0.77810218614696891</v>
      </c>
      <c r="AP136" s="12">
        <f t="shared" si="146"/>
        <v>0.73578195442175387</v>
      </c>
      <c r="AQ136" s="12">
        <f t="shared" si="146"/>
        <v>0.62223743257294739</v>
      </c>
      <c r="AR136" s="12">
        <f t="shared" si="146"/>
        <v>0.68392637033907511</v>
      </c>
      <c r="AS136" s="27">
        <f t="shared" si="147"/>
        <v>2.7686764215125481</v>
      </c>
      <c r="AT136" s="27"/>
      <c r="AU136" s="38">
        <f t="shared" si="148"/>
        <v>2.4576780297066132</v>
      </c>
      <c r="AV136" s="38">
        <f t="shared" si="148"/>
        <v>0.96037216093280631</v>
      </c>
    </row>
    <row r="137" spans="5:48" x14ac:dyDescent="0.3">
      <c r="E137" s="29"/>
      <c r="M137" s="1" t="str">
        <f t="shared" si="145"/>
        <v>Army</v>
      </c>
      <c r="N137" s="1">
        <f t="shared" si="145"/>
        <v>0</v>
      </c>
      <c r="O137" s="8" t="e">
        <f t="shared" si="146"/>
        <v>#DIV/0!</v>
      </c>
      <c r="P137" s="8" t="e">
        <f t="shared" si="146"/>
        <v>#DIV/0!</v>
      </c>
      <c r="Q137" s="8" t="e">
        <f t="shared" si="146"/>
        <v>#DIV/0!</v>
      </c>
      <c r="R137" s="8" t="e">
        <f t="shared" si="146"/>
        <v>#DIV/0!</v>
      </c>
      <c r="S137" s="8" t="e">
        <f t="shared" si="146"/>
        <v>#DIV/0!</v>
      </c>
      <c r="T137" s="8" t="e">
        <f t="shared" si="146"/>
        <v>#DIV/0!</v>
      </c>
      <c r="U137" s="8" t="e">
        <f t="shared" si="146"/>
        <v>#DIV/0!</v>
      </c>
      <c r="V137" s="8" t="e">
        <f t="shared" si="146"/>
        <v>#DIV/0!</v>
      </c>
      <c r="W137" s="8" t="e">
        <f t="shared" si="146"/>
        <v>#DIV/0!</v>
      </c>
      <c r="X137" s="8" t="e">
        <f t="shared" si="146"/>
        <v>#DIV/0!</v>
      </c>
      <c r="Y137" s="12" t="str">
        <f t="shared" si="146"/>
        <v/>
      </c>
      <c r="Z137" s="12">
        <f t="shared" si="146"/>
        <v>1.6346695866109045E-4</v>
      </c>
      <c r="AA137" s="12">
        <f t="shared" si="146"/>
        <v>6.9043590706353928E-6</v>
      </c>
      <c r="AB137" s="12">
        <f t="shared" si="146"/>
        <v>6.8079812488052027E-6</v>
      </c>
      <c r="AC137" s="12">
        <f t="shared" si="146"/>
        <v>0</v>
      </c>
      <c r="AD137" s="12" t="str">
        <f t="shared" si="146"/>
        <v/>
      </c>
      <c r="AE137" s="12" t="str">
        <f t="shared" si="146"/>
        <v/>
      </c>
      <c r="AF137" s="12" t="str">
        <f t="shared" si="146"/>
        <v/>
      </c>
      <c r="AG137" s="12" t="str">
        <f t="shared" si="146"/>
        <v/>
      </c>
      <c r="AH137" s="12">
        <f t="shared" si="146"/>
        <v>-8.9321016496613774E-9</v>
      </c>
      <c r="AI137" s="12">
        <f t="shared" si="146"/>
        <v>-1.2549688575332348E-6</v>
      </c>
      <c r="AJ137" s="12">
        <f t="shared" si="146"/>
        <v>-8.4194763710317038E-11</v>
      </c>
      <c r="AK137" s="12" t="str">
        <f t="shared" si="146"/>
        <v/>
      </c>
      <c r="AL137" s="12">
        <f t="shared" si="146"/>
        <v>0</v>
      </c>
      <c r="AM137" s="12" t="str">
        <f t="shared" si="146"/>
        <v/>
      </c>
      <c r="AN137" s="27">
        <f t="shared" si="146"/>
        <v>2.6102357726057918E-6</v>
      </c>
      <c r="AO137" s="12">
        <f t="shared" si="146"/>
        <v>1.9546022417648634E-6</v>
      </c>
      <c r="AP137" s="12" t="str">
        <f t="shared" si="146"/>
        <v/>
      </c>
      <c r="AQ137" s="12">
        <f t="shared" si="146"/>
        <v>5.7183858121474145E-4</v>
      </c>
      <c r="AR137" s="12">
        <f t="shared" si="146"/>
        <v>1.9055247564376187E-3</v>
      </c>
      <c r="AS137" s="27">
        <f t="shared" si="147"/>
        <v>1.2771481380493988E-3</v>
      </c>
      <c r="AT137" s="27"/>
      <c r="AU137" s="38">
        <f t="shared" si="148"/>
        <v>6.7979986117755963E-4</v>
      </c>
      <c r="AV137" s="38">
        <f t="shared" si="148"/>
        <v>5.9418876872936277E-4</v>
      </c>
    </row>
    <row r="138" spans="5:48" x14ac:dyDescent="0.3">
      <c r="E138" s="29"/>
      <c r="N138" s="29" t="s">
        <v>21</v>
      </c>
      <c r="O138" s="12" t="e">
        <f t="shared" ref="O138:Z138" si="149">IF(SUM(O130:O137)=1,1,FALSE)</f>
        <v>#DIV/0!</v>
      </c>
      <c r="P138" s="12" t="e">
        <f t="shared" si="149"/>
        <v>#DIV/0!</v>
      </c>
      <c r="Q138" s="12" t="e">
        <f t="shared" si="149"/>
        <v>#DIV/0!</v>
      </c>
      <c r="R138" s="12" t="e">
        <f t="shared" si="149"/>
        <v>#DIV/0!</v>
      </c>
      <c r="S138" s="12" t="e">
        <f t="shared" si="149"/>
        <v>#DIV/0!</v>
      </c>
      <c r="T138" s="12" t="e">
        <f t="shared" si="149"/>
        <v>#DIV/0!</v>
      </c>
      <c r="U138" s="12" t="e">
        <f t="shared" si="149"/>
        <v>#DIV/0!</v>
      </c>
      <c r="V138" s="12" t="e">
        <f t="shared" si="149"/>
        <v>#DIV/0!</v>
      </c>
      <c r="W138" s="12" t="e">
        <f t="shared" si="149"/>
        <v>#DIV/0!</v>
      </c>
      <c r="X138" s="12" t="e">
        <f t="shared" si="149"/>
        <v>#DIV/0!</v>
      </c>
      <c r="Y138" s="12" t="b">
        <f t="shared" si="149"/>
        <v>0</v>
      </c>
      <c r="Z138" s="12" t="b">
        <f t="shared" si="149"/>
        <v>0</v>
      </c>
      <c r="AA138" s="12" t="b">
        <f t="shared" ref="AA138:AS138" si="150">SUM(AA130:AA137)=1</f>
        <v>0</v>
      </c>
      <c r="AB138" s="12" t="b">
        <f t="shared" si="150"/>
        <v>0</v>
      </c>
      <c r="AC138" s="12" t="b">
        <f t="shared" si="150"/>
        <v>0</v>
      </c>
      <c r="AD138" s="12" t="b">
        <f t="shared" si="150"/>
        <v>0</v>
      </c>
      <c r="AE138" s="12" t="b">
        <f t="shared" si="150"/>
        <v>0</v>
      </c>
      <c r="AF138" s="12" t="b">
        <f t="shared" si="150"/>
        <v>0</v>
      </c>
      <c r="AG138" s="12" t="b">
        <f t="shared" si="150"/>
        <v>0</v>
      </c>
      <c r="AH138" s="12" t="b">
        <f t="shared" si="150"/>
        <v>0</v>
      </c>
      <c r="AI138" s="12" t="b">
        <f t="shared" si="150"/>
        <v>0</v>
      </c>
      <c r="AJ138" s="12" t="b">
        <f t="shared" si="150"/>
        <v>0</v>
      </c>
      <c r="AK138" s="12" t="b">
        <f t="shared" si="150"/>
        <v>0</v>
      </c>
      <c r="AL138" s="12" t="b">
        <f t="shared" si="150"/>
        <v>0</v>
      </c>
      <c r="AM138" s="12" t="b">
        <f t="shared" si="150"/>
        <v>0</v>
      </c>
      <c r="AN138" s="12" t="b">
        <f t="shared" si="150"/>
        <v>0</v>
      </c>
      <c r="AO138" s="12" t="b">
        <f t="shared" si="150"/>
        <v>0</v>
      </c>
      <c r="AP138" s="12" t="b">
        <f t="shared" si="150"/>
        <v>0</v>
      </c>
      <c r="AQ138" s="12" t="b">
        <f t="shared" si="150"/>
        <v>0</v>
      </c>
      <c r="AR138" s="12" t="b">
        <f t="shared" si="150"/>
        <v>0</v>
      </c>
      <c r="AS138" s="12" t="b">
        <f t="shared" si="150"/>
        <v>0</v>
      </c>
      <c r="AT138" s="12"/>
      <c r="AU138" s="12" t="b">
        <f>SUM(AU130:AU137)=1</f>
        <v>0</v>
      </c>
      <c r="AV138" s="12" t="b">
        <f>SUM(AV130:AV137)=1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AS35"/>
  <sheetViews>
    <sheetView workbookViewId="0">
      <pane xSplit="1" ySplit="1" topLeftCell="B2" activePane="bottomRight" state="frozen"/>
      <selection activeCell="AU2" sqref="AU2"/>
      <selection pane="topRight" activeCell="AU2" sqref="AU2"/>
      <selection pane="bottomLeft" activeCell="AU2" sqref="AU2"/>
      <selection pane="bottomRight" activeCell="AU2" sqref="AU2"/>
    </sheetView>
  </sheetViews>
  <sheetFormatPr defaultColWidth="11.5546875" defaultRowHeight="14.4" x14ac:dyDescent="0.3"/>
  <cols>
    <col min="2" max="2" width="8.5546875" customWidth="1"/>
    <col min="5" max="5" width="0" hidden="1" customWidth="1"/>
    <col min="10" max="10" width="0" hidden="1" customWidth="1"/>
    <col min="12" max="12" width="18.5546875" customWidth="1"/>
    <col min="13" max="21" width="7.6640625" customWidth="1"/>
    <col min="22" max="22" width="8.44140625" customWidth="1"/>
    <col min="23" max="44" width="7.6640625" customWidth="1"/>
  </cols>
  <sheetData>
    <row r="1" spans="1:45" x14ac:dyDescent="0.3">
      <c r="A1" t="str">
        <f>L1</f>
        <v>VendorSize_Intl</v>
      </c>
      <c r="B1">
        <f>B11</f>
        <v>2015</v>
      </c>
      <c r="C1">
        <f t="shared" ref="C1:I1" si="0">C11</f>
        <v>2021</v>
      </c>
      <c r="D1">
        <f t="shared" si="0"/>
        <v>2022</v>
      </c>
      <c r="E1">
        <f t="shared" si="0"/>
        <v>0</v>
      </c>
      <c r="F1" t="str">
        <f t="shared" si="0"/>
        <v>2021-2022</v>
      </c>
      <c r="G1" t="str">
        <f t="shared" si="0"/>
        <v>2015-2022</v>
      </c>
      <c r="H1" t="str">
        <f t="shared" si="0"/>
        <v>0/2022</v>
      </c>
      <c r="I1" t="str">
        <f t="shared" si="0"/>
        <v>Share 2022</v>
      </c>
      <c r="L1" s="1" t="s">
        <v>542</v>
      </c>
      <c r="M1" s="1" t="s">
        <v>543</v>
      </c>
      <c r="N1" s="1" t="s">
        <v>544</v>
      </c>
      <c r="O1" s="1" t="s">
        <v>545</v>
      </c>
      <c r="P1" s="1" t="s">
        <v>546</v>
      </c>
      <c r="Q1" s="1" t="s">
        <v>547</v>
      </c>
      <c r="R1" s="1" t="s">
        <v>548</v>
      </c>
      <c r="S1" s="1" t="s">
        <v>549</v>
      </c>
      <c r="T1" s="1" t="s">
        <v>550</v>
      </c>
      <c r="U1" s="1" t="s">
        <v>551</v>
      </c>
      <c r="V1" s="1" t="s">
        <v>552</v>
      </c>
      <c r="W1" s="1" t="s">
        <v>553</v>
      </c>
      <c r="X1" s="1" t="s">
        <v>554</v>
      </c>
      <c r="Y1" s="1" t="s">
        <v>555</v>
      </c>
      <c r="Z1" s="1" t="s">
        <v>556</v>
      </c>
      <c r="AA1" s="1" t="s">
        <v>557</v>
      </c>
      <c r="AB1" s="1" t="s">
        <v>558</v>
      </c>
      <c r="AC1" s="1" t="s">
        <v>559</v>
      </c>
      <c r="AD1" s="1" t="s">
        <v>560</v>
      </c>
      <c r="AE1" s="1" t="s">
        <v>561</v>
      </c>
      <c r="AF1" s="1" t="s">
        <v>562</v>
      </c>
      <c r="AG1" s="1" t="s">
        <v>563</v>
      </c>
      <c r="AH1" s="1" t="s">
        <v>564</v>
      </c>
      <c r="AI1" s="1" t="s">
        <v>565</v>
      </c>
      <c r="AJ1" s="1" t="s">
        <v>566</v>
      </c>
      <c r="AK1" s="1" t="s">
        <v>567</v>
      </c>
      <c r="AL1" s="1" t="s">
        <v>568</v>
      </c>
      <c r="AM1" s="1" t="s">
        <v>569</v>
      </c>
      <c r="AN1" s="1" t="s">
        <v>570</v>
      </c>
      <c r="AO1" s="1" t="s">
        <v>571</v>
      </c>
      <c r="AP1" s="1" t="s">
        <v>572</v>
      </c>
      <c r="AQ1" s="1" t="s">
        <v>573</v>
      </c>
      <c r="AR1" s="1" t="s">
        <v>574</v>
      </c>
      <c r="AS1" s="1" t="s">
        <v>575</v>
      </c>
    </row>
    <row r="2" spans="1:45" x14ac:dyDescent="0.3">
      <c r="A2" t="str">
        <f t="shared" ref="A2:A8" si="1">L2</f>
        <v>Unlabeled</v>
      </c>
      <c r="L2" s="1" t="s">
        <v>576</v>
      </c>
      <c r="M2" s="11">
        <v>120350129405</v>
      </c>
      <c r="N2" s="11">
        <v>136154193844</v>
      </c>
      <c r="O2" s="11">
        <v>123406660550</v>
      </c>
      <c r="P2" s="11">
        <v>121373382142</v>
      </c>
      <c r="Q2" s="11">
        <v>117161902725</v>
      </c>
      <c r="R2" s="11">
        <v>116592014868</v>
      </c>
      <c r="S2" s="11">
        <v>118448779098</v>
      </c>
      <c r="T2" s="11">
        <v>115982151879</v>
      </c>
      <c r="U2" s="11">
        <v>116965882167</v>
      </c>
      <c r="V2" s="11">
        <v>122185036488</v>
      </c>
      <c r="W2" s="11">
        <v>5236358155.9916</v>
      </c>
      <c r="X2" s="11">
        <v>5493894687.7280998</v>
      </c>
      <c r="Y2" s="11">
        <v>6595852744.1830997</v>
      </c>
      <c r="Z2" s="11">
        <v>6925356056.2142</v>
      </c>
      <c r="AA2" s="11">
        <v>9372288644.3409996</v>
      </c>
      <c r="AB2" s="11">
        <v>15240556753.4702</v>
      </c>
      <c r="AC2" s="11">
        <v>13482576861.5732</v>
      </c>
      <c r="AD2" s="11">
        <v>8113478167.1252003</v>
      </c>
      <c r="AE2" s="11">
        <v>10047527768.832001</v>
      </c>
      <c r="AF2" s="11">
        <v>5891485075.0867996</v>
      </c>
      <c r="AG2" s="11">
        <v>5104291491.3231001</v>
      </c>
      <c r="AH2" s="11">
        <v>4330718826.8533001</v>
      </c>
      <c r="AI2" s="11">
        <v>3082990599.5089002</v>
      </c>
      <c r="AJ2" s="11">
        <v>1609033568.5028</v>
      </c>
      <c r="AK2" s="11">
        <v>680453391.70319998</v>
      </c>
      <c r="AL2" s="11">
        <v>566899218.0891</v>
      </c>
      <c r="AM2" s="11">
        <v>766600193.24919999</v>
      </c>
      <c r="AN2" s="11">
        <v>547517746.23169994</v>
      </c>
      <c r="AO2" s="11">
        <v>240712405.9436</v>
      </c>
      <c r="AP2" s="11">
        <v>380518692.11409998</v>
      </c>
      <c r="AQ2" s="11">
        <v>89444381.4296</v>
      </c>
      <c r="AR2" s="11">
        <v>769670794.68789995</v>
      </c>
      <c r="AS2" s="11">
        <v>23298725.528499998</v>
      </c>
    </row>
    <row r="3" spans="1:45" x14ac:dyDescent="0.3">
      <c r="A3" t="str">
        <f t="shared" si="1"/>
        <v>International</v>
      </c>
      <c r="L3" s="1" t="s">
        <v>577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>
        <v>1329220610.9814999</v>
      </c>
      <c r="X3" s="11">
        <v>1060612921.42</v>
      </c>
      <c r="Y3" s="11">
        <v>1798490281.3146</v>
      </c>
      <c r="Z3" s="11">
        <v>1927951779.4036</v>
      </c>
      <c r="AA3" s="11">
        <v>2652741722.4707999</v>
      </c>
      <c r="AB3" s="11">
        <v>3808159135.1995001</v>
      </c>
      <c r="AC3" s="11">
        <v>9863060854.3008995</v>
      </c>
      <c r="AD3" s="11">
        <v>12893838480.6689</v>
      </c>
      <c r="AE3" s="11">
        <v>16867084713.4167</v>
      </c>
      <c r="AF3" s="11">
        <v>20550517047.766102</v>
      </c>
      <c r="AG3" s="11">
        <v>22679836748.497101</v>
      </c>
      <c r="AH3" s="11">
        <v>19753164985.670601</v>
      </c>
      <c r="AI3" s="11">
        <v>18705132716.526901</v>
      </c>
      <c r="AJ3" s="11">
        <v>18039454964.6385</v>
      </c>
      <c r="AK3" s="11">
        <v>12582856811.937799</v>
      </c>
      <c r="AL3" s="11">
        <v>10809719855.91</v>
      </c>
      <c r="AM3" s="11">
        <v>9825055376.3080006</v>
      </c>
      <c r="AN3" s="11">
        <v>9874481423.7910004</v>
      </c>
      <c r="AO3" s="11">
        <v>11566748983.780899</v>
      </c>
      <c r="AP3" s="11">
        <v>11431443200.739201</v>
      </c>
      <c r="AQ3" s="11">
        <v>11132235463.3976</v>
      </c>
      <c r="AR3" s="11">
        <v>10617085078.811701</v>
      </c>
      <c r="AS3" s="11">
        <v>14695703018.6654</v>
      </c>
    </row>
    <row r="4" spans="1:45" x14ac:dyDescent="0.3">
      <c r="A4" t="str">
        <f t="shared" si="1"/>
        <v>U.S. Big Five</v>
      </c>
      <c r="L4" s="1" t="s">
        <v>578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>
        <v>42550348684.225403</v>
      </c>
      <c r="X4" s="11">
        <v>45940286084.192802</v>
      </c>
      <c r="Y4" s="11">
        <v>59993621994.9049</v>
      </c>
      <c r="Z4" s="11">
        <v>70079943223.124695</v>
      </c>
      <c r="AA4" s="11">
        <v>72713438415.730103</v>
      </c>
      <c r="AB4" s="11">
        <v>73891453993.501907</v>
      </c>
      <c r="AC4" s="11">
        <v>88492988640.822296</v>
      </c>
      <c r="AD4" s="11">
        <v>98636916529.182007</v>
      </c>
      <c r="AE4" s="11">
        <v>104368842060.722</v>
      </c>
      <c r="AF4" s="11">
        <v>106814133477.713</v>
      </c>
      <c r="AG4" s="11">
        <v>95972949166.275406</v>
      </c>
      <c r="AH4" s="11">
        <v>108581856624.386</v>
      </c>
      <c r="AI4" s="11">
        <v>105059996799.245</v>
      </c>
      <c r="AJ4" s="11">
        <v>96262274718.122894</v>
      </c>
      <c r="AK4" s="11">
        <v>81791269260.164307</v>
      </c>
      <c r="AL4" s="11">
        <v>81079398578.443405</v>
      </c>
      <c r="AM4" s="11">
        <v>102613617058.157</v>
      </c>
      <c r="AN4" s="11">
        <v>112269920603.578</v>
      </c>
      <c r="AO4" s="11">
        <v>112777910161.715</v>
      </c>
      <c r="AP4" s="11">
        <v>123162121122.30499</v>
      </c>
      <c r="AQ4" s="11">
        <v>152131113905.879</v>
      </c>
      <c r="AR4" s="11">
        <v>113866888946.255</v>
      </c>
      <c r="AS4" s="11"/>
    </row>
    <row r="5" spans="1:45" x14ac:dyDescent="0.3">
      <c r="A5" t="str">
        <f t="shared" si="1"/>
        <v>U.S. Large</v>
      </c>
      <c r="L5" s="1" t="s">
        <v>579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>
        <v>34771960308.124001</v>
      </c>
      <c r="X5" s="11">
        <v>34644144663.959801</v>
      </c>
      <c r="Y5" s="11">
        <v>39931653102.951797</v>
      </c>
      <c r="Z5" s="11">
        <v>57857715324.034401</v>
      </c>
      <c r="AA5" s="11">
        <v>68361291669.708</v>
      </c>
      <c r="AB5" s="11">
        <v>78149556229.715897</v>
      </c>
      <c r="AC5" s="11">
        <v>85415814068.938202</v>
      </c>
      <c r="AD5" s="11">
        <v>99907699292.168106</v>
      </c>
      <c r="AE5" s="11">
        <v>123304861439.13699</v>
      </c>
      <c r="AF5" s="11">
        <v>115692542058.72099</v>
      </c>
      <c r="AG5" s="11">
        <v>112773832479.60899</v>
      </c>
      <c r="AH5" s="11">
        <v>112002013294.28101</v>
      </c>
      <c r="AI5" s="11">
        <v>112706297744.78799</v>
      </c>
      <c r="AJ5" s="11">
        <v>92009454850.906799</v>
      </c>
      <c r="AK5" s="11">
        <v>87683498577.074203</v>
      </c>
      <c r="AL5" s="11">
        <v>82423041509.961304</v>
      </c>
      <c r="AM5" s="11">
        <v>81715171365.361496</v>
      </c>
      <c r="AN5" s="11">
        <v>86456298004.801102</v>
      </c>
      <c r="AO5" s="11">
        <v>102584634452.491</v>
      </c>
      <c r="AP5" s="11">
        <v>106175928827.299</v>
      </c>
      <c r="AQ5" s="11">
        <v>109344848026.80099</v>
      </c>
      <c r="AR5" s="11">
        <v>119338778113.12</v>
      </c>
      <c r="AS5" s="11"/>
    </row>
    <row r="6" spans="1:45" x14ac:dyDescent="0.3">
      <c r="A6" t="str">
        <f t="shared" si="1"/>
        <v>U.S. Medium</v>
      </c>
      <c r="L6" s="1" t="s">
        <v>580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>
        <v>27694293262.518799</v>
      </c>
      <c r="X6" s="11">
        <v>35111137462.907898</v>
      </c>
      <c r="Y6" s="11">
        <v>35319299190.563698</v>
      </c>
      <c r="Z6" s="11">
        <v>42152434129.100601</v>
      </c>
      <c r="AA6" s="11">
        <v>41810873166.582603</v>
      </c>
      <c r="AB6" s="11">
        <v>51196509191.389397</v>
      </c>
      <c r="AC6" s="11">
        <v>52356729984.398804</v>
      </c>
      <c r="AD6" s="11">
        <v>58768716005.904999</v>
      </c>
      <c r="AE6" s="11">
        <v>68549479127.734901</v>
      </c>
      <c r="AF6" s="11">
        <v>73312728652.464706</v>
      </c>
      <c r="AG6" s="11">
        <v>67896397299.762497</v>
      </c>
      <c r="AH6" s="11">
        <v>67582833412.996902</v>
      </c>
      <c r="AI6" s="11">
        <v>61772668672.706299</v>
      </c>
      <c r="AJ6" s="11">
        <v>51521872781.575699</v>
      </c>
      <c r="AK6" s="11">
        <v>47080820542.145599</v>
      </c>
      <c r="AL6" s="11">
        <v>46810336551.083199</v>
      </c>
      <c r="AM6" s="11">
        <v>46933879756.8078</v>
      </c>
      <c r="AN6" s="11">
        <v>52306258163.265297</v>
      </c>
      <c r="AO6" s="11">
        <v>61603863743.861702</v>
      </c>
      <c r="AP6" s="11">
        <v>69494553151.243698</v>
      </c>
      <c r="AQ6" s="11">
        <v>73359449641.951401</v>
      </c>
      <c r="AR6" s="11">
        <v>68307967099.953003</v>
      </c>
      <c r="AS6" s="11">
        <v>315660843142.83899</v>
      </c>
    </row>
    <row r="7" spans="1:45" x14ac:dyDescent="0.3">
      <c r="A7" t="str">
        <f t="shared" si="1"/>
        <v>U.S. Small</v>
      </c>
      <c r="L7" s="1" t="s">
        <v>581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>
        <v>20596305484.546101</v>
      </c>
      <c r="X7" s="11">
        <v>21764290398.7523</v>
      </c>
      <c r="Y7" s="11">
        <v>26157645292.836498</v>
      </c>
      <c r="Z7" s="11">
        <v>32682846504.216499</v>
      </c>
      <c r="AA7" s="11">
        <v>34837471560.018997</v>
      </c>
      <c r="AB7" s="11">
        <v>43433024996.026001</v>
      </c>
      <c r="AC7" s="11">
        <v>45613845568.231201</v>
      </c>
      <c r="AD7" s="11">
        <v>49820157637.521202</v>
      </c>
      <c r="AE7" s="11">
        <v>54820916192.657898</v>
      </c>
      <c r="AF7" s="11">
        <v>59269826605.526901</v>
      </c>
      <c r="AG7" s="11">
        <v>57976561655.5411</v>
      </c>
      <c r="AH7" s="11">
        <v>56315328459.974098</v>
      </c>
      <c r="AI7" s="11">
        <v>56309344122.811203</v>
      </c>
      <c r="AJ7" s="11">
        <v>47138961458.9347</v>
      </c>
      <c r="AK7" s="11">
        <v>53465463396.4739</v>
      </c>
      <c r="AL7" s="11">
        <v>52495096053.137398</v>
      </c>
      <c r="AM7" s="11">
        <v>56507462593.348701</v>
      </c>
      <c r="AN7" s="11">
        <v>59167914460.6707</v>
      </c>
      <c r="AO7" s="11">
        <v>70182061058.569397</v>
      </c>
      <c r="AP7" s="11">
        <v>73210930168.2453</v>
      </c>
      <c r="AQ7" s="11">
        <v>75763648823.866501</v>
      </c>
      <c r="AR7" s="11">
        <v>74162230307.019897</v>
      </c>
      <c r="AS7" s="11">
        <v>84001834295.240005</v>
      </c>
    </row>
    <row r="8" spans="1:45" x14ac:dyDescent="0.3">
      <c r="A8" t="str">
        <f t="shared" si="1"/>
        <v>Grand Total</v>
      </c>
      <c r="L8" s="1" t="s">
        <v>24</v>
      </c>
      <c r="M8" s="89">
        <f t="shared" ref="M8:AS8" si="2">SUM(M2:M7)</f>
        <v>120350129405</v>
      </c>
      <c r="N8" s="89">
        <f t="shared" si="2"/>
        <v>136154193844</v>
      </c>
      <c r="O8" s="89">
        <f t="shared" si="2"/>
        <v>123406660550</v>
      </c>
      <c r="P8" s="89">
        <f t="shared" si="2"/>
        <v>121373382142</v>
      </c>
      <c r="Q8" s="89">
        <f t="shared" si="2"/>
        <v>117161902725</v>
      </c>
      <c r="R8" s="89">
        <f t="shared" si="2"/>
        <v>116592014868</v>
      </c>
      <c r="S8" s="89">
        <f t="shared" si="2"/>
        <v>118448779098</v>
      </c>
      <c r="T8" s="89">
        <f t="shared" si="2"/>
        <v>115982151879</v>
      </c>
      <c r="U8" s="89">
        <f t="shared" si="2"/>
        <v>116965882167</v>
      </c>
      <c r="V8" s="89">
        <f t="shared" si="2"/>
        <v>122185036488</v>
      </c>
      <c r="W8" s="89">
        <f t="shared" si="2"/>
        <v>132178486506.38741</v>
      </c>
      <c r="X8" s="89">
        <f t="shared" si="2"/>
        <v>144014366218.96091</v>
      </c>
      <c r="Y8" s="89">
        <f t="shared" si="2"/>
        <v>169796562606.75458</v>
      </c>
      <c r="Z8" s="89">
        <f t="shared" si="2"/>
        <v>211626247016.09399</v>
      </c>
      <c r="AA8" s="89">
        <f t="shared" si="2"/>
        <v>229748105178.8515</v>
      </c>
      <c r="AB8" s="89">
        <f t="shared" si="2"/>
        <v>265719260299.30292</v>
      </c>
      <c r="AC8" s="89">
        <f t="shared" si="2"/>
        <v>295225015978.26459</v>
      </c>
      <c r="AD8" s="89">
        <f t="shared" si="2"/>
        <v>328140806112.57037</v>
      </c>
      <c r="AE8" s="89">
        <f t="shared" si="2"/>
        <v>377958711302.50049</v>
      </c>
      <c r="AF8" s="89">
        <f t="shared" si="2"/>
        <v>381531232917.2785</v>
      </c>
      <c r="AG8" s="89">
        <f t="shared" si="2"/>
        <v>362403868841.00818</v>
      </c>
      <c r="AH8" s="89">
        <f t="shared" si="2"/>
        <v>368565915604.16193</v>
      </c>
      <c r="AI8" s="89">
        <f t="shared" si="2"/>
        <v>357636430655.5863</v>
      </c>
      <c r="AJ8" s="89">
        <f t="shared" si="2"/>
        <v>306581052342.6814</v>
      </c>
      <c r="AK8" s="89">
        <f t="shared" si="2"/>
        <v>283284361979.49902</v>
      </c>
      <c r="AL8" s="89">
        <f t="shared" si="2"/>
        <v>274184491766.62439</v>
      </c>
      <c r="AM8" s="89">
        <f t="shared" si="2"/>
        <v>298361786343.23218</v>
      </c>
      <c r="AN8" s="89">
        <f t="shared" si="2"/>
        <v>320622390402.33777</v>
      </c>
      <c r="AO8" s="89">
        <f t="shared" si="2"/>
        <v>358955930806.36157</v>
      </c>
      <c r="AP8" s="89">
        <f t="shared" si="2"/>
        <v>383855495161.94629</v>
      </c>
      <c r="AQ8" s="89">
        <f t="shared" si="2"/>
        <v>421820740243.32513</v>
      </c>
      <c r="AR8" s="89">
        <f t="shared" si="2"/>
        <v>387062620339.84753</v>
      </c>
      <c r="AS8" s="89">
        <f t="shared" si="2"/>
        <v>414381679182.27289</v>
      </c>
    </row>
    <row r="10" spans="1:45" x14ac:dyDescent="0.3">
      <c r="A10" s="88">
        <v>1000000000</v>
      </c>
    </row>
    <row r="11" spans="1:45" x14ac:dyDescent="0.3">
      <c r="A11" s="26" t="str">
        <f t="shared" ref="A11:A16" si="3">L11</f>
        <v>Shiny.VendorSize</v>
      </c>
      <c r="B11" s="33">
        <f>AL11</f>
        <v>2015</v>
      </c>
      <c r="C11" s="34">
        <f t="shared" ref="C11:E16" si="4">AR11</f>
        <v>2021</v>
      </c>
      <c r="D11" s="34">
        <f t="shared" si="4"/>
        <v>2022</v>
      </c>
      <c r="E11" s="34">
        <f t="shared" si="4"/>
        <v>0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0/2022</v>
      </c>
      <c r="I11" s="34" t="str">
        <f>"Share "&amp;AS11</f>
        <v>Share 2022</v>
      </c>
      <c r="J11" s="34" t="str">
        <f>"Share "&amp;AT11</f>
        <v xml:space="preserve">Share </v>
      </c>
      <c r="L11" s="1" t="s">
        <v>72</v>
      </c>
      <c r="M11" s="1" t="str">
        <f t="shared" ref="M11:V11" si="5">M1</f>
        <v>1990</v>
      </c>
      <c r="N11" s="1" t="str">
        <f t="shared" si="5"/>
        <v>1991</v>
      </c>
      <c r="O11" s="1" t="str">
        <f t="shared" si="5"/>
        <v>1992</v>
      </c>
      <c r="P11" s="1" t="str">
        <f t="shared" si="5"/>
        <v>1993</v>
      </c>
      <c r="Q11" s="1" t="str">
        <f t="shared" si="5"/>
        <v>1994</v>
      </c>
      <c r="R11" s="1" t="str">
        <f t="shared" si="5"/>
        <v>1995</v>
      </c>
      <c r="S11" s="1" t="str">
        <f t="shared" si="5"/>
        <v>1996</v>
      </c>
      <c r="T11" s="1" t="str">
        <f t="shared" si="5"/>
        <v>1997</v>
      </c>
      <c r="U11" s="1" t="str">
        <f t="shared" si="5"/>
        <v>1998</v>
      </c>
      <c r="V11" s="1" t="str">
        <f t="shared" si="5"/>
        <v>1999</v>
      </c>
      <c r="W11" s="1">
        <f>W1+0</f>
        <v>2000</v>
      </c>
      <c r="X11" s="1">
        <f t="shared" ref="X11:AS11" si="6">X1+0</f>
        <v>2001</v>
      </c>
      <c r="Y11" s="1">
        <f t="shared" si="6"/>
        <v>2002</v>
      </c>
      <c r="Z11" s="1">
        <f t="shared" si="6"/>
        <v>2003</v>
      </c>
      <c r="AA11" s="1">
        <f t="shared" si="6"/>
        <v>2004</v>
      </c>
      <c r="AB11" s="1">
        <f t="shared" si="6"/>
        <v>2005</v>
      </c>
      <c r="AC11" s="1">
        <f t="shared" si="6"/>
        <v>2006</v>
      </c>
      <c r="AD11" s="1">
        <f t="shared" si="6"/>
        <v>2007</v>
      </c>
      <c r="AE11" s="1">
        <f t="shared" si="6"/>
        <v>2008</v>
      </c>
      <c r="AF11" s="1">
        <f t="shared" si="6"/>
        <v>2009</v>
      </c>
      <c r="AG11" s="1">
        <f t="shared" si="6"/>
        <v>2010</v>
      </c>
      <c r="AH11" s="1">
        <f t="shared" si="6"/>
        <v>2011</v>
      </c>
      <c r="AI11" s="1">
        <f t="shared" si="6"/>
        <v>2012</v>
      </c>
      <c r="AJ11" s="1">
        <f t="shared" si="6"/>
        <v>2013</v>
      </c>
      <c r="AK11" s="1">
        <f t="shared" si="6"/>
        <v>2014</v>
      </c>
      <c r="AL11" s="1">
        <f t="shared" si="6"/>
        <v>2015</v>
      </c>
      <c r="AM11" s="1">
        <f t="shared" si="6"/>
        <v>2016</v>
      </c>
      <c r="AN11" s="1">
        <f t="shared" si="6"/>
        <v>2017</v>
      </c>
      <c r="AO11" s="1">
        <f t="shared" si="6"/>
        <v>2018</v>
      </c>
      <c r="AP11" s="1">
        <f t="shared" si="6"/>
        <v>2019</v>
      </c>
      <c r="AQ11" s="1">
        <f t="shared" si="6"/>
        <v>2020</v>
      </c>
      <c r="AR11" s="1">
        <f t="shared" si="6"/>
        <v>2021</v>
      </c>
      <c r="AS11" s="1">
        <f t="shared" si="6"/>
        <v>2022</v>
      </c>
    </row>
    <row r="12" spans="1:45" x14ac:dyDescent="0.3">
      <c r="A12" s="4" t="str">
        <f t="shared" si="3"/>
        <v>Unlabeled</v>
      </c>
      <c r="B12" s="54">
        <f>AL12</f>
        <v>0.67996588791401902</v>
      </c>
      <c r="C12" s="54">
        <f t="shared" si="4"/>
        <v>0.82299943293529554</v>
      </c>
      <c r="D12" s="54">
        <f t="shared" si="4"/>
        <v>2.3298725528499997E-2</v>
      </c>
      <c r="E12" s="54">
        <f t="shared" si="4"/>
        <v>0</v>
      </c>
      <c r="F12" s="12">
        <f>(D12/C12)-1</f>
        <v>-0.97169047195402902</v>
      </c>
      <c r="G12" s="8">
        <f>(D12/B12)-1</f>
        <v>-0.96573544946500889</v>
      </c>
      <c r="H12" s="8">
        <f>E12/D12</f>
        <v>0</v>
      </c>
      <c r="I12" s="21">
        <f>AR21</f>
        <v>1.9884916657984587E-3</v>
      </c>
      <c r="J12" s="21">
        <f t="shared" ref="J12:J18" si="7">AS21</f>
        <v>5.6225279009624491E-5</v>
      </c>
      <c r="L12" s="1" t="str">
        <f t="shared" ref="L12:L17" si="8">L2</f>
        <v>Unlabeled</v>
      </c>
      <c r="M12" s="87" t="e">
        <f t="shared" ref="M12:AS12" si="9">IF(M2="","",M2/VLOOKUP(M$11,deflator,2,FALSE)/$A$10)</f>
        <v>#N/A</v>
      </c>
      <c r="N12" s="87" t="e">
        <f t="shared" si="9"/>
        <v>#N/A</v>
      </c>
      <c r="O12" s="87" t="e">
        <f t="shared" si="9"/>
        <v>#N/A</v>
      </c>
      <c r="P12" s="87" t="e">
        <f t="shared" si="9"/>
        <v>#N/A</v>
      </c>
      <c r="Q12" s="87" t="e">
        <f t="shared" si="9"/>
        <v>#N/A</v>
      </c>
      <c r="R12" s="87" t="e">
        <f t="shared" si="9"/>
        <v>#N/A</v>
      </c>
      <c r="S12" s="87" t="e">
        <f t="shared" si="9"/>
        <v>#N/A</v>
      </c>
      <c r="T12" s="87" t="e">
        <f t="shared" si="9"/>
        <v>#N/A</v>
      </c>
      <c r="U12" s="87" t="e">
        <f t="shared" si="9"/>
        <v>#N/A</v>
      </c>
      <c r="V12" s="87" t="e">
        <f t="shared" si="9"/>
        <v>#N/A</v>
      </c>
      <c r="W12" s="87">
        <f t="shared" si="9"/>
        <v>8.4605412239895141</v>
      </c>
      <c r="X12" s="87">
        <f t="shared" si="9"/>
        <v>8.6664932783637543</v>
      </c>
      <c r="Y12" s="87">
        <f t="shared" si="9"/>
        <v>10.243134000145545</v>
      </c>
      <c r="Z12" s="87">
        <f t="shared" si="9"/>
        <v>10.553123046651374</v>
      </c>
      <c r="AA12" s="87">
        <f t="shared" si="9"/>
        <v>13.941085620932999</v>
      </c>
      <c r="AB12" s="87">
        <f t="shared" si="9"/>
        <v>22.002101481193915</v>
      </c>
      <c r="AC12" s="87">
        <f t="shared" si="9"/>
        <v>18.850459679205944</v>
      </c>
      <c r="AD12" s="87">
        <f t="shared" si="9"/>
        <v>11.040958563925852</v>
      </c>
      <c r="AE12" s="87">
        <f t="shared" si="9"/>
        <v>13.393512981965333</v>
      </c>
      <c r="AF12" s="87">
        <f t="shared" si="9"/>
        <v>7.7744390229709532</v>
      </c>
      <c r="AG12" s="87">
        <f t="shared" si="9"/>
        <v>6.6775755999359951</v>
      </c>
      <c r="AH12" s="87">
        <f t="shared" si="9"/>
        <v>5.5536397313249601</v>
      </c>
      <c r="AI12" s="87">
        <f t="shared" si="9"/>
        <v>3.8824100612207939</v>
      </c>
      <c r="AJ12" s="87">
        <f t="shared" si="9"/>
        <v>1.9898418657711623</v>
      </c>
      <c r="AK12" s="87">
        <f t="shared" si="9"/>
        <v>0.82552500611688595</v>
      </c>
      <c r="AL12" s="87">
        <f t="shared" si="9"/>
        <v>0.67996588791401902</v>
      </c>
      <c r="AM12" s="87">
        <f t="shared" si="9"/>
        <v>0.91193994321591942</v>
      </c>
      <c r="AN12" s="87">
        <f t="shared" si="9"/>
        <v>0.63989707487096092</v>
      </c>
      <c r="AO12" s="87">
        <f t="shared" si="9"/>
        <v>0.27487226403112303</v>
      </c>
      <c r="AP12" s="87">
        <f t="shared" si="9"/>
        <v>0.42617145950109286</v>
      </c>
      <c r="AQ12" s="87">
        <f t="shared" si="9"/>
        <v>9.8856687375605032E-2</v>
      </c>
      <c r="AR12" s="87">
        <f t="shared" si="9"/>
        <v>0.82299943293529554</v>
      </c>
      <c r="AS12" s="87">
        <f t="shared" si="9"/>
        <v>2.3298725528499997E-2</v>
      </c>
    </row>
    <row r="13" spans="1:45" x14ac:dyDescent="0.3">
      <c r="A13" s="4" t="str">
        <f t="shared" si="3"/>
        <v>International</v>
      </c>
      <c r="B13" s="54">
        <f>AL13</f>
        <v>12.965692181939827</v>
      </c>
      <c r="C13" s="54">
        <f t="shared" si="4"/>
        <v>11.352717369029186</v>
      </c>
      <c r="D13" s="54">
        <f t="shared" si="4"/>
        <v>14.6957030186654</v>
      </c>
      <c r="E13" s="54">
        <f t="shared" si="4"/>
        <v>0</v>
      </c>
      <c r="F13" s="12">
        <f t="shared" ref="F13:F16" si="10">(D13/C13)-1</f>
        <v>0.29446568085593805</v>
      </c>
      <c r="G13" s="8">
        <f t="shared" ref="G13:G16" si="11">(D13/B13)-1</f>
        <v>0.13342988653820886</v>
      </c>
      <c r="H13" s="8">
        <f t="shared" ref="H13:H16" si="12">E13/D13</f>
        <v>0</v>
      </c>
      <c r="I13" s="21">
        <f t="shared" ref="I13:I18" si="13">AR22</f>
        <v>2.7429889947755019E-2</v>
      </c>
      <c r="J13" s="21">
        <f t="shared" si="7"/>
        <v>3.5464171697130564E-2</v>
      </c>
      <c r="L13" s="1" t="str">
        <f t="shared" si="8"/>
        <v>International</v>
      </c>
      <c r="M13" s="87" t="str">
        <f t="shared" ref="M13:AS13" si="14">IF(M3="","",M3/VLOOKUP(M$11,deflator,2,FALSE)/$A$10)</f>
        <v/>
      </c>
      <c r="N13" s="87" t="str">
        <f t="shared" si="14"/>
        <v/>
      </c>
      <c r="O13" s="87" t="str">
        <f t="shared" si="14"/>
        <v/>
      </c>
      <c r="P13" s="87" t="str">
        <f t="shared" si="14"/>
        <v/>
      </c>
      <c r="Q13" s="87" t="str">
        <f t="shared" si="14"/>
        <v/>
      </c>
      <c r="R13" s="87" t="str">
        <f t="shared" si="14"/>
        <v/>
      </c>
      <c r="S13" s="87" t="str">
        <f t="shared" si="14"/>
        <v/>
      </c>
      <c r="T13" s="87" t="str">
        <f t="shared" si="14"/>
        <v/>
      </c>
      <c r="U13" s="87" t="str">
        <f t="shared" si="14"/>
        <v/>
      </c>
      <c r="V13" s="87" t="str">
        <f t="shared" si="14"/>
        <v/>
      </c>
      <c r="W13" s="87">
        <f t="shared" si="14"/>
        <v>2.1476616839353473</v>
      </c>
      <c r="X13" s="87">
        <f t="shared" si="14"/>
        <v>1.6730926377173192</v>
      </c>
      <c r="Y13" s="87">
        <f t="shared" si="14"/>
        <v>2.792993971205842</v>
      </c>
      <c r="Z13" s="87">
        <f t="shared" si="14"/>
        <v>2.9378868307861281</v>
      </c>
      <c r="AA13" s="87">
        <f t="shared" si="14"/>
        <v>3.9458984765174243</v>
      </c>
      <c r="AB13" s="87">
        <f t="shared" si="14"/>
        <v>5.4976668572240355</v>
      </c>
      <c r="AC13" s="87">
        <f t="shared" si="14"/>
        <v>13.789888450586542</v>
      </c>
      <c r="AD13" s="87">
        <f t="shared" si="14"/>
        <v>17.546153876625226</v>
      </c>
      <c r="AE13" s="87">
        <f t="shared" si="14"/>
        <v>22.484089944776237</v>
      </c>
      <c r="AF13" s="87">
        <f t="shared" si="14"/>
        <v>27.118585491117233</v>
      </c>
      <c r="AG13" s="87">
        <f t="shared" si="14"/>
        <v>29.670391030712675</v>
      </c>
      <c r="AH13" s="87">
        <f t="shared" si="14"/>
        <v>25.331120830013965</v>
      </c>
      <c r="AI13" s="87">
        <f t="shared" si="14"/>
        <v>23.555373625427958</v>
      </c>
      <c r="AJ13" s="87">
        <f t="shared" si="14"/>
        <v>22.308833965304974</v>
      </c>
      <c r="AK13" s="87">
        <f t="shared" si="14"/>
        <v>15.265502491864503</v>
      </c>
      <c r="AL13" s="87">
        <f t="shared" si="14"/>
        <v>12.965692181939827</v>
      </c>
      <c r="AM13" s="87">
        <f t="shared" si="14"/>
        <v>11.687787872825366</v>
      </c>
      <c r="AN13" s="87">
        <f t="shared" si="14"/>
        <v>11.540542425226816</v>
      </c>
      <c r="AO13" s="87">
        <f t="shared" si="14"/>
        <v>13.208203657756178</v>
      </c>
      <c r="AP13" s="87">
        <f t="shared" si="14"/>
        <v>12.802931719322885</v>
      </c>
      <c r="AQ13" s="87">
        <f t="shared" si="14"/>
        <v>12.303689772430253</v>
      </c>
      <c r="AR13" s="87">
        <f t="shared" si="14"/>
        <v>11.352717369029186</v>
      </c>
      <c r="AS13" s="87">
        <f t="shared" si="14"/>
        <v>14.6957030186654</v>
      </c>
    </row>
    <row r="14" spans="1:45" x14ac:dyDescent="0.3">
      <c r="A14" s="4" t="str">
        <f t="shared" si="3"/>
        <v>U.S. Big Five</v>
      </c>
      <c r="B14" s="54">
        <f t="shared" ref="B14:B16" si="15">AL14</f>
        <v>97.250487364865094</v>
      </c>
      <c r="C14" s="54">
        <f t="shared" si="4"/>
        <v>121.75645182285284</v>
      </c>
      <c r="D14" s="54" t="str">
        <f t="shared" si="4"/>
        <v/>
      </c>
      <c r="E14" s="54">
        <f t="shared" si="4"/>
        <v>0</v>
      </c>
      <c r="F14" s="12" t="e">
        <f t="shared" si="10"/>
        <v>#VALUE!</v>
      </c>
      <c r="G14" s="8" t="e">
        <f t="shared" si="11"/>
        <v>#VALUE!</v>
      </c>
      <c r="H14" s="8" t="e">
        <f t="shared" si="12"/>
        <v>#VALUE!</v>
      </c>
      <c r="I14" s="21">
        <f t="shared" si="13"/>
        <v>0.29418208569527571</v>
      </c>
      <c r="J14" s="21" t="e">
        <f t="shared" si="7"/>
        <v>#VALUE!</v>
      </c>
      <c r="L14" s="1" t="str">
        <f t="shared" si="8"/>
        <v>U.S. Big Five</v>
      </c>
      <c r="M14" s="87" t="str">
        <f t="shared" ref="M14:AS14" si="16">IF(M4="","",M4/VLOOKUP(M$11,deflator,2,FALSE)/$A$10)</f>
        <v/>
      </c>
      <c r="N14" s="87" t="str">
        <f t="shared" si="16"/>
        <v/>
      </c>
      <c r="O14" s="87" t="str">
        <f t="shared" si="16"/>
        <v/>
      </c>
      <c r="P14" s="87" t="str">
        <f t="shared" si="16"/>
        <v/>
      </c>
      <c r="Q14" s="87" t="str">
        <f t="shared" si="16"/>
        <v/>
      </c>
      <c r="R14" s="87" t="str">
        <f t="shared" si="16"/>
        <v/>
      </c>
      <c r="S14" s="87" t="str">
        <f t="shared" si="16"/>
        <v/>
      </c>
      <c r="T14" s="87" t="str">
        <f t="shared" si="16"/>
        <v/>
      </c>
      <c r="U14" s="87" t="str">
        <f t="shared" si="16"/>
        <v/>
      </c>
      <c r="V14" s="87" t="str">
        <f t="shared" si="16"/>
        <v/>
      </c>
      <c r="W14" s="87">
        <f t="shared" si="16"/>
        <v>68.749876997259094</v>
      </c>
      <c r="X14" s="87">
        <f t="shared" si="16"/>
        <v>72.469751093719807</v>
      </c>
      <c r="Y14" s="87">
        <f t="shared" si="16"/>
        <v>93.168045601054274</v>
      </c>
      <c r="Z14" s="87">
        <f t="shared" si="16"/>
        <v>106.79050404525545</v>
      </c>
      <c r="AA14" s="87">
        <f t="shared" si="16"/>
        <v>108.1597365610595</v>
      </c>
      <c r="AB14" s="87">
        <f t="shared" si="16"/>
        <v>106.67374530053314</v>
      </c>
      <c r="AC14" s="87">
        <f t="shared" si="16"/>
        <v>123.72512550034934</v>
      </c>
      <c r="AD14" s="87">
        <f t="shared" si="16"/>
        <v>134.22678730865269</v>
      </c>
      <c r="AE14" s="87">
        <f t="shared" si="16"/>
        <v>139.12531253600784</v>
      </c>
      <c r="AF14" s="87">
        <f t="shared" si="16"/>
        <v>140.95257085951718</v>
      </c>
      <c r="AG14" s="87">
        <f t="shared" si="16"/>
        <v>125.55447209393151</v>
      </c>
      <c r="AH14" s="87">
        <f t="shared" si="16"/>
        <v>139.24351525919266</v>
      </c>
      <c r="AI14" s="87">
        <f t="shared" si="16"/>
        <v>132.30205394404598</v>
      </c>
      <c r="AJ14" s="87">
        <f t="shared" si="16"/>
        <v>119.04456692393271</v>
      </c>
      <c r="AK14" s="87">
        <f t="shared" si="16"/>
        <v>99.229041811810362</v>
      </c>
      <c r="AL14" s="87">
        <f t="shared" si="16"/>
        <v>97.250487364865094</v>
      </c>
      <c r="AM14" s="87">
        <f t="shared" si="16"/>
        <v>122.068135303452</v>
      </c>
      <c r="AN14" s="87">
        <f t="shared" si="16"/>
        <v>131.21253929150754</v>
      </c>
      <c r="AO14" s="87">
        <f t="shared" si="16"/>
        <v>128.78239232136846</v>
      </c>
      <c r="AP14" s="87">
        <f t="shared" si="16"/>
        <v>137.93850867700428</v>
      </c>
      <c r="AQ14" s="87">
        <f t="shared" si="16"/>
        <v>168.13999635441712</v>
      </c>
      <c r="AR14" s="87">
        <f t="shared" si="16"/>
        <v>121.75645182285284</v>
      </c>
      <c r="AS14" s="87" t="str">
        <f t="shared" si="16"/>
        <v/>
      </c>
    </row>
    <row r="15" spans="1:45" x14ac:dyDescent="0.3">
      <c r="A15" s="4" t="str">
        <f t="shared" si="3"/>
        <v>U.S. Large</v>
      </c>
      <c r="B15" s="54">
        <f t="shared" si="15"/>
        <v>98.862116610092528</v>
      </c>
      <c r="C15" s="54">
        <f t="shared" si="4"/>
        <v>127.60747502978221</v>
      </c>
      <c r="D15" s="54" t="str">
        <f t="shared" si="4"/>
        <v/>
      </c>
      <c r="E15" s="54">
        <f t="shared" si="4"/>
        <v>0</v>
      </c>
      <c r="F15" s="12" t="e">
        <f t="shared" si="10"/>
        <v>#VALUE!</v>
      </c>
      <c r="G15" s="8" t="e">
        <f t="shared" si="11"/>
        <v>#VALUE!</v>
      </c>
      <c r="H15" s="8" t="e">
        <f t="shared" si="12"/>
        <v>#VALUE!</v>
      </c>
      <c r="I15" s="21">
        <f t="shared" si="13"/>
        <v>0.30831904669156251</v>
      </c>
      <c r="J15" s="21" t="e">
        <f t="shared" si="7"/>
        <v>#VALUE!</v>
      </c>
      <c r="L15" s="1" t="str">
        <f t="shared" si="8"/>
        <v>U.S. Large</v>
      </c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>
        <f t="shared" ref="W15:AS15" si="17">IF(W5="","",W5/VLOOKUP(W$11,deflator,2,FALSE)/$A$10)</f>
        <v>56.182101159216835</v>
      </c>
      <c r="X15" s="87">
        <f t="shared" si="17"/>
        <v>54.650346235346071</v>
      </c>
      <c r="Y15" s="87">
        <f t="shared" si="17"/>
        <v>62.012493220316877</v>
      </c>
      <c r="Z15" s="87">
        <f t="shared" si="17"/>
        <v>88.165804625277246</v>
      </c>
      <c r="AA15" s="87">
        <f t="shared" si="17"/>
        <v>101.68600824094489</v>
      </c>
      <c r="AB15" s="87">
        <f t="shared" si="17"/>
        <v>112.82097463302762</v>
      </c>
      <c r="AC15" s="87">
        <f t="shared" si="17"/>
        <v>119.42282069699215</v>
      </c>
      <c r="AD15" s="87">
        <f t="shared" si="17"/>
        <v>135.956090024562</v>
      </c>
      <c r="AE15" s="87">
        <f t="shared" si="17"/>
        <v>164.3673250197445</v>
      </c>
      <c r="AF15" s="87">
        <f t="shared" si="17"/>
        <v>152.6685720467139</v>
      </c>
      <c r="AG15" s="87">
        <f t="shared" si="17"/>
        <v>147.5338532991783</v>
      </c>
      <c r="AH15" s="87">
        <f t="shared" si="17"/>
        <v>143.62946565881398</v>
      </c>
      <c r="AI15" s="87">
        <f t="shared" si="17"/>
        <v>141.93104072293107</v>
      </c>
      <c r="AJ15" s="87">
        <f t="shared" si="17"/>
        <v>113.7852366122325</v>
      </c>
      <c r="AK15" s="87">
        <f t="shared" si="17"/>
        <v>106.37748533813169</v>
      </c>
      <c r="AL15" s="87">
        <f t="shared" si="17"/>
        <v>98.862116610092528</v>
      </c>
      <c r="AM15" s="87">
        <f t="shared" si="17"/>
        <v>97.207552764838354</v>
      </c>
      <c r="AN15" s="87">
        <f t="shared" si="17"/>
        <v>101.04354165359334</v>
      </c>
      <c r="AO15" s="87">
        <f t="shared" si="17"/>
        <v>117.14257358786978</v>
      </c>
      <c r="AP15" s="87">
        <f t="shared" si="17"/>
        <v>118.91439629632187</v>
      </c>
      <c r="AQ15" s="87">
        <f t="shared" si="17"/>
        <v>120.85129646769865</v>
      </c>
      <c r="AR15" s="87">
        <f t="shared" si="17"/>
        <v>127.60747502978221</v>
      </c>
      <c r="AS15" s="87" t="str">
        <f t="shared" si="17"/>
        <v/>
      </c>
    </row>
    <row r="16" spans="1:45" x14ac:dyDescent="0.3">
      <c r="A16" s="4" t="str">
        <f t="shared" si="3"/>
        <v>U.S. Medium</v>
      </c>
      <c r="B16" s="54">
        <f t="shared" si="15"/>
        <v>56.14654429018578</v>
      </c>
      <c r="C16" s="54">
        <f t="shared" si="4"/>
        <v>73.040861854476645</v>
      </c>
      <c r="D16" s="54">
        <f t="shared" si="4"/>
        <v>315.66084314283898</v>
      </c>
      <c r="E16" s="54">
        <f t="shared" si="4"/>
        <v>0</v>
      </c>
      <c r="F16" s="12">
        <f t="shared" si="10"/>
        <v>3.3217020600297342</v>
      </c>
      <c r="G16" s="8">
        <f t="shared" si="11"/>
        <v>4.6220885387244639</v>
      </c>
      <c r="H16" s="8">
        <f t="shared" si="12"/>
        <v>0</v>
      </c>
      <c r="I16" s="21">
        <f t="shared" si="13"/>
        <v>0.17647781911871899</v>
      </c>
      <c r="J16" s="21">
        <f t="shared" si="7"/>
        <v>0.76176351175986756</v>
      </c>
      <c r="L16" s="1" t="str">
        <f t="shared" si="8"/>
        <v>U.S. Medium</v>
      </c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>
        <f t="shared" ref="W16:AS16" si="18">IF(W6="","",W6/VLOOKUP(W$11,deflator,2,FALSE)/$A$10)</f>
        <v>44.746501831371518</v>
      </c>
      <c r="X16" s="87">
        <f t="shared" si="18"/>
        <v>55.387016700138254</v>
      </c>
      <c r="Y16" s="87">
        <f t="shared" si="18"/>
        <v>54.849665150458542</v>
      </c>
      <c r="Z16" s="87">
        <f t="shared" si="18"/>
        <v>64.233495067896996</v>
      </c>
      <c r="AA16" s="87">
        <f t="shared" si="18"/>
        <v>62.192809549591416</v>
      </c>
      <c r="AB16" s="87">
        <f t="shared" si="18"/>
        <v>73.910081431594918</v>
      </c>
      <c r="AC16" s="87">
        <f t="shared" si="18"/>
        <v>73.201765333071606</v>
      </c>
      <c r="AD16" s="87">
        <f t="shared" si="18"/>
        <v>79.973464513090647</v>
      </c>
      <c r="AE16" s="87">
        <f t="shared" si="18"/>
        <v>91.377536815805982</v>
      </c>
      <c r="AF16" s="87">
        <f t="shared" si="18"/>
        <v>96.743916220106001</v>
      </c>
      <c r="AG16" s="87">
        <f t="shared" si="18"/>
        <v>88.823948770004762</v>
      </c>
      <c r="AH16" s="87">
        <f t="shared" si="18"/>
        <v>86.667069325913943</v>
      </c>
      <c r="AI16" s="87">
        <f t="shared" si="18"/>
        <v>77.790321644696647</v>
      </c>
      <c r="AJ16" s="87">
        <f t="shared" si="18"/>
        <v>63.715500702145022</v>
      </c>
      <c r="AK16" s="87">
        <f t="shared" si="18"/>
        <v>57.118378921969558</v>
      </c>
      <c r="AL16" s="87">
        <f t="shared" si="18"/>
        <v>56.14654429018578</v>
      </c>
      <c r="AM16" s="87">
        <f t="shared" si="18"/>
        <v>55.832075203264061</v>
      </c>
      <c r="AN16" s="87">
        <f t="shared" si="18"/>
        <v>61.131573956243237</v>
      </c>
      <c r="AO16" s="87">
        <f t="shared" si="18"/>
        <v>70.346160323401051</v>
      </c>
      <c r="AP16" s="87">
        <f t="shared" si="18"/>
        <v>77.83216897781503</v>
      </c>
      <c r="AQ16" s="87">
        <f t="shared" si="18"/>
        <v>81.079124964476392</v>
      </c>
      <c r="AR16" s="87">
        <f t="shared" si="18"/>
        <v>73.040861854476645</v>
      </c>
      <c r="AS16" s="87">
        <f t="shared" si="18"/>
        <v>315.66084314283898</v>
      </c>
    </row>
    <row r="17" spans="1:45" x14ac:dyDescent="0.3">
      <c r="A17" s="29" t="str">
        <f t="shared" ref="A17:A18" si="19">L17</f>
        <v>U.S. Small</v>
      </c>
      <c r="B17" s="86">
        <f t="shared" ref="B17:B18" si="20">AL17</f>
        <v>62.96511524433447</v>
      </c>
      <c r="C17" s="86">
        <f t="shared" ref="C17:D17" si="21">AQ17</f>
        <v>83.73632000698818</v>
      </c>
      <c r="D17" s="86">
        <f t="shared" si="21"/>
        <v>79.300752879214997</v>
      </c>
      <c r="E17" s="12">
        <f t="shared" ref="E17" si="22">D17/C17-1</f>
        <v>-5.297064795065054E-2</v>
      </c>
      <c r="F17" s="19">
        <f t="shared" ref="F17" si="23">D17/B17-1</f>
        <v>0.25943949394026378</v>
      </c>
      <c r="G17" s="8">
        <f t="shared" ref="G17" si="24">D17/$D$18</f>
        <v>0.19137128126828504</v>
      </c>
      <c r="H17" s="8">
        <f t="shared" ref="H17" si="25">C17/$C$18</f>
        <v>0.20231967094395281</v>
      </c>
      <c r="I17" s="21">
        <f t="shared" si="13"/>
        <v>0.19160266688088923</v>
      </c>
      <c r="J17" s="21">
        <f t="shared" si="7"/>
        <v>0.20271609126399229</v>
      </c>
      <c r="L17" s="1" t="str">
        <f t="shared" si="8"/>
        <v>U.S. Small</v>
      </c>
      <c r="M17" s="87" t="str">
        <f t="shared" ref="M17:V17" si="26">IF(M5="","",M5/VLOOKUP(M$11,deflator,2,FALSE)/$A$10)</f>
        <v/>
      </c>
      <c r="N17" s="87" t="str">
        <f t="shared" si="26"/>
        <v/>
      </c>
      <c r="O17" s="87" t="str">
        <f t="shared" si="26"/>
        <v/>
      </c>
      <c r="P17" s="87" t="str">
        <f t="shared" si="26"/>
        <v/>
      </c>
      <c r="Q17" s="87" t="str">
        <f t="shared" si="26"/>
        <v/>
      </c>
      <c r="R17" s="87" t="str">
        <f t="shared" si="26"/>
        <v/>
      </c>
      <c r="S17" s="87" t="str">
        <f t="shared" si="26"/>
        <v/>
      </c>
      <c r="T17" s="87" t="str">
        <f t="shared" si="26"/>
        <v/>
      </c>
      <c r="U17" s="87" t="str">
        <f t="shared" si="26"/>
        <v/>
      </c>
      <c r="V17" s="87" t="str">
        <f t="shared" si="26"/>
        <v/>
      </c>
      <c r="W17" s="87">
        <f t="shared" ref="W17:AS17" si="27">IF(W7="","",W7/VLOOKUP(W$11,deflator,2,FALSE)/$A$10)</f>
        <v>33.278069685606724</v>
      </c>
      <c r="X17" s="87">
        <f t="shared" si="27"/>
        <v>34.332670568016297</v>
      </c>
      <c r="Y17" s="87">
        <f t="shared" si="27"/>
        <v>40.621929605553177</v>
      </c>
      <c r="Z17" s="87">
        <f t="shared" si="27"/>
        <v>49.803374422074413</v>
      </c>
      <c r="AA17" s="87">
        <f t="shared" si="27"/>
        <v>51.82001880920437</v>
      </c>
      <c r="AB17" s="87">
        <f t="shared" si="27"/>
        <v>62.702290936989982</v>
      </c>
      <c r="AC17" s="87">
        <f t="shared" si="27"/>
        <v>63.774304090793756</v>
      </c>
      <c r="AD17" s="87">
        <f t="shared" si="27"/>
        <v>67.79611466176236</v>
      </c>
      <c r="AE17" s="87">
        <f t="shared" si="27"/>
        <v>73.077145901230097</v>
      </c>
      <c r="AF17" s="87">
        <f t="shared" si="27"/>
        <v>78.212818495503285</v>
      </c>
      <c r="AG17" s="87">
        <f t="shared" si="27"/>
        <v>75.846544841206452</v>
      </c>
      <c r="AH17" s="87">
        <f t="shared" si="27"/>
        <v>72.217813744600718</v>
      </c>
      <c r="AI17" s="87">
        <f t="shared" si="27"/>
        <v>70.910357040326446</v>
      </c>
      <c r="AJ17" s="87">
        <f t="shared" si="27"/>
        <v>58.29529032588254</v>
      </c>
      <c r="AK17" s="87">
        <f t="shared" si="27"/>
        <v>64.86421779299171</v>
      </c>
      <c r="AL17" s="87">
        <f t="shared" si="27"/>
        <v>62.96511524433447</v>
      </c>
      <c r="AM17" s="87">
        <f t="shared" si="27"/>
        <v>67.220713851167403</v>
      </c>
      <c r="AN17" s="87">
        <f t="shared" si="27"/>
        <v>69.150955654277809</v>
      </c>
      <c r="AO17" s="87">
        <f t="shared" si="27"/>
        <v>80.141702468212117</v>
      </c>
      <c r="AP17" s="87">
        <f t="shared" si="27"/>
        <v>81.994418691731781</v>
      </c>
      <c r="AQ17" s="87">
        <f t="shared" si="27"/>
        <v>83.73632000698818</v>
      </c>
      <c r="AR17" s="87">
        <f t="shared" si="27"/>
        <v>79.300752879214997</v>
      </c>
      <c r="AS17" s="87">
        <f t="shared" si="27"/>
        <v>84.001834295240002</v>
      </c>
    </row>
    <row r="18" spans="1:45" x14ac:dyDescent="0.3">
      <c r="A18" s="4" t="str">
        <f t="shared" si="19"/>
        <v>Grand Total</v>
      </c>
      <c r="B18" s="54">
        <f t="shared" si="20"/>
        <v>328.86992157933173</v>
      </c>
      <c r="C18" s="54">
        <f t="shared" ref="C18" si="28">AR18</f>
        <v>413.8812583882912</v>
      </c>
      <c r="D18" s="54">
        <f t="shared" ref="D18" si="29">AS18</f>
        <v>414.38167918227288</v>
      </c>
      <c r="E18" s="54">
        <f t="shared" ref="E18" si="30">AT18</f>
        <v>0</v>
      </c>
      <c r="F18" s="12">
        <f t="shared" ref="F18" si="31">(D18/C18)-1</f>
        <v>1.2090926656846968E-3</v>
      </c>
      <c r="G18" s="8">
        <f t="shared" ref="G18" si="32">(D18/B18)-1</f>
        <v>0.26001696108992922</v>
      </c>
      <c r="H18" s="8">
        <f t="shared" ref="H18" si="33">E18/D18</f>
        <v>0</v>
      </c>
      <c r="I18" s="21">
        <f t="shared" si="13"/>
        <v>0</v>
      </c>
      <c r="J18" s="21">
        <f t="shared" si="7"/>
        <v>0</v>
      </c>
      <c r="L18" s="1" t="s">
        <v>24</v>
      </c>
      <c r="M18" s="87" t="e">
        <f t="shared" ref="M18:V18" si="34">IF(M8="","",M8/VLOOKUP(M$11,deflator,2,FALSE)/$A$10)</f>
        <v>#N/A</v>
      </c>
      <c r="N18" s="87" t="e">
        <f t="shared" si="34"/>
        <v>#N/A</v>
      </c>
      <c r="O18" s="87" t="e">
        <f t="shared" si="34"/>
        <v>#N/A</v>
      </c>
      <c r="P18" s="87" t="e">
        <f t="shared" si="34"/>
        <v>#N/A</v>
      </c>
      <c r="Q18" s="87" t="e">
        <f t="shared" si="34"/>
        <v>#N/A</v>
      </c>
      <c r="R18" s="87" t="e">
        <f t="shared" si="34"/>
        <v>#N/A</v>
      </c>
      <c r="S18" s="87" t="e">
        <f t="shared" si="34"/>
        <v>#N/A</v>
      </c>
      <c r="T18" s="87" t="e">
        <f t="shared" si="34"/>
        <v>#N/A</v>
      </c>
      <c r="U18" s="87" t="e">
        <f t="shared" si="34"/>
        <v>#N/A</v>
      </c>
      <c r="V18" s="87" t="e">
        <f t="shared" si="34"/>
        <v>#N/A</v>
      </c>
      <c r="W18" s="87">
        <f t="shared" ref="W18:AS18" si="35">IF(W8="","",W8/VLOOKUP(W$11,deflator,2,FALSE)/$A$10)</f>
        <v>213.56475258137903</v>
      </c>
      <c r="X18" s="87">
        <f t="shared" si="35"/>
        <v>227.17937051330151</v>
      </c>
      <c r="Y18" s="87">
        <f t="shared" si="35"/>
        <v>263.68826154873426</v>
      </c>
      <c r="Z18" s="87">
        <f t="shared" si="35"/>
        <v>322.48418803794158</v>
      </c>
      <c r="AA18" s="87">
        <f t="shared" si="35"/>
        <v>341.74555725825059</v>
      </c>
      <c r="AB18" s="87">
        <f t="shared" si="35"/>
        <v>383.60686064056364</v>
      </c>
      <c r="AC18" s="87">
        <f t="shared" si="35"/>
        <v>412.76436375099934</v>
      </c>
      <c r="AD18" s="87">
        <f t="shared" si="35"/>
        <v>446.53956894861869</v>
      </c>
      <c r="AE18" s="87">
        <f t="shared" si="35"/>
        <v>503.82492319952996</v>
      </c>
      <c r="AF18" s="87">
        <f t="shared" si="35"/>
        <v>503.47090213592855</v>
      </c>
      <c r="AG18" s="87">
        <f t="shared" si="35"/>
        <v>474.10678563496964</v>
      </c>
      <c r="AH18" s="87">
        <f t="shared" si="35"/>
        <v>472.64262454986022</v>
      </c>
      <c r="AI18" s="87">
        <f t="shared" si="35"/>
        <v>450.37155703864892</v>
      </c>
      <c r="AJ18" s="87">
        <f t="shared" si="35"/>
        <v>379.13927039526891</v>
      </c>
      <c r="AK18" s="87">
        <f t="shared" si="35"/>
        <v>343.68015136288471</v>
      </c>
      <c r="AL18" s="87">
        <f t="shared" si="35"/>
        <v>328.86992157933173</v>
      </c>
      <c r="AM18" s="87">
        <f t="shared" si="35"/>
        <v>354.92820493876309</v>
      </c>
      <c r="AN18" s="87">
        <f t="shared" si="35"/>
        <v>374.71905005571966</v>
      </c>
      <c r="AO18" s="87">
        <f t="shared" si="35"/>
        <v>409.89590462263868</v>
      </c>
      <c r="AP18" s="87">
        <f t="shared" si="35"/>
        <v>429.90859582169691</v>
      </c>
      <c r="AQ18" s="87">
        <f t="shared" si="35"/>
        <v>466.20928425338622</v>
      </c>
      <c r="AR18" s="87">
        <f t="shared" si="35"/>
        <v>413.8812583882912</v>
      </c>
      <c r="AS18" s="87">
        <f t="shared" si="35"/>
        <v>414.38167918227288</v>
      </c>
    </row>
    <row r="19" spans="1:45" x14ac:dyDescent="0.3"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x14ac:dyDescent="0.3">
      <c r="L20" s="1" t="s">
        <v>72</v>
      </c>
      <c r="M20" s="1" t="str">
        <f t="shared" ref="M20:AS20" si="36">M11</f>
        <v>1990</v>
      </c>
      <c r="N20" s="1" t="str">
        <f t="shared" si="36"/>
        <v>1991</v>
      </c>
      <c r="O20" s="1" t="str">
        <f t="shared" si="36"/>
        <v>1992</v>
      </c>
      <c r="P20" s="1" t="str">
        <f t="shared" si="36"/>
        <v>1993</v>
      </c>
      <c r="Q20" s="1" t="str">
        <f t="shared" si="36"/>
        <v>1994</v>
      </c>
      <c r="R20" s="1" t="str">
        <f t="shared" si="36"/>
        <v>1995</v>
      </c>
      <c r="S20" s="1" t="str">
        <f t="shared" si="36"/>
        <v>1996</v>
      </c>
      <c r="T20" s="1" t="str">
        <f t="shared" si="36"/>
        <v>1997</v>
      </c>
      <c r="U20" s="1" t="str">
        <f t="shared" si="36"/>
        <v>1998</v>
      </c>
      <c r="V20" s="1" t="str">
        <f t="shared" si="36"/>
        <v>1999</v>
      </c>
      <c r="W20" s="1">
        <f t="shared" si="36"/>
        <v>2000</v>
      </c>
      <c r="X20" s="1">
        <f t="shared" si="36"/>
        <v>2001</v>
      </c>
      <c r="Y20" s="1">
        <f t="shared" si="36"/>
        <v>2002</v>
      </c>
      <c r="Z20" s="1">
        <f t="shared" si="36"/>
        <v>2003</v>
      </c>
      <c r="AA20" s="1">
        <f t="shared" si="36"/>
        <v>2004</v>
      </c>
      <c r="AB20" s="1">
        <f t="shared" si="36"/>
        <v>2005</v>
      </c>
      <c r="AC20" s="1">
        <f t="shared" si="36"/>
        <v>2006</v>
      </c>
      <c r="AD20" s="1">
        <f t="shared" si="36"/>
        <v>2007</v>
      </c>
      <c r="AE20" s="1">
        <f t="shared" si="36"/>
        <v>2008</v>
      </c>
      <c r="AF20" s="1">
        <f t="shared" si="36"/>
        <v>2009</v>
      </c>
      <c r="AG20" s="1">
        <f t="shared" si="36"/>
        <v>2010</v>
      </c>
      <c r="AH20" s="1">
        <f t="shared" si="36"/>
        <v>2011</v>
      </c>
      <c r="AI20" s="1">
        <f t="shared" si="36"/>
        <v>2012</v>
      </c>
      <c r="AJ20" s="1">
        <f t="shared" si="36"/>
        <v>2013</v>
      </c>
      <c r="AK20" s="1">
        <f t="shared" si="36"/>
        <v>2014</v>
      </c>
      <c r="AL20" s="1">
        <f t="shared" si="36"/>
        <v>2015</v>
      </c>
      <c r="AM20" s="1">
        <f t="shared" si="36"/>
        <v>2016</v>
      </c>
      <c r="AN20" s="1">
        <f t="shared" si="36"/>
        <v>2017</v>
      </c>
      <c r="AO20" s="1">
        <f t="shared" si="36"/>
        <v>2018</v>
      </c>
      <c r="AP20" s="1">
        <f t="shared" si="36"/>
        <v>2019</v>
      </c>
      <c r="AQ20" s="1">
        <f t="shared" si="36"/>
        <v>2020</v>
      </c>
      <c r="AR20" s="1">
        <f t="shared" si="36"/>
        <v>2021</v>
      </c>
      <c r="AS20" s="1">
        <f t="shared" si="36"/>
        <v>2022</v>
      </c>
    </row>
    <row r="21" spans="1:45" x14ac:dyDescent="0.3">
      <c r="L21" s="1" t="str">
        <f t="shared" ref="L21:L26" si="37">L12</f>
        <v>Unlabeled</v>
      </c>
      <c r="M21" s="8" t="e">
        <f t="shared" ref="M21:AS21" si="38">M12/M$18</f>
        <v>#N/A</v>
      </c>
      <c r="N21" s="8" t="e">
        <f t="shared" si="38"/>
        <v>#N/A</v>
      </c>
      <c r="O21" s="8" t="e">
        <f t="shared" si="38"/>
        <v>#N/A</v>
      </c>
      <c r="P21" s="8" t="e">
        <f t="shared" si="38"/>
        <v>#N/A</v>
      </c>
      <c r="Q21" s="8" t="e">
        <f t="shared" si="38"/>
        <v>#N/A</v>
      </c>
      <c r="R21" s="8" t="e">
        <f t="shared" si="38"/>
        <v>#N/A</v>
      </c>
      <c r="S21" s="8" t="e">
        <f t="shared" si="38"/>
        <v>#N/A</v>
      </c>
      <c r="T21" s="8" t="e">
        <f t="shared" si="38"/>
        <v>#N/A</v>
      </c>
      <c r="U21" s="8" t="e">
        <f t="shared" si="38"/>
        <v>#N/A</v>
      </c>
      <c r="V21" s="8" t="e">
        <f t="shared" si="38"/>
        <v>#N/A</v>
      </c>
      <c r="W21" s="8">
        <f t="shared" si="38"/>
        <v>3.9615812636336692E-2</v>
      </c>
      <c r="X21" s="8">
        <f t="shared" si="38"/>
        <v>3.8148240567716186E-2</v>
      </c>
      <c r="Y21" s="8">
        <f t="shared" si="38"/>
        <v>3.8845619975587851E-2</v>
      </c>
      <c r="Z21" s="8">
        <f t="shared" si="38"/>
        <v>3.2724466619150197E-2</v>
      </c>
      <c r="AA21" s="8">
        <f t="shared" si="38"/>
        <v>4.0793758177221855E-2</v>
      </c>
      <c r="AB21" s="8">
        <f t="shared" si="38"/>
        <v>5.7355860227457443E-2</v>
      </c>
      <c r="AC21" s="8">
        <f t="shared" si="38"/>
        <v>4.5668815757015084E-2</v>
      </c>
      <c r="AD21" s="8">
        <f t="shared" si="38"/>
        <v>2.4725599547475455E-2</v>
      </c>
      <c r="AE21" s="8">
        <f t="shared" si="38"/>
        <v>2.6583665009881012E-2</v>
      </c>
      <c r="AF21" s="8">
        <f t="shared" si="38"/>
        <v>1.5441684891795371E-2</v>
      </c>
      <c r="AG21" s="8">
        <f t="shared" si="38"/>
        <v>1.4084539184548351E-2</v>
      </c>
      <c r="AH21" s="8">
        <f t="shared" si="38"/>
        <v>1.1750188076274728E-2</v>
      </c>
      <c r="AI21" s="8">
        <f t="shared" si="38"/>
        <v>8.6204601523884039E-3</v>
      </c>
      <c r="AJ21" s="8">
        <f t="shared" si="38"/>
        <v>5.2483138021990365E-3</v>
      </c>
      <c r="AK21" s="8">
        <f t="shared" si="38"/>
        <v>2.4020153705217365E-3</v>
      </c>
      <c r="AL21" s="8">
        <f t="shared" si="38"/>
        <v>2.0675830877102397E-3</v>
      </c>
      <c r="AM21" s="8">
        <f t="shared" si="38"/>
        <v>2.5693645377471742E-3</v>
      </c>
      <c r="AN21" s="8">
        <f t="shared" si="38"/>
        <v>1.7076715869551069E-3</v>
      </c>
      <c r="AO21" s="8">
        <f t="shared" si="38"/>
        <v>6.7059041315423217E-4</v>
      </c>
      <c r="AP21" s="8">
        <f t="shared" si="38"/>
        <v>9.9130713747776753E-4</v>
      </c>
      <c r="AQ21" s="8">
        <f t="shared" si="38"/>
        <v>2.1204358367491477E-4</v>
      </c>
      <c r="AR21" s="8">
        <f t="shared" si="38"/>
        <v>1.9884916657984587E-3</v>
      </c>
      <c r="AS21" s="8">
        <f t="shared" si="38"/>
        <v>5.6225279009624491E-5</v>
      </c>
    </row>
    <row r="22" spans="1:45" x14ac:dyDescent="0.3">
      <c r="L22" s="1" t="str">
        <f t="shared" si="37"/>
        <v>International</v>
      </c>
      <c r="M22" s="8" t="e">
        <f t="shared" ref="M22:AS22" si="39">M13/M$18</f>
        <v>#VALUE!</v>
      </c>
      <c r="N22" s="8" t="e">
        <f t="shared" si="39"/>
        <v>#VALUE!</v>
      </c>
      <c r="O22" s="8" t="e">
        <f t="shared" si="39"/>
        <v>#VALUE!</v>
      </c>
      <c r="P22" s="8" t="e">
        <f t="shared" si="39"/>
        <v>#VALUE!</v>
      </c>
      <c r="Q22" s="8" t="e">
        <f t="shared" si="39"/>
        <v>#VALUE!</v>
      </c>
      <c r="R22" s="8" t="e">
        <f t="shared" si="39"/>
        <v>#VALUE!</v>
      </c>
      <c r="S22" s="8" t="e">
        <f t="shared" si="39"/>
        <v>#VALUE!</v>
      </c>
      <c r="T22" s="8" t="e">
        <f t="shared" si="39"/>
        <v>#VALUE!</v>
      </c>
      <c r="U22" s="8" t="e">
        <f t="shared" si="39"/>
        <v>#VALUE!</v>
      </c>
      <c r="V22" s="8" t="e">
        <f t="shared" si="39"/>
        <v>#VALUE!</v>
      </c>
      <c r="W22" s="8">
        <f t="shared" si="39"/>
        <v>1.0056255341653249E-2</v>
      </c>
      <c r="X22" s="8">
        <f t="shared" si="39"/>
        <v>7.3646327742569323E-3</v>
      </c>
      <c r="Y22" s="8">
        <f t="shared" si="39"/>
        <v>1.059202997813252E-2</v>
      </c>
      <c r="Z22" s="8">
        <f t="shared" si="39"/>
        <v>9.1101732728690373E-3</v>
      </c>
      <c r="AA22" s="8">
        <f t="shared" si="39"/>
        <v>1.1546305117100862E-2</v>
      </c>
      <c r="AB22" s="8">
        <f t="shared" si="39"/>
        <v>1.433151338337325E-2</v>
      </c>
      <c r="AC22" s="8">
        <f t="shared" si="39"/>
        <v>3.3408621629228898E-2</v>
      </c>
      <c r="AD22" s="8">
        <f t="shared" si="39"/>
        <v>3.9293614937502178E-2</v>
      </c>
      <c r="AE22" s="8">
        <f t="shared" si="39"/>
        <v>4.4626791787098344E-2</v>
      </c>
      <c r="AF22" s="8">
        <f t="shared" si="39"/>
        <v>5.3863262754747399E-2</v>
      </c>
      <c r="AG22" s="8">
        <f t="shared" si="39"/>
        <v>6.2581662886295158E-2</v>
      </c>
      <c r="AH22" s="8">
        <f t="shared" si="39"/>
        <v>5.3594660139125318E-2</v>
      </c>
      <c r="AI22" s="8">
        <f t="shared" si="39"/>
        <v>5.2302089812937581E-2</v>
      </c>
      <c r="AJ22" s="8">
        <f t="shared" si="39"/>
        <v>5.8840736656076434E-2</v>
      </c>
      <c r="AK22" s="8">
        <f t="shared" si="39"/>
        <v>4.4417760034521102E-2</v>
      </c>
      <c r="AL22" s="8">
        <f t="shared" si="39"/>
        <v>3.9424986388766403E-2</v>
      </c>
      <c r="AM22" s="8">
        <f t="shared" si="39"/>
        <v>3.2930005872150669E-2</v>
      </c>
      <c r="AN22" s="8">
        <f t="shared" si="39"/>
        <v>3.079785354790681E-2</v>
      </c>
      <c r="AO22" s="8">
        <f t="shared" si="39"/>
        <v>3.2223312086799231E-2</v>
      </c>
      <c r="AP22" s="8">
        <f t="shared" si="39"/>
        <v>2.9780590208605309E-2</v>
      </c>
      <c r="AQ22" s="8">
        <f t="shared" si="39"/>
        <v>2.639091538499512E-2</v>
      </c>
      <c r="AR22" s="8">
        <f t="shared" si="39"/>
        <v>2.7429889947755019E-2</v>
      </c>
      <c r="AS22" s="8">
        <f t="shared" si="39"/>
        <v>3.5464171697130564E-2</v>
      </c>
    </row>
    <row r="23" spans="1:45" x14ac:dyDescent="0.3">
      <c r="L23" s="1" t="str">
        <f t="shared" si="37"/>
        <v>U.S. Big Five</v>
      </c>
      <c r="M23" s="8" t="e">
        <f t="shared" ref="M23:AS23" si="40">M14/M$18</f>
        <v>#VALUE!</v>
      </c>
      <c r="N23" s="8" t="e">
        <f t="shared" si="40"/>
        <v>#VALUE!</v>
      </c>
      <c r="O23" s="8" t="e">
        <f t="shared" si="40"/>
        <v>#VALUE!</v>
      </c>
      <c r="P23" s="8" t="e">
        <f t="shared" si="40"/>
        <v>#VALUE!</v>
      </c>
      <c r="Q23" s="8" t="e">
        <f t="shared" si="40"/>
        <v>#VALUE!</v>
      </c>
      <c r="R23" s="8" t="e">
        <f t="shared" si="40"/>
        <v>#VALUE!</v>
      </c>
      <c r="S23" s="8" t="e">
        <f t="shared" si="40"/>
        <v>#VALUE!</v>
      </c>
      <c r="T23" s="8" t="e">
        <f t="shared" si="40"/>
        <v>#VALUE!</v>
      </c>
      <c r="U23" s="8" t="e">
        <f t="shared" si="40"/>
        <v>#VALUE!</v>
      </c>
      <c r="V23" s="8" t="e">
        <f t="shared" si="40"/>
        <v>#VALUE!</v>
      </c>
      <c r="W23" s="8">
        <f t="shared" si="40"/>
        <v>0.32191584129062634</v>
      </c>
      <c r="X23" s="8">
        <f t="shared" si="40"/>
        <v>0.31899793951351163</v>
      </c>
      <c r="Y23" s="8">
        <f t="shared" si="40"/>
        <v>0.35332648125421073</v>
      </c>
      <c r="Z23" s="8">
        <f t="shared" si="40"/>
        <v>0.33114958192210997</v>
      </c>
      <c r="AA23" s="8">
        <f t="shared" si="40"/>
        <v>0.31649200483775497</v>
      </c>
      <c r="AB23" s="8">
        <f t="shared" si="40"/>
        <v>0.27808091107235317</v>
      </c>
      <c r="AC23" s="8">
        <f t="shared" si="40"/>
        <v>0.29974759539800455</v>
      </c>
      <c r="AD23" s="8">
        <f t="shared" si="40"/>
        <v>0.30059326573161438</v>
      </c>
      <c r="AE23" s="8">
        <f t="shared" si="40"/>
        <v>0.27613821017923323</v>
      </c>
      <c r="AF23" s="8">
        <f t="shared" si="40"/>
        <v>0.27996170237751372</v>
      </c>
      <c r="AG23" s="8">
        <f t="shared" si="40"/>
        <v>0.26482319152166706</v>
      </c>
      <c r="AH23" s="8">
        <f t="shared" si="40"/>
        <v>0.29460634320022805</v>
      </c>
      <c r="AI23" s="8">
        <f t="shared" si="40"/>
        <v>0.29376201022546455</v>
      </c>
      <c r="AJ23" s="8">
        <f t="shared" si="40"/>
        <v>0.31398637972749077</v>
      </c>
      <c r="AK23" s="8">
        <f t="shared" si="40"/>
        <v>0.28872497122196761</v>
      </c>
      <c r="AL23" s="8">
        <f t="shared" si="40"/>
        <v>0.29571110333787648</v>
      </c>
      <c r="AM23" s="8">
        <f t="shared" si="40"/>
        <v>0.34392345720879752</v>
      </c>
      <c r="AN23" s="8">
        <f t="shared" si="40"/>
        <v>0.35016244643018979</v>
      </c>
      <c r="AO23" s="8">
        <f t="shared" si="40"/>
        <v>0.31418316423514658</v>
      </c>
      <c r="AP23" s="8">
        <f t="shared" si="40"/>
        <v>0.32085543303305758</v>
      </c>
      <c r="AQ23" s="8">
        <f t="shared" si="40"/>
        <v>0.36065347051954572</v>
      </c>
      <c r="AR23" s="8">
        <f t="shared" si="40"/>
        <v>0.29418208569527571</v>
      </c>
      <c r="AS23" s="8" t="e">
        <f t="shared" si="40"/>
        <v>#VALUE!</v>
      </c>
    </row>
    <row r="24" spans="1:45" x14ac:dyDescent="0.3">
      <c r="L24" s="1" t="str">
        <f t="shared" si="37"/>
        <v>U.S. Large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f t="shared" ref="W24:AS24" si="41">W15/W$18</f>
        <v>0.26306822862920043</v>
      </c>
      <c r="X24" s="8">
        <f t="shared" si="41"/>
        <v>0.24056033834351281</v>
      </c>
      <c r="Y24" s="8">
        <f t="shared" si="41"/>
        <v>0.23517350698925923</v>
      </c>
      <c r="Z24" s="8">
        <f t="shared" si="41"/>
        <v>0.27339574433616626</v>
      </c>
      <c r="AA24" s="8">
        <f t="shared" si="41"/>
        <v>0.29754888126929685</v>
      </c>
      <c r="AB24" s="8">
        <f t="shared" si="41"/>
        <v>0.29410572700559678</v>
      </c>
      <c r="AC24" s="8">
        <f t="shared" si="41"/>
        <v>0.28932444557891662</v>
      </c>
      <c r="AD24" s="8">
        <f t="shared" si="41"/>
        <v>0.30446594093480184</v>
      </c>
      <c r="AE24" s="8">
        <f t="shared" si="41"/>
        <v>0.32623897201419322</v>
      </c>
      <c r="AF24" s="8">
        <f t="shared" si="41"/>
        <v>0.30323216574986095</v>
      </c>
      <c r="AG24" s="8">
        <f t="shared" si="41"/>
        <v>0.31118274989797223</v>
      </c>
      <c r="AH24" s="8">
        <f t="shared" si="41"/>
        <v>0.30388597684266239</v>
      </c>
      <c r="AI24" s="8">
        <f t="shared" si="41"/>
        <v>0.31514210545660898</v>
      </c>
      <c r="AJ24" s="8">
        <f t="shared" si="41"/>
        <v>0.30011461617681157</v>
      </c>
      <c r="AK24" s="8">
        <f t="shared" si="41"/>
        <v>0.3095246697148068</v>
      </c>
      <c r="AL24" s="8">
        <f t="shared" si="41"/>
        <v>0.30061161001081238</v>
      </c>
      <c r="AM24" s="8">
        <f t="shared" si="41"/>
        <v>0.27387948157461839</v>
      </c>
      <c r="AN24" s="8">
        <f t="shared" si="41"/>
        <v>0.26965146724877864</v>
      </c>
      <c r="AO24" s="8">
        <f t="shared" si="41"/>
        <v>0.28578615269580315</v>
      </c>
      <c r="AP24" s="8">
        <f t="shared" si="41"/>
        <v>0.27660390476500546</v>
      </c>
      <c r="AQ24" s="8">
        <f t="shared" si="41"/>
        <v>0.25922112782725193</v>
      </c>
      <c r="AR24" s="8">
        <f t="shared" si="41"/>
        <v>0.30831904669156251</v>
      </c>
      <c r="AS24" s="8" t="e">
        <f t="shared" si="41"/>
        <v>#VALUE!</v>
      </c>
    </row>
    <row r="25" spans="1:45" x14ac:dyDescent="0.3">
      <c r="L25" s="1" t="str">
        <f t="shared" si="37"/>
        <v>U.S. Medium</v>
      </c>
      <c r="M25" s="8" t="e">
        <f t="shared" ref="M25:V25" si="42">M17/M$18</f>
        <v>#VALUE!</v>
      </c>
      <c r="N25" s="8" t="e">
        <f t="shared" si="42"/>
        <v>#VALUE!</v>
      </c>
      <c r="O25" s="8" t="e">
        <f t="shared" si="42"/>
        <v>#VALUE!</v>
      </c>
      <c r="P25" s="8" t="e">
        <f t="shared" si="42"/>
        <v>#VALUE!</v>
      </c>
      <c r="Q25" s="8" t="e">
        <f t="shared" si="42"/>
        <v>#VALUE!</v>
      </c>
      <c r="R25" s="8" t="e">
        <f t="shared" si="42"/>
        <v>#VALUE!</v>
      </c>
      <c r="S25" s="8" t="e">
        <f t="shared" si="42"/>
        <v>#VALUE!</v>
      </c>
      <c r="T25" s="8" t="e">
        <f t="shared" si="42"/>
        <v>#VALUE!</v>
      </c>
      <c r="U25" s="8" t="e">
        <f t="shared" si="42"/>
        <v>#VALUE!</v>
      </c>
      <c r="V25" s="8" t="e">
        <f t="shared" si="42"/>
        <v>#VALUE!</v>
      </c>
      <c r="W25" s="8">
        <f t="shared" ref="W25:AS25" si="43">W16/W$18</f>
        <v>0.20952194259827978</v>
      </c>
      <c r="X25" s="8">
        <f t="shared" si="43"/>
        <v>0.24380302038426199</v>
      </c>
      <c r="Y25" s="8">
        <f t="shared" si="43"/>
        <v>0.20800950648431255</v>
      </c>
      <c r="Z25" s="8">
        <f t="shared" si="43"/>
        <v>0.19918339394779772</v>
      </c>
      <c r="AA25" s="8">
        <f t="shared" si="43"/>
        <v>0.18198571489429341</v>
      </c>
      <c r="AB25" s="8">
        <f t="shared" si="43"/>
        <v>0.19267142748223171</v>
      </c>
      <c r="AC25" s="8">
        <f t="shared" si="43"/>
        <v>0.17734516775588377</v>
      </c>
      <c r="AD25" s="8">
        <f t="shared" si="43"/>
        <v>0.17909603106705385</v>
      </c>
      <c r="AE25" s="8">
        <f t="shared" si="43"/>
        <v>0.18136763905111083</v>
      </c>
      <c r="AF25" s="8">
        <f t="shared" si="43"/>
        <v>0.19215393741659928</v>
      </c>
      <c r="AG25" s="8">
        <f t="shared" si="43"/>
        <v>0.18735008960279517</v>
      </c>
      <c r="AH25" s="8">
        <f t="shared" si="43"/>
        <v>0.18336701944403497</v>
      </c>
      <c r="AI25" s="8">
        <f t="shared" si="43"/>
        <v>0.17272476564949021</v>
      </c>
      <c r="AJ25" s="8">
        <f t="shared" si="43"/>
        <v>0.16805302345947673</v>
      </c>
      <c r="AK25" s="8">
        <f t="shared" si="43"/>
        <v>0.16619632729869072</v>
      </c>
      <c r="AL25" s="8">
        <f t="shared" si="43"/>
        <v>0.17072569002526372</v>
      </c>
      <c r="AM25" s="8">
        <f t="shared" si="43"/>
        <v>0.15730526463203157</v>
      </c>
      <c r="AN25" s="8">
        <f t="shared" si="43"/>
        <v>0.16313975483006041</v>
      </c>
      <c r="AO25" s="8">
        <f t="shared" si="43"/>
        <v>0.17161957348211038</v>
      </c>
      <c r="AP25" s="8">
        <f t="shared" si="43"/>
        <v>0.18104352816917307</v>
      </c>
      <c r="AQ25" s="8">
        <f t="shared" si="43"/>
        <v>0.17391143356212022</v>
      </c>
      <c r="AR25" s="8">
        <f t="shared" si="43"/>
        <v>0.17647781911871899</v>
      </c>
      <c r="AS25" s="8">
        <f t="shared" si="43"/>
        <v>0.76176351175986756</v>
      </c>
    </row>
    <row r="26" spans="1:45" x14ac:dyDescent="0.3">
      <c r="L26" s="1" t="str">
        <f t="shared" si="37"/>
        <v>U.S. Small</v>
      </c>
      <c r="M26" s="8" t="e">
        <f>#REF!/M$18</f>
        <v>#REF!</v>
      </c>
      <c r="N26" s="8" t="e">
        <f>#REF!/N$18</f>
        <v>#REF!</v>
      </c>
      <c r="O26" s="8" t="e">
        <f>#REF!/O$18</f>
        <v>#REF!</v>
      </c>
      <c r="P26" s="8" t="e">
        <f>#REF!/P$18</f>
        <v>#REF!</v>
      </c>
      <c r="Q26" s="8" t="e">
        <f>#REF!/Q$18</f>
        <v>#REF!</v>
      </c>
      <c r="R26" s="8" t="e">
        <f>#REF!/R$18</f>
        <v>#REF!</v>
      </c>
      <c r="S26" s="8" t="e">
        <f>#REF!/S$18</f>
        <v>#REF!</v>
      </c>
      <c r="T26" s="8" t="e">
        <f>#REF!/T$18</f>
        <v>#REF!</v>
      </c>
      <c r="U26" s="8" t="e">
        <f>#REF!/U$18</f>
        <v>#REF!</v>
      </c>
      <c r="V26" s="8" t="e">
        <f>#REF!/V$18</f>
        <v>#REF!</v>
      </c>
      <c r="W26" s="8">
        <f t="shared" ref="W26:AS26" si="44">W17/W$18</f>
        <v>0.15582191950390356</v>
      </c>
      <c r="X26" s="8">
        <f t="shared" si="44"/>
        <v>0.15112582841674041</v>
      </c>
      <c r="Y26" s="8">
        <f t="shared" si="44"/>
        <v>0.15405285531849708</v>
      </c>
      <c r="Z26" s="8">
        <f t="shared" si="44"/>
        <v>0.1544366399019069</v>
      </c>
      <c r="AA26" s="8">
        <f t="shared" si="44"/>
        <v>0.15163333570433213</v>
      </c>
      <c r="AB26" s="8">
        <f t="shared" si="44"/>
        <v>0.1634545608289876</v>
      </c>
      <c r="AC26" s="8">
        <f t="shared" si="44"/>
        <v>0.15450535388095105</v>
      </c>
      <c r="AD26" s="8">
        <f t="shared" si="44"/>
        <v>0.15182554778155249</v>
      </c>
      <c r="AE26" s="8">
        <f t="shared" si="44"/>
        <v>0.14504472195848345</v>
      </c>
      <c r="AF26" s="8">
        <f t="shared" si="44"/>
        <v>0.15534724680948325</v>
      </c>
      <c r="AG26" s="8">
        <f t="shared" si="44"/>
        <v>0.15997776690672214</v>
      </c>
      <c r="AH26" s="8">
        <f t="shared" si="44"/>
        <v>0.15279581229767458</v>
      </c>
      <c r="AI26" s="8">
        <f t="shared" si="44"/>
        <v>0.15744856870311025</v>
      </c>
      <c r="AJ26" s="8">
        <f t="shared" si="44"/>
        <v>0.15375693017794545</v>
      </c>
      <c r="AK26" s="8">
        <f t="shared" si="44"/>
        <v>0.18873425635949204</v>
      </c>
      <c r="AL26" s="8">
        <f t="shared" si="44"/>
        <v>0.19145902714957072</v>
      </c>
      <c r="AM26" s="8">
        <f t="shared" si="44"/>
        <v>0.18939242617465471</v>
      </c>
      <c r="AN26" s="8">
        <f t="shared" si="44"/>
        <v>0.18454080635610934</v>
      </c>
      <c r="AO26" s="8">
        <f t="shared" si="44"/>
        <v>0.1955172070869865</v>
      </c>
      <c r="AP26" s="8">
        <f t="shared" si="44"/>
        <v>0.1907252366866809</v>
      </c>
      <c r="AQ26" s="8">
        <f t="shared" si="44"/>
        <v>0.17961100912241212</v>
      </c>
      <c r="AR26" s="8">
        <f t="shared" si="44"/>
        <v>0.19160266688088923</v>
      </c>
      <c r="AS26" s="8">
        <f t="shared" si="44"/>
        <v>0.20271609126399229</v>
      </c>
    </row>
    <row r="31" spans="1:45" x14ac:dyDescent="0.3">
      <c r="U31" s="49"/>
    </row>
    <row r="35" spans="12:20" x14ac:dyDescent="0.3">
      <c r="L35" s="29"/>
      <c r="M35" s="86"/>
      <c r="N35" s="86"/>
      <c r="O35" s="86"/>
      <c r="P35" s="8"/>
      <c r="Q35" s="8"/>
      <c r="R35" s="8"/>
      <c r="S35" s="8"/>
      <c r="T35" s="8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AT38"/>
  <sheetViews>
    <sheetView zoomScale="85" zoomScaleNormal="85" workbookViewId="0">
      <pane xSplit="12" ySplit="9" topLeftCell="AF10" activePane="bottomRight" state="frozen"/>
      <selection activeCell="Q56" sqref="Q56"/>
      <selection pane="topRight" activeCell="Q56" sqref="Q56"/>
      <selection pane="bottomLeft" activeCell="Q56" sqref="Q56"/>
      <selection pane="bottomRight" activeCell="G23" sqref="G23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19" width="10.88671875" hidden="1" customWidth="1"/>
    <col min="20" max="20" width="10.88671875" customWidth="1"/>
    <col min="21" max="44" width="7.88671875" customWidth="1"/>
  </cols>
  <sheetData>
    <row r="1" spans="1:46" x14ac:dyDescent="0.3">
      <c r="A1" s="1">
        <v>1000000000</v>
      </c>
      <c r="L1" s="1" t="s">
        <v>413</v>
      </c>
      <c r="M1" s="1" t="s">
        <v>414</v>
      </c>
      <c r="N1" s="1" t="s">
        <v>415</v>
      </c>
      <c r="O1" s="1" t="s">
        <v>416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1" t="s">
        <v>422</v>
      </c>
      <c r="V1" s="1" t="s">
        <v>423</v>
      </c>
      <c r="W1" s="1" t="s">
        <v>424</v>
      </c>
      <c r="X1" s="1" t="s">
        <v>425</v>
      </c>
      <c r="Y1" s="1" t="s">
        <v>426</v>
      </c>
      <c r="Z1" s="1" t="s">
        <v>427</v>
      </c>
      <c r="AA1" s="1" t="s">
        <v>428</v>
      </c>
      <c r="AB1" s="1" t="s">
        <v>429</v>
      </c>
      <c r="AC1" s="1" t="s">
        <v>430</v>
      </c>
      <c r="AD1" s="1" t="s">
        <v>431</v>
      </c>
      <c r="AE1" s="1" t="s">
        <v>432</v>
      </c>
      <c r="AF1" s="1" t="s">
        <v>433</v>
      </c>
      <c r="AG1" s="1" t="s">
        <v>434</v>
      </c>
      <c r="AH1" s="1" t="s">
        <v>435</v>
      </c>
      <c r="AI1" s="1" t="s">
        <v>436</v>
      </c>
      <c r="AJ1" s="1" t="s">
        <v>437</v>
      </c>
      <c r="AK1" s="1" t="s">
        <v>438</v>
      </c>
      <c r="AL1" s="1" t="s">
        <v>439</v>
      </c>
      <c r="AM1" s="1" t="s">
        <v>440</v>
      </c>
      <c r="AN1" s="1" t="s">
        <v>441</v>
      </c>
      <c r="AO1" s="1" t="s">
        <v>442</v>
      </c>
      <c r="AP1" s="1" t="s">
        <v>443</v>
      </c>
      <c r="AQ1" s="1" t="s">
        <v>444</v>
      </c>
      <c r="AR1" s="1" t="s">
        <v>445</v>
      </c>
      <c r="AS1" s="1" t="s">
        <v>446</v>
      </c>
      <c r="AT1" t="s">
        <v>447</v>
      </c>
    </row>
    <row r="2" spans="1:46" x14ac:dyDescent="0.3">
      <c r="L2" s="1" t="s">
        <v>448</v>
      </c>
      <c r="M2" s="11">
        <v>4175252000</v>
      </c>
      <c r="N2" s="11">
        <v>5739630631</v>
      </c>
      <c r="O2" s="11">
        <v>5218843172</v>
      </c>
      <c r="P2" s="11">
        <v>4821958607</v>
      </c>
      <c r="Q2" s="11">
        <v>4366687497</v>
      </c>
      <c r="R2" s="11">
        <v>4959545200</v>
      </c>
      <c r="S2" s="11">
        <v>5361028157</v>
      </c>
      <c r="T2" s="11">
        <v>5062548779</v>
      </c>
      <c r="U2" s="11">
        <v>5892086521</v>
      </c>
      <c r="V2" s="11">
        <v>6865826295</v>
      </c>
      <c r="W2" s="11">
        <v>10671124481.942699</v>
      </c>
      <c r="X2" s="11">
        <v>11824962761.8643</v>
      </c>
      <c r="Y2" s="11">
        <v>13044218620.2341</v>
      </c>
      <c r="Z2" s="11">
        <v>20592725253.701199</v>
      </c>
      <c r="AA2" s="11">
        <v>18959292323.2141</v>
      </c>
      <c r="AB2" s="11">
        <v>29374631720.732201</v>
      </c>
      <c r="AC2" s="11">
        <v>34208448971.839699</v>
      </c>
      <c r="AD2" s="11">
        <v>35354025988.184303</v>
      </c>
      <c r="AE2" s="11">
        <v>43124604853.906898</v>
      </c>
      <c r="AF2" s="11">
        <v>40118018227.980797</v>
      </c>
      <c r="AG2" s="11">
        <v>40624738295.331802</v>
      </c>
      <c r="AH2" s="11">
        <v>36591487635.5317</v>
      </c>
      <c r="AI2" s="11">
        <v>29656016024.4939</v>
      </c>
      <c r="AJ2" s="11">
        <v>22566738947.275299</v>
      </c>
      <c r="AK2" s="11">
        <v>21295466725.2616</v>
      </c>
      <c r="AL2" s="11">
        <v>20035904574.859699</v>
      </c>
      <c r="AM2" s="11">
        <v>20235072513.564201</v>
      </c>
      <c r="AN2" s="11">
        <v>21249163336.9916</v>
      </c>
      <c r="AO2" s="11">
        <v>27501244740.008598</v>
      </c>
      <c r="AP2" s="11">
        <v>33233253117.871101</v>
      </c>
      <c r="AQ2" s="11">
        <v>34921905436.844704</v>
      </c>
      <c r="AR2" s="11">
        <v>34459127577.097504</v>
      </c>
      <c r="AS2" s="11">
        <v>39042666962.386803</v>
      </c>
      <c r="AT2">
        <v>16537725282.7127</v>
      </c>
    </row>
    <row r="3" spans="1:46" x14ac:dyDescent="0.3">
      <c r="L3" s="1" t="s">
        <v>449</v>
      </c>
      <c r="M3" s="11">
        <v>43605980197</v>
      </c>
      <c r="N3" s="11">
        <v>65649982349</v>
      </c>
      <c r="O3" s="11">
        <v>61626337789</v>
      </c>
      <c r="P3" s="11">
        <v>58104427407</v>
      </c>
      <c r="Q3" s="11">
        <v>58505178407</v>
      </c>
      <c r="R3" s="11">
        <v>57817762885</v>
      </c>
      <c r="S3" s="11">
        <v>60976178301</v>
      </c>
      <c r="T3" s="11">
        <v>33227268260</v>
      </c>
      <c r="U3" s="11">
        <v>31263397589</v>
      </c>
      <c r="V3" s="11">
        <v>31636933183</v>
      </c>
      <c r="W3" s="11">
        <v>33800638016.2701</v>
      </c>
      <c r="X3" s="11">
        <v>30855672827.708599</v>
      </c>
      <c r="Y3" s="11">
        <v>36103422022.579498</v>
      </c>
      <c r="Z3" s="11">
        <v>39841536586.182198</v>
      </c>
      <c r="AA3" s="11">
        <v>39832289586.718803</v>
      </c>
      <c r="AB3" s="11">
        <v>49984328981.500801</v>
      </c>
      <c r="AC3" s="11">
        <v>53336182958.129402</v>
      </c>
      <c r="AD3" s="11">
        <v>54180496972.393402</v>
      </c>
      <c r="AE3" s="11">
        <v>55679498657.912201</v>
      </c>
      <c r="AF3" s="11">
        <v>56261018593.046402</v>
      </c>
      <c r="AG3" s="11">
        <v>51985228360.901604</v>
      </c>
      <c r="AH3" s="11">
        <v>55189954477.719398</v>
      </c>
      <c r="AI3" s="11">
        <v>52514763017.167503</v>
      </c>
      <c r="AJ3" s="11">
        <v>48437850416.826202</v>
      </c>
      <c r="AK3" s="11">
        <v>47608239514.536201</v>
      </c>
      <c r="AL3" s="11">
        <v>41197663819.7845</v>
      </c>
      <c r="AM3" s="11">
        <v>48075433184.7799</v>
      </c>
      <c r="AN3" s="11">
        <v>48049992440.6241</v>
      </c>
      <c r="AO3" s="11">
        <v>51876223799.496002</v>
      </c>
      <c r="AP3" s="11">
        <v>47347151455.866096</v>
      </c>
      <c r="AQ3" s="11">
        <v>45262236029.2509</v>
      </c>
      <c r="AR3" s="11">
        <v>43642141159.374199</v>
      </c>
      <c r="AS3" s="11">
        <v>49533563071.468399</v>
      </c>
      <c r="AT3">
        <v>24854962577.937901</v>
      </c>
    </row>
    <row r="4" spans="1:46" x14ac:dyDescent="0.3">
      <c r="L4" s="1" t="s">
        <v>450</v>
      </c>
      <c r="M4" s="11">
        <v>409475</v>
      </c>
      <c r="N4" s="11"/>
      <c r="O4" s="11"/>
      <c r="P4" s="11"/>
      <c r="Q4" s="11"/>
      <c r="R4" s="11">
        <v>3318913</v>
      </c>
      <c r="S4" s="11">
        <v>253276428</v>
      </c>
      <c r="T4" s="11">
        <v>26453199889</v>
      </c>
      <c r="U4" s="11">
        <v>27540633620</v>
      </c>
      <c r="V4" s="11">
        <v>30726836699</v>
      </c>
      <c r="W4" s="11">
        <v>32914365988.491299</v>
      </c>
      <c r="X4" s="11">
        <v>42670852521.7061</v>
      </c>
      <c r="Y4" s="11">
        <v>50549483785.162903</v>
      </c>
      <c r="Z4" s="11">
        <v>63704226396.929901</v>
      </c>
      <c r="AA4" s="11">
        <v>77787971664.927795</v>
      </c>
      <c r="AB4" s="11">
        <v>85641835730.702896</v>
      </c>
      <c r="AC4" s="11">
        <v>94459643040.444901</v>
      </c>
      <c r="AD4" s="11">
        <v>109521697476.842</v>
      </c>
      <c r="AE4" s="11">
        <v>129343085444.397</v>
      </c>
      <c r="AF4" s="11">
        <v>138339328008.02499</v>
      </c>
      <c r="AG4" s="11">
        <v>127017598428.10699</v>
      </c>
      <c r="AH4" s="11">
        <v>123383585113.968</v>
      </c>
      <c r="AI4" s="11">
        <v>123228761770.967</v>
      </c>
      <c r="AJ4" s="11">
        <v>99598315010.328705</v>
      </c>
      <c r="AK4" s="11">
        <v>95821024614.993896</v>
      </c>
      <c r="AL4" s="11">
        <v>90436900423.197006</v>
      </c>
      <c r="AM4" s="11">
        <v>88892122824.481201</v>
      </c>
      <c r="AN4" s="11">
        <v>96839659980.016205</v>
      </c>
      <c r="AO4" s="11">
        <v>113458713532.504</v>
      </c>
      <c r="AP4" s="11">
        <v>126139613465.129</v>
      </c>
      <c r="AQ4" s="11">
        <v>130419903386.62601</v>
      </c>
      <c r="AR4" s="11">
        <v>121565248343.052</v>
      </c>
      <c r="AS4" s="11">
        <v>150036654977.99701</v>
      </c>
      <c r="AT4">
        <v>66565496236.157799</v>
      </c>
    </row>
    <row r="5" spans="1:46" x14ac:dyDescent="0.3">
      <c r="L5" s="1" t="s">
        <v>451</v>
      </c>
      <c r="M5" s="11">
        <v>43372990733</v>
      </c>
      <c r="N5" s="11">
        <v>60339829236</v>
      </c>
      <c r="O5" s="11">
        <v>53145429903</v>
      </c>
      <c r="P5" s="11">
        <v>56918853409</v>
      </c>
      <c r="Q5" s="11">
        <v>53022765869</v>
      </c>
      <c r="R5" s="11">
        <v>52351162090</v>
      </c>
      <c r="S5" s="11">
        <v>51079955336</v>
      </c>
      <c r="T5" s="11">
        <v>48721333528</v>
      </c>
      <c r="U5" s="11">
        <v>47623383110</v>
      </c>
      <c r="V5" s="11">
        <v>47509690026</v>
      </c>
      <c r="W5" s="11">
        <v>49102976952.772903</v>
      </c>
      <c r="X5" s="11">
        <v>55974328518.178802</v>
      </c>
      <c r="Y5" s="11">
        <v>64167738915.738602</v>
      </c>
      <c r="Z5" s="11">
        <v>80426806169.591202</v>
      </c>
      <c r="AA5" s="11">
        <v>85720982124.064407</v>
      </c>
      <c r="AB5" s="11">
        <v>92895210807.820099</v>
      </c>
      <c r="AC5" s="11">
        <v>107099377031.145</v>
      </c>
      <c r="AD5" s="11">
        <v>127899780524.742</v>
      </c>
      <c r="AE5" s="11">
        <v>148134879455.17001</v>
      </c>
      <c r="AF5" s="11">
        <v>145322277633.61099</v>
      </c>
      <c r="AG5" s="11">
        <v>138370074117.814</v>
      </c>
      <c r="AH5" s="11">
        <v>148990206378.13</v>
      </c>
      <c r="AI5" s="11">
        <v>148684575766.37201</v>
      </c>
      <c r="AJ5" s="11">
        <v>132599958203.578</v>
      </c>
      <c r="AK5" s="11">
        <v>116369156137.843</v>
      </c>
      <c r="AL5" s="11">
        <v>120704185097.058</v>
      </c>
      <c r="AM5" s="11">
        <v>139394997382.48099</v>
      </c>
      <c r="AN5" s="11">
        <v>152537006725.30701</v>
      </c>
      <c r="AO5" s="11">
        <v>163946808083.573</v>
      </c>
      <c r="AP5" s="11">
        <v>175592578291.689</v>
      </c>
      <c r="AQ5" s="11">
        <v>210325918026.97601</v>
      </c>
      <c r="AR5" s="11">
        <v>185845587927.70599</v>
      </c>
      <c r="AS5" s="11">
        <v>174365583059.01099</v>
      </c>
      <c r="AT5">
        <v>106322323373.946</v>
      </c>
    </row>
    <row r="6" spans="1:46" x14ac:dyDescent="0.3">
      <c r="L6" s="1" t="s">
        <v>452</v>
      </c>
      <c r="M6" s="11">
        <v>29195497000</v>
      </c>
      <c r="N6" s="11">
        <v>4424751628</v>
      </c>
      <c r="O6" s="11">
        <v>3416049686</v>
      </c>
      <c r="P6" s="11">
        <v>1528142719</v>
      </c>
      <c r="Q6" s="11">
        <v>1267270952</v>
      </c>
      <c r="R6" s="11">
        <v>1460225780</v>
      </c>
      <c r="S6" s="11">
        <v>778340876</v>
      </c>
      <c r="T6" s="11">
        <v>2517801423</v>
      </c>
      <c r="U6" s="11">
        <v>4646381327</v>
      </c>
      <c r="V6" s="11">
        <v>5445750285</v>
      </c>
      <c r="W6" s="11">
        <v>5689381066.9104004</v>
      </c>
      <c r="X6" s="11">
        <v>2667821914.3785</v>
      </c>
      <c r="Y6" s="11">
        <v>5945657882.4132996</v>
      </c>
      <c r="Z6" s="11">
        <v>6967793105.9324999</v>
      </c>
      <c r="AA6" s="11">
        <v>7461421349.8639002</v>
      </c>
      <c r="AB6" s="11">
        <v>7767353785.1342001</v>
      </c>
      <c r="AC6" s="11">
        <v>6061526109.2940998</v>
      </c>
      <c r="AD6" s="11">
        <v>1197479618.747</v>
      </c>
      <c r="AE6" s="11">
        <v>1706031336.0186</v>
      </c>
      <c r="AF6" s="11">
        <v>1514738324.323</v>
      </c>
      <c r="AG6" s="11">
        <v>4406229638.8536997</v>
      </c>
      <c r="AH6" s="11">
        <v>4410682355.8125</v>
      </c>
      <c r="AI6" s="11">
        <v>3552314076.5865002</v>
      </c>
      <c r="AJ6" s="11">
        <v>3378189764.6729002</v>
      </c>
      <c r="AK6" s="11">
        <v>2190473631.8645</v>
      </c>
      <c r="AL6" s="11">
        <v>1809787851.7249</v>
      </c>
      <c r="AM6" s="11">
        <v>1764159723.0861001</v>
      </c>
      <c r="AN6" s="11">
        <v>1940024322.3987999</v>
      </c>
      <c r="AO6" s="11">
        <v>2172830597.8701</v>
      </c>
      <c r="AP6" s="11">
        <v>1542809819.3899</v>
      </c>
      <c r="AQ6" s="11">
        <v>1671536223.8899</v>
      </c>
      <c r="AR6" s="11">
        <v>1551783590.4275</v>
      </c>
      <c r="AS6" s="11">
        <v>1342223978.3397999</v>
      </c>
      <c r="AT6">
        <v>1720038899.9709001</v>
      </c>
    </row>
    <row r="7" spans="1:46" x14ac:dyDescent="0.3">
      <c r="L7" s="1" t="s">
        <v>24</v>
      </c>
      <c r="M7" s="11">
        <f t="shared" ref="M7:AT7" si="0">SUBTOTAL(9,M2:M6)</f>
        <v>120350129405</v>
      </c>
      <c r="N7" s="11">
        <f t="shared" si="0"/>
        <v>136154193844</v>
      </c>
      <c r="O7" s="11">
        <f t="shared" si="0"/>
        <v>123406660550</v>
      </c>
      <c r="P7" s="11">
        <f t="shared" si="0"/>
        <v>121373382142</v>
      </c>
      <c r="Q7" s="11">
        <f t="shared" si="0"/>
        <v>117161902725</v>
      </c>
      <c r="R7" s="11">
        <f t="shared" si="0"/>
        <v>116592014868</v>
      </c>
      <c r="S7" s="11">
        <f t="shared" si="0"/>
        <v>118448779098</v>
      </c>
      <c r="T7" s="11">
        <f t="shared" si="0"/>
        <v>115982151879</v>
      </c>
      <c r="U7" s="11">
        <f t="shared" si="0"/>
        <v>116965882167</v>
      </c>
      <c r="V7" s="11">
        <f t="shared" si="0"/>
        <v>122185036488</v>
      </c>
      <c r="W7" s="11">
        <f t="shared" si="0"/>
        <v>132178486506.38741</v>
      </c>
      <c r="X7" s="11">
        <f t="shared" si="0"/>
        <v>143993638543.8363</v>
      </c>
      <c r="Y7" s="11">
        <f t="shared" si="0"/>
        <v>169810521226.12839</v>
      </c>
      <c r="Z7" s="11">
        <f t="shared" si="0"/>
        <v>211533087512.33698</v>
      </c>
      <c r="AA7" s="11">
        <f t="shared" si="0"/>
        <v>229761957048.789</v>
      </c>
      <c r="AB7" s="11">
        <f t="shared" si="0"/>
        <v>265663361025.8902</v>
      </c>
      <c r="AC7" s="11">
        <f t="shared" si="0"/>
        <v>295165178110.85315</v>
      </c>
      <c r="AD7" s="11">
        <f t="shared" si="0"/>
        <v>328153480580.90869</v>
      </c>
      <c r="AE7" s="11">
        <f t="shared" si="0"/>
        <v>377988099747.40472</v>
      </c>
      <c r="AF7" s="11">
        <f t="shared" si="0"/>
        <v>381555380786.98621</v>
      </c>
      <c r="AG7" s="11">
        <f t="shared" si="0"/>
        <v>362403868841.00812</v>
      </c>
      <c r="AH7" s="11">
        <f t="shared" si="0"/>
        <v>368565915961.16162</v>
      </c>
      <c r="AI7" s="11">
        <f t="shared" si="0"/>
        <v>357636430655.58691</v>
      </c>
      <c r="AJ7" s="11">
        <f t="shared" si="0"/>
        <v>306581052342.68109</v>
      </c>
      <c r="AK7" s="11">
        <f t="shared" si="0"/>
        <v>283284360624.49921</v>
      </c>
      <c r="AL7" s="11">
        <f t="shared" si="0"/>
        <v>274184441766.62408</v>
      </c>
      <c r="AM7" s="11">
        <f t="shared" si="0"/>
        <v>298361785628.3924</v>
      </c>
      <c r="AN7" s="11">
        <f t="shared" si="0"/>
        <v>320615846805.33771</v>
      </c>
      <c r="AO7" s="11">
        <f t="shared" si="0"/>
        <v>358955820753.45172</v>
      </c>
      <c r="AP7" s="11">
        <f t="shared" si="0"/>
        <v>383855406149.94507</v>
      </c>
      <c r="AQ7" s="11">
        <f t="shared" si="0"/>
        <v>422601499103.58752</v>
      </c>
      <c r="AR7" s="11">
        <f t="shared" si="0"/>
        <v>387063888597.65723</v>
      </c>
      <c r="AS7" s="11">
        <f t="shared" si="0"/>
        <v>414320692049.20294</v>
      </c>
      <c r="AT7" s="11">
        <f t="shared" si="0"/>
        <v>216000546370.72528</v>
      </c>
    </row>
    <row r="9" spans="1:46" x14ac:dyDescent="0.3">
      <c r="A9" s="26" t="str">
        <f t="shared" ref="A9:A15" si="1">L9</f>
        <v>Competition.sum</v>
      </c>
      <c r="B9" s="33">
        <f>AL9</f>
        <v>2015</v>
      </c>
      <c r="C9" s="34">
        <f t="shared" ref="C9:E15" si="2">AR9</f>
        <v>2021</v>
      </c>
      <c r="D9" s="34">
        <f t="shared" si="2"/>
        <v>2022</v>
      </c>
      <c r="E9" s="34">
        <f t="shared" si="2"/>
        <v>2023</v>
      </c>
      <c r="F9" s="34" t="str">
        <f>C9&amp;"-"&amp;$D9</f>
        <v>2021-2022</v>
      </c>
      <c r="G9" s="34" t="str">
        <f>B9&amp;"-"&amp;$D9</f>
        <v>2015-2022</v>
      </c>
      <c r="H9" s="34" t="str">
        <f>$E9&amp;"/"&amp;D9</f>
        <v>2023/2022</v>
      </c>
      <c r="I9" s="34" t="str">
        <f>"Share "&amp;AS9</f>
        <v>Share 2022</v>
      </c>
      <c r="J9" s="34" t="str">
        <f>"Share "&amp;AT9</f>
        <v>Share 2023</v>
      </c>
      <c r="K9" s="1"/>
      <c r="L9" s="1" t="s">
        <v>94</v>
      </c>
      <c r="M9" s="1">
        <f t="shared" ref="M9:AS9" si="3">M1+0</f>
        <v>1990</v>
      </c>
      <c r="N9" s="1">
        <f t="shared" si="3"/>
        <v>1991</v>
      </c>
      <c r="O9" s="1">
        <f t="shared" si="3"/>
        <v>1992</v>
      </c>
      <c r="P9" s="1">
        <f t="shared" si="3"/>
        <v>1993</v>
      </c>
      <c r="Q9" s="1">
        <f t="shared" si="3"/>
        <v>1994</v>
      </c>
      <c r="R9" s="1">
        <f t="shared" si="3"/>
        <v>1995</v>
      </c>
      <c r="S9" s="1">
        <f t="shared" si="3"/>
        <v>1996</v>
      </c>
      <c r="T9" s="1">
        <f t="shared" si="3"/>
        <v>1997</v>
      </c>
      <c r="U9" s="1">
        <f t="shared" si="3"/>
        <v>1998</v>
      </c>
      <c r="V9" s="1">
        <f t="shared" si="3"/>
        <v>1999</v>
      </c>
      <c r="W9" s="1">
        <f t="shared" si="3"/>
        <v>2000</v>
      </c>
      <c r="X9" s="1">
        <f t="shared" si="3"/>
        <v>2001</v>
      </c>
      <c r="Y9" s="1">
        <f t="shared" si="3"/>
        <v>2002</v>
      </c>
      <c r="Z9" s="1">
        <f t="shared" si="3"/>
        <v>2003</v>
      </c>
      <c r="AA9" s="1">
        <f t="shared" si="3"/>
        <v>2004</v>
      </c>
      <c r="AB9" s="1">
        <f t="shared" si="3"/>
        <v>2005</v>
      </c>
      <c r="AC9" s="1">
        <f t="shared" si="3"/>
        <v>2006</v>
      </c>
      <c r="AD9" s="1">
        <f t="shared" si="3"/>
        <v>2007</v>
      </c>
      <c r="AE9" s="1">
        <f t="shared" si="3"/>
        <v>2008</v>
      </c>
      <c r="AF9" s="1">
        <f t="shared" si="3"/>
        <v>2009</v>
      </c>
      <c r="AG9" s="1">
        <f t="shared" si="3"/>
        <v>2010</v>
      </c>
      <c r="AH9" s="1">
        <f t="shared" si="3"/>
        <v>2011</v>
      </c>
      <c r="AI9" s="1">
        <f t="shared" si="3"/>
        <v>2012</v>
      </c>
      <c r="AJ9" s="1">
        <f t="shared" si="3"/>
        <v>2013</v>
      </c>
      <c r="AK9" s="1">
        <f t="shared" si="3"/>
        <v>2014</v>
      </c>
      <c r="AL9" s="1">
        <f t="shared" si="3"/>
        <v>2015</v>
      </c>
      <c r="AM9" s="1">
        <f t="shared" si="3"/>
        <v>2016</v>
      </c>
      <c r="AN9" s="1">
        <f t="shared" si="3"/>
        <v>2017</v>
      </c>
      <c r="AO9" s="1">
        <f t="shared" si="3"/>
        <v>2018</v>
      </c>
      <c r="AP9" s="1">
        <f t="shared" si="3"/>
        <v>2019</v>
      </c>
      <c r="AQ9" s="1">
        <f t="shared" si="3"/>
        <v>2020</v>
      </c>
      <c r="AR9" s="1">
        <f t="shared" si="3"/>
        <v>2021</v>
      </c>
      <c r="AS9" s="1">
        <f t="shared" si="3"/>
        <v>2022</v>
      </c>
      <c r="AT9" s="1">
        <f t="shared" ref="AT9" si="4">AT1+0</f>
        <v>2023</v>
      </c>
    </row>
    <row r="10" spans="1:46" x14ac:dyDescent="0.3">
      <c r="A10" s="4" t="str">
        <f t="shared" si="1"/>
        <v>1 Offer</v>
      </c>
      <c r="B10" s="54">
        <f>AL10</f>
        <v>24.032016996473928</v>
      </c>
      <c r="C10" s="54">
        <f t="shared" si="2"/>
        <v>36.846717650104047</v>
      </c>
      <c r="D10" s="54">
        <f t="shared" si="2"/>
        <v>39.042666962386804</v>
      </c>
      <c r="E10" s="54">
        <f t="shared" si="2"/>
        <v>15.773655574197882</v>
      </c>
      <c r="F10" s="12">
        <f>(D10/C10)-1</f>
        <v>5.9596877342928067E-2</v>
      </c>
      <c r="G10" s="8">
        <f>(D10/B10)-1</f>
        <v>0.62461049224937293</v>
      </c>
      <c r="H10" s="8">
        <f>E10/D10</f>
        <v>0.40401070934508693</v>
      </c>
      <c r="I10" s="21">
        <f>AS19</f>
        <v>9.4232964251156126E-2</v>
      </c>
      <c r="J10" s="21">
        <f t="shared" ref="J10:J16" si="5">AT19</f>
        <v>7.656334930898151E-2</v>
      </c>
      <c r="K10" s="8"/>
      <c r="L10" s="1" t="s">
        <v>93</v>
      </c>
      <c r="M10" s="54">
        <f t="shared" ref="M10:AS14" si="6">IF(M2="","",M2/VLOOKUP(M$9,deflator,2,FALSE)/$A$1)</f>
        <v>8.2984451482916484</v>
      </c>
      <c r="N10" s="54">
        <f t="shared" si="6"/>
        <v>11.014807771337972</v>
      </c>
      <c r="O10" s="54">
        <f t="shared" si="6"/>
        <v>9.7711703841698174</v>
      </c>
      <c r="P10" s="54">
        <f t="shared" si="6"/>
        <v>8.8208780916706804</v>
      </c>
      <c r="Q10" s="54">
        <f t="shared" si="6"/>
        <v>7.8176991220501995</v>
      </c>
      <c r="R10" s="54">
        <f t="shared" si="6"/>
        <v>8.6949119714762784</v>
      </c>
      <c r="S10" s="54">
        <f t="shared" si="6"/>
        <v>9.2253932242119312</v>
      </c>
      <c r="T10" s="54">
        <f t="shared" si="6"/>
        <v>8.5597041814351424</v>
      </c>
      <c r="U10" s="54">
        <f t="shared" si="6"/>
        <v>9.8394172586161535</v>
      </c>
      <c r="V10" s="54">
        <f t="shared" si="6"/>
        <v>11.324341921982553</v>
      </c>
      <c r="W10" s="54">
        <f t="shared" si="6"/>
        <v>17.241656490302301</v>
      </c>
      <c r="X10" s="54">
        <f t="shared" si="6"/>
        <v>18.653608435835849</v>
      </c>
      <c r="Y10" s="54">
        <f t="shared" si="6"/>
        <v>20.257225932171664</v>
      </c>
      <c r="Z10" s="54">
        <f t="shared" si="6"/>
        <v>31.379984177592188</v>
      </c>
      <c r="AA10" s="54">
        <f t="shared" si="6"/>
        <v>28.201555417290535</v>
      </c>
      <c r="AB10" s="54">
        <f t="shared" si="6"/>
        <v>42.406825324480849</v>
      </c>
      <c r="AC10" s="54">
        <f t="shared" si="6"/>
        <v>47.828022391603497</v>
      </c>
      <c r="AD10" s="54">
        <f t="shared" si="6"/>
        <v>48.110357600408534</v>
      </c>
      <c r="AE10" s="54">
        <f t="shared" si="6"/>
        <v>57.485778416521917</v>
      </c>
      <c r="AF10" s="54">
        <f t="shared" si="6"/>
        <v>52.939977350494893</v>
      </c>
      <c r="AG10" s="54">
        <f t="shared" si="6"/>
        <v>53.146408596734553</v>
      </c>
      <c r="AH10" s="54">
        <f t="shared" si="6"/>
        <v>46.924297717252529</v>
      </c>
      <c r="AI10" s="54">
        <f t="shared" si="6"/>
        <v>37.345820972519583</v>
      </c>
      <c r="AJ10" s="54">
        <f t="shared" si="6"/>
        <v>27.907585528498497</v>
      </c>
      <c r="AK10" s="54">
        <f t="shared" si="6"/>
        <v>25.835627411056446</v>
      </c>
      <c r="AL10" s="54">
        <f t="shared" si="6"/>
        <v>24.032016996473928</v>
      </c>
      <c r="AM10" s="54">
        <f t="shared" si="6"/>
        <v>24.071440421605981</v>
      </c>
      <c r="AN10" s="54">
        <f t="shared" si="6"/>
        <v>24.834405014960122</v>
      </c>
      <c r="AO10" s="54">
        <f t="shared" si="6"/>
        <v>31.403987574829699</v>
      </c>
      <c r="AP10" s="54">
        <f t="shared" si="6"/>
        <v>37.220415918399944</v>
      </c>
      <c r="AQ10" s="54">
        <f t="shared" si="6"/>
        <v>38.596766316147104</v>
      </c>
      <c r="AR10" s="54">
        <f t="shared" si="6"/>
        <v>36.846717650104047</v>
      </c>
      <c r="AS10" s="54">
        <f t="shared" si="6"/>
        <v>39.042666962386804</v>
      </c>
      <c r="AT10" s="54">
        <f t="shared" ref="AT10" si="7">IF(AT2="","",AT2/VLOOKUP(AT$9,deflator,2,FALSE)/$A$1)</f>
        <v>15.773655574197882</v>
      </c>
    </row>
    <row r="11" spans="1:46" x14ac:dyDescent="0.3">
      <c r="A11" s="4" t="str">
        <f t="shared" si="1"/>
        <v>2 Offers</v>
      </c>
      <c r="B11" s="54">
        <f>AL11</f>
        <v>49.41443763783812</v>
      </c>
      <c r="C11" s="54">
        <f t="shared" si="2"/>
        <v>46.666000157653833</v>
      </c>
      <c r="D11" s="54">
        <f t="shared" si="2"/>
        <v>49.5335630714684</v>
      </c>
      <c r="E11" s="54">
        <f t="shared" si="2"/>
        <v>23.706623027762678</v>
      </c>
      <c r="F11" s="12">
        <f t="shared" ref="F11:F14" si="8">(D11/C11)-1</f>
        <v>6.1448654354925525E-2</v>
      </c>
      <c r="G11" s="8">
        <f t="shared" ref="G11:G14" si="9">(D11/B11)-1</f>
        <v>2.4107414619054524E-3</v>
      </c>
      <c r="H11" s="8">
        <f t="shared" ref="H11:H14" si="10">E11/D11</f>
        <v>0.47859716842008931</v>
      </c>
      <c r="I11" s="21">
        <f t="shared" ref="I11:I16" si="11">AS20</f>
        <v>0.11955367912347957</v>
      </c>
      <c r="J11" s="21">
        <f t="shared" si="5"/>
        <v>0.11506898012785079</v>
      </c>
      <c r="K11" s="8"/>
      <c r="L11" s="1" t="s">
        <v>92</v>
      </c>
      <c r="M11" s="54">
        <f t="shared" si="6"/>
        <v>86.668262131793796</v>
      </c>
      <c r="N11" s="54">
        <f t="shared" si="6"/>
        <v>125.98753861622248</v>
      </c>
      <c r="O11" s="54">
        <f t="shared" si="6"/>
        <v>115.38216935113564</v>
      </c>
      <c r="P11" s="54">
        <f t="shared" si="6"/>
        <v>106.29126305635161</v>
      </c>
      <c r="Q11" s="54">
        <f t="shared" si="6"/>
        <v>104.74206871502035</v>
      </c>
      <c r="R11" s="54">
        <f t="shared" si="6"/>
        <v>101.3642054664132</v>
      </c>
      <c r="S11" s="54">
        <f t="shared" si="6"/>
        <v>104.92935415791064</v>
      </c>
      <c r="T11" s="54">
        <f t="shared" si="6"/>
        <v>56.180315386308138</v>
      </c>
      <c r="U11" s="54">
        <f t="shared" si="6"/>
        <v>52.207925444376762</v>
      </c>
      <c r="V11" s="54">
        <f t="shared" si="6"/>
        <v>52.181257336515223</v>
      </c>
      <c r="W11" s="54">
        <f t="shared" si="6"/>
        <v>54.612706544257826</v>
      </c>
      <c r="X11" s="54">
        <f t="shared" si="6"/>
        <v>48.674118518880903</v>
      </c>
      <c r="Y11" s="54">
        <f t="shared" si="6"/>
        <v>56.067381123271119</v>
      </c>
      <c r="Z11" s="54">
        <f t="shared" si="6"/>
        <v>60.712060802183061</v>
      </c>
      <c r="AA11" s="54">
        <f t="shared" si="6"/>
        <v>59.249707374467057</v>
      </c>
      <c r="AB11" s="54">
        <f t="shared" si="6"/>
        <v>72.160111766911172</v>
      </c>
      <c r="AC11" s="54">
        <f t="shared" si="6"/>
        <v>74.571172604289089</v>
      </c>
      <c r="AD11" s="54">
        <f t="shared" si="6"/>
        <v>73.729738309884908</v>
      </c>
      <c r="AE11" s="54">
        <f t="shared" si="6"/>
        <v>74.221649868678028</v>
      </c>
      <c r="AF11" s="54">
        <f t="shared" si="6"/>
        <v>74.242377405230059</v>
      </c>
      <c r="AG11" s="54">
        <f t="shared" si="6"/>
        <v>68.008516568844144</v>
      </c>
      <c r="AH11" s="54">
        <f t="shared" si="6"/>
        <v>70.774653403251506</v>
      </c>
      <c r="AI11" s="54">
        <f t="shared" si="6"/>
        <v>66.131841054901074</v>
      </c>
      <c r="AJ11" s="54">
        <f t="shared" si="6"/>
        <v>59.901585979369329</v>
      </c>
      <c r="AK11" s="54">
        <f t="shared" si="6"/>
        <v>57.758242806429152</v>
      </c>
      <c r="AL11" s="54">
        <f t="shared" si="6"/>
        <v>49.41443763783812</v>
      </c>
      <c r="AM11" s="54">
        <f t="shared" si="6"/>
        <v>57.19005577442784</v>
      </c>
      <c r="AN11" s="54">
        <f t="shared" si="6"/>
        <v>56.157174487848536</v>
      </c>
      <c r="AO11" s="54">
        <f t="shared" si="6"/>
        <v>59.238056423621643</v>
      </c>
      <c r="AP11" s="54">
        <f t="shared" si="6"/>
        <v>53.027630593020369</v>
      </c>
      <c r="AQ11" s="54">
        <f t="shared" si="6"/>
        <v>50.025218415605877</v>
      </c>
      <c r="AR11" s="54">
        <f t="shared" si="6"/>
        <v>46.666000157653833</v>
      </c>
      <c r="AS11" s="54">
        <f t="shared" si="6"/>
        <v>49.5335630714684</v>
      </c>
      <c r="AT11" s="54">
        <f t="shared" ref="AT11" si="12">IF(AT3="","",AT3/VLOOKUP(AT$9,deflator,2,FALSE)/$A$1)</f>
        <v>23.706623027762678</v>
      </c>
    </row>
    <row r="12" spans="1:46" x14ac:dyDescent="0.3">
      <c r="A12" s="4" t="str">
        <f t="shared" si="1"/>
        <v>3+ Offers</v>
      </c>
      <c r="B12" s="54">
        <f t="shared" ref="B12:B15" si="13">AL12</f>
        <v>108.47432018646003</v>
      </c>
      <c r="C12" s="54">
        <f t="shared" si="2"/>
        <v>129.98821202711676</v>
      </c>
      <c r="D12" s="54">
        <f t="shared" si="2"/>
        <v>150.03665497799702</v>
      </c>
      <c r="E12" s="54">
        <f t="shared" si="2"/>
        <v>63.490062436355167</v>
      </c>
      <c r="F12" s="12">
        <f t="shared" si="8"/>
        <v>0.15423277725135542</v>
      </c>
      <c r="G12" s="8">
        <f t="shared" si="9"/>
        <v>0.38315367840143311</v>
      </c>
      <c r="H12" s="8">
        <f t="shared" si="10"/>
        <v>0.42316367587417908</v>
      </c>
      <c r="I12" s="21">
        <f t="shared" si="11"/>
        <v>0.36212686901039282</v>
      </c>
      <c r="J12" s="21">
        <f t="shared" si="5"/>
        <v>0.30817281416460102</v>
      </c>
      <c r="K12" s="8"/>
      <c r="L12" s="1" t="s">
        <v>91</v>
      </c>
      <c r="M12" s="54">
        <f t="shared" si="6"/>
        <v>8.1384448821214203E-4</v>
      </c>
      <c r="N12" s="54" t="str">
        <f t="shared" si="6"/>
        <v/>
      </c>
      <c r="O12" s="54" t="str">
        <f t="shared" si="6"/>
        <v/>
      </c>
      <c r="P12" s="54" t="str">
        <f t="shared" si="6"/>
        <v/>
      </c>
      <c r="Q12" s="54" t="str">
        <f t="shared" si="6"/>
        <v/>
      </c>
      <c r="R12" s="54">
        <f t="shared" si="6"/>
        <v>5.8186094111992862E-3</v>
      </c>
      <c r="S12" s="54">
        <f t="shared" si="6"/>
        <v>0.43584450114720802</v>
      </c>
      <c r="T12" s="54">
        <f t="shared" si="6"/>
        <v>44.726791896104899</v>
      </c>
      <c r="U12" s="54">
        <f t="shared" si="6"/>
        <v>45.991141641935897</v>
      </c>
      <c r="V12" s="54">
        <f t="shared" si="6"/>
        <v>50.680164339986078</v>
      </c>
      <c r="W12" s="54">
        <f t="shared" si="6"/>
        <v>53.18073019670576</v>
      </c>
      <c r="X12" s="54">
        <f t="shared" si="6"/>
        <v>67.312294388799756</v>
      </c>
      <c r="Y12" s="54">
        <f t="shared" si="6"/>
        <v>78.501621569135878</v>
      </c>
      <c r="Z12" s="54">
        <f t="shared" si="6"/>
        <v>97.07494232809799</v>
      </c>
      <c r="AA12" s="54">
        <f t="shared" si="6"/>
        <v>115.70799987196938</v>
      </c>
      <c r="AB12" s="54">
        <f t="shared" si="6"/>
        <v>123.63723919427144</v>
      </c>
      <c r="AC12" s="54">
        <f t="shared" si="6"/>
        <v>132.06731255662388</v>
      </c>
      <c r="AD12" s="54">
        <f t="shared" si="6"/>
        <v>149.038981653055</v>
      </c>
      <c r="AE12" s="54">
        <f t="shared" si="6"/>
        <v>172.41637285152433</v>
      </c>
      <c r="AF12" s="54">
        <f t="shared" si="6"/>
        <v>182.55340654687518</v>
      </c>
      <c r="AG12" s="54">
        <f t="shared" si="6"/>
        <v>166.16794269445984</v>
      </c>
      <c r="AH12" s="54">
        <f t="shared" si="6"/>
        <v>158.224998638421</v>
      </c>
      <c r="AI12" s="54">
        <f t="shared" si="6"/>
        <v>155.18197966856999</v>
      </c>
      <c r="AJ12" s="54">
        <f t="shared" si="6"/>
        <v>123.17014439433154</v>
      </c>
      <c r="AK12" s="54">
        <f t="shared" si="6"/>
        <v>116.24991938598801</v>
      </c>
      <c r="AL12" s="54">
        <f t="shared" si="6"/>
        <v>108.47432018646003</v>
      </c>
      <c r="AM12" s="54">
        <f t="shared" si="6"/>
        <v>105.74518263204797</v>
      </c>
      <c r="AN12" s="54">
        <f t="shared" si="6"/>
        <v>113.17882494074868</v>
      </c>
      <c r="AO12" s="54">
        <f t="shared" si="6"/>
        <v>129.55980951827289</v>
      </c>
      <c r="AP12" s="54">
        <f t="shared" si="6"/>
        <v>141.27322595552928</v>
      </c>
      <c r="AQ12" s="54">
        <f t="shared" si="6"/>
        <v>144.14409726558443</v>
      </c>
      <c r="AR12" s="54">
        <f t="shared" si="6"/>
        <v>129.98821202711676</v>
      </c>
      <c r="AS12" s="54">
        <f t="shared" si="6"/>
        <v>150.03665497799702</v>
      </c>
      <c r="AT12" s="54">
        <f t="shared" ref="AT12" si="14">IF(AT4="","",AT4/VLOOKUP(AT$9,deflator,2,FALSE)/$A$1)</f>
        <v>63.490062436355167</v>
      </c>
    </row>
    <row r="13" spans="1:46" x14ac:dyDescent="0.3">
      <c r="A13" s="4" t="str">
        <f t="shared" si="1"/>
        <v>No Comp.</v>
      </c>
      <c r="B13" s="54">
        <f t="shared" si="13"/>
        <v>144.77834115050655</v>
      </c>
      <c r="C13" s="54">
        <f t="shared" si="2"/>
        <v>198.72238174250839</v>
      </c>
      <c r="D13" s="54">
        <f t="shared" si="2"/>
        <v>174.36558305901099</v>
      </c>
      <c r="E13" s="54">
        <f t="shared" si="2"/>
        <v>101.41005973186768</v>
      </c>
      <c r="F13" s="12">
        <f t="shared" si="8"/>
        <v>-0.12256696236188114</v>
      </c>
      <c r="G13" s="8">
        <f t="shared" si="9"/>
        <v>0.20436234918416818</v>
      </c>
      <c r="H13" s="8">
        <f t="shared" si="10"/>
        <v>0.58159447496899208</v>
      </c>
      <c r="I13" s="21">
        <f t="shared" si="11"/>
        <v>0.42084691014733122</v>
      </c>
      <c r="J13" s="21">
        <f t="shared" si="5"/>
        <v>0.49223173348581839</v>
      </c>
      <c r="K13" s="8"/>
      <c r="L13" s="1" t="s">
        <v>90</v>
      </c>
      <c r="M13" s="54">
        <f t="shared" si="6"/>
        <v>86.205188217420755</v>
      </c>
      <c r="N13" s="54">
        <f t="shared" si="6"/>
        <v>115.796932367075</v>
      </c>
      <c r="O13" s="54">
        <f t="shared" si="6"/>
        <v>99.503478761014307</v>
      </c>
      <c r="P13" s="54">
        <f t="shared" si="6"/>
        <v>104.12247552469773</v>
      </c>
      <c r="Q13" s="54">
        <f t="shared" si="6"/>
        <v>94.926882326142007</v>
      </c>
      <c r="R13" s="54">
        <f t="shared" si="6"/>
        <v>91.780340257214732</v>
      </c>
      <c r="S13" s="54">
        <f t="shared" si="6"/>
        <v>87.899682682040137</v>
      </c>
      <c r="T13" s="54">
        <f t="shared" si="6"/>
        <v>82.377517833437125</v>
      </c>
      <c r="U13" s="54">
        <f t="shared" si="6"/>
        <v>79.528081608464731</v>
      </c>
      <c r="V13" s="54">
        <f t="shared" si="6"/>
        <v>78.361431143930247</v>
      </c>
      <c r="W13" s="54">
        <f t="shared" si="6"/>
        <v>79.337155395718227</v>
      </c>
      <c r="X13" s="54">
        <f t="shared" si="6"/>
        <v>88.298223653123202</v>
      </c>
      <c r="Y13" s="54">
        <f t="shared" si="6"/>
        <v>99.650306593020971</v>
      </c>
      <c r="Z13" s="54">
        <f t="shared" si="6"/>
        <v>122.55745045704604</v>
      </c>
      <c r="AA13" s="54">
        <f t="shared" si="6"/>
        <v>127.50818894418258</v>
      </c>
      <c r="AB13" s="54">
        <f t="shared" si="6"/>
        <v>134.10860825968027</v>
      </c>
      <c r="AC13" s="54">
        <f t="shared" si="6"/>
        <v>149.73936430117291</v>
      </c>
      <c r="AD13" s="54">
        <f t="shared" si="6"/>
        <v>174.04818846135387</v>
      </c>
      <c r="AE13" s="54">
        <f t="shared" si="6"/>
        <v>197.4661306455219</v>
      </c>
      <c r="AF13" s="54">
        <f t="shared" si="6"/>
        <v>191.76814873372464</v>
      </c>
      <c r="AG13" s="54">
        <f t="shared" si="6"/>
        <v>181.01956603793857</v>
      </c>
      <c r="AH13" s="54">
        <f t="shared" si="6"/>
        <v>191.06249165594167</v>
      </c>
      <c r="AI13" s="54">
        <f t="shared" si="6"/>
        <v>187.23848622686717</v>
      </c>
      <c r="AJ13" s="54">
        <f t="shared" si="6"/>
        <v>163.98225207849455</v>
      </c>
      <c r="AK13" s="54">
        <f t="shared" si="6"/>
        <v>141.17888088125159</v>
      </c>
      <c r="AL13" s="54">
        <f t="shared" si="6"/>
        <v>144.77834115050655</v>
      </c>
      <c r="AM13" s="54">
        <f t="shared" si="6"/>
        <v>165.8228984508485</v>
      </c>
      <c r="AN13" s="54">
        <f t="shared" si="6"/>
        <v>178.27364516471775</v>
      </c>
      <c r="AO13" s="54">
        <f t="shared" si="6"/>
        <v>187.21274519256201</v>
      </c>
      <c r="AP13" s="54">
        <f t="shared" si="6"/>
        <v>196.65931508481637</v>
      </c>
      <c r="AQ13" s="54">
        <f t="shared" si="6"/>
        <v>232.45868765658565</v>
      </c>
      <c r="AR13" s="54">
        <f t="shared" si="6"/>
        <v>198.72238174250839</v>
      </c>
      <c r="AS13" s="54">
        <f t="shared" si="6"/>
        <v>174.36558305901099</v>
      </c>
      <c r="AT13" s="54">
        <f t="shared" ref="AT13" si="15">IF(AT5="","",AT5/VLOOKUP(AT$9,deflator,2,FALSE)/$A$1)</f>
        <v>101.41005973186768</v>
      </c>
    </row>
    <row r="14" spans="1:46" x14ac:dyDescent="0.3">
      <c r="A14" s="4" t="str">
        <f t="shared" si="1"/>
        <v>Unlabeled</v>
      </c>
      <c r="B14" s="54">
        <f t="shared" si="13"/>
        <v>2.1707456356743697</v>
      </c>
      <c r="C14" s="54">
        <f t="shared" si="2"/>
        <v>1.6593029432512092</v>
      </c>
      <c r="D14" s="54">
        <f t="shared" si="2"/>
        <v>1.3422239783397998</v>
      </c>
      <c r="E14" s="54">
        <f t="shared" si="2"/>
        <v>1.6405703153579538</v>
      </c>
      <c r="F14" s="12">
        <f t="shared" si="8"/>
        <v>-0.19109166665499333</v>
      </c>
      <c r="G14" s="8">
        <f t="shared" si="9"/>
        <v>-0.38167606730080061</v>
      </c>
      <c r="H14" s="8">
        <f t="shared" si="10"/>
        <v>1.2222776092758969</v>
      </c>
      <c r="I14" s="21">
        <f t="shared" si="11"/>
        <v>3.2395774676404602E-3</v>
      </c>
      <c r="J14" s="21">
        <f t="shared" si="5"/>
        <v>7.9631229127484198E-3</v>
      </c>
      <c r="K14" s="8"/>
      <c r="L14" s="1" t="s">
        <v>6</v>
      </c>
      <c r="M14" s="54">
        <f t="shared" si="6"/>
        <v>58.026971888550285</v>
      </c>
      <c r="N14" s="54">
        <f t="shared" si="6"/>
        <v>8.4914503653074433</v>
      </c>
      <c r="O14" s="54">
        <f t="shared" si="6"/>
        <v>6.3958242128789919</v>
      </c>
      <c r="P14" s="54">
        <f t="shared" si="6"/>
        <v>2.7954534100323865</v>
      </c>
      <c r="Q14" s="54">
        <f t="shared" si="6"/>
        <v>2.2688005532011446</v>
      </c>
      <c r="R14" s="54">
        <f t="shared" si="6"/>
        <v>2.5600199420665199</v>
      </c>
      <c r="S14" s="54">
        <f t="shared" si="6"/>
        <v>1.3393887204643493</v>
      </c>
      <c r="T14" s="54">
        <f t="shared" si="6"/>
        <v>4.2570721407910117</v>
      </c>
      <c r="U14" s="54">
        <f t="shared" si="6"/>
        <v>7.7591672247264389</v>
      </c>
      <c r="V14" s="54">
        <f t="shared" si="6"/>
        <v>8.9820999832146118</v>
      </c>
      <c r="W14" s="54">
        <f t="shared" si="6"/>
        <v>9.1925039543949207</v>
      </c>
      <c r="X14" s="54">
        <f t="shared" si="6"/>
        <v>4.2084280829915075</v>
      </c>
      <c r="Y14" s="54">
        <f t="shared" si="6"/>
        <v>9.2334035902015597</v>
      </c>
      <c r="Z14" s="54">
        <f t="shared" si="6"/>
        <v>10.617790249865021</v>
      </c>
      <c r="AA14" s="54">
        <f t="shared" si="6"/>
        <v>11.098710020536735</v>
      </c>
      <c r="AB14" s="54">
        <f t="shared" si="6"/>
        <v>11.213376846088362</v>
      </c>
      <c r="AC14" s="54">
        <f t="shared" si="6"/>
        <v>8.474830493521095</v>
      </c>
      <c r="AD14" s="54">
        <f t="shared" si="6"/>
        <v>1.6295505551863689</v>
      </c>
      <c r="AE14" s="54">
        <f t="shared" si="6"/>
        <v>2.2741666778454701</v>
      </c>
      <c r="AF14" s="54">
        <f t="shared" si="6"/>
        <v>1.9988577732300987</v>
      </c>
      <c r="AG14" s="54">
        <f t="shared" si="6"/>
        <v>5.7643517369924808</v>
      </c>
      <c r="AH14" s="54">
        <f t="shared" si="6"/>
        <v>5.656183592803826</v>
      </c>
      <c r="AI14" s="54">
        <f t="shared" si="6"/>
        <v>4.4734291157918493</v>
      </c>
      <c r="AJ14" s="54">
        <f t="shared" si="6"/>
        <v>4.1777024145746218</v>
      </c>
      <c r="AK14" s="54">
        <f t="shared" si="6"/>
        <v>2.6574792342758409</v>
      </c>
      <c r="AL14" s="54">
        <f t="shared" si="6"/>
        <v>2.1707456356743697</v>
      </c>
      <c r="AM14" s="54">
        <f t="shared" si="6"/>
        <v>2.0986268094664728</v>
      </c>
      <c r="AN14" s="54">
        <f t="shared" si="6"/>
        <v>2.2673527892485237</v>
      </c>
      <c r="AO14" s="54">
        <f t="shared" si="6"/>
        <v>2.4811802426693026</v>
      </c>
      <c r="AP14" s="54">
        <f t="shared" si="6"/>
        <v>1.7279085787061856</v>
      </c>
      <c r="AQ14" s="54">
        <f t="shared" si="6"/>
        <v>1.8474333578140119</v>
      </c>
      <c r="AR14" s="54">
        <f t="shared" si="6"/>
        <v>1.6593029432512092</v>
      </c>
      <c r="AS14" s="54">
        <f t="shared" si="6"/>
        <v>1.3422239783397998</v>
      </c>
      <c r="AT14" s="54">
        <f t="shared" ref="AT14" si="16">IF(AT6="","",AT6/VLOOKUP(AT$9,deflator,2,FALSE)/$A$1)</f>
        <v>1.6405703153579538</v>
      </c>
    </row>
    <row r="15" spans="1:46" x14ac:dyDescent="0.3">
      <c r="A15" s="31" t="str">
        <f t="shared" si="1"/>
        <v>Grand Total</v>
      </c>
      <c r="B15" s="11">
        <f t="shared" si="13"/>
        <v>328.86986160695301</v>
      </c>
      <c r="C15" s="11">
        <f t="shared" si="2"/>
        <v>413.88261452063426</v>
      </c>
      <c r="D15" s="11">
        <f t="shared" si="2"/>
        <v>414.32069204920293</v>
      </c>
      <c r="E15" s="11">
        <f t="shared" si="2"/>
        <v>206.02097108554133</v>
      </c>
      <c r="F15" s="46"/>
      <c r="G15" s="8">
        <f>AR25</f>
        <v>0.42682201664685637</v>
      </c>
      <c r="H15" s="8"/>
      <c r="I15" s="21" t="b">
        <f t="shared" si="11"/>
        <v>1</v>
      </c>
      <c r="J15" s="21" t="b">
        <f t="shared" si="5"/>
        <v>1</v>
      </c>
      <c r="K15" s="8"/>
      <c r="L15" s="1" t="s">
        <v>24</v>
      </c>
      <c r="M15" s="54">
        <f t="shared" ref="M15:AS15" si="17">IF(M7="","",M7/VLOOKUP(M$9,deflator,2,FALSE)/$A$1)</f>
        <v>239.19968123054471</v>
      </c>
      <c r="N15" s="54">
        <f t="shared" si="17"/>
        <v>261.29072911994291</v>
      </c>
      <c r="O15" s="54">
        <f t="shared" si="17"/>
        <v>231.05264270919878</v>
      </c>
      <c r="P15" s="54">
        <f t="shared" si="17"/>
        <v>222.03007008275242</v>
      </c>
      <c r="Q15" s="54">
        <f t="shared" si="17"/>
        <v>209.75545071641369</v>
      </c>
      <c r="R15" s="54">
        <f t="shared" si="17"/>
        <v>204.40529624658194</v>
      </c>
      <c r="S15" s="54">
        <f t="shared" si="17"/>
        <v>203.82966328577427</v>
      </c>
      <c r="T15" s="54">
        <f t="shared" si="17"/>
        <v>196.10140143807629</v>
      </c>
      <c r="U15" s="54">
        <f t="shared" si="17"/>
        <v>195.32573317812</v>
      </c>
      <c r="V15" s="54">
        <f t="shared" si="17"/>
        <v>201.52929472562869</v>
      </c>
      <c r="W15" s="54">
        <f t="shared" si="17"/>
        <v>213.56475258137903</v>
      </c>
      <c r="X15" s="54">
        <f t="shared" si="17"/>
        <v>227.14667307963123</v>
      </c>
      <c r="Y15" s="54">
        <f t="shared" si="17"/>
        <v>263.70993880780117</v>
      </c>
      <c r="Z15" s="54">
        <f t="shared" si="17"/>
        <v>322.34222801478433</v>
      </c>
      <c r="AA15" s="54">
        <f t="shared" si="17"/>
        <v>341.7661616284463</v>
      </c>
      <c r="AB15" s="54">
        <f t="shared" si="17"/>
        <v>383.52616139143214</v>
      </c>
      <c r="AC15" s="54">
        <f t="shared" si="17"/>
        <v>412.68070234721057</v>
      </c>
      <c r="AD15" s="54">
        <f t="shared" si="17"/>
        <v>446.55681657988868</v>
      </c>
      <c r="AE15" s="54">
        <f t="shared" si="17"/>
        <v>503.86409846009167</v>
      </c>
      <c r="AF15" s="54">
        <f t="shared" si="17"/>
        <v>503.50276780955488</v>
      </c>
      <c r="AG15" s="54">
        <f t="shared" si="17"/>
        <v>474.10678563496958</v>
      </c>
      <c r="AH15" s="54">
        <f t="shared" si="17"/>
        <v>472.64262500767052</v>
      </c>
      <c r="AI15" s="54">
        <f t="shared" si="17"/>
        <v>450.37155703864966</v>
      </c>
      <c r="AJ15" s="54">
        <f t="shared" si="17"/>
        <v>379.13927039526857</v>
      </c>
      <c r="AK15" s="54">
        <f t="shared" si="17"/>
        <v>343.68014971900107</v>
      </c>
      <c r="AL15" s="54">
        <f t="shared" si="17"/>
        <v>328.86986160695301</v>
      </c>
      <c r="AM15" s="54">
        <f t="shared" si="17"/>
        <v>354.9282040883968</v>
      </c>
      <c r="AN15" s="54">
        <f t="shared" si="17"/>
        <v>374.71140239752361</v>
      </c>
      <c r="AO15" s="54">
        <f t="shared" si="17"/>
        <v>409.89577895195555</v>
      </c>
      <c r="AP15" s="54">
        <f t="shared" si="17"/>
        <v>429.90849613047209</v>
      </c>
      <c r="AQ15" s="54">
        <f t="shared" si="17"/>
        <v>467.07220301173714</v>
      </c>
      <c r="AR15" s="54">
        <f t="shared" si="17"/>
        <v>413.88261452063426</v>
      </c>
      <c r="AS15" s="54">
        <f t="shared" si="17"/>
        <v>414.32069204920293</v>
      </c>
      <c r="AT15" s="54">
        <f t="shared" ref="AT15" si="18">IF(AT7="","",AT7/VLOOKUP(AT$9,deflator,2,FALSE)/$A$1)</f>
        <v>206.02097108554133</v>
      </c>
    </row>
    <row r="16" spans="1:46" x14ac:dyDescent="0.3">
      <c r="A16" s="31" t="str">
        <f t="shared" ref="A16" si="19">L16</f>
        <v>Checksum</v>
      </c>
      <c r="B16" s="11" t="b">
        <f t="shared" ref="B16" si="20">AL16</f>
        <v>1</v>
      </c>
      <c r="C16" s="11" t="b">
        <f t="shared" ref="C16" si="21">AR16</f>
        <v>1</v>
      </c>
      <c r="D16" s="11" t="b">
        <f t="shared" ref="D16" si="22">AS16</f>
        <v>1</v>
      </c>
      <c r="E16" s="11" t="b">
        <f t="shared" ref="E16" si="23">AT16</f>
        <v>1</v>
      </c>
      <c r="F16" s="46"/>
      <c r="G16" s="8">
        <f>AR26</f>
        <v>0</v>
      </c>
      <c r="H16" s="8"/>
      <c r="I16" s="21">
        <f t="shared" si="11"/>
        <v>0.4816805481338724</v>
      </c>
      <c r="J16" s="21">
        <f t="shared" si="5"/>
        <v>0.42324179429245179</v>
      </c>
      <c r="K16" s="19"/>
      <c r="L16" s="1" t="s">
        <v>75</v>
      </c>
      <c r="M16" s="54" t="b">
        <f t="shared" ref="M16:AS16" si="24">SUM(M10:M14)=M15</f>
        <v>1</v>
      </c>
      <c r="N16" s="54" t="b">
        <f t="shared" si="24"/>
        <v>1</v>
      </c>
      <c r="O16" s="54" t="b">
        <f t="shared" si="24"/>
        <v>1</v>
      </c>
      <c r="P16" s="54" t="b">
        <f t="shared" si="24"/>
        <v>1</v>
      </c>
      <c r="Q16" s="54" t="b">
        <f t="shared" si="24"/>
        <v>1</v>
      </c>
      <c r="R16" s="54" t="b">
        <f t="shared" si="24"/>
        <v>1</v>
      </c>
      <c r="S16" s="54" t="b">
        <f t="shared" si="24"/>
        <v>1</v>
      </c>
      <c r="T16" s="54" t="b">
        <f t="shared" si="24"/>
        <v>1</v>
      </c>
      <c r="U16" s="54" t="b">
        <f t="shared" si="24"/>
        <v>1</v>
      </c>
      <c r="V16" s="54" t="b">
        <f t="shared" si="24"/>
        <v>1</v>
      </c>
      <c r="W16" s="54" t="b">
        <f t="shared" si="24"/>
        <v>1</v>
      </c>
      <c r="X16" s="54" t="b">
        <f t="shared" si="24"/>
        <v>1</v>
      </c>
      <c r="Y16" s="54" t="b">
        <f t="shared" si="24"/>
        <v>1</v>
      </c>
      <c r="Z16" s="54" t="b">
        <f t="shared" si="24"/>
        <v>1</v>
      </c>
      <c r="AA16" s="54" t="b">
        <f t="shared" si="24"/>
        <v>1</v>
      </c>
      <c r="AB16" s="54" t="b">
        <f t="shared" si="24"/>
        <v>1</v>
      </c>
      <c r="AC16" s="54" t="b">
        <f t="shared" si="24"/>
        <v>0</v>
      </c>
      <c r="AD16" s="54" t="b">
        <f t="shared" si="24"/>
        <v>1</v>
      </c>
      <c r="AE16" s="54" t="b">
        <f t="shared" si="24"/>
        <v>1</v>
      </c>
      <c r="AF16" s="54" t="b">
        <f t="shared" si="24"/>
        <v>1</v>
      </c>
      <c r="AG16" s="54" t="b">
        <f t="shared" si="24"/>
        <v>1</v>
      </c>
      <c r="AH16" s="54" t="b">
        <f t="shared" si="24"/>
        <v>1</v>
      </c>
      <c r="AI16" s="54" t="b">
        <f t="shared" si="24"/>
        <v>1</v>
      </c>
      <c r="AJ16" s="54" t="b">
        <f t="shared" si="24"/>
        <v>1</v>
      </c>
      <c r="AK16" s="54" t="b">
        <f t="shared" si="24"/>
        <v>1</v>
      </c>
      <c r="AL16" s="54" t="b">
        <f t="shared" si="24"/>
        <v>1</v>
      </c>
      <c r="AM16" s="54" t="b">
        <f t="shared" si="24"/>
        <v>1</v>
      </c>
      <c r="AN16" s="54" t="b">
        <f t="shared" si="24"/>
        <v>1</v>
      </c>
      <c r="AO16" s="54" t="b">
        <f t="shared" si="24"/>
        <v>1</v>
      </c>
      <c r="AP16" s="54" t="b">
        <f t="shared" si="24"/>
        <v>1</v>
      </c>
      <c r="AQ16" s="54" t="b">
        <f t="shared" si="24"/>
        <v>1</v>
      </c>
      <c r="AR16" s="54" t="b">
        <f t="shared" si="24"/>
        <v>1</v>
      </c>
      <c r="AS16" s="54" t="b">
        <f t="shared" si="24"/>
        <v>1</v>
      </c>
      <c r="AT16" s="54" t="b">
        <f t="shared" ref="AT16" si="25">SUM(AT10:AT14)=AT15</f>
        <v>1</v>
      </c>
    </row>
    <row r="17" spans="1:46" x14ac:dyDescent="0.3">
      <c r="A17" s="31"/>
      <c r="B17" s="11"/>
      <c r="C17" s="11"/>
      <c r="D17" s="11"/>
      <c r="E17" s="11"/>
      <c r="F17" s="46"/>
      <c r="G17" s="8"/>
      <c r="H17" s="8"/>
      <c r="I17" s="21"/>
      <c r="J17" s="21"/>
      <c r="K17" s="19"/>
    </row>
    <row r="18" spans="1:46" x14ac:dyDescent="0.3">
      <c r="L18" s="1" t="s">
        <v>94</v>
      </c>
      <c r="M18" s="1">
        <f t="shared" ref="M18:AS18" si="26">M9</f>
        <v>1990</v>
      </c>
      <c r="N18" s="1">
        <f t="shared" si="26"/>
        <v>1991</v>
      </c>
      <c r="O18" s="1">
        <f t="shared" si="26"/>
        <v>1992</v>
      </c>
      <c r="P18" s="1">
        <f t="shared" si="26"/>
        <v>1993</v>
      </c>
      <c r="Q18" s="1">
        <f t="shared" si="26"/>
        <v>1994</v>
      </c>
      <c r="R18" s="1">
        <f t="shared" si="26"/>
        <v>1995</v>
      </c>
      <c r="S18" s="1">
        <f t="shared" si="26"/>
        <v>1996</v>
      </c>
      <c r="T18" s="1">
        <f t="shared" si="26"/>
        <v>1997</v>
      </c>
      <c r="U18" s="1">
        <f t="shared" si="26"/>
        <v>1998</v>
      </c>
      <c r="V18" s="1">
        <f t="shared" si="26"/>
        <v>1999</v>
      </c>
      <c r="W18" s="1">
        <f t="shared" si="26"/>
        <v>2000</v>
      </c>
      <c r="X18" s="1">
        <f t="shared" si="26"/>
        <v>2001</v>
      </c>
      <c r="Y18" s="1">
        <f t="shared" si="26"/>
        <v>2002</v>
      </c>
      <c r="Z18" s="1">
        <f t="shared" si="26"/>
        <v>2003</v>
      </c>
      <c r="AA18" s="1">
        <f t="shared" si="26"/>
        <v>2004</v>
      </c>
      <c r="AB18" s="1">
        <f t="shared" si="26"/>
        <v>2005</v>
      </c>
      <c r="AC18" s="1">
        <f t="shared" si="26"/>
        <v>2006</v>
      </c>
      <c r="AD18" s="1">
        <f t="shared" si="26"/>
        <v>2007</v>
      </c>
      <c r="AE18" s="1">
        <f t="shared" si="26"/>
        <v>2008</v>
      </c>
      <c r="AF18" s="1">
        <f t="shared" si="26"/>
        <v>2009</v>
      </c>
      <c r="AG18" s="1">
        <f t="shared" si="26"/>
        <v>2010</v>
      </c>
      <c r="AH18" s="1">
        <f t="shared" si="26"/>
        <v>2011</v>
      </c>
      <c r="AI18" s="1">
        <f t="shared" si="26"/>
        <v>2012</v>
      </c>
      <c r="AJ18" s="1">
        <f t="shared" si="26"/>
        <v>2013</v>
      </c>
      <c r="AK18" s="1">
        <f t="shared" si="26"/>
        <v>2014</v>
      </c>
      <c r="AL18" s="1">
        <f t="shared" si="26"/>
        <v>2015</v>
      </c>
      <c r="AM18" s="1">
        <f t="shared" si="26"/>
        <v>2016</v>
      </c>
      <c r="AN18" s="1">
        <f t="shared" si="26"/>
        <v>2017</v>
      </c>
      <c r="AO18" s="1">
        <f t="shared" si="26"/>
        <v>2018</v>
      </c>
      <c r="AP18" s="1">
        <f t="shared" si="26"/>
        <v>2019</v>
      </c>
      <c r="AQ18" s="1">
        <f t="shared" si="26"/>
        <v>2020</v>
      </c>
      <c r="AR18" s="1">
        <f t="shared" si="26"/>
        <v>2021</v>
      </c>
      <c r="AS18" s="1">
        <f t="shared" si="26"/>
        <v>2022</v>
      </c>
      <c r="AT18" s="1">
        <f t="shared" ref="AT18" si="27">AT9</f>
        <v>2023</v>
      </c>
    </row>
    <row r="19" spans="1:46" x14ac:dyDescent="0.3">
      <c r="L19" s="1" t="s">
        <v>93</v>
      </c>
      <c r="M19" s="8">
        <f t="shared" ref="M19:AS19" si="28">IF(M10="","",M10/M$15)</f>
        <v>3.4692542672301749E-2</v>
      </c>
      <c r="N19" s="8">
        <f t="shared" si="28"/>
        <v>4.2155371560395984E-2</v>
      </c>
      <c r="O19" s="8">
        <f t="shared" si="28"/>
        <v>4.2289801447836041E-2</v>
      </c>
      <c r="P19" s="8">
        <f t="shared" si="28"/>
        <v>3.9728303866152309E-2</v>
      </c>
      <c r="Q19" s="8">
        <f t="shared" si="28"/>
        <v>3.7270540981648267E-2</v>
      </c>
      <c r="R19" s="8">
        <f t="shared" si="28"/>
        <v>4.2537606075467208E-2</v>
      </c>
      <c r="S19" s="8">
        <f t="shared" si="28"/>
        <v>4.5260307432670878E-2</v>
      </c>
      <c r="T19" s="8">
        <f t="shared" si="28"/>
        <v>4.3649377917057232E-2</v>
      </c>
      <c r="U19" s="8">
        <f t="shared" si="28"/>
        <v>5.0374403303242513E-2</v>
      </c>
      <c r="V19" s="8">
        <f t="shared" si="28"/>
        <v>5.6192038668125326E-2</v>
      </c>
      <c r="W19" s="8">
        <f t="shared" si="28"/>
        <v>8.073268777689499E-2</v>
      </c>
      <c r="X19" s="8">
        <f t="shared" si="28"/>
        <v>8.212142481741927E-2</v>
      </c>
      <c r="Y19" s="8">
        <f t="shared" si="28"/>
        <v>7.6816315773883939E-2</v>
      </c>
      <c r="Z19" s="8">
        <f t="shared" si="28"/>
        <v>9.7349901596364641E-2</v>
      </c>
      <c r="AA19" s="8">
        <f t="shared" si="28"/>
        <v>8.2517108431437031E-2</v>
      </c>
      <c r="AB19" s="8">
        <f t="shared" si="28"/>
        <v>0.11057088040781618</v>
      </c>
      <c r="AC19" s="8">
        <f t="shared" si="28"/>
        <v>0.11589595083940513</v>
      </c>
      <c r="AD19" s="8">
        <f t="shared" si="28"/>
        <v>0.1077362517246484</v>
      </c>
      <c r="AE19" s="8">
        <f t="shared" si="28"/>
        <v>0.11408984802094418</v>
      </c>
      <c r="AF19" s="8">
        <f t="shared" si="28"/>
        <v>0.1051433690837603</v>
      </c>
      <c r="AG19" s="8">
        <f t="shared" si="28"/>
        <v>0.11209797076739948</v>
      </c>
      <c r="AH19" s="8">
        <f t="shared" si="28"/>
        <v>9.9280714930209679E-2</v>
      </c>
      <c r="AI19" s="8">
        <f t="shared" si="28"/>
        <v>8.2922245840926112E-2</v>
      </c>
      <c r="AJ19" s="8">
        <f t="shared" si="28"/>
        <v>7.3607741818471267E-2</v>
      </c>
      <c r="AK19" s="8">
        <f t="shared" si="28"/>
        <v>7.5173464141528423E-2</v>
      </c>
      <c r="AL19" s="8">
        <f t="shared" si="28"/>
        <v>7.3074549546883263E-2</v>
      </c>
      <c r="AM19" s="8">
        <f t="shared" si="28"/>
        <v>6.7820590599249359E-2</v>
      </c>
      <c r="AN19" s="8">
        <f t="shared" si="28"/>
        <v>6.6276085691712727E-2</v>
      </c>
      <c r="AO19" s="8">
        <f t="shared" si="28"/>
        <v>7.6614566890942787E-2</v>
      </c>
      <c r="AP19" s="8">
        <f t="shared" si="28"/>
        <v>8.6577530459188673E-2</v>
      </c>
      <c r="AQ19" s="8">
        <f t="shared" si="28"/>
        <v>8.2635545569337165E-2</v>
      </c>
      <c r="AR19" s="8">
        <f t="shared" si="28"/>
        <v>8.9026976145834325E-2</v>
      </c>
      <c r="AS19" s="8">
        <f t="shared" si="28"/>
        <v>9.4232964251156126E-2</v>
      </c>
      <c r="AT19" s="8">
        <f t="shared" ref="AT19" si="29">IF(AT10="","",AT10/AT$15)</f>
        <v>7.656334930898151E-2</v>
      </c>
    </row>
    <row r="20" spans="1:46" x14ac:dyDescent="0.3">
      <c r="L20" s="1" t="s">
        <v>92</v>
      </c>
      <c r="M20" s="8">
        <f t="shared" ref="M20:AS20" si="30">IF(M11="","",M11/M$15)</f>
        <v>0.36232599343751404</v>
      </c>
      <c r="N20" s="8">
        <f t="shared" si="30"/>
        <v>0.482173780296618</v>
      </c>
      <c r="O20" s="8">
        <f t="shared" si="30"/>
        <v>0.49937610753214723</v>
      </c>
      <c r="P20" s="8">
        <f t="shared" si="30"/>
        <v>0.47872462958164175</v>
      </c>
      <c r="Q20" s="8">
        <f t="shared" si="30"/>
        <v>0.4993532628462185</v>
      </c>
      <c r="R20" s="8">
        <f t="shared" si="30"/>
        <v>0.49589813633856961</v>
      </c>
      <c r="S20" s="8">
        <f t="shared" si="30"/>
        <v>0.51478942007963313</v>
      </c>
      <c r="T20" s="8">
        <f t="shared" si="30"/>
        <v>0.28648604739343697</v>
      </c>
      <c r="U20" s="8">
        <f t="shared" si="30"/>
        <v>0.2672864685820362</v>
      </c>
      <c r="V20" s="8">
        <f t="shared" si="30"/>
        <v>0.25892641269626432</v>
      </c>
      <c r="W20" s="8">
        <f t="shared" si="30"/>
        <v>0.25571966293196069</v>
      </c>
      <c r="X20" s="8">
        <f t="shared" si="30"/>
        <v>0.21428497216781656</v>
      </c>
      <c r="Y20" s="8">
        <f t="shared" si="30"/>
        <v>0.21261004183894078</v>
      </c>
      <c r="Z20" s="8">
        <f t="shared" si="30"/>
        <v>0.18834659416512589</v>
      </c>
      <c r="AA20" s="8">
        <f t="shared" si="30"/>
        <v>0.17336329346402887</v>
      </c>
      <c r="AB20" s="8">
        <f t="shared" si="30"/>
        <v>0.18814912522555027</v>
      </c>
      <c r="AC20" s="8">
        <f t="shared" si="30"/>
        <v>0.18069944191756351</v>
      </c>
      <c r="AD20" s="8">
        <f t="shared" si="30"/>
        <v>0.16510718361567037</v>
      </c>
      <c r="AE20" s="8">
        <f t="shared" si="30"/>
        <v>0.14730489847463646</v>
      </c>
      <c r="AF20" s="8">
        <f t="shared" si="30"/>
        <v>0.14745177614060609</v>
      </c>
      <c r="AG20" s="8">
        <f t="shared" si="30"/>
        <v>0.14344556675720338</v>
      </c>
      <c r="AH20" s="8">
        <f t="shared" si="30"/>
        <v>0.1497424262191818</v>
      </c>
      <c r="AI20" s="8">
        <f t="shared" si="30"/>
        <v>0.14683840491557912</v>
      </c>
      <c r="AJ20" s="8">
        <f t="shared" si="30"/>
        <v>0.15799362043641488</v>
      </c>
      <c r="AK20" s="8">
        <f t="shared" si="30"/>
        <v>0.16805812862236386</v>
      </c>
      <c r="AL20" s="8">
        <f t="shared" si="30"/>
        <v>0.15025529367873638</v>
      </c>
      <c r="AM20" s="8">
        <f t="shared" si="30"/>
        <v>0.16113133618478048</v>
      </c>
      <c r="AN20" s="8">
        <f t="shared" si="30"/>
        <v>0.14986780260364893</v>
      </c>
      <c r="AO20" s="8">
        <f t="shared" si="30"/>
        <v>0.14451980104573123</v>
      </c>
      <c r="AP20" s="8">
        <f t="shared" si="30"/>
        <v>0.12334631920585984</v>
      </c>
      <c r="AQ20" s="8">
        <f t="shared" si="30"/>
        <v>0.10710382269173227</v>
      </c>
      <c r="AR20" s="8">
        <f t="shared" si="30"/>
        <v>0.11275177676091365</v>
      </c>
      <c r="AS20" s="8">
        <f t="shared" si="30"/>
        <v>0.11955367912347957</v>
      </c>
      <c r="AT20" s="8">
        <f t="shared" ref="AT20" si="31">IF(AT11="","",AT11/AT$15)</f>
        <v>0.11506898012785079</v>
      </c>
    </row>
    <row r="21" spans="1:46" x14ac:dyDescent="0.3">
      <c r="L21" s="1" t="s">
        <v>91</v>
      </c>
      <c r="M21" s="8">
        <f t="shared" ref="M21:AS21" si="32">IF(M12="","",M12/M$15)</f>
        <v>3.4023644347073561E-6</v>
      </c>
      <c r="N21" s="8" t="str">
        <f t="shared" si="32"/>
        <v/>
      </c>
      <c r="O21" s="8" t="str">
        <f t="shared" si="32"/>
        <v/>
      </c>
      <c r="P21" s="8" t="str">
        <f t="shared" si="32"/>
        <v/>
      </c>
      <c r="Q21" s="8" t="str">
        <f t="shared" si="32"/>
        <v/>
      </c>
      <c r="R21" s="8">
        <f t="shared" si="32"/>
        <v>2.8466040352399063E-5</v>
      </c>
      <c r="S21" s="8">
        <f t="shared" si="32"/>
        <v>2.1382780804388769E-3</v>
      </c>
      <c r="T21" s="8">
        <f t="shared" si="32"/>
        <v>0.22807991971555824</v>
      </c>
      <c r="U21" s="8">
        <f t="shared" si="32"/>
        <v>0.23545869196864089</v>
      </c>
      <c r="V21" s="8">
        <f t="shared" si="32"/>
        <v>0.25147790255002084</v>
      </c>
      <c r="W21" s="8">
        <f t="shared" si="32"/>
        <v>0.24901454736282477</v>
      </c>
      <c r="X21" s="8">
        <f t="shared" si="32"/>
        <v>0.29633845601252529</v>
      </c>
      <c r="Y21" s="8">
        <f t="shared" si="32"/>
        <v>0.29768169498666469</v>
      </c>
      <c r="Z21" s="8">
        <f t="shared" si="32"/>
        <v>0.3011549027440662</v>
      </c>
      <c r="AA21" s="8">
        <f t="shared" si="32"/>
        <v>0.33855897061500845</v>
      </c>
      <c r="AB21" s="8">
        <f t="shared" si="32"/>
        <v>0.32236976676041029</v>
      </c>
      <c r="AC21" s="8">
        <f t="shared" si="32"/>
        <v>0.32002299066920875</v>
      </c>
      <c r="AD21" s="8">
        <f t="shared" si="32"/>
        <v>0.33375144241335758</v>
      </c>
      <c r="AE21" s="8">
        <f t="shared" si="32"/>
        <v>0.34218824754226956</v>
      </c>
      <c r="AF21" s="8">
        <f t="shared" si="32"/>
        <v>0.362566838194471</v>
      </c>
      <c r="AG21" s="8">
        <f t="shared" si="32"/>
        <v>0.35048632023250137</v>
      </c>
      <c r="AH21" s="8">
        <f t="shared" si="32"/>
        <v>0.33476667204074784</v>
      </c>
      <c r="AI21" s="8">
        <f t="shared" si="32"/>
        <v>0.34456434302589117</v>
      </c>
      <c r="AJ21" s="8">
        <f t="shared" si="32"/>
        <v>0.32486780983125674</v>
      </c>
      <c r="AK21" s="8">
        <f t="shared" si="32"/>
        <v>0.33825031640912628</v>
      </c>
      <c r="AL21" s="8">
        <f t="shared" si="32"/>
        <v>0.32983965042106084</v>
      </c>
      <c r="AM21" s="8">
        <f t="shared" si="32"/>
        <v>0.29793400866421865</v>
      </c>
      <c r="AN21" s="8">
        <f t="shared" si="32"/>
        <v>0.30204264993430757</v>
      </c>
      <c r="AO21" s="8">
        <f t="shared" si="32"/>
        <v>0.3160798821825847</v>
      </c>
      <c r="AP21" s="8">
        <f t="shared" si="32"/>
        <v>0.32861231454391759</v>
      </c>
      <c r="AQ21" s="8">
        <f t="shared" si="32"/>
        <v>0.30861202258692799</v>
      </c>
      <c r="AR21" s="8">
        <f t="shared" si="32"/>
        <v>0.31407023988594274</v>
      </c>
      <c r="AS21" s="8">
        <f t="shared" si="32"/>
        <v>0.36212686901039282</v>
      </c>
      <c r="AT21" s="8">
        <f t="shared" ref="AT21" si="33">IF(AT12="","",AT12/AT$15)</f>
        <v>0.30817281416460102</v>
      </c>
    </row>
    <row r="22" spans="1:46" x14ac:dyDescent="0.3">
      <c r="L22" s="1" t="s">
        <v>90</v>
      </c>
      <c r="M22" s="8">
        <f t="shared" ref="M22:AS22" si="34">IF(M13="","",M13/M$15)</f>
        <v>0.36039006312192673</v>
      </c>
      <c r="N22" s="8">
        <f t="shared" si="34"/>
        <v>0.44317275533308176</v>
      </c>
      <c r="O22" s="8">
        <f t="shared" si="34"/>
        <v>0.43065284860753</v>
      </c>
      <c r="P22" s="8">
        <f t="shared" si="34"/>
        <v>0.46895663945829696</v>
      </c>
      <c r="Q22" s="8">
        <f t="shared" si="34"/>
        <v>0.45255978808618313</v>
      </c>
      <c r="R22" s="8">
        <f t="shared" si="34"/>
        <v>0.44901155665994386</v>
      </c>
      <c r="S22" s="8">
        <f t="shared" si="34"/>
        <v>0.43124087664709815</v>
      </c>
      <c r="T22" s="8">
        <f t="shared" si="34"/>
        <v>0.42007613015172557</v>
      </c>
      <c r="U22" s="8">
        <f t="shared" si="34"/>
        <v>0.40715619142687187</v>
      </c>
      <c r="V22" s="8">
        <f t="shared" si="34"/>
        <v>0.38883394719668485</v>
      </c>
      <c r="W22" s="8">
        <f t="shared" si="34"/>
        <v>0.37148993191414736</v>
      </c>
      <c r="X22" s="8">
        <f t="shared" si="34"/>
        <v>0.3887277874510992</v>
      </c>
      <c r="Y22" s="8">
        <f t="shared" si="34"/>
        <v>0.37787846390442181</v>
      </c>
      <c r="Z22" s="8">
        <f t="shared" si="34"/>
        <v>0.38020910636450933</v>
      </c>
      <c r="AA22" s="8">
        <f t="shared" si="34"/>
        <v>0.37308605491143998</v>
      </c>
      <c r="AB22" s="8">
        <f t="shared" si="34"/>
        <v>0.34967264755325816</v>
      </c>
      <c r="AC22" s="8">
        <f t="shared" si="34"/>
        <v>0.36284556910342053</v>
      </c>
      <c r="AD22" s="8">
        <f t="shared" si="34"/>
        <v>0.3897559772894359</v>
      </c>
      <c r="AE22" s="8">
        <f t="shared" si="34"/>
        <v>0.39190355345621458</v>
      </c>
      <c r="AF22" s="8">
        <f t="shared" si="34"/>
        <v>0.38086811234026646</v>
      </c>
      <c r="AG22" s="8">
        <f t="shared" si="34"/>
        <v>0.38181180173470769</v>
      </c>
      <c r="AH22" s="8">
        <f t="shared" si="34"/>
        <v>0.40424304018885499</v>
      </c>
      <c r="AI22" s="8">
        <f t="shared" si="34"/>
        <v>0.41574225392479408</v>
      </c>
      <c r="AJ22" s="8">
        <f t="shared" si="34"/>
        <v>0.43251191549621382</v>
      </c>
      <c r="AK22" s="8">
        <f t="shared" si="34"/>
        <v>0.41078567091140389</v>
      </c>
      <c r="AL22" s="8">
        <f t="shared" si="34"/>
        <v>0.44022988437760097</v>
      </c>
      <c r="AM22" s="8">
        <f t="shared" si="34"/>
        <v>0.46720124391565515</v>
      </c>
      <c r="AN22" s="8">
        <f t="shared" si="34"/>
        <v>0.47576253090796233</v>
      </c>
      <c r="AO22" s="8">
        <f t="shared" si="34"/>
        <v>0.45673255204344387</v>
      </c>
      <c r="AP22" s="8">
        <f t="shared" si="34"/>
        <v>0.45744458845291724</v>
      </c>
      <c r="AQ22" s="8">
        <f t="shared" si="34"/>
        <v>0.49769326060866903</v>
      </c>
      <c r="AR22" s="8">
        <f t="shared" si="34"/>
        <v>0.48014189233986543</v>
      </c>
      <c r="AS22" s="8">
        <f t="shared" si="34"/>
        <v>0.42084691014733122</v>
      </c>
      <c r="AT22" s="8">
        <f t="shared" ref="AT22" si="35">IF(AT13="","",AT13/AT$15)</f>
        <v>0.49223173348581839</v>
      </c>
    </row>
    <row r="23" spans="1:46" x14ac:dyDescent="0.3">
      <c r="L23" s="1" t="s">
        <v>6</v>
      </c>
      <c r="M23" s="8">
        <f t="shared" ref="M23:AS23" si="36">IF(M14="","",M14/M$15)</f>
        <v>0.24258799840382272</v>
      </c>
      <c r="N23" s="8">
        <f t="shared" si="36"/>
        <v>3.2498092809904205E-2</v>
      </c>
      <c r="O23" s="8">
        <f t="shared" si="36"/>
        <v>2.7681242412486626E-2</v>
      </c>
      <c r="P23" s="8">
        <f t="shared" si="36"/>
        <v>1.2590427093908939E-2</v>
      </c>
      <c r="Q23" s="8">
        <f t="shared" si="36"/>
        <v>1.0816408085950194E-2</v>
      </c>
      <c r="R23" s="8">
        <f t="shared" si="36"/>
        <v>1.2524234885666905E-2</v>
      </c>
      <c r="S23" s="8">
        <f t="shared" si="36"/>
        <v>6.5711177601588486E-3</v>
      </c>
      <c r="T23" s="8">
        <f t="shared" si="36"/>
        <v>2.1708524822222058E-2</v>
      </c>
      <c r="U23" s="8">
        <f t="shared" si="36"/>
        <v>3.9724244719208379E-2</v>
      </c>
      <c r="V23" s="8">
        <f t="shared" si="36"/>
        <v>4.4569698888904753E-2</v>
      </c>
      <c r="W23" s="8">
        <f t="shared" si="36"/>
        <v>4.3043170014172211E-2</v>
      </c>
      <c r="X23" s="8">
        <f t="shared" si="36"/>
        <v>1.8527359551139679E-2</v>
      </c>
      <c r="Y23" s="8">
        <f t="shared" si="36"/>
        <v>3.5013483496088897E-2</v>
      </c>
      <c r="Z23" s="8">
        <f t="shared" si="36"/>
        <v>3.2939495129933868E-2</v>
      </c>
      <c r="AA23" s="8">
        <f t="shared" si="36"/>
        <v>3.2474572578085663E-2</v>
      </c>
      <c r="AB23" s="8">
        <f t="shared" si="36"/>
        <v>2.9237580052964975E-2</v>
      </c>
      <c r="AC23" s="8">
        <f t="shared" si="36"/>
        <v>2.0536047470401855E-2</v>
      </c>
      <c r="AD23" s="8">
        <f t="shared" si="36"/>
        <v>3.6491449568877951E-3</v>
      </c>
      <c r="AE23" s="8">
        <f t="shared" si="36"/>
        <v>4.5134525059351786E-3</v>
      </c>
      <c r="AF23" s="8">
        <f t="shared" si="36"/>
        <v>3.9699042408961448E-3</v>
      </c>
      <c r="AG23" s="8">
        <f t="shared" si="36"/>
        <v>1.2158340508188054E-2</v>
      </c>
      <c r="AH23" s="8">
        <f t="shared" si="36"/>
        <v>1.1967146621005738E-2</v>
      </c>
      <c r="AI23" s="8">
        <f t="shared" si="36"/>
        <v>9.9327522928095383E-3</v>
      </c>
      <c r="AJ23" s="8">
        <f t="shared" si="36"/>
        <v>1.1018912417643236E-2</v>
      </c>
      <c r="AK23" s="8">
        <f t="shared" si="36"/>
        <v>7.7324199155774419E-3</v>
      </c>
      <c r="AL23" s="8">
        <f t="shared" si="36"/>
        <v>6.6006219757185425E-3</v>
      </c>
      <c r="AM23" s="8">
        <f t="shared" si="36"/>
        <v>5.9128206360963033E-3</v>
      </c>
      <c r="AN23" s="8">
        <f t="shared" si="36"/>
        <v>6.0509308623684097E-3</v>
      </c>
      <c r="AO23" s="8">
        <f t="shared" si="36"/>
        <v>6.0531978372973805E-3</v>
      </c>
      <c r="AP23" s="8">
        <f t="shared" si="36"/>
        <v>4.0192473381167743E-3</v>
      </c>
      <c r="AQ23" s="8">
        <f t="shared" si="36"/>
        <v>3.955348543333433E-3</v>
      </c>
      <c r="AR23" s="8">
        <f t="shared" si="36"/>
        <v>4.0091148674438557E-3</v>
      </c>
      <c r="AS23" s="8">
        <f t="shared" si="36"/>
        <v>3.2395774676404602E-3</v>
      </c>
      <c r="AT23" s="8">
        <f t="shared" ref="AT23" si="37">IF(AT14="","",AT14/AT$15)</f>
        <v>7.9631229127484198E-3</v>
      </c>
    </row>
    <row r="24" spans="1:46" x14ac:dyDescent="0.3">
      <c r="L24" s="1" t="s">
        <v>75</v>
      </c>
      <c r="M24" s="8" t="b">
        <f t="shared" ref="M24:AS24" si="38">SUM(M19:M23)=1</f>
        <v>1</v>
      </c>
      <c r="N24" s="8" t="b">
        <f t="shared" si="38"/>
        <v>1</v>
      </c>
      <c r="O24" s="8" t="b">
        <f t="shared" si="38"/>
        <v>1</v>
      </c>
      <c r="P24" s="8" t="b">
        <f t="shared" si="38"/>
        <v>1</v>
      </c>
      <c r="Q24" s="8" t="b">
        <f t="shared" si="38"/>
        <v>1</v>
      </c>
      <c r="R24" s="8" t="b">
        <f t="shared" si="38"/>
        <v>1</v>
      </c>
      <c r="S24" s="8" t="b">
        <f t="shared" si="38"/>
        <v>1</v>
      </c>
      <c r="T24" s="8" t="b">
        <f t="shared" si="38"/>
        <v>1</v>
      </c>
      <c r="U24" s="8" t="b">
        <f t="shared" si="38"/>
        <v>1</v>
      </c>
      <c r="V24" s="8" t="b">
        <f t="shared" si="38"/>
        <v>1</v>
      </c>
      <c r="W24" s="8" t="b">
        <f t="shared" si="38"/>
        <v>1</v>
      </c>
      <c r="X24" s="8" t="b">
        <f t="shared" si="38"/>
        <v>1</v>
      </c>
      <c r="Y24" s="8" t="b">
        <f t="shared" si="38"/>
        <v>1</v>
      </c>
      <c r="Z24" s="8" t="b">
        <f t="shared" si="38"/>
        <v>1</v>
      </c>
      <c r="AA24" s="8" t="b">
        <f t="shared" si="38"/>
        <v>1</v>
      </c>
      <c r="AB24" s="8" t="b">
        <f t="shared" si="38"/>
        <v>1</v>
      </c>
      <c r="AC24" s="8" t="b">
        <f t="shared" si="38"/>
        <v>1</v>
      </c>
      <c r="AD24" s="8" t="b">
        <f t="shared" si="38"/>
        <v>1</v>
      </c>
      <c r="AE24" s="8" t="b">
        <f t="shared" si="38"/>
        <v>1</v>
      </c>
      <c r="AF24" s="8" t="b">
        <f t="shared" si="38"/>
        <v>1</v>
      </c>
      <c r="AG24" s="8" t="b">
        <f t="shared" si="38"/>
        <v>1</v>
      </c>
      <c r="AH24" s="8" t="b">
        <f t="shared" si="38"/>
        <v>1</v>
      </c>
      <c r="AI24" s="8" t="b">
        <f t="shared" si="38"/>
        <v>1</v>
      </c>
      <c r="AJ24" s="8" t="b">
        <f t="shared" si="38"/>
        <v>1</v>
      </c>
      <c r="AK24" s="8" t="b">
        <f t="shared" si="38"/>
        <v>1</v>
      </c>
      <c r="AL24" s="8" t="b">
        <f t="shared" si="38"/>
        <v>1</v>
      </c>
      <c r="AM24" s="8" t="b">
        <f t="shared" si="38"/>
        <v>1</v>
      </c>
      <c r="AN24" s="8" t="b">
        <f t="shared" si="38"/>
        <v>1</v>
      </c>
      <c r="AO24" s="8" t="b">
        <f t="shared" si="38"/>
        <v>1</v>
      </c>
      <c r="AP24" s="8" t="b">
        <f t="shared" si="38"/>
        <v>1</v>
      </c>
      <c r="AQ24" s="8" t="b">
        <f t="shared" si="38"/>
        <v>1</v>
      </c>
      <c r="AR24" s="8" t="b">
        <f t="shared" si="38"/>
        <v>1</v>
      </c>
      <c r="AS24" s="8" t="b">
        <f t="shared" si="38"/>
        <v>1</v>
      </c>
      <c r="AT24" s="8" t="b">
        <f t="shared" ref="AT24" si="39">SUM(AT19:AT23)=1</f>
        <v>1</v>
      </c>
    </row>
    <row r="25" spans="1:46" x14ac:dyDescent="0.3">
      <c r="L25" s="1" t="s">
        <v>89</v>
      </c>
      <c r="M25" s="49">
        <f t="shared" ref="M25:AS25" si="40">SUM(M20:M21)</f>
        <v>0.36232939580194873</v>
      </c>
      <c r="N25" s="49">
        <f t="shared" si="40"/>
        <v>0.482173780296618</v>
      </c>
      <c r="O25" s="49">
        <f t="shared" si="40"/>
        <v>0.49937610753214723</v>
      </c>
      <c r="P25" s="49">
        <f t="shared" si="40"/>
        <v>0.47872462958164175</v>
      </c>
      <c r="Q25" s="49">
        <f t="shared" si="40"/>
        <v>0.4993532628462185</v>
      </c>
      <c r="R25" s="49">
        <f t="shared" si="40"/>
        <v>0.495926602378922</v>
      </c>
      <c r="S25" s="49">
        <f t="shared" si="40"/>
        <v>0.516927698160072</v>
      </c>
      <c r="T25" s="49">
        <f t="shared" si="40"/>
        <v>0.51456596710899527</v>
      </c>
      <c r="U25" s="49">
        <f t="shared" si="40"/>
        <v>0.50274516055067708</v>
      </c>
      <c r="V25" s="49">
        <f t="shared" si="40"/>
        <v>0.51040431524628516</v>
      </c>
      <c r="W25" s="49">
        <f t="shared" si="40"/>
        <v>0.50473421029478549</v>
      </c>
      <c r="X25" s="49">
        <f t="shared" si="40"/>
        <v>0.5106234281803419</v>
      </c>
      <c r="Y25" s="49">
        <f t="shared" si="40"/>
        <v>0.51029173682560547</v>
      </c>
      <c r="Z25" s="49">
        <f t="shared" si="40"/>
        <v>0.48950149690919209</v>
      </c>
      <c r="AA25" s="49">
        <f t="shared" si="40"/>
        <v>0.51192226407903729</v>
      </c>
      <c r="AB25" s="49">
        <f t="shared" si="40"/>
        <v>0.51051889198596057</v>
      </c>
      <c r="AC25" s="49">
        <f t="shared" si="40"/>
        <v>0.50072243258677229</v>
      </c>
      <c r="AD25" s="49">
        <f t="shared" si="40"/>
        <v>0.49885862602902797</v>
      </c>
      <c r="AE25" s="49">
        <f t="shared" si="40"/>
        <v>0.48949314601690602</v>
      </c>
      <c r="AF25" s="49">
        <f t="shared" si="40"/>
        <v>0.51001861433507711</v>
      </c>
      <c r="AG25" s="49">
        <f t="shared" si="40"/>
        <v>0.49393188698970475</v>
      </c>
      <c r="AH25" s="49">
        <f t="shared" si="40"/>
        <v>0.4845090982599296</v>
      </c>
      <c r="AI25" s="49">
        <f t="shared" si="40"/>
        <v>0.49140274794147032</v>
      </c>
      <c r="AJ25" s="49">
        <f t="shared" si="40"/>
        <v>0.48286143026767159</v>
      </c>
      <c r="AK25" s="49">
        <f t="shared" si="40"/>
        <v>0.50630844503149008</v>
      </c>
      <c r="AL25" s="49">
        <f t="shared" si="40"/>
        <v>0.48009494409979725</v>
      </c>
      <c r="AM25" s="49">
        <f t="shared" si="40"/>
        <v>0.45906534484899914</v>
      </c>
      <c r="AN25" s="49">
        <f t="shared" si="40"/>
        <v>0.45191045253795648</v>
      </c>
      <c r="AO25" s="49">
        <f t="shared" si="40"/>
        <v>0.4605996832283159</v>
      </c>
      <c r="AP25" s="49">
        <f t="shared" si="40"/>
        <v>0.45195863374977741</v>
      </c>
      <c r="AQ25" s="49">
        <f t="shared" si="40"/>
        <v>0.41571584527866023</v>
      </c>
      <c r="AR25" s="49">
        <f t="shared" si="40"/>
        <v>0.42682201664685637</v>
      </c>
      <c r="AS25" s="49">
        <f t="shared" si="40"/>
        <v>0.4816805481338724</v>
      </c>
      <c r="AT25" s="49">
        <f t="shared" ref="AT25" si="41">SUM(AT20:AT21)</f>
        <v>0.42324179429245179</v>
      </c>
    </row>
    <row r="29" spans="1:46" x14ac:dyDescent="0.3">
      <c r="V29" s="6"/>
    </row>
    <row r="30" spans="1:46" x14ac:dyDescent="0.3">
      <c r="V30" s="29"/>
    </row>
    <row r="31" spans="1:46" x14ac:dyDescent="0.3">
      <c r="V31" s="29"/>
    </row>
    <row r="32" spans="1:46" x14ac:dyDescent="0.3">
      <c r="V32" s="29"/>
    </row>
    <row r="33" spans="14:22" x14ac:dyDescent="0.3">
      <c r="V33" s="29"/>
    </row>
    <row r="34" spans="14:22" x14ac:dyDescent="0.3">
      <c r="V34" s="29"/>
    </row>
    <row r="35" spans="14:22" x14ac:dyDescent="0.3">
      <c r="V35" s="29"/>
    </row>
    <row r="36" spans="14:22" x14ac:dyDescent="0.3">
      <c r="V36" s="29"/>
    </row>
    <row r="37" spans="14:22" x14ac:dyDescent="0.3">
      <c r="V37" s="29"/>
    </row>
    <row r="38" spans="14:22" x14ac:dyDescent="0.3">
      <c r="N38" s="52"/>
      <c r="O38" s="52"/>
    </row>
  </sheetData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A3A6-7823-4F78-9B14-76FCFF4ABB4A}">
  <sheetPr>
    <tabColor rgb="FF00B050"/>
  </sheetPr>
  <dimension ref="A1:AV70"/>
  <sheetViews>
    <sheetView zoomScale="70" zoomScaleNormal="70" workbookViewId="0">
      <pane xSplit="2" ySplit="1" topLeftCell="R20" activePane="bottomRight" state="frozen"/>
      <selection pane="topRight" activeCell="C1" sqref="C1"/>
      <selection pane="bottomLeft" activeCell="A2" sqref="A2"/>
      <selection pane="bottomRight" activeCell="AD48" sqref="AD48"/>
    </sheetView>
  </sheetViews>
  <sheetFormatPr defaultColWidth="11.5546875" defaultRowHeight="14.4" x14ac:dyDescent="0.3"/>
  <cols>
    <col min="14" max="14" width="17.88671875" customWidth="1"/>
    <col min="15" max="15" width="9.88671875" hidden="1" customWidth="1"/>
    <col min="16" max="17" width="7.88671875" customWidth="1"/>
    <col min="18" max="19" width="9.88671875" customWidth="1"/>
    <col min="20" max="22" width="10.88671875" customWidth="1"/>
    <col min="23" max="46" width="7.88671875" customWidth="1"/>
  </cols>
  <sheetData>
    <row r="1" spans="1:48" x14ac:dyDescent="0.3">
      <c r="B1" s="1">
        <v>1000000000</v>
      </c>
      <c r="M1" s="1" t="s">
        <v>58</v>
      </c>
      <c r="N1" s="1" t="s">
        <v>153</v>
      </c>
      <c r="O1" s="1" t="s">
        <v>109</v>
      </c>
      <c r="P1" s="1" t="s">
        <v>110</v>
      </c>
      <c r="Q1" s="1" t="s">
        <v>111</v>
      </c>
      <c r="R1" s="1" t="s">
        <v>112</v>
      </c>
      <c r="S1" s="1" t="s">
        <v>113</v>
      </c>
      <c r="T1" s="1" t="s">
        <v>114</v>
      </c>
      <c r="U1" s="1" t="s">
        <v>115</v>
      </c>
      <c r="V1" s="1" t="s">
        <v>116</v>
      </c>
      <c r="W1" s="1" t="s">
        <v>117</v>
      </c>
      <c r="X1" s="1" t="s">
        <v>118</v>
      </c>
      <c r="Y1" s="1" t="s">
        <v>119</v>
      </c>
      <c r="Z1" s="1" t="s">
        <v>120</v>
      </c>
      <c r="AA1" s="1" t="s">
        <v>121</v>
      </c>
      <c r="AB1" s="1" t="s">
        <v>122</v>
      </c>
      <c r="AC1" s="1" t="s">
        <v>123</v>
      </c>
      <c r="AD1" s="1" t="s">
        <v>124</v>
      </c>
      <c r="AE1" s="1" t="s">
        <v>125</v>
      </c>
      <c r="AF1" s="1" t="s">
        <v>126</v>
      </c>
      <c r="AG1" s="1" t="s">
        <v>127</v>
      </c>
      <c r="AH1" s="1" t="s">
        <v>128</v>
      </c>
      <c r="AI1" s="1" t="s">
        <v>129</v>
      </c>
      <c r="AJ1" s="1" t="s">
        <v>130</v>
      </c>
      <c r="AK1" s="1" t="s">
        <v>131</v>
      </c>
      <c r="AL1" s="1" t="s">
        <v>132</v>
      </c>
      <c r="AM1" s="1" t="s">
        <v>133</v>
      </c>
      <c r="AN1" s="1" t="s">
        <v>134</v>
      </c>
      <c r="AO1" s="1" t="s">
        <v>135</v>
      </c>
      <c r="AP1" s="1" t="s">
        <v>136</v>
      </c>
      <c r="AQ1" s="1" t="s">
        <v>137</v>
      </c>
      <c r="AR1" s="1" t="s">
        <v>138</v>
      </c>
      <c r="AS1" s="1" t="s">
        <v>139</v>
      </c>
      <c r="AT1" s="1" t="s">
        <v>140</v>
      </c>
      <c r="AU1" s="1" t="s">
        <v>141</v>
      </c>
      <c r="AV1" t="s">
        <v>142</v>
      </c>
    </row>
    <row r="2" spans="1:48" x14ac:dyDescent="0.3">
      <c r="A2" t="str">
        <f t="shared" ref="A2:A17" si="0">M2</f>
        <v>Products (All)</v>
      </c>
      <c r="B2" t="str">
        <f t="shared" ref="B2:B17" si="1">N2</f>
        <v>1 Offer</v>
      </c>
      <c r="M2" s="1" t="s">
        <v>154</v>
      </c>
      <c r="N2" s="1" t="s">
        <v>93</v>
      </c>
      <c r="O2" s="11">
        <v>1007062000</v>
      </c>
      <c r="P2" s="11">
        <v>2507688963</v>
      </c>
      <c r="Q2" s="11">
        <v>1986714008</v>
      </c>
      <c r="R2" s="11">
        <v>1632676184</v>
      </c>
      <c r="S2" s="11">
        <v>1113502801</v>
      </c>
      <c r="T2" s="11">
        <v>1203973123</v>
      </c>
      <c r="U2" s="11">
        <v>1183771415</v>
      </c>
      <c r="V2" s="11">
        <v>1017375608</v>
      </c>
      <c r="W2" s="11">
        <v>1248036780</v>
      </c>
      <c r="X2" s="11">
        <v>1412315349</v>
      </c>
      <c r="Y2" s="11">
        <v>4082019919.6992002</v>
      </c>
      <c r="Z2" s="11">
        <v>3990017122.0862002</v>
      </c>
      <c r="AA2" s="11">
        <v>4197180260.6865001</v>
      </c>
      <c r="AB2" s="11">
        <v>9114498282.6963997</v>
      </c>
      <c r="AC2" s="11">
        <v>7111554186.4081001</v>
      </c>
      <c r="AD2" s="11">
        <v>13188643658.4519</v>
      </c>
      <c r="AE2" s="11">
        <v>14717222192.199699</v>
      </c>
      <c r="AF2" s="11">
        <v>14852799038.301399</v>
      </c>
      <c r="AG2" s="11">
        <v>20715531745.260201</v>
      </c>
      <c r="AH2" s="11">
        <v>14829066062.040899</v>
      </c>
      <c r="AI2" s="11">
        <v>15083925111.653</v>
      </c>
      <c r="AJ2" s="11">
        <v>14391411701.3465</v>
      </c>
      <c r="AK2" s="11">
        <v>11040966418.6007</v>
      </c>
      <c r="AL2" s="11">
        <v>7695981963.0911999</v>
      </c>
      <c r="AM2" s="11">
        <v>7926748936.9926004</v>
      </c>
      <c r="AN2" s="11">
        <v>7862726555.7784004</v>
      </c>
      <c r="AO2" s="11">
        <v>7613194970.8971996</v>
      </c>
      <c r="AP2" s="11">
        <v>7523279846.3634005</v>
      </c>
      <c r="AQ2" s="11">
        <v>9850990080.0820007</v>
      </c>
      <c r="AR2" s="11">
        <v>13017869533.969601</v>
      </c>
      <c r="AS2" s="11">
        <v>12707374628.777399</v>
      </c>
      <c r="AT2" s="11">
        <v>14502623151.038401</v>
      </c>
      <c r="AU2" s="11">
        <v>18741648498.569302</v>
      </c>
      <c r="AV2">
        <v>7136196194.2915001</v>
      </c>
    </row>
    <row r="3" spans="1:48" x14ac:dyDescent="0.3">
      <c r="A3" t="str">
        <f t="shared" si="0"/>
        <v>Products (All)</v>
      </c>
      <c r="B3" t="str">
        <f t="shared" si="1"/>
        <v>2+ Offers</v>
      </c>
      <c r="M3" s="1" t="s">
        <v>154</v>
      </c>
      <c r="N3" s="1" t="s">
        <v>155</v>
      </c>
      <c r="O3" s="11">
        <v>16559907083</v>
      </c>
      <c r="P3" s="11">
        <v>30317468735</v>
      </c>
      <c r="Q3" s="11">
        <v>25335080084</v>
      </c>
      <c r="R3" s="11">
        <v>22662098250</v>
      </c>
      <c r="S3" s="11">
        <v>19627595730</v>
      </c>
      <c r="T3" s="11">
        <v>17753261372</v>
      </c>
      <c r="U3" s="11">
        <v>20919356974</v>
      </c>
      <c r="V3" s="11">
        <v>19446931560</v>
      </c>
      <c r="W3" s="11">
        <v>18434183616</v>
      </c>
      <c r="X3" s="11">
        <v>18866259217</v>
      </c>
      <c r="Y3" s="11">
        <v>21632396525.4641</v>
      </c>
      <c r="Z3" s="11">
        <v>25542175922.9916</v>
      </c>
      <c r="AA3" s="11">
        <v>32087134791.678799</v>
      </c>
      <c r="AB3" s="11">
        <v>35553765728.537697</v>
      </c>
      <c r="AC3" s="11">
        <v>40313618675.317101</v>
      </c>
      <c r="AD3" s="11">
        <v>51036432030.528702</v>
      </c>
      <c r="AE3" s="11">
        <v>54142048837.659203</v>
      </c>
      <c r="AF3" s="11">
        <v>60259255902.672897</v>
      </c>
      <c r="AG3" s="11">
        <v>67951356497.029099</v>
      </c>
      <c r="AH3" s="11">
        <v>65136468416.454803</v>
      </c>
      <c r="AI3" s="11">
        <v>55475157640.688301</v>
      </c>
      <c r="AJ3" s="11">
        <v>57947525811.120499</v>
      </c>
      <c r="AK3" s="11">
        <v>60605065403.805702</v>
      </c>
      <c r="AL3" s="11">
        <v>48884364855.397697</v>
      </c>
      <c r="AM3" s="11">
        <v>47995252845.038696</v>
      </c>
      <c r="AN3" s="11">
        <v>43683164204.814499</v>
      </c>
      <c r="AO3" s="11">
        <v>47631589149.036797</v>
      </c>
      <c r="AP3" s="11">
        <v>51167655249.206497</v>
      </c>
      <c r="AQ3" s="11">
        <v>59435505771.386803</v>
      </c>
      <c r="AR3" s="11">
        <v>58405448592.062103</v>
      </c>
      <c r="AS3" s="11">
        <v>52292642136.3797</v>
      </c>
      <c r="AT3" s="11">
        <v>52456125706.642303</v>
      </c>
      <c r="AU3" s="11">
        <v>78273309990.2668</v>
      </c>
      <c r="AV3">
        <v>29171319345.615501</v>
      </c>
    </row>
    <row r="4" spans="1:48" x14ac:dyDescent="0.3">
      <c r="A4" t="str">
        <f t="shared" si="0"/>
        <v>Products (All)</v>
      </c>
      <c r="B4" t="str">
        <f t="shared" si="1"/>
        <v>No Comp.</v>
      </c>
      <c r="M4" s="1" t="s">
        <v>154</v>
      </c>
      <c r="N4" s="1" t="s">
        <v>90</v>
      </c>
      <c r="O4" s="11">
        <v>26470720032</v>
      </c>
      <c r="P4" s="11">
        <v>39125270482</v>
      </c>
      <c r="Q4" s="11">
        <v>30828800785</v>
      </c>
      <c r="R4" s="11">
        <v>35112256851</v>
      </c>
      <c r="S4" s="11">
        <v>29982799865</v>
      </c>
      <c r="T4" s="11">
        <v>30284380653</v>
      </c>
      <c r="U4" s="11">
        <v>29513356860</v>
      </c>
      <c r="V4" s="11">
        <v>27030970397</v>
      </c>
      <c r="W4" s="11">
        <v>25936252158</v>
      </c>
      <c r="X4" s="11">
        <v>28716114351</v>
      </c>
      <c r="Y4" s="11">
        <v>31079163259</v>
      </c>
      <c r="Z4" s="11">
        <v>34580241781.1912</v>
      </c>
      <c r="AA4" s="11">
        <v>38020002140.1427</v>
      </c>
      <c r="AB4" s="11">
        <v>48290083290.981003</v>
      </c>
      <c r="AC4" s="11">
        <v>54389410055.318604</v>
      </c>
      <c r="AD4" s="11">
        <v>57559212703.148201</v>
      </c>
      <c r="AE4" s="11">
        <v>66534046227.051498</v>
      </c>
      <c r="AF4" s="11">
        <v>83052893904.094604</v>
      </c>
      <c r="AG4" s="11">
        <v>100699057663.491</v>
      </c>
      <c r="AH4" s="11">
        <v>93219878665.641006</v>
      </c>
      <c r="AI4" s="11">
        <v>90176966070.322601</v>
      </c>
      <c r="AJ4" s="11">
        <v>100251332235.00301</v>
      </c>
      <c r="AK4" s="11">
        <v>99462574399.306702</v>
      </c>
      <c r="AL4" s="11">
        <v>90803491454.5867</v>
      </c>
      <c r="AM4" s="11">
        <v>73101046181.274399</v>
      </c>
      <c r="AN4" s="11">
        <v>78025365124.792999</v>
      </c>
      <c r="AO4" s="11">
        <v>93103962205.828598</v>
      </c>
      <c r="AP4" s="11">
        <v>104424860803.991</v>
      </c>
      <c r="AQ4" s="11">
        <v>112906762180.51401</v>
      </c>
      <c r="AR4" s="11">
        <v>121278366671.36</v>
      </c>
      <c r="AS4" s="11">
        <v>152790439747.10199</v>
      </c>
      <c r="AT4" s="11">
        <v>126631926578.498</v>
      </c>
      <c r="AU4" s="11">
        <v>112055967741.53999</v>
      </c>
      <c r="AV4">
        <v>70143089676.830902</v>
      </c>
    </row>
    <row r="5" spans="1:48" x14ac:dyDescent="0.3">
      <c r="A5" t="str">
        <f t="shared" si="0"/>
        <v>Products (All)</v>
      </c>
      <c r="B5" t="str">
        <f t="shared" si="1"/>
        <v>Unlabeled</v>
      </c>
      <c r="M5" s="1" t="s">
        <v>154</v>
      </c>
      <c r="N5" s="1" t="s">
        <v>6</v>
      </c>
      <c r="O5" s="11">
        <v>24343032000</v>
      </c>
      <c r="P5" s="11">
        <v>1432967498</v>
      </c>
      <c r="Q5" s="11">
        <v>1940135211</v>
      </c>
      <c r="R5" s="11">
        <v>892674249</v>
      </c>
      <c r="S5" s="11">
        <v>788942689</v>
      </c>
      <c r="T5" s="11">
        <v>449992810</v>
      </c>
      <c r="U5" s="11">
        <v>576951474</v>
      </c>
      <c r="V5" s="11">
        <v>1783503075</v>
      </c>
      <c r="W5" s="11">
        <v>2479722837</v>
      </c>
      <c r="X5" s="11">
        <v>2808081607</v>
      </c>
      <c r="Y5" s="11">
        <v>2800326556.3501</v>
      </c>
      <c r="Z5" s="11">
        <v>919604639.49010003</v>
      </c>
      <c r="AA5" s="11">
        <v>2564702581.9917998</v>
      </c>
      <c r="AB5" s="11">
        <v>1912180364.9094</v>
      </c>
      <c r="AC5" s="11">
        <v>2041716557.6143</v>
      </c>
      <c r="AD5" s="11">
        <v>1560010079.1612999</v>
      </c>
      <c r="AE5" s="11">
        <v>853680279.27919996</v>
      </c>
      <c r="AF5" s="11">
        <v>331636725.41030002</v>
      </c>
      <c r="AG5" s="11">
        <v>641428419.05939996</v>
      </c>
      <c r="AH5" s="11">
        <v>480307794.76209998</v>
      </c>
      <c r="AI5" s="11">
        <v>1268828642.3896999</v>
      </c>
      <c r="AJ5" s="11">
        <v>499228379.7511</v>
      </c>
      <c r="AK5" s="11">
        <v>443343369.60949999</v>
      </c>
      <c r="AL5" s="11">
        <v>253154576.7114</v>
      </c>
      <c r="AM5" s="11">
        <v>353702283.58819997</v>
      </c>
      <c r="AN5" s="11">
        <v>228892527.41409999</v>
      </c>
      <c r="AO5" s="11">
        <v>298543357.45999998</v>
      </c>
      <c r="AP5" s="11">
        <v>501916525.7238</v>
      </c>
      <c r="AQ5" s="11">
        <v>960130227.09130001</v>
      </c>
      <c r="AR5" s="11">
        <v>556522172.82529998</v>
      </c>
      <c r="AS5" s="11">
        <v>625066353.79460001</v>
      </c>
      <c r="AT5" s="11">
        <v>640392952.83809996</v>
      </c>
      <c r="AU5" s="11">
        <v>628026117.43780005</v>
      </c>
      <c r="AV5">
        <v>891430446.04729998</v>
      </c>
    </row>
    <row r="6" spans="1:48" x14ac:dyDescent="0.3">
      <c r="A6" t="str">
        <f t="shared" si="0"/>
        <v>R&amp;D</v>
      </c>
      <c r="B6" t="str">
        <f t="shared" si="1"/>
        <v>1 Offer</v>
      </c>
      <c r="M6" s="1" t="s">
        <v>57</v>
      </c>
      <c r="N6" s="1" t="s">
        <v>93</v>
      </c>
      <c r="O6" s="11">
        <v>944973000</v>
      </c>
      <c r="P6" s="11">
        <v>1191552851</v>
      </c>
      <c r="Q6" s="11">
        <v>1178184361</v>
      </c>
      <c r="R6" s="11">
        <v>1213274799</v>
      </c>
      <c r="S6" s="11">
        <v>969277126</v>
      </c>
      <c r="T6" s="11">
        <v>1163279213</v>
      </c>
      <c r="U6" s="11">
        <v>1440276738</v>
      </c>
      <c r="V6" s="11">
        <v>1385325593</v>
      </c>
      <c r="W6" s="11">
        <v>1544112829</v>
      </c>
      <c r="X6" s="11">
        <v>1802654070</v>
      </c>
      <c r="Y6" s="11">
        <v>2675886667.6630001</v>
      </c>
      <c r="Z6" s="11">
        <v>2741531356.8302999</v>
      </c>
      <c r="AA6" s="11">
        <v>3108083139.8438001</v>
      </c>
      <c r="AB6" s="11">
        <v>3626652846.0834999</v>
      </c>
      <c r="AC6" s="11">
        <v>3728268999.5784001</v>
      </c>
      <c r="AD6" s="11">
        <v>3149536788.4724002</v>
      </c>
      <c r="AE6" s="11">
        <v>3456287433.3519001</v>
      </c>
      <c r="AF6" s="11">
        <v>4449745744.2196999</v>
      </c>
      <c r="AG6" s="11">
        <v>4536898592.5157003</v>
      </c>
      <c r="AH6" s="11">
        <v>5029662589.0767002</v>
      </c>
      <c r="AI6" s="11">
        <v>5555111588.1791</v>
      </c>
      <c r="AJ6" s="11">
        <v>5113570556.0368004</v>
      </c>
      <c r="AK6" s="11">
        <v>5099746371.6457996</v>
      </c>
      <c r="AL6" s="11">
        <v>4234871364.6132998</v>
      </c>
      <c r="AM6" s="11">
        <v>4217205145.9906001</v>
      </c>
      <c r="AN6" s="11">
        <v>3951512874.7073998</v>
      </c>
      <c r="AO6" s="11">
        <v>4449261175.2068996</v>
      </c>
      <c r="AP6" s="11">
        <v>4604616214.3121996</v>
      </c>
      <c r="AQ6" s="11">
        <v>5797689134.3002996</v>
      </c>
      <c r="AR6" s="11">
        <v>6780530939.6252003</v>
      </c>
      <c r="AS6" s="11">
        <v>6379409264.9909</v>
      </c>
      <c r="AT6" s="11">
        <v>6163249847.6269999</v>
      </c>
      <c r="AU6" s="11">
        <v>6087372319.5726995</v>
      </c>
      <c r="AV6">
        <v>2468480429.2220001</v>
      </c>
    </row>
    <row r="7" spans="1:48" x14ac:dyDescent="0.3">
      <c r="A7" t="str">
        <f t="shared" si="0"/>
        <v>R&amp;D</v>
      </c>
      <c r="B7" t="str">
        <f t="shared" si="1"/>
        <v>2+ Offers</v>
      </c>
      <c r="M7" s="1" t="s">
        <v>57</v>
      </c>
      <c r="N7" s="1" t="s">
        <v>155</v>
      </c>
      <c r="O7" s="11">
        <v>9127668764</v>
      </c>
      <c r="P7" s="11">
        <v>9118212212</v>
      </c>
      <c r="Q7" s="11">
        <v>10947837762</v>
      </c>
      <c r="R7" s="11">
        <v>11272508965</v>
      </c>
      <c r="S7" s="11">
        <v>10290424605</v>
      </c>
      <c r="T7" s="11">
        <v>10873026990</v>
      </c>
      <c r="U7" s="11">
        <v>10469514707</v>
      </c>
      <c r="V7" s="11">
        <v>10097077902</v>
      </c>
      <c r="W7" s="11">
        <v>10205137781</v>
      </c>
      <c r="X7" s="11">
        <v>11228315401</v>
      </c>
      <c r="Y7" s="11">
        <v>10805774972.540001</v>
      </c>
      <c r="Z7" s="11">
        <v>9826056905.4703007</v>
      </c>
      <c r="AA7" s="11">
        <v>10753671249.378901</v>
      </c>
      <c r="AB7" s="11">
        <v>13427516117.655899</v>
      </c>
      <c r="AC7" s="11">
        <v>14362072890.014299</v>
      </c>
      <c r="AD7" s="11">
        <v>17276896354.426399</v>
      </c>
      <c r="AE7" s="11">
        <v>18235256891.963402</v>
      </c>
      <c r="AF7" s="11">
        <v>19681194021.994801</v>
      </c>
      <c r="AG7" s="11">
        <v>19172519838.289501</v>
      </c>
      <c r="AH7" s="11">
        <v>20308087055.8582</v>
      </c>
      <c r="AI7" s="11">
        <v>19416169729.441601</v>
      </c>
      <c r="AJ7" s="11">
        <v>18113050395.188202</v>
      </c>
      <c r="AK7" s="11">
        <v>16057191801.850599</v>
      </c>
      <c r="AL7" s="11">
        <v>14288148544.9562</v>
      </c>
      <c r="AM7" s="11">
        <v>12338705174.2652</v>
      </c>
      <c r="AN7" s="11">
        <v>11047900743.8148</v>
      </c>
      <c r="AO7" s="11">
        <v>10595040297.476999</v>
      </c>
      <c r="AP7" s="11">
        <v>10506173843.0676</v>
      </c>
      <c r="AQ7" s="11">
        <v>10889004465.560101</v>
      </c>
      <c r="AR7" s="11">
        <v>12277570390.4198</v>
      </c>
      <c r="AS7" s="11">
        <v>12718350360.2938</v>
      </c>
      <c r="AT7" s="11">
        <v>12607450081.348499</v>
      </c>
      <c r="AU7" s="11">
        <v>13397363246.784401</v>
      </c>
      <c r="AV7">
        <v>7914583526.9822998</v>
      </c>
    </row>
    <row r="8" spans="1:48" x14ac:dyDescent="0.3">
      <c r="A8" t="str">
        <f t="shared" si="0"/>
        <v>R&amp;D</v>
      </c>
      <c r="B8" t="str">
        <f t="shared" si="1"/>
        <v>No Comp.</v>
      </c>
      <c r="M8" s="1" t="s">
        <v>57</v>
      </c>
      <c r="N8" s="1" t="s">
        <v>90</v>
      </c>
      <c r="O8" s="11">
        <v>7124632000</v>
      </c>
      <c r="P8" s="11">
        <v>8095022886</v>
      </c>
      <c r="Q8" s="11">
        <v>8599869825</v>
      </c>
      <c r="R8" s="11">
        <v>9554631315</v>
      </c>
      <c r="S8" s="11">
        <v>10918632632</v>
      </c>
      <c r="T8" s="11">
        <v>9758272858</v>
      </c>
      <c r="U8" s="11">
        <v>8950418833</v>
      </c>
      <c r="V8" s="11">
        <v>8939809925</v>
      </c>
      <c r="W8" s="11">
        <v>8880007110</v>
      </c>
      <c r="X8" s="11">
        <v>7007131320</v>
      </c>
      <c r="Y8" s="11">
        <v>6584123914</v>
      </c>
      <c r="Z8" s="11">
        <v>9224360760.6875</v>
      </c>
      <c r="AA8" s="11">
        <v>11986050346.4004</v>
      </c>
      <c r="AB8" s="11">
        <v>12444536416.816401</v>
      </c>
      <c r="AC8" s="11">
        <v>12958489486.151199</v>
      </c>
      <c r="AD8" s="11">
        <v>15083318212.5404</v>
      </c>
      <c r="AE8" s="11">
        <v>17576609118.892601</v>
      </c>
      <c r="AF8" s="11">
        <v>18110388603.262001</v>
      </c>
      <c r="AG8" s="11">
        <v>17436935555.666599</v>
      </c>
      <c r="AH8" s="11">
        <v>18370572228.969101</v>
      </c>
      <c r="AI8" s="11">
        <v>16494790162.552401</v>
      </c>
      <c r="AJ8" s="11">
        <v>15778850087.011101</v>
      </c>
      <c r="AK8" s="11">
        <v>13776683825.101101</v>
      </c>
      <c r="AL8" s="11">
        <v>9430476564.4838009</v>
      </c>
      <c r="AM8" s="11">
        <v>9091172251.0028992</v>
      </c>
      <c r="AN8" s="11">
        <v>8736404067.8878002</v>
      </c>
      <c r="AO8" s="11">
        <v>9493903516.2954998</v>
      </c>
      <c r="AP8" s="11">
        <v>10488922598.2651</v>
      </c>
      <c r="AQ8" s="11">
        <v>10494935349.187599</v>
      </c>
      <c r="AR8" s="11">
        <v>11677659030.417601</v>
      </c>
      <c r="AS8" s="11">
        <v>12481675507.0215</v>
      </c>
      <c r="AT8" s="11">
        <v>13837252735.758699</v>
      </c>
      <c r="AU8" s="11">
        <v>15480840036.9207</v>
      </c>
      <c r="AV8">
        <v>11815115409.792601</v>
      </c>
    </row>
    <row r="9" spans="1:48" x14ac:dyDescent="0.3">
      <c r="A9" t="str">
        <f t="shared" si="0"/>
        <v>R&amp;D</v>
      </c>
      <c r="B9" t="str">
        <f t="shared" si="1"/>
        <v>Unlabeled</v>
      </c>
      <c r="M9" s="1" t="s">
        <v>57</v>
      </c>
      <c r="N9" s="1" t="s">
        <v>6</v>
      </c>
      <c r="O9" s="11">
        <v>3718775000</v>
      </c>
      <c r="P9" s="11">
        <v>2677771000</v>
      </c>
      <c r="Q9" s="11">
        <v>1290044641</v>
      </c>
      <c r="R9" s="11">
        <v>586803364</v>
      </c>
      <c r="S9" s="11">
        <v>350405357</v>
      </c>
      <c r="T9" s="11">
        <v>495174139</v>
      </c>
      <c r="U9" s="11">
        <v>23475846</v>
      </c>
      <c r="V9" s="11">
        <v>49381582</v>
      </c>
      <c r="W9" s="11">
        <v>37170753</v>
      </c>
      <c r="X9" s="11">
        <v>20423303</v>
      </c>
      <c r="Y9" s="11">
        <v>18566142</v>
      </c>
      <c r="Z9" s="11">
        <v>13989351.399900001</v>
      </c>
      <c r="AA9" s="11">
        <v>89896823</v>
      </c>
      <c r="AB9" s="11">
        <v>110136444</v>
      </c>
      <c r="AC9" s="11">
        <v>238859564.5625</v>
      </c>
      <c r="AD9" s="11">
        <v>272728605.17009997</v>
      </c>
      <c r="AE9" s="11">
        <v>110607095.53290001</v>
      </c>
      <c r="AF9" s="11">
        <v>31762118.175500002</v>
      </c>
      <c r="AG9" s="11">
        <v>26564166.433600001</v>
      </c>
      <c r="AH9" s="11">
        <v>68859404.796399996</v>
      </c>
      <c r="AI9" s="11">
        <v>2554361.6850999999</v>
      </c>
      <c r="AJ9" s="11">
        <v>28643744.083500002</v>
      </c>
      <c r="AK9" s="11">
        <v>42388466.545599997</v>
      </c>
      <c r="AL9" s="11">
        <v>35580044.8213</v>
      </c>
      <c r="AM9" s="11">
        <v>53353646.0207</v>
      </c>
      <c r="AN9" s="11">
        <v>51364343.8138</v>
      </c>
      <c r="AO9" s="11">
        <v>47693143.414399996</v>
      </c>
      <c r="AP9" s="11">
        <v>47085213.854699999</v>
      </c>
      <c r="AQ9" s="11">
        <v>107269654.9937</v>
      </c>
      <c r="AR9" s="11">
        <v>168737084.62709999</v>
      </c>
      <c r="AS9" s="11">
        <v>173489641.57710001</v>
      </c>
      <c r="AT9" s="11">
        <v>105526457.59909999</v>
      </c>
      <c r="AU9" s="11">
        <v>149897998.4147</v>
      </c>
      <c r="AV9">
        <v>312715861.4971</v>
      </c>
    </row>
    <row r="10" spans="1:48" x14ac:dyDescent="0.3">
      <c r="A10" t="str">
        <f t="shared" si="0"/>
        <v>Services (Non-R&amp;D)</v>
      </c>
      <c r="B10" t="str">
        <f t="shared" si="1"/>
        <v>1 Offer</v>
      </c>
      <c r="M10" s="1" t="s">
        <v>156</v>
      </c>
      <c r="N10" s="1" t="s">
        <v>93</v>
      </c>
      <c r="O10" s="11">
        <v>2223217000</v>
      </c>
      <c r="P10" s="11">
        <v>2040388817</v>
      </c>
      <c r="Q10" s="11">
        <v>2053944803</v>
      </c>
      <c r="R10" s="11">
        <v>1976007624</v>
      </c>
      <c r="S10" s="11">
        <v>2283907570</v>
      </c>
      <c r="T10" s="11">
        <v>2592292864</v>
      </c>
      <c r="U10" s="11">
        <v>2736980004</v>
      </c>
      <c r="V10" s="11">
        <v>2659847578</v>
      </c>
      <c r="W10" s="11">
        <v>3099936912</v>
      </c>
      <c r="X10" s="11">
        <v>3650856876</v>
      </c>
      <c r="Y10" s="11">
        <v>3909526951.8305001</v>
      </c>
      <c r="Z10" s="11">
        <v>5090653008.2776003</v>
      </c>
      <c r="AA10" s="11">
        <v>5725049546.5437002</v>
      </c>
      <c r="AB10" s="11">
        <v>7843367602.4687004</v>
      </c>
      <c r="AC10" s="11">
        <v>8117578992.1826</v>
      </c>
      <c r="AD10" s="11">
        <v>13036400452.3172</v>
      </c>
      <c r="AE10" s="11">
        <v>16031616530.608101</v>
      </c>
      <c r="AF10" s="11">
        <v>16051481205.6632</v>
      </c>
      <c r="AG10" s="11">
        <v>17872200899.353298</v>
      </c>
      <c r="AH10" s="11">
        <v>20259030360.504299</v>
      </c>
      <c r="AI10" s="11">
        <v>19985710480.799599</v>
      </c>
      <c r="AJ10" s="11">
        <v>17086534161.2684</v>
      </c>
      <c r="AK10" s="11">
        <v>13515303234.2474</v>
      </c>
      <c r="AL10" s="11">
        <v>10635937770.4219</v>
      </c>
      <c r="AM10" s="11">
        <v>9151512642.2784004</v>
      </c>
      <c r="AN10" s="11">
        <v>8221665144.3739004</v>
      </c>
      <c r="AO10" s="11">
        <v>8172618683.0702</v>
      </c>
      <c r="AP10" s="11">
        <v>9121267276.316</v>
      </c>
      <c r="AQ10" s="11">
        <v>11852798525.704399</v>
      </c>
      <c r="AR10" s="11">
        <v>13434386759.2763</v>
      </c>
      <c r="AS10" s="11">
        <v>15835121543.076401</v>
      </c>
      <c r="AT10" s="11">
        <v>13792878262.4321</v>
      </c>
      <c r="AU10" s="11">
        <v>14213646144.244801</v>
      </c>
      <c r="AV10">
        <v>6933048659.1991997</v>
      </c>
    </row>
    <row r="11" spans="1:48" x14ac:dyDescent="0.3">
      <c r="A11" t="str">
        <f t="shared" si="0"/>
        <v>Services (Non-R&amp;D)</v>
      </c>
      <c r="B11" t="str">
        <f t="shared" si="1"/>
        <v>2+ Offers</v>
      </c>
      <c r="M11" s="1" t="s">
        <v>156</v>
      </c>
      <c r="N11" s="1" t="s">
        <v>155</v>
      </c>
      <c r="O11" s="11">
        <v>17918813825</v>
      </c>
      <c r="P11" s="11">
        <v>26214301402</v>
      </c>
      <c r="Q11" s="11">
        <v>25343419943</v>
      </c>
      <c r="R11" s="11">
        <v>24169820192</v>
      </c>
      <c r="S11" s="11">
        <v>28587158072</v>
      </c>
      <c r="T11" s="11">
        <v>29194793436</v>
      </c>
      <c r="U11" s="11">
        <v>29840583048</v>
      </c>
      <c r="V11" s="11">
        <v>30136458687</v>
      </c>
      <c r="W11" s="11">
        <v>30164709812</v>
      </c>
      <c r="X11" s="11">
        <v>32269195264</v>
      </c>
      <c r="Y11" s="11">
        <v>34254676080.682999</v>
      </c>
      <c r="Z11" s="11">
        <v>38153582684.185097</v>
      </c>
      <c r="AA11" s="11">
        <v>43747849234.929802</v>
      </c>
      <c r="AB11" s="11">
        <v>54548314029.0709</v>
      </c>
      <c r="AC11" s="11">
        <v>62943370349.315002</v>
      </c>
      <c r="AD11" s="11">
        <v>67311019197.129303</v>
      </c>
      <c r="AE11" s="11">
        <v>75404726186.685394</v>
      </c>
      <c r="AF11" s="11">
        <v>83761047652.298004</v>
      </c>
      <c r="AG11" s="11">
        <v>97898819490.438293</v>
      </c>
      <c r="AH11" s="11">
        <v>109155792113.23801</v>
      </c>
      <c r="AI11" s="11">
        <v>104111508945.179</v>
      </c>
      <c r="AJ11" s="11">
        <v>102512994114.489</v>
      </c>
      <c r="AK11" s="11">
        <v>99081270913.427795</v>
      </c>
      <c r="AL11" s="11">
        <v>84863699599.070496</v>
      </c>
      <c r="AM11" s="11">
        <v>83095306110.226196</v>
      </c>
      <c r="AN11" s="11">
        <v>76903499294.352203</v>
      </c>
      <c r="AO11" s="11">
        <v>78739526176.747299</v>
      </c>
      <c r="AP11" s="11">
        <v>83215823573.366196</v>
      </c>
      <c r="AQ11" s="11">
        <v>95010427095.052704</v>
      </c>
      <c r="AR11" s="11">
        <v>102803745938.51401</v>
      </c>
      <c r="AS11" s="11">
        <v>110671146919.203</v>
      </c>
      <c r="AT11" s="11">
        <v>100143813714.435</v>
      </c>
      <c r="AU11" s="11">
        <v>107899544812.414</v>
      </c>
      <c r="AV11">
        <v>54334555941.497902</v>
      </c>
    </row>
    <row r="12" spans="1:48" x14ac:dyDescent="0.3">
      <c r="A12" t="str">
        <f t="shared" si="0"/>
        <v>Services (Non-R&amp;D)</v>
      </c>
      <c r="B12" t="str">
        <f t="shared" si="1"/>
        <v>No Comp.</v>
      </c>
      <c r="M12" s="1" t="s">
        <v>156</v>
      </c>
      <c r="N12" s="1" t="s">
        <v>90</v>
      </c>
      <c r="O12" s="11">
        <v>9777638701</v>
      </c>
      <c r="P12" s="11">
        <v>13119535868</v>
      </c>
      <c r="Q12" s="11">
        <v>13716759293</v>
      </c>
      <c r="R12" s="11">
        <v>12251965243</v>
      </c>
      <c r="S12" s="11">
        <v>12121333372</v>
      </c>
      <c r="T12" s="11">
        <v>12308508579</v>
      </c>
      <c r="U12" s="11">
        <v>12616179643</v>
      </c>
      <c r="V12" s="11">
        <v>12750553206</v>
      </c>
      <c r="W12" s="11">
        <v>12807123842</v>
      </c>
      <c r="X12" s="11">
        <v>11786444355</v>
      </c>
      <c r="Y12" s="11">
        <v>11438437588.242901</v>
      </c>
      <c r="Z12" s="11">
        <v>12168522820.6751</v>
      </c>
      <c r="AA12" s="11">
        <v>14157703956.9354</v>
      </c>
      <c r="AB12" s="11">
        <v>19646696497.7938</v>
      </c>
      <c r="AC12" s="11">
        <v>18369286932.917099</v>
      </c>
      <c r="AD12" s="11">
        <v>20251123490.699902</v>
      </c>
      <c r="AE12" s="11">
        <v>22899382640.490002</v>
      </c>
      <c r="AF12" s="11">
        <v>26719718641.605301</v>
      </c>
      <c r="AG12" s="11">
        <v>29998807944.136501</v>
      </c>
      <c r="AH12" s="11">
        <v>33731339716.046799</v>
      </c>
      <c r="AI12" s="11">
        <v>31698498858.706299</v>
      </c>
      <c r="AJ12" s="11">
        <v>32960035126.335999</v>
      </c>
      <c r="AK12" s="11">
        <v>35445317541.9646</v>
      </c>
      <c r="AL12" s="11">
        <v>32365990184.507801</v>
      </c>
      <c r="AM12" s="11">
        <v>34176937705.565498</v>
      </c>
      <c r="AN12" s="11">
        <v>33942415904.377499</v>
      </c>
      <c r="AO12" s="11">
        <v>36794949939.5457</v>
      </c>
      <c r="AP12" s="11">
        <v>37623223323.0513</v>
      </c>
      <c r="AQ12" s="11">
        <v>40545110553.872101</v>
      </c>
      <c r="AR12" s="11">
        <v>42636552589.911598</v>
      </c>
      <c r="AS12" s="11">
        <v>45053802772.8526</v>
      </c>
      <c r="AT12" s="11">
        <v>45376408613.448997</v>
      </c>
      <c r="AU12" s="11">
        <v>46828775280.551003</v>
      </c>
      <c r="AV12">
        <v>24364118287.3228</v>
      </c>
    </row>
    <row r="13" spans="1:48" x14ac:dyDescent="0.3">
      <c r="A13" t="str">
        <f t="shared" si="0"/>
        <v>Services (Non-R&amp;D)</v>
      </c>
      <c r="B13" t="str">
        <f t="shared" si="1"/>
        <v>Unlabeled</v>
      </c>
      <c r="M13" s="1" t="s">
        <v>156</v>
      </c>
      <c r="N13" s="1" t="s">
        <v>6</v>
      </c>
      <c r="O13" s="11">
        <v>1133690000</v>
      </c>
      <c r="P13" s="11">
        <v>314013130</v>
      </c>
      <c r="Q13" s="11">
        <v>185869834</v>
      </c>
      <c r="R13" s="11">
        <v>48665106</v>
      </c>
      <c r="S13" s="11">
        <v>127922906</v>
      </c>
      <c r="T13" s="11">
        <v>515058831</v>
      </c>
      <c r="U13" s="11">
        <v>177913556</v>
      </c>
      <c r="V13" s="11">
        <v>684916766</v>
      </c>
      <c r="W13" s="11">
        <v>2129487737</v>
      </c>
      <c r="X13" s="11">
        <v>2617245375</v>
      </c>
      <c r="Y13" s="11">
        <v>2868080770.3759999</v>
      </c>
      <c r="Z13" s="11">
        <v>1733063614.6085</v>
      </c>
      <c r="AA13" s="11">
        <v>3289113292.3023</v>
      </c>
      <c r="AB13" s="11">
        <v>4939598891.1492996</v>
      </c>
      <c r="AC13" s="11">
        <v>5180652163.6272001</v>
      </c>
      <c r="AD13" s="11">
        <v>5934236817.7221003</v>
      </c>
      <c r="AE13" s="11">
        <v>5093946382.3315001</v>
      </c>
      <c r="AF13" s="11">
        <v>833509438.16120005</v>
      </c>
      <c r="AG13" s="11">
        <v>1037610892.5118999</v>
      </c>
      <c r="AH13" s="11">
        <v>965330211.46370006</v>
      </c>
      <c r="AI13" s="11">
        <v>3134901169.0693998</v>
      </c>
      <c r="AJ13" s="11">
        <v>3882880474.6292</v>
      </c>
      <c r="AK13" s="11">
        <v>3066585387.2814002</v>
      </c>
      <c r="AL13" s="11">
        <v>3089455143.1402001</v>
      </c>
      <c r="AM13" s="11">
        <v>1783417702.2556</v>
      </c>
      <c r="AN13" s="11">
        <v>1529500980.497</v>
      </c>
      <c r="AO13" s="11">
        <v>1417921483.9816999</v>
      </c>
      <c r="AP13" s="11">
        <v>1389676730.8203001</v>
      </c>
      <c r="AQ13" s="11">
        <v>1105410511.0741999</v>
      </c>
      <c r="AR13" s="11">
        <v>817550561.9375</v>
      </c>
      <c r="AS13" s="11">
        <v>872665672.89320004</v>
      </c>
      <c r="AT13" s="11">
        <v>805854179.99030006</v>
      </c>
      <c r="AU13" s="11">
        <v>564299862.48730004</v>
      </c>
      <c r="AV13">
        <v>515882592.42650002</v>
      </c>
    </row>
    <row r="14" spans="1:48" x14ac:dyDescent="0.3">
      <c r="A14" t="str">
        <f t="shared" si="0"/>
        <v>Unlabeled</v>
      </c>
      <c r="B14" t="str">
        <f t="shared" si="1"/>
        <v>1 Offer</v>
      </c>
      <c r="M14" s="1" t="s">
        <v>6</v>
      </c>
      <c r="N14" s="1" t="s">
        <v>93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>
        <v>3690942.75</v>
      </c>
      <c r="Z14" s="11">
        <v>2761274.6702000001</v>
      </c>
      <c r="AA14" s="11">
        <v>13905673.1601</v>
      </c>
      <c r="AB14" s="11">
        <v>8206522.4526000004</v>
      </c>
      <c r="AC14" s="11">
        <v>1890145.0449999999</v>
      </c>
      <c r="AD14" s="11">
        <v>50821.490700000002</v>
      </c>
      <c r="AE14" s="11">
        <v>3322815.68</v>
      </c>
      <c r="AF14" s="11">
        <v>0</v>
      </c>
      <c r="AG14" s="11">
        <v>-26383.222300000001</v>
      </c>
      <c r="AH14" s="11">
        <v>259216.35889999999</v>
      </c>
      <c r="AI14" s="11">
        <v>-8885.2999</v>
      </c>
      <c r="AJ14" s="11">
        <v>-28783.119999999999</v>
      </c>
      <c r="AK14" s="11"/>
      <c r="AL14" s="11">
        <v>-52150.8511</v>
      </c>
      <c r="AM14" s="11"/>
      <c r="AN14" s="11"/>
      <c r="AO14" s="11">
        <v>-2315.6100999999999</v>
      </c>
      <c r="AP14" s="11">
        <v>0</v>
      </c>
      <c r="AQ14" s="11">
        <v>-233000.07810000001</v>
      </c>
      <c r="AR14" s="11">
        <v>465885</v>
      </c>
      <c r="AS14" s="11">
        <v>0</v>
      </c>
      <c r="AT14" s="11">
        <v>376316</v>
      </c>
      <c r="AU14" s="11"/>
    </row>
    <row r="15" spans="1:48" x14ac:dyDescent="0.3">
      <c r="A15" t="str">
        <f t="shared" si="0"/>
        <v>Unlabeled</v>
      </c>
      <c r="B15" t="str">
        <f t="shared" si="1"/>
        <v>2+ Offers</v>
      </c>
      <c r="M15" s="1" t="s">
        <v>6</v>
      </c>
      <c r="N15" s="1" t="s">
        <v>155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>
        <v>22156426.074299999</v>
      </c>
      <c r="Z15" s="11">
        <v>4709836.7676999997</v>
      </c>
      <c r="AA15" s="11">
        <v>64250531.754900001</v>
      </c>
      <c r="AB15" s="11">
        <v>16167107.8476</v>
      </c>
      <c r="AC15" s="11">
        <v>1199337.0001999999</v>
      </c>
      <c r="AD15" s="11">
        <v>1817130.1192999999</v>
      </c>
      <c r="AE15" s="11">
        <v>13794082.2663</v>
      </c>
      <c r="AF15" s="11">
        <v>696872.27</v>
      </c>
      <c r="AG15" s="11">
        <v>-111723.4477</v>
      </c>
      <c r="AH15" s="11">
        <v>-984.48</v>
      </c>
      <c r="AI15" s="11">
        <v>-9526.2999999999993</v>
      </c>
      <c r="AJ15" s="11">
        <v>-30729.11</v>
      </c>
      <c r="AK15" s="11">
        <v>-3330.9501</v>
      </c>
      <c r="AL15" s="11">
        <v>-47572.269500000002</v>
      </c>
      <c r="AM15" s="11"/>
      <c r="AN15" s="11"/>
      <c r="AO15" s="11">
        <v>1400386</v>
      </c>
      <c r="AP15" s="11">
        <v>-245</v>
      </c>
      <c r="AQ15" s="11"/>
      <c r="AR15" s="11"/>
      <c r="AS15" s="11"/>
      <c r="AT15" s="11"/>
      <c r="AU15" s="11"/>
    </row>
    <row r="16" spans="1:48" x14ac:dyDescent="0.3">
      <c r="A16" t="str">
        <f t="shared" si="0"/>
        <v>Unlabeled</v>
      </c>
      <c r="B16" t="str">
        <f t="shared" si="1"/>
        <v>No Comp.</v>
      </c>
      <c r="M16" s="1" t="s">
        <v>6</v>
      </c>
      <c r="N16" s="1" t="s">
        <v>90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>
        <v>1252191.53</v>
      </c>
      <c r="Z16" s="11">
        <v>1203155.625</v>
      </c>
      <c r="AA16" s="11">
        <v>3982472.2601000001</v>
      </c>
      <c r="AB16" s="11">
        <v>45489964</v>
      </c>
      <c r="AC16" s="11">
        <v>3795649.6775000002</v>
      </c>
      <c r="AD16" s="11">
        <v>1556401.4316</v>
      </c>
      <c r="AE16" s="11">
        <v>89339044.710899994</v>
      </c>
      <c r="AF16" s="11">
        <v>16779375.779899999</v>
      </c>
      <c r="AG16" s="11">
        <v>78291.875499999995</v>
      </c>
      <c r="AH16" s="11">
        <v>487022.95360000001</v>
      </c>
      <c r="AI16" s="11">
        <v>-180973.76759999999</v>
      </c>
      <c r="AJ16" s="11">
        <v>-11070.22</v>
      </c>
      <c r="AK16" s="11"/>
      <c r="AL16" s="11"/>
      <c r="AM16" s="11"/>
      <c r="AN16" s="11"/>
      <c r="AO16" s="11">
        <v>2181720.8108999999</v>
      </c>
      <c r="AP16" s="11"/>
      <c r="AQ16" s="11"/>
      <c r="AR16" s="11"/>
      <c r="AS16" s="11">
        <v>0</v>
      </c>
      <c r="AT16" s="11">
        <v>0</v>
      </c>
      <c r="AU16" s="11">
        <v>0</v>
      </c>
      <c r="AV16">
        <v>0</v>
      </c>
    </row>
    <row r="17" spans="1:48" x14ac:dyDescent="0.3">
      <c r="A17" t="str">
        <f t="shared" si="0"/>
        <v>Unlabeled</v>
      </c>
      <c r="B17" t="str">
        <f t="shared" si="1"/>
        <v>Unlabeled</v>
      </c>
      <c r="M17" s="1" t="s">
        <v>6</v>
      </c>
      <c r="N17" s="1" t="s">
        <v>6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2407598.1842999998</v>
      </c>
      <c r="Z17" s="11">
        <v>1164308.8799999999</v>
      </c>
      <c r="AA17" s="11">
        <v>1945185.1192000001</v>
      </c>
      <c r="AB17" s="11">
        <v>5877405.8738000002</v>
      </c>
      <c r="AC17" s="11">
        <v>193064.05989999999</v>
      </c>
      <c r="AD17" s="11">
        <v>378283.08069999999</v>
      </c>
      <c r="AE17" s="11">
        <v>3292352.1505</v>
      </c>
      <c r="AF17" s="11">
        <v>571337</v>
      </c>
      <c r="AG17" s="11">
        <v>427858.01370000001</v>
      </c>
      <c r="AH17" s="11">
        <v>240913.3008</v>
      </c>
      <c r="AI17" s="11">
        <v>-54534.290500000003</v>
      </c>
      <c r="AJ17" s="11">
        <v>-70242.651299999998</v>
      </c>
      <c r="AK17" s="11">
        <v>-3146.85</v>
      </c>
      <c r="AL17" s="11"/>
      <c r="AM17" s="11"/>
      <c r="AN17" s="11">
        <v>30000</v>
      </c>
      <c r="AO17" s="11">
        <v>1738.23</v>
      </c>
      <c r="AP17" s="11">
        <v>1345852</v>
      </c>
      <c r="AQ17" s="11">
        <v>20204.710899999998</v>
      </c>
      <c r="AR17" s="11">
        <v>0</v>
      </c>
      <c r="AS17" s="11">
        <v>314555.625</v>
      </c>
      <c r="AT17" s="11">
        <v>10000</v>
      </c>
      <c r="AU17" s="11"/>
      <c r="AV17">
        <v>10000</v>
      </c>
    </row>
    <row r="18" spans="1:48" x14ac:dyDescent="0.3">
      <c r="N18" s="1" t="s">
        <v>24</v>
      </c>
      <c r="O18" s="11">
        <f t="shared" ref="O18:AU18" si="2">SUBTOTAL(9,O2:O6)</f>
        <v>69325694115</v>
      </c>
      <c r="P18" s="11">
        <f t="shared" si="2"/>
        <v>74574948529</v>
      </c>
      <c r="Q18" s="11">
        <f t="shared" si="2"/>
        <v>61268914449</v>
      </c>
      <c r="R18" s="11">
        <f t="shared" si="2"/>
        <v>61512980333</v>
      </c>
      <c r="S18" s="11">
        <f t="shared" si="2"/>
        <v>52482118211</v>
      </c>
      <c r="T18" s="11">
        <f t="shared" si="2"/>
        <v>50854887171</v>
      </c>
      <c r="U18" s="11">
        <f t="shared" si="2"/>
        <v>53633713461</v>
      </c>
      <c r="V18" s="11">
        <f t="shared" si="2"/>
        <v>50664106233</v>
      </c>
      <c r="W18" s="11">
        <f t="shared" si="2"/>
        <v>49642308220</v>
      </c>
      <c r="X18" s="11">
        <f t="shared" si="2"/>
        <v>53605424594</v>
      </c>
      <c r="Y18" s="11">
        <f t="shared" si="2"/>
        <v>62269792928.176399</v>
      </c>
      <c r="Z18" s="11">
        <f t="shared" si="2"/>
        <v>67773570822.589394</v>
      </c>
      <c r="AA18" s="11">
        <f t="shared" si="2"/>
        <v>79977102914.343597</v>
      </c>
      <c r="AB18" s="11">
        <f t="shared" si="2"/>
        <v>98497180513.207993</v>
      </c>
      <c r="AC18" s="11">
        <f t="shared" si="2"/>
        <v>107584568474.23651</v>
      </c>
      <c r="AD18" s="11">
        <f t="shared" si="2"/>
        <v>126493835259.76251</v>
      </c>
      <c r="AE18" s="11">
        <f t="shared" si="2"/>
        <v>139703284969.5415</v>
      </c>
      <c r="AF18" s="11">
        <f t="shared" si="2"/>
        <v>162946331314.69891</v>
      </c>
      <c r="AG18" s="11">
        <f t="shared" si="2"/>
        <v>194544272917.35538</v>
      </c>
      <c r="AH18" s="11">
        <f t="shared" si="2"/>
        <v>178695383527.97549</v>
      </c>
      <c r="AI18" s="11">
        <f t="shared" si="2"/>
        <v>167559989053.23273</v>
      </c>
      <c r="AJ18" s="11">
        <f t="shared" si="2"/>
        <v>178203068683.2579</v>
      </c>
      <c r="AK18" s="11">
        <f t="shared" si="2"/>
        <v>176651695962.96841</v>
      </c>
      <c r="AL18" s="11">
        <f t="shared" si="2"/>
        <v>151871864214.4003</v>
      </c>
      <c r="AM18" s="11">
        <f t="shared" si="2"/>
        <v>133593955392.88449</v>
      </c>
      <c r="AN18" s="11">
        <f t="shared" si="2"/>
        <v>133751661287.50739</v>
      </c>
      <c r="AO18" s="11">
        <f t="shared" si="2"/>
        <v>153096550858.4295</v>
      </c>
      <c r="AP18" s="11">
        <f t="shared" si="2"/>
        <v>168222328639.59689</v>
      </c>
      <c r="AQ18" s="11">
        <f t="shared" si="2"/>
        <v>188951077393.37442</v>
      </c>
      <c r="AR18" s="11">
        <f t="shared" si="2"/>
        <v>200038737909.84222</v>
      </c>
      <c r="AS18" s="11">
        <f t="shared" si="2"/>
        <v>224794932131.04459</v>
      </c>
      <c r="AT18" s="11">
        <f t="shared" si="2"/>
        <v>200394318236.64383</v>
      </c>
      <c r="AU18" s="11">
        <f t="shared" si="2"/>
        <v>215786324667.3866</v>
      </c>
    </row>
    <row r="20" spans="1:48" x14ac:dyDescent="0.3">
      <c r="A20" s="20">
        <f t="shared" ref="A20:A37" si="3">M20</f>
        <v>0</v>
      </c>
      <c r="B20" s="20" t="str">
        <f t="shared" ref="B20:B37" si="4">N20</f>
        <v>Competition.sum</v>
      </c>
      <c r="C20" s="34">
        <f t="shared" ref="C20:C37" si="5">AN20</f>
        <v>2015</v>
      </c>
      <c r="D20" s="34">
        <f t="shared" ref="D20:D37" si="6">AT20</f>
        <v>2021</v>
      </c>
      <c r="E20" s="34">
        <f t="shared" ref="E20:E37" si="7">AU20</f>
        <v>2022</v>
      </c>
      <c r="F20" s="34">
        <f t="shared" ref="F20:F37" si="8">AV20</f>
        <v>2023</v>
      </c>
      <c r="G20" s="34" t="str">
        <f>D20&amp;"-"&amp;D20</f>
        <v>2021-2021</v>
      </c>
      <c r="H20" s="34" t="str">
        <f>C20&amp;"-"&amp;D20</f>
        <v>2015-2021</v>
      </c>
      <c r="I20" s="34" t="str">
        <f>F20&amp;"/"&amp;E20</f>
        <v>2023/2022</v>
      </c>
      <c r="J20" s="34" t="str">
        <f>"Share "&amp;AU20</f>
        <v>Share 2022</v>
      </c>
      <c r="K20" s="34" t="str">
        <f>"Share "&amp;AV20</f>
        <v>Share 2023</v>
      </c>
      <c r="N20" s="1" t="s">
        <v>94</v>
      </c>
      <c r="O20" s="1" t="str">
        <f>O1</f>
        <v>1990</v>
      </c>
      <c r="P20" s="1">
        <f t="shared" ref="P20:AV20" si="9">P1+0</f>
        <v>1991</v>
      </c>
      <c r="Q20" s="1">
        <f t="shared" si="9"/>
        <v>1992</v>
      </c>
      <c r="R20" s="1">
        <f t="shared" si="9"/>
        <v>1993</v>
      </c>
      <c r="S20" s="1">
        <f t="shared" si="9"/>
        <v>1994</v>
      </c>
      <c r="T20" s="1">
        <f t="shared" si="9"/>
        <v>1995</v>
      </c>
      <c r="U20" s="1">
        <f t="shared" si="9"/>
        <v>1996</v>
      </c>
      <c r="V20" s="1">
        <f t="shared" si="9"/>
        <v>1997</v>
      </c>
      <c r="W20" s="1">
        <f t="shared" si="9"/>
        <v>1998</v>
      </c>
      <c r="X20" s="1">
        <f t="shared" si="9"/>
        <v>1999</v>
      </c>
      <c r="Y20" s="1">
        <f t="shared" si="9"/>
        <v>2000</v>
      </c>
      <c r="Z20" s="1">
        <f t="shared" si="9"/>
        <v>2001</v>
      </c>
      <c r="AA20" s="1">
        <f t="shared" si="9"/>
        <v>2002</v>
      </c>
      <c r="AB20" s="1">
        <f t="shared" si="9"/>
        <v>2003</v>
      </c>
      <c r="AC20" s="1">
        <f t="shared" si="9"/>
        <v>2004</v>
      </c>
      <c r="AD20" s="1">
        <f t="shared" si="9"/>
        <v>2005</v>
      </c>
      <c r="AE20" s="1">
        <f t="shared" si="9"/>
        <v>2006</v>
      </c>
      <c r="AF20" s="1">
        <f t="shared" si="9"/>
        <v>2007</v>
      </c>
      <c r="AG20" s="1">
        <f t="shared" si="9"/>
        <v>2008</v>
      </c>
      <c r="AH20" s="1">
        <f t="shared" si="9"/>
        <v>2009</v>
      </c>
      <c r="AI20" s="1">
        <f t="shared" si="9"/>
        <v>2010</v>
      </c>
      <c r="AJ20" s="1">
        <f t="shared" si="9"/>
        <v>2011</v>
      </c>
      <c r="AK20" s="1">
        <f t="shared" si="9"/>
        <v>2012</v>
      </c>
      <c r="AL20" s="1">
        <f t="shared" si="9"/>
        <v>2013</v>
      </c>
      <c r="AM20" s="1">
        <f t="shared" si="9"/>
        <v>2014</v>
      </c>
      <c r="AN20" s="1">
        <f t="shared" si="9"/>
        <v>2015</v>
      </c>
      <c r="AO20" s="1">
        <f t="shared" si="9"/>
        <v>2016</v>
      </c>
      <c r="AP20" s="1">
        <f t="shared" si="9"/>
        <v>2017</v>
      </c>
      <c r="AQ20" s="1">
        <f t="shared" si="9"/>
        <v>2018</v>
      </c>
      <c r="AR20" s="1">
        <f t="shared" si="9"/>
        <v>2019</v>
      </c>
      <c r="AS20" s="1">
        <f t="shared" si="9"/>
        <v>2020</v>
      </c>
      <c r="AT20" s="1">
        <f t="shared" si="9"/>
        <v>2021</v>
      </c>
      <c r="AU20" s="1">
        <f t="shared" si="9"/>
        <v>2022</v>
      </c>
      <c r="AV20" s="1">
        <f t="shared" si="9"/>
        <v>2023</v>
      </c>
    </row>
    <row r="21" spans="1:48" x14ac:dyDescent="0.3">
      <c r="A21" s="60" t="str">
        <f t="shared" si="3"/>
        <v>Products (All)</v>
      </c>
      <c r="B21" s="61" t="str">
        <f t="shared" si="4"/>
        <v>1 Offer</v>
      </c>
      <c r="C21" s="62">
        <f t="shared" si="5"/>
        <v>9.4309282379089492</v>
      </c>
      <c r="D21" s="62">
        <f t="shared" si="6"/>
        <v>15.507475029267258</v>
      </c>
      <c r="E21" s="62">
        <f t="shared" si="7"/>
        <v>18.741648498569301</v>
      </c>
      <c r="F21" s="62">
        <f t="shared" si="8"/>
        <v>6.8064923654477258</v>
      </c>
      <c r="G21" s="63">
        <f t="shared" ref="G21:G37" si="10">(E21/D21)-1</f>
        <v>0.20855577476011966</v>
      </c>
      <c r="H21" s="64">
        <f t="shared" ref="H21:H37" si="11">(E21/C21)-1</f>
        <v>0.98725385516502984</v>
      </c>
      <c r="I21" s="64">
        <f t="shared" ref="I21:I37" si="12">F21/E21</f>
        <v>0.3631746890337485</v>
      </c>
      <c r="J21" s="65">
        <f t="shared" ref="J21:J36" si="13">AU41</f>
        <v>8.9374068342905982E-2</v>
      </c>
      <c r="K21" s="66">
        <f t="shared" ref="K21:K36" si="14">AV41</f>
        <v>6.6480909833961474E-2</v>
      </c>
      <c r="M21" s="76" t="str">
        <f t="shared" ref="M21:N36" si="15">M2</f>
        <v>Products (All)</v>
      </c>
      <c r="N21" s="77" t="str">
        <f t="shared" si="15"/>
        <v>1 Offer</v>
      </c>
      <c r="O21" s="129" t="e">
        <f t="shared" ref="O21:AV21" si="16">IF(O2="","",O2/VLOOKUP(O$20,deflator,2,FALSE)/$B$1)</f>
        <v>#N/A</v>
      </c>
      <c r="P21" s="129">
        <f t="shared" si="16"/>
        <v>4.8124546078914499</v>
      </c>
      <c r="Q21" s="129">
        <f t="shared" si="16"/>
        <v>3.7196981087564507</v>
      </c>
      <c r="R21" s="129">
        <f t="shared" si="16"/>
        <v>2.9866779779758672</v>
      </c>
      <c r="S21" s="129">
        <f t="shared" si="16"/>
        <v>1.9935087811432954</v>
      </c>
      <c r="T21" s="129">
        <f t="shared" si="16"/>
        <v>2.1107661889054632</v>
      </c>
      <c r="U21" s="129">
        <f t="shared" si="16"/>
        <v>2.0370638749019294</v>
      </c>
      <c r="V21" s="129">
        <f t="shared" si="16"/>
        <v>1.7201679679633406</v>
      </c>
      <c r="W21" s="129">
        <f t="shared" si="16"/>
        <v>2.0841436371907838</v>
      </c>
      <c r="X21" s="129">
        <f t="shared" si="16"/>
        <v>2.3294416762899068</v>
      </c>
      <c r="Y21" s="129">
        <f t="shared" si="16"/>
        <v>6.5954422480143364</v>
      </c>
      <c r="Z21" s="129">
        <f t="shared" si="16"/>
        <v>6.2941607975044844</v>
      </c>
      <c r="AA21" s="129">
        <f t="shared" si="16"/>
        <v>6.5180775709240386</v>
      </c>
      <c r="AB21" s="129">
        <f t="shared" si="16"/>
        <v>13.889021893607705</v>
      </c>
      <c r="AC21" s="129">
        <f t="shared" si="16"/>
        <v>10.57828984711033</v>
      </c>
      <c r="AD21" s="129">
        <f t="shared" si="16"/>
        <v>19.039847485000259</v>
      </c>
      <c r="AE21" s="129">
        <f t="shared" si="16"/>
        <v>20.576660261041827</v>
      </c>
      <c r="AF21" s="129">
        <f t="shared" si="16"/>
        <v>20.211940595916925</v>
      </c>
      <c r="AG21" s="129">
        <f t="shared" si="16"/>
        <v>27.614130534591272</v>
      </c>
      <c r="AH21" s="129">
        <f t="shared" si="16"/>
        <v>19.568524471776993</v>
      </c>
      <c r="AI21" s="129">
        <f t="shared" si="16"/>
        <v>19.733208898445351</v>
      </c>
      <c r="AJ21" s="129">
        <f t="shared" si="16"/>
        <v>18.455300149912098</v>
      </c>
      <c r="AK21" s="129">
        <f t="shared" si="16"/>
        <v>13.903889008290998</v>
      </c>
      <c r="AL21" s="129">
        <f t="shared" si="16"/>
        <v>9.5173819913701561</v>
      </c>
      <c r="AM21" s="129">
        <f t="shared" si="16"/>
        <v>9.6167195938558532</v>
      </c>
      <c r="AN21" s="129">
        <f t="shared" si="16"/>
        <v>9.4309282379089492</v>
      </c>
      <c r="AO21" s="129">
        <f t="shared" si="16"/>
        <v>9.056580797384191</v>
      </c>
      <c r="AP21" s="129">
        <f t="shared" si="16"/>
        <v>8.7926369515086709</v>
      </c>
      <c r="AQ21" s="129">
        <f t="shared" si="16"/>
        <v>11.248958838019819</v>
      </c>
      <c r="AR21" s="129">
        <f t="shared" si="16"/>
        <v>14.579689707393124</v>
      </c>
      <c r="AS21" s="129">
        <f t="shared" si="16"/>
        <v>14.044582129851062</v>
      </c>
      <c r="AT21" s="129">
        <f t="shared" si="16"/>
        <v>15.507475029267258</v>
      </c>
      <c r="AU21" s="129">
        <f t="shared" si="16"/>
        <v>18.741648498569301</v>
      </c>
      <c r="AV21" s="128">
        <f t="shared" si="16"/>
        <v>6.8064923654477258</v>
      </c>
    </row>
    <row r="22" spans="1:48" x14ac:dyDescent="0.3">
      <c r="A22" s="67" t="str">
        <f t="shared" si="3"/>
        <v>Products (All)</v>
      </c>
      <c r="B22" s="6" t="str">
        <f t="shared" si="4"/>
        <v>2+ Offers</v>
      </c>
      <c r="C22" s="24">
        <f t="shared" si="5"/>
        <v>52.395665027627764</v>
      </c>
      <c r="D22" s="24">
        <f t="shared" si="6"/>
        <v>56.090684495902053</v>
      </c>
      <c r="E22" s="24">
        <f t="shared" si="7"/>
        <v>78.273309990266796</v>
      </c>
      <c r="F22" s="24">
        <f t="shared" si="8"/>
        <v>27.823557117838245</v>
      </c>
      <c r="G22" s="12">
        <f t="shared" si="10"/>
        <v>0.39547788895294</v>
      </c>
      <c r="H22" s="8">
        <f t="shared" si="11"/>
        <v>0.49388904500007746</v>
      </c>
      <c r="I22" s="8">
        <f t="shared" si="12"/>
        <v>0.35546672449776401</v>
      </c>
      <c r="J22" s="21">
        <f t="shared" si="13"/>
        <v>0.37326514564765206</v>
      </c>
      <c r="K22" s="68">
        <f t="shared" si="14"/>
        <v>0.27176044468969401</v>
      </c>
      <c r="M22" s="80" t="str">
        <f t="shared" si="15"/>
        <v>Products (All)</v>
      </c>
      <c r="N22" s="1" t="str">
        <f t="shared" si="15"/>
        <v>2+ Offers</v>
      </c>
      <c r="O22" s="54" t="e">
        <f t="shared" ref="O22:AV22" si="17">IF(O3="","",O3/VLOOKUP(O$20,deflator,2,FALSE)/$B$1)</f>
        <v>#N/A</v>
      </c>
      <c r="P22" s="54">
        <f t="shared" si="17"/>
        <v>58.181634272063313</v>
      </c>
      <c r="Q22" s="54">
        <f t="shared" si="17"/>
        <v>47.43453214411926</v>
      </c>
      <c r="R22" s="54">
        <f t="shared" si="17"/>
        <v>41.456101608695015</v>
      </c>
      <c r="S22" s="54">
        <f t="shared" si="17"/>
        <v>35.139367772893152</v>
      </c>
      <c r="T22" s="54">
        <f t="shared" si="17"/>
        <v>31.12443553012687</v>
      </c>
      <c r="U22" s="54">
        <f t="shared" si="17"/>
        <v>35.998560058077722</v>
      </c>
      <c r="V22" s="54">
        <f t="shared" si="17"/>
        <v>32.880667161313895</v>
      </c>
      <c r="W22" s="54">
        <f t="shared" si="17"/>
        <v>30.783937705820655</v>
      </c>
      <c r="X22" s="54">
        <f t="shared" si="17"/>
        <v>31.117590364564101</v>
      </c>
      <c r="Y22" s="54">
        <f t="shared" si="17"/>
        <v>34.952113114714557</v>
      </c>
      <c r="Z22" s="54">
        <f t="shared" si="17"/>
        <v>40.292198619287895</v>
      </c>
      <c r="AA22" s="54">
        <f t="shared" si="17"/>
        <v>49.830224248374201</v>
      </c>
      <c r="AB22" s="54">
        <f t="shared" si="17"/>
        <v>54.178191194718536</v>
      </c>
      <c r="AC22" s="54">
        <f t="shared" si="17"/>
        <v>59.965674444052148</v>
      </c>
      <c r="AD22" s="54">
        <f t="shared" si="17"/>
        <v>73.678985284974402</v>
      </c>
      <c r="AE22" s="54">
        <f t="shared" si="17"/>
        <v>75.697881721165714</v>
      </c>
      <c r="AF22" s="54">
        <f t="shared" si="17"/>
        <v>82.001816460196935</v>
      </c>
      <c r="AG22" s="54">
        <f t="shared" si="17"/>
        <v>90.580229915693096</v>
      </c>
      <c r="AH22" s="54">
        <f t="shared" si="17"/>
        <v>85.954474198161378</v>
      </c>
      <c r="AI22" s="54">
        <f t="shared" si="17"/>
        <v>72.574138779844674</v>
      </c>
      <c r="AJ22" s="54">
        <f t="shared" si="17"/>
        <v>74.310915703214008</v>
      </c>
      <c r="AK22" s="54">
        <f t="shared" si="17"/>
        <v>76.319958848450668</v>
      </c>
      <c r="AL22" s="54">
        <f t="shared" si="17"/>
        <v>60.453776524634094</v>
      </c>
      <c r="AM22" s="54">
        <f t="shared" si="17"/>
        <v>58.227766782539689</v>
      </c>
      <c r="AN22" s="54">
        <f t="shared" si="17"/>
        <v>52.395665027627764</v>
      </c>
      <c r="AO22" s="54">
        <f t="shared" si="17"/>
        <v>56.662063336757377</v>
      </c>
      <c r="AP22" s="54">
        <f t="shared" si="17"/>
        <v>59.800861519686983</v>
      </c>
      <c r="AQ22" s="54">
        <f t="shared" si="17"/>
        <v>67.870087423096265</v>
      </c>
      <c r="AR22" s="54">
        <f t="shared" si="17"/>
        <v>65.412648012128599</v>
      </c>
      <c r="AS22" s="54">
        <f t="shared" si="17"/>
        <v>57.795439949341898</v>
      </c>
      <c r="AT22" s="54">
        <f t="shared" si="17"/>
        <v>56.090684495902053</v>
      </c>
      <c r="AU22" s="54">
        <f t="shared" si="17"/>
        <v>78.273309990266796</v>
      </c>
      <c r="AV22" s="127">
        <f t="shared" si="17"/>
        <v>27.823557117838245</v>
      </c>
    </row>
    <row r="23" spans="1:48" x14ac:dyDescent="0.3">
      <c r="A23" s="67" t="str">
        <f t="shared" si="3"/>
        <v>Products (All)</v>
      </c>
      <c r="B23" s="6" t="str">
        <f t="shared" si="4"/>
        <v>No Comp.</v>
      </c>
      <c r="C23" s="24">
        <f t="shared" si="5"/>
        <v>93.587334369116689</v>
      </c>
      <c r="D23" s="24">
        <f t="shared" si="6"/>
        <v>135.40594821175208</v>
      </c>
      <c r="E23" s="24">
        <f t="shared" si="7"/>
        <v>112.05596774153999</v>
      </c>
      <c r="F23" s="24">
        <f t="shared" si="8"/>
        <v>66.902365262347601</v>
      </c>
      <c r="G23" s="12">
        <f t="shared" si="10"/>
        <v>-0.17244427426258002</v>
      </c>
      <c r="H23" s="8">
        <f t="shared" si="11"/>
        <v>0.19734116263618939</v>
      </c>
      <c r="I23" s="8">
        <f t="shared" si="12"/>
        <v>0.5970441968486645</v>
      </c>
      <c r="J23" s="21">
        <f t="shared" si="13"/>
        <v>0.53436589208934204</v>
      </c>
      <c r="K23" s="68">
        <f t="shared" si="14"/>
        <v>0.65345406618880686</v>
      </c>
      <c r="M23" s="80" t="str">
        <f t="shared" si="15"/>
        <v>Products (All)</v>
      </c>
      <c r="N23" s="1" t="str">
        <f t="shared" si="15"/>
        <v>No Comp.</v>
      </c>
      <c r="O23" s="54" t="e">
        <f t="shared" ref="O23:AV23" si="18">IF(O4="","",O4/VLOOKUP(O$20,deflator,2,FALSE)/$B$1)</f>
        <v>#N/A</v>
      </c>
      <c r="P23" s="54">
        <f t="shared" si="18"/>
        <v>75.084506489531591</v>
      </c>
      <c r="Q23" s="54">
        <f t="shared" si="18"/>
        <v>57.720352055419688</v>
      </c>
      <c r="R23" s="54">
        <f t="shared" si="18"/>
        <v>64.231355440604602</v>
      </c>
      <c r="S23" s="54">
        <f t="shared" si="18"/>
        <v>53.678333597779172</v>
      </c>
      <c r="T23" s="54">
        <f t="shared" si="18"/>
        <v>53.093582832658583</v>
      </c>
      <c r="U23" s="54">
        <f t="shared" si="18"/>
        <v>50.787333031347984</v>
      </c>
      <c r="V23" s="54">
        <f t="shared" si="18"/>
        <v>45.703680188767308</v>
      </c>
      <c r="W23" s="54">
        <f t="shared" si="18"/>
        <v>43.311924595420535</v>
      </c>
      <c r="X23" s="54">
        <f t="shared" si="18"/>
        <v>47.363723404755049</v>
      </c>
      <c r="Y23" s="54">
        <f t="shared" si="18"/>
        <v>50.215537999248262</v>
      </c>
      <c r="Z23" s="54">
        <f t="shared" si="18"/>
        <v>54.549540898611234</v>
      </c>
      <c r="AA23" s="54">
        <f t="shared" si="18"/>
        <v>59.043764576271627</v>
      </c>
      <c r="AB23" s="54">
        <f t="shared" si="18"/>
        <v>73.586280151687802</v>
      </c>
      <c r="AC23" s="54">
        <f t="shared" si="18"/>
        <v>80.903123156696807</v>
      </c>
      <c r="AD23" s="54">
        <f t="shared" si="18"/>
        <v>83.095628300057612</v>
      </c>
      <c r="AE23" s="54">
        <f t="shared" si="18"/>
        <v>93.023564306320139</v>
      </c>
      <c r="AF23" s="54">
        <f t="shared" si="18"/>
        <v>113.01978526604549</v>
      </c>
      <c r="AG23" s="54">
        <f t="shared" si="18"/>
        <v>134.23343205593616</v>
      </c>
      <c r="AH23" s="54">
        <f t="shared" si="18"/>
        <v>123.01351071556424</v>
      </c>
      <c r="AI23" s="54">
        <f t="shared" si="18"/>
        <v>117.97200636583423</v>
      </c>
      <c r="AJ23" s="54">
        <f t="shared" si="18"/>
        <v>128.56059330527191</v>
      </c>
      <c r="AK23" s="54">
        <f t="shared" si="18"/>
        <v>125.2532199171486</v>
      </c>
      <c r="AL23" s="54">
        <f t="shared" si="18"/>
        <v>112.29385911610095</v>
      </c>
      <c r="AM23" s="54">
        <f t="shared" si="18"/>
        <v>88.686076565651589</v>
      </c>
      <c r="AN23" s="54">
        <f t="shared" si="18"/>
        <v>93.587334369116689</v>
      </c>
      <c r="AO23" s="54">
        <f t="shared" si="18"/>
        <v>110.75554474789985</v>
      </c>
      <c r="AP23" s="54">
        <f t="shared" si="18"/>
        <v>122.04383041860994</v>
      </c>
      <c r="AQ23" s="54">
        <f t="shared" si="18"/>
        <v>128.92952992316103</v>
      </c>
      <c r="AR23" s="54">
        <f t="shared" si="18"/>
        <v>135.82875060115086</v>
      </c>
      <c r="AS23" s="54">
        <f t="shared" si="18"/>
        <v>168.86870359709329</v>
      </c>
      <c r="AT23" s="54">
        <f t="shared" si="18"/>
        <v>135.40594821175208</v>
      </c>
      <c r="AU23" s="54">
        <f t="shared" si="18"/>
        <v>112.05596774153999</v>
      </c>
      <c r="AV23" s="127">
        <f t="shared" si="18"/>
        <v>66.902365262347601</v>
      </c>
    </row>
    <row r="24" spans="1:48" x14ac:dyDescent="0.3">
      <c r="A24" s="69" t="str">
        <f t="shared" si="3"/>
        <v>Products (All)</v>
      </c>
      <c r="B24" s="70" t="str">
        <f t="shared" si="4"/>
        <v>Unlabeled</v>
      </c>
      <c r="C24" s="71">
        <f t="shared" si="5"/>
        <v>0.27454458512862245</v>
      </c>
      <c r="D24" s="71">
        <f t="shared" si="6"/>
        <v>0.68476424034671968</v>
      </c>
      <c r="E24" s="71">
        <f t="shared" si="7"/>
        <v>0.62802611743780001</v>
      </c>
      <c r="F24" s="71">
        <f t="shared" si="8"/>
        <v>0.8502449148192186</v>
      </c>
      <c r="G24" s="72">
        <f t="shared" si="10"/>
        <v>-8.2857894098253726E-2</v>
      </c>
      <c r="H24" s="73">
        <f t="shared" si="11"/>
        <v>1.2875195922861624</v>
      </c>
      <c r="I24" s="73">
        <f t="shared" si="12"/>
        <v>1.3538368727211847</v>
      </c>
      <c r="J24" s="74">
        <f t="shared" si="13"/>
        <v>2.9948939200999647E-3</v>
      </c>
      <c r="K24" s="75">
        <f t="shared" si="14"/>
        <v>8.3045792875377084E-3</v>
      </c>
      <c r="M24" s="82" t="str">
        <f t="shared" si="15"/>
        <v>Products (All)</v>
      </c>
      <c r="N24" s="83" t="str">
        <f t="shared" si="15"/>
        <v>Unlabeled</v>
      </c>
      <c r="O24" s="126" t="e">
        <f t="shared" ref="O24:AV24" si="19">IF(O5="","",O5/VLOOKUP(O$20,deflator,2,FALSE)/$B$1)</f>
        <v>#N/A</v>
      </c>
      <c r="P24" s="126">
        <f t="shared" si="19"/>
        <v>2.7499786219335776</v>
      </c>
      <c r="Q24" s="126">
        <f t="shared" si="19"/>
        <v>3.6324892490960363</v>
      </c>
      <c r="R24" s="126">
        <f t="shared" si="19"/>
        <v>1.632981816677523</v>
      </c>
      <c r="S24" s="126">
        <f t="shared" si="19"/>
        <v>1.4124474378760941</v>
      </c>
      <c r="T24" s="126">
        <f t="shared" si="19"/>
        <v>0.78891263472046791</v>
      </c>
      <c r="U24" s="126">
        <f t="shared" si="19"/>
        <v>0.99283272966750924</v>
      </c>
      <c r="V24" s="126">
        <f t="shared" si="19"/>
        <v>3.0155282240451742</v>
      </c>
      <c r="W24" s="126">
        <f t="shared" si="19"/>
        <v>4.140982586050252</v>
      </c>
      <c r="X24" s="126">
        <f t="shared" si="19"/>
        <v>4.6315876481839009</v>
      </c>
      <c r="Y24" s="126">
        <f t="shared" si="19"/>
        <v>4.5245717662614782</v>
      </c>
      <c r="Z24" s="126">
        <f t="shared" si="19"/>
        <v>1.4506552964503254</v>
      </c>
      <c r="AA24" s="126">
        <f t="shared" si="19"/>
        <v>3.982895500665836</v>
      </c>
      <c r="AB24" s="126">
        <f t="shared" si="19"/>
        <v>2.9138537447720614</v>
      </c>
      <c r="AC24" s="126">
        <f t="shared" si="19"/>
        <v>3.0370111744866062</v>
      </c>
      <c r="AD24" s="126">
        <f t="shared" si="19"/>
        <v>2.2521158923919877</v>
      </c>
      <c r="AE24" s="126">
        <f t="shared" si="19"/>
        <v>1.1935600923107303</v>
      </c>
      <c r="AF24" s="126">
        <f t="shared" si="19"/>
        <v>0.45129687516353617</v>
      </c>
      <c r="AG24" s="126">
        <f t="shared" si="19"/>
        <v>0.85503419899204247</v>
      </c>
      <c r="AH24" s="126">
        <f t="shared" si="19"/>
        <v>0.63381704528557736</v>
      </c>
      <c r="AI24" s="126">
        <f t="shared" si="19"/>
        <v>1.6599167969392632</v>
      </c>
      <c r="AJ24" s="126">
        <f t="shared" si="19"/>
        <v>0.64020193312924389</v>
      </c>
      <c r="AK24" s="126">
        <f t="shared" si="19"/>
        <v>0.55830230524271918</v>
      </c>
      <c r="AL24" s="126">
        <f t="shared" si="19"/>
        <v>0.31306840647249334</v>
      </c>
      <c r="AM24" s="126">
        <f t="shared" si="19"/>
        <v>0.42911106533225346</v>
      </c>
      <c r="AN24" s="126">
        <f t="shared" si="19"/>
        <v>0.27454458512862245</v>
      </c>
      <c r="AO24" s="126">
        <f t="shared" si="19"/>
        <v>0.35514420012813686</v>
      </c>
      <c r="AP24" s="126">
        <f t="shared" si="19"/>
        <v>0.58660183866285021</v>
      </c>
      <c r="AQ24" s="126">
        <f t="shared" si="19"/>
        <v>1.0963837457847436</v>
      </c>
      <c r="AR24" s="126">
        <f t="shared" si="19"/>
        <v>0.62329097506347997</v>
      </c>
      <c r="AS24" s="126">
        <f t="shared" si="19"/>
        <v>0.6908426011612302</v>
      </c>
      <c r="AT24" s="126">
        <f t="shared" si="19"/>
        <v>0.68476424034671968</v>
      </c>
      <c r="AU24" s="126">
        <f t="shared" si="19"/>
        <v>0.62802611743780001</v>
      </c>
      <c r="AV24" s="125">
        <f t="shared" si="19"/>
        <v>0.8502449148192186</v>
      </c>
    </row>
    <row r="25" spans="1:48" x14ac:dyDescent="0.3">
      <c r="A25" s="60" t="str">
        <f t="shared" si="3"/>
        <v>R&amp;D</v>
      </c>
      <c r="B25" s="61" t="str">
        <f t="shared" si="4"/>
        <v>1 Offer</v>
      </c>
      <c r="C25" s="62">
        <f t="shared" si="5"/>
        <v>4.7396325038356171</v>
      </c>
      <c r="D25" s="62">
        <f t="shared" si="6"/>
        <v>6.5902866064866048</v>
      </c>
      <c r="E25" s="62">
        <f t="shared" si="7"/>
        <v>6.0873723195726992</v>
      </c>
      <c r="F25" s="62">
        <f t="shared" si="8"/>
        <v>2.3544326330597452</v>
      </c>
      <c r="G25" s="63">
        <f t="shared" si="10"/>
        <v>-7.6311443939160895E-2</v>
      </c>
      <c r="H25" s="64">
        <f t="shared" si="11"/>
        <v>0.28435534076669522</v>
      </c>
      <c r="I25" s="64">
        <f t="shared" si="12"/>
        <v>0.38677322651836971</v>
      </c>
      <c r="J25" s="65">
        <f t="shared" si="13"/>
        <v>0.17335298930097012</v>
      </c>
      <c r="K25" s="66">
        <f t="shared" si="14"/>
        <v>0.1096571417651612</v>
      </c>
      <c r="M25" s="76" t="str">
        <f t="shared" si="15"/>
        <v>R&amp;D</v>
      </c>
      <c r="N25" s="77" t="str">
        <f t="shared" si="15"/>
        <v>1 Offer</v>
      </c>
      <c r="O25" s="129" t="e">
        <f t="shared" ref="O25:AV25" si="20">IF(O6="","",O6/VLOOKUP(O$20,deflator,2,FALSE)/$B$1)</f>
        <v>#N/A</v>
      </c>
      <c r="P25" s="129">
        <f t="shared" si="20"/>
        <v>2.2866847096862801</v>
      </c>
      <c r="Q25" s="129">
        <f t="shared" si="20"/>
        <v>2.2058988469054612</v>
      </c>
      <c r="R25" s="129">
        <f t="shared" si="20"/>
        <v>2.2194610045260492</v>
      </c>
      <c r="S25" s="129">
        <f t="shared" si="20"/>
        <v>1.7353009442877338</v>
      </c>
      <c r="T25" s="129">
        <f t="shared" si="20"/>
        <v>2.0394229606543766</v>
      </c>
      <c r="U25" s="129">
        <f t="shared" si="20"/>
        <v>2.4784647404595348</v>
      </c>
      <c r="V25" s="129">
        <f t="shared" si="20"/>
        <v>2.342293929144819</v>
      </c>
      <c r="W25" s="129">
        <f t="shared" si="20"/>
        <v>2.5785721857211699</v>
      </c>
      <c r="X25" s="129">
        <f t="shared" si="20"/>
        <v>2.9732577229050725</v>
      </c>
      <c r="Y25" s="129">
        <f t="shared" si="20"/>
        <v>4.3235104987198012</v>
      </c>
      <c r="Z25" s="129">
        <f t="shared" si="20"/>
        <v>4.3247030434466796</v>
      </c>
      <c r="AA25" s="129">
        <f t="shared" si="20"/>
        <v>4.8267469453574225</v>
      </c>
      <c r="AB25" s="129">
        <f t="shared" si="20"/>
        <v>5.5264326370432917</v>
      </c>
      <c r="AC25" s="129">
        <f t="shared" si="20"/>
        <v>5.5457230686526016</v>
      </c>
      <c r="AD25" s="129">
        <f t="shared" si="20"/>
        <v>4.546843606808844</v>
      </c>
      <c r="AE25" s="129">
        <f t="shared" si="20"/>
        <v>4.8323556817864812</v>
      </c>
      <c r="AF25" s="129">
        <f t="shared" si="20"/>
        <v>6.0552894048574046</v>
      </c>
      <c r="AG25" s="129">
        <f t="shared" si="20"/>
        <v>6.047757378209571</v>
      </c>
      <c r="AH25" s="129">
        <f t="shared" si="20"/>
        <v>6.6371729040353902</v>
      </c>
      <c r="AI25" s="129">
        <f t="shared" si="20"/>
        <v>7.2673509456120451</v>
      </c>
      <c r="AJ25" s="129">
        <f t="shared" si="20"/>
        <v>6.5575553953878138</v>
      </c>
      <c r="AK25" s="129">
        <f t="shared" si="20"/>
        <v>6.4221106045882168</v>
      </c>
      <c r="AL25" s="129">
        <f t="shared" si="20"/>
        <v>5.2371339556974155</v>
      </c>
      <c r="AM25" s="129">
        <f t="shared" si="20"/>
        <v>5.1163067836666363</v>
      </c>
      <c r="AN25" s="129">
        <f t="shared" si="20"/>
        <v>4.7396325038356171</v>
      </c>
      <c r="AO25" s="129">
        <f t="shared" si="20"/>
        <v>5.2927967135954139</v>
      </c>
      <c r="AP25" s="129">
        <f t="shared" si="20"/>
        <v>5.3815250130630012</v>
      </c>
      <c r="AQ25" s="129">
        <f t="shared" si="20"/>
        <v>6.6204478836340428</v>
      </c>
      <c r="AR25" s="129">
        <f t="shared" si="20"/>
        <v>7.5940258037728929</v>
      </c>
      <c r="AS25" s="129">
        <f t="shared" si="20"/>
        <v>7.0507197575804614</v>
      </c>
      <c r="AT25" s="129">
        <f t="shared" si="20"/>
        <v>6.5902866064866048</v>
      </c>
      <c r="AU25" s="129">
        <f t="shared" si="20"/>
        <v>6.0873723195726992</v>
      </c>
      <c r="AV25" s="128">
        <f t="shared" si="20"/>
        <v>2.3544326330597452</v>
      </c>
    </row>
    <row r="26" spans="1:48" x14ac:dyDescent="0.3">
      <c r="A26" s="67" t="str">
        <f t="shared" si="3"/>
        <v>R&amp;D</v>
      </c>
      <c r="B26" s="6" t="str">
        <f t="shared" si="4"/>
        <v>2+ Offers</v>
      </c>
      <c r="C26" s="24">
        <f t="shared" si="5"/>
        <v>13.25137766846114</v>
      </c>
      <c r="D26" s="24">
        <f t="shared" si="6"/>
        <v>13.480989975613248</v>
      </c>
      <c r="E26" s="24">
        <f t="shared" si="7"/>
        <v>13.397363246784401</v>
      </c>
      <c r="F26" s="24">
        <f t="shared" si="8"/>
        <v>7.5489169419411919</v>
      </c>
      <c r="G26" s="12">
        <f t="shared" si="10"/>
        <v>-6.2033076932870301E-3</v>
      </c>
      <c r="H26" s="8">
        <f t="shared" si="11"/>
        <v>1.1016634041810747E-2</v>
      </c>
      <c r="I26" s="8">
        <f t="shared" si="12"/>
        <v>0.56346288466523908</v>
      </c>
      <c r="J26" s="21">
        <f t="shared" si="13"/>
        <v>0.38152306868327907</v>
      </c>
      <c r="K26" s="68">
        <f t="shared" si="14"/>
        <v>0.35158901709585105</v>
      </c>
      <c r="M26" s="80" t="str">
        <f t="shared" si="15"/>
        <v>R&amp;D</v>
      </c>
      <c r="N26" s="1" t="str">
        <f t="shared" si="15"/>
        <v>2+ Offers</v>
      </c>
      <c r="O26" s="54" t="e">
        <f t="shared" ref="O26:AV26" si="21">IF(O7="","",O7/VLOOKUP(O$20,deflator,2,FALSE)/$B$1)</f>
        <v>#N/A</v>
      </c>
      <c r="P26" s="54">
        <f t="shared" si="21"/>
        <v>17.498574593108934</v>
      </c>
      <c r="Q26" s="54">
        <f t="shared" si="21"/>
        <v>20.497490456252855</v>
      </c>
      <c r="R26" s="54">
        <f t="shared" si="21"/>
        <v>20.620962449404502</v>
      </c>
      <c r="S26" s="54">
        <f t="shared" si="21"/>
        <v>18.422990757937509</v>
      </c>
      <c r="T26" s="54">
        <f t="shared" si="21"/>
        <v>19.062234283404791</v>
      </c>
      <c r="U26" s="54">
        <f t="shared" si="21"/>
        <v>18.016206445890706</v>
      </c>
      <c r="V26" s="54">
        <f t="shared" si="21"/>
        <v>17.072033023471985</v>
      </c>
      <c r="W26" s="54">
        <f t="shared" si="21"/>
        <v>17.041944046654159</v>
      </c>
      <c r="X26" s="54">
        <f t="shared" si="21"/>
        <v>18.519734893582338</v>
      </c>
      <c r="Y26" s="54">
        <f t="shared" si="21"/>
        <v>17.459215334176516</v>
      </c>
      <c r="Z26" s="54">
        <f t="shared" si="21"/>
        <v>15.500380142760513</v>
      </c>
      <c r="AA26" s="54">
        <f t="shared" si="21"/>
        <v>16.700084109373634</v>
      </c>
      <c r="AB26" s="54">
        <f t="shared" si="21"/>
        <v>20.461363812964709</v>
      </c>
      <c r="AC26" s="54">
        <f t="shared" si="21"/>
        <v>21.363286540973622</v>
      </c>
      <c r="AD26" s="54">
        <f t="shared" si="21"/>
        <v>24.941872729393928</v>
      </c>
      <c r="AE26" s="54">
        <f t="shared" si="21"/>
        <v>25.495346943774745</v>
      </c>
      <c r="AF26" s="54">
        <f t="shared" si="21"/>
        <v>26.782502301651487</v>
      </c>
      <c r="AG26" s="54">
        <f t="shared" si="21"/>
        <v>25.557271326752371</v>
      </c>
      <c r="AH26" s="54">
        <f t="shared" si="21"/>
        <v>26.798673420492229</v>
      </c>
      <c r="AI26" s="54">
        <f t="shared" si="21"/>
        <v>25.400771380305191</v>
      </c>
      <c r="AJ26" s="54">
        <f t="shared" si="21"/>
        <v>23.227865939128534</v>
      </c>
      <c r="AK26" s="54">
        <f t="shared" si="21"/>
        <v>20.220821632212328</v>
      </c>
      <c r="AL26" s="54">
        <f t="shared" si="21"/>
        <v>17.669709765947427</v>
      </c>
      <c r="AM26" s="54">
        <f t="shared" si="21"/>
        <v>14.969298101320391</v>
      </c>
      <c r="AN26" s="54">
        <f t="shared" si="21"/>
        <v>13.25137766846114</v>
      </c>
      <c r="AO26" s="54">
        <f t="shared" si="21"/>
        <v>12.60375425461274</v>
      </c>
      <c r="AP26" s="54">
        <f t="shared" si="21"/>
        <v>12.278816452133331</v>
      </c>
      <c r="AQ26" s="54">
        <f t="shared" si="21"/>
        <v>12.434279399769729</v>
      </c>
      <c r="AR26" s="54">
        <f t="shared" si="21"/>
        <v>13.750573101527609</v>
      </c>
      <c r="AS26" s="54">
        <f t="shared" si="21"/>
        <v>14.056712846637218</v>
      </c>
      <c r="AT26" s="54">
        <f t="shared" si="21"/>
        <v>13.480989975613248</v>
      </c>
      <c r="AU26" s="54">
        <f t="shared" si="21"/>
        <v>13.397363246784401</v>
      </c>
      <c r="AV26" s="127">
        <f t="shared" si="21"/>
        <v>7.5489169419411919</v>
      </c>
    </row>
    <row r="27" spans="1:48" x14ac:dyDescent="0.3">
      <c r="A27" s="67" t="str">
        <f t="shared" si="3"/>
        <v>R&amp;D</v>
      </c>
      <c r="B27" s="6" t="str">
        <f t="shared" si="4"/>
        <v>No Comp.</v>
      </c>
      <c r="C27" s="24">
        <f t="shared" si="5"/>
        <v>10.478858604217212</v>
      </c>
      <c r="D27" s="24">
        <f t="shared" si="6"/>
        <v>14.796002698179045</v>
      </c>
      <c r="E27" s="24">
        <f t="shared" si="7"/>
        <v>15.4808400369207</v>
      </c>
      <c r="F27" s="24">
        <f t="shared" si="8"/>
        <v>11.269237930701452</v>
      </c>
      <c r="G27" s="12">
        <f t="shared" si="10"/>
        <v>4.6285294258964882E-2</v>
      </c>
      <c r="H27" s="8">
        <f t="shared" si="11"/>
        <v>0.47734029264317424</v>
      </c>
      <c r="I27" s="8">
        <f t="shared" si="12"/>
        <v>0.72794744366747044</v>
      </c>
      <c r="J27" s="21">
        <f t="shared" si="13"/>
        <v>0.44085522560557328</v>
      </c>
      <c r="K27" s="68">
        <f t="shared" si="14"/>
        <v>0.52486208524315126</v>
      </c>
      <c r="M27" s="80" t="str">
        <f t="shared" si="15"/>
        <v>R&amp;D</v>
      </c>
      <c r="N27" s="1" t="str">
        <f t="shared" si="15"/>
        <v>No Comp.</v>
      </c>
      <c r="O27" s="54" t="e">
        <f t="shared" ref="O27:AV27" si="22">IF(O8="","",O8/VLOOKUP(O$20,deflator,2,FALSE)/$B$1)</f>
        <v>#N/A</v>
      </c>
      <c r="P27" s="54">
        <f t="shared" si="22"/>
        <v>15.534992881299148</v>
      </c>
      <c r="Q27" s="54">
        <f t="shared" si="22"/>
        <v>16.101421440022467</v>
      </c>
      <c r="R27" s="54">
        <f t="shared" si="22"/>
        <v>17.478424206737312</v>
      </c>
      <c r="S27" s="54">
        <f t="shared" si="22"/>
        <v>19.547674249604096</v>
      </c>
      <c r="T27" s="54">
        <f t="shared" si="22"/>
        <v>17.107883903136166</v>
      </c>
      <c r="U27" s="54">
        <f t="shared" si="22"/>
        <v>15.402107737114251</v>
      </c>
      <c r="V27" s="54">
        <f t="shared" si="22"/>
        <v>15.115336510668293</v>
      </c>
      <c r="W27" s="54">
        <f t="shared" si="22"/>
        <v>14.829058416463832</v>
      </c>
      <c r="X27" s="54">
        <f t="shared" si="22"/>
        <v>11.557407302555845</v>
      </c>
      <c r="Y27" s="54">
        <f t="shared" si="22"/>
        <v>10.638166859253609</v>
      </c>
      <c r="Z27" s="54">
        <f t="shared" si="22"/>
        <v>14.551218229259415</v>
      </c>
      <c r="AA27" s="54">
        <f t="shared" si="22"/>
        <v>18.613926749493551</v>
      </c>
      <c r="AB27" s="54">
        <f t="shared" si="22"/>
        <v>18.963461661636114</v>
      </c>
      <c r="AC27" s="54">
        <f t="shared" si="22"/>
        <v>19.27548524164094</v>
      </c>
      <c r="AD27" s="54">
        <f t="shared" si="22"/>
        <v>21.775103321595537</v>
      </c>
      <c r="AE27" s="54">
        <f t="shared" si="22"/>
        <v>24.574468582275742</v>
      </c>
      <c r="AF27" s="54">
        <f t="shared" si="22"/>
        <v>24.644923672243014</v>
      </c>
      <c r="AG27" s="54">
        <f t="shared" si="22"/>
        <v>23.243710104984572</v>
      </c>
      <c r="AH27" s="54">
        <f t="shared" si="22"/>
        <v>24.241917240043193</v>
      </c>
      <c r="AI27" s="54">
        <f t="shared" si="22"/>
        <v>21.578941661690465</v>
      </c>
      <c r="AJ27" s="54">
        <f t="shared" si="22"/>
        <v>20.234527398657541</v>
      </c>
      <c r="AK27" s="54">
        <f t="shared" si="22"/>
        <v>17.348977937639628</v>
      </c>
      <c r="AL27" s="54">
        <f t="shared" si="22"/>
        <v>11.662377621894228</v>
      </c>
      <c r="AM27" s="54">
        <f t="shared" si="22"/>
        <v>11.029396163833596</v>
      </c>
      <c r="AN27" s="54">
        <f t="shared" si="22"/>
        <v>10.478858604217212</v>
      </c>
      <c r="AO27" s="54">
        <f t="shared" si="22"/>
        <v>11.293852923323627</v>
      </c>
      <c r="AP27" s="54">
        <f t="shared" si="22"/>
        <v>12.258654510053868</v>
      </c>
      <c r="AQ27" s="54">
        <f t="shared" si="22"/>
        <v>11.984287344821663</v>
      </c>
      <c r="AR27" s="54">
        <f t="shared" si="22"/>
        <v>13.078687317302425</v>
      </c>
      <c r="AS27" s="54">
        <f t="shared" si="22"/>
        <v>13.795132503572045</v>
      </c>
      <c r="AT27" s="54">
        <f t="shared" si="22"/>
        <v>14.796002698179045</v>
      </c>
      <c r="AU27" s="54">
        <f t="shared" si="22"/>
        <v>15.4808400369207</v>
      </c>
      <c r="AV27" s="127">
        <f t="shared" si="22"/>
        <v>11.269237930701452</v>
      </c>
    </row>
    <row r="28" spans="1:48" x14ac:dyDescent="0.3">
      <c r="A28" s="69" t="str">
        <f t="shared" si="3"/>
        <v>R&amp;D</v>
      </c>
      <c r="B28" s="70" t="str">
        <f t="shared" si="4"/>
        <v>Unlabeled</v>
      </c>
      <c r="C28" s="71">
        <f t="shared" si="5"/>
        <v>6.1608837221895973E-2</v>
      </c>
      <c r="D28" s="71">
        <f t="shared" si="6"/>
        <v>0.11283813204702227</v>
      </c>
      <c r="E28" s="71">
        <f t="shared" si="7"/>
        <v>0.1498979984147</v>
      </c>
      <c r="F28" s="71">
        <f t="shared" si="8"/>
        <v>0.29826788191965375</v>
      </c>
      <c r="G28" s="72">
        <f t="shared" si="10"/>
        <v>0.3284338875109527</v>
      </c>
      <c r="H28" s="73">
        <f t="shared" si="11"/>
        <v>1.4330600149912551</v>
      </c>
      <c r="I28" s="73">
        <f t="shared" si="12"/>
        <v>1.9898056349924123</v>
      </c>
      <c r="J28" s="74">
        <f t="shared" si="13"/>
        <v>4.2687164101775123E-3</v>
      </c>
      <c r="K28" s="75">
        <f t="shared" si="14"/>
        <v>1.389175589583661E-2</v>
      </c>
      <c r="M28" s="82" t="str">
        <f t="shared" si="15"/>
        <v>R&amp;D</v>
      </c>
      <c r="N28" s="83" t="str">
        <f t="shared" si="15"/>
        <v>Unlabeled</v>
      </c>
      <c r="O28" s="126" t="e">
        <f t="shared" ref="O28:AV28" si="23">IF(O9="","",O9/VLOOKUP(O$20,deflator,2,FALSE)/$B$1)</f>
        <v>#N/A</v>
      </c>
      <c r="P28" s="126">
        <f t="shared" si="23"/>
        <v>5.1388555670044225</v>
      </c>
      <c r="Q28" s="126">
        <f t="shared" si="23"/>
        <v>2.4153333554887251</v>
      </c>
      <c r="R28" s="126">
        <f t="shared" si="23"/>
        <v>1.0734478164354462</v>
      </c>
      <c r="S28" s="126">
        <f t="shared" si="23"/>
        <v>0.62733219486454739</v>
      </c>
      <c r="T28" s="126">
        <f t="shared" si="23"/>
        <v>0.86812305877493734</v>
      </c>
      <c r="U28" s="126">
        <f t="shared" si="23"/>
        <v>4.0397831214196836E-2</v>
      </c>
      <c r="V28" s="126">
        <f t="shared" si="23"/>
        <v>8.3493858999374657E-2</v>
      </c>
      <c r="W28" s="126">
        <f t="shared" si="23"/>
        <v>6.2072840797640791E-2</v>
      </c>
      <c r="X28" s="126">
        <f t="shared" si="23"/>
        <v>3.3685743916457775E-2</v>
      </c>
      <c r="Y28" s="126">
        <f t="shared" si="23"/>
        <v>2.9997873537681498E-2</v>
      </c>
      <c r="Z28" s="126">
        <f t="shared" si="23"/>
        <v>2.206788203398161E-2</v>
      </c>
      <c r="AA28" s="126">
        <f t="shared" si="23"/>
        <v>0.13960669528112865</v>
      </c>
      <c r="AB28" s="126">
        <f t="shared" si="23"/>
        <v>0.16783013552201381</v>
      </c>
      <c r="AC28" s="126">
        <f t="shared" si="23"/>
        <v>0.35529866474558713</v>
      </c>
      <c r="AD28" s="126">
        <f t="shared" si="23"/>
        <v>0.39372593435018044</v>
      </c>
      <c r="AE28" s="126">
        <f t="shared" si="23"/>
        <v>0.15464362754863806</v>
      </c>
      <c r="AF28" s="126">
        <f t="shared" si="23"/>
        <v>4.3222428587919338E-2</v>
      </c>
      <c r="AG28" s="126">
        <f t="shared" si="23"/>
        <v>3.5410452816779694E-2</v>
      </c>
      <c r="AH28" s="126">
        <f t="shared" si="23"/>
        <v>9.0867283363150683E-2</v>
      </c>
      <c r="AI28" s="126">
        <f t="shared" si="23"/>
        <v>3.3416867533585474E-3</v>
      </c>
      <c r="AJ28" s="126">
        <f t="shared" si="23"/>
        <v>3.6732247360333765E-2</v>
      </c>
      <c r="AK28" s="126">
        <f t="shared" si="23"/>
        <v>5.3379795910689205E-2</v>
      </c>
      <c r="AL28" s="126">
        <f t="shared" si="23"/>
        <v>4.4000736937586125E-2</v>
      </c>
      <c r="AM28" s="126">
        <f t="shared" si="23"/>
        <v>6.4728561125032905E-2</v>
      </c>
      <c r="AN28" s="126">
        <f t="shared" si="23"/>
        <v>6.1608837221895973E-2</v>
      </c>
      <c r="AO28" s="126">
        <f t="shared" si="23"/>
        <v>5.6735287676842786E-2</v>
      </c>
      <c r="AP28" s="126">
        <f t="shared" si="23"/>
        <v>5.5029614697723085E-2</v>
      </c>
      <c r="AQ28" s="126">
        <f t="shared" si="23"/>
        <v>0.12249245241171473</v>
      </c>
      <c r="AR28" s="126">
        <f t="shared" si="23"/>
        <v>0.18898133289580388</v>
      </c>
      <c r="AS28" s="126">
        <f t="shared" si="23"/>
        <v>0.19174609948856394</v>
      </c>
      <c r="AT28" s="126">
        <f t="shared" si="23"/>
        <v>0.11283813204702227</v>
      </c>
      <c r="AU28" s="126">
        <f t="shared" si="23"/>
        <v>0.1498979984147</v>
      </c>
      <c r="AV28" s="125">
        <f t="shared" si="23"/>
        <v>0.29826788191965375</v>
      </c>
    </row>
    <row r="29" spans="1:48" x14ac:dyDescent="0.3">
      <c r="A29" s="60" t="str">
        <f t="shared" si="3"/>
        <v>Services (Non-R&amp;D)</v>
      </c>
      <c r="B29" s="61" t="str">
        <f t="shared" si="4"/>
        <v>1 Offer</v>
      </c>
      <c r="C29" s="62">
        <f t="shared" si="5"/>
        <v>9.8614562547293616</v>
      </c>
      <c r="D29" s="62">
        <f t="shared" si="6"/>
        <v>14.748553624319614</v>
      </c>
      <c r="E29" s="62">
        <f t="shared" si="7"/>
        <v>14.2136461442448</v>
      </c>
      <c r="F29" s="62">
        <f t="shared" si="8"/>
        <v>6.6127305756904109</v>
      </c>
      <c r="G29" s="63">
        <f t="shared" si="10"/>
        <v>-3.6268470366665584E-2</v>
      </c>
      <c r="H29" s="64">
        <f t="shared" si="11"/>
        <v>0.44133338698614755</v>
      </c>
      <c r="I29" s="64">
        <f t="shared" si="12"/>
        <v>0.46523815976437188</v>
      </c>
      <c r="J29" s="65">
        <f t="shared" si="13"/>
        <v>8.3853219537529514E-2</v>
      </c>
      <c r="K29" s="66">
        <f t="shared" si="14"/>
        <v>8.0478715810305926E-2</v>
      </c>
      <c r="M29" s="76" t="str">
        <f t="shared" si="15"/>
        <v>Services (Non-R&amp;D)</v>
      </c>
      <c r="N29" s="77" t="str">
        <f t="shared" si="15"/>
        <v>1 Offer</v>
      </c>
      <c r="O29" s="129" t="e">
        <f t="shared" ref="O29:AV29" si="24">IF(O10="","",O10/VLOOKUP(O$20,deflator,2,FALSE)/$B$1)</f>
        <v>#N/A</v>
      </c>
      <c r="P29" s="129">
        <f t="shared" si="24"/>
        <v>3.915668453760242</v>
      </c>
      <c r="Q29" s="129">
        <f t="shared" si="24"/>
        <v>3.8455734285079046</v>
      </c>
      <c r="R29" s="129">
        <f t="shared" si="24"/>
        <v>3.614739109168764</v>
      </c>
      <c r="S29" s="129">
        <f t="shared" si="24"/>
        <v>4.0888893966191704</v>
      </c>
      <c r="T29" s="129">
        <f t="shared" si="24"/>
        <v>4.5447228219164391</v>
      </c>
      <c r="U29" s="129">
        <f t="shared" si="24"/>
        <v>4.7098646088504665</v>
      </c>
      <c r="V29" s="129">
        <f t="shared" si="24"/>
        <v>4.4972422843269824</v>
      </c>
      <c r="W29" s="129">
        <f t="shared" si="24"/>
        <v>5.1767014357041994</v>
      </c>
      <c r="X29" s="129">
        <f t="shared" si="24"/>
        <v>6.0216425227875741</v>
      </c>
      <c r="Y29" s="129">
        <f t="shared" si="24"/>
        <v>6.3167401764550091</v>
      </c>
      <c r="Z29" s="129">
        <f t="shared" si="24"/>
        <v>8.0303887472157367</v>
      </c>
      <c r="AA29" s="129">
        <f t="shared" si="24"/>
        <v>8.8908063804845483</v>
      </c>
      <c r="AB29" s="129">
        <f t="shared" si="24"/>
        <v>11.952024233425353</v>
      </c>
      <c r="AC29" s="129">
        <f t="shared" si="24"/>
        <v>12.07473094984495</v>
      </c>
      <c r="AD29" s="129">
        <f t="shared" si="24"/>
        <v>18.820060863987525</v>
      </c>
      <c r="AE29" s="129">
        <f t="shared" si="24"/>
        <v>22.414360704594362</v>
      </c>
      <c r="AF29" s="129">
        <f t="shared" si="24"/>
        <v>21.843127599634197</v>
      </c>
      <c r="AG29" s="129">
        <f t="shared" si="24"/>
        <v>23.823925672972511</v>
      </c>
      <c r="AH29" s="129">
        <f t="shared" si="24"/>
        <v>26.733937911221378</v>
      </c>
      <c r="AI29" s="129">
        <f t="shared" si="24"/>
        <v>26.145860376672744</v>
      </c>
      <c r="AJ29" s="129">
        <f t="shared" si="24"/>
        <v>21.911479082933266</v>
      </c>
      <c r="AK29" s="129">
        <f t="shared" si="24"/>
        <v>17.019821359640368</v>
      </c>
      <c r="AL29" s="129">
        <f t="shared" si="24"/>
        <v>13.153134074769591</v>
      </c>
      <c r="AM29" s="129">
        <f t="shared" si="24"/>
        <v>11.102601033533958</v>
      </c>
      <c r="AN29" s="129">
        <f t="shared" si="24"/>
        <v>9.8614562547293616</v>
      </c>
      <c r="AO29" s="129">
        <f t="shared" si="24"/>
        <v>9.7220656652530497</v>
      </c>
      <c r="AP29" s="129">
        <f t="shared" si="24"/>
        <v>10.660243050388448</v>
      </c>
      <c r="AQ29" s="129">
        <f t="shared" si="24"/>
        <v>13.534846918644032</v>
      </c>
      <c r="AR29" s="129">
        <f t="shared" si="24"/>
        <v>15.046178627635379</v>
      </c>
      <c r="AS29" s="129">
        <f t="shared" si="24"/>
        <v>17.501464428715572</v>
      </c>
      <c r="AT29" s="129">
        <f t="shared" si="24"/>
        <v>14.748553624319614</v>
      </c>
      <c r="AU29" s="129">
        <f t="shared" si="24"/>
        <v>14.2136461442448</v>
      </c>
      <c r="AV29" s="128">
        <f t="shared" si="24"/>
        <v>6.6127305756904109</v>
      </c>
    </row>
    <row r="30" spans="1:48" x14ac:dyDescent="0.3">
      <c r="A30" s="67" t="str">
        <f t="shared" si="3"/>
        <v>Services (Non-R&amp;D)</v>
      </c>
      <c r="B30" s="6" t="str">
        <f t="shared" si="4"/>
        <v>2+ Offers</v>
      </c>
      <c r="C30" s="24">
        <f t="shared" si="5"/>
        <v>92.24171512820925</v>
      </c>
      <c r="D30" s="24">
        <f t="shared" si="6"/>
        <v>107.08253771325487</v>
      </c>
      <c r="E30" s="24">
        <f t="shared" si="7"/>
        <v>107.89954481241401</v>
      </c>
      <c r="F30" s="24">
        <f t="shared" si="8"/>
        <v>51.824211404338399</v>
      </c>
      <c r="G30" s="12">
        <f t="shared" si="10"/>
        <v>7.629694968071421E-3</v>
      </c>
      <c r="H30" s="8">
        <f t="shared" si="11"/>
        <v>0.16974781596852906</v>
      </c>
      <c r="I30" s="8">
        <f t="shared" si="12"/>
        <v>0.48030055635949209</v>
      </c>
      <c r="J30" s="21">
        <f t="shared" si="13"/>
        <v>0.63655195347735172</v>
      </c>
      <c r="K30" s="68">
        <f t="shared" si="14"/>
        <v>0.63071463958253182</v>
      </c>
      <c r="M30" s="80" t="str">
        <f t="shared" si="15"/>
        <v>Services (Non-R&amp;D)</v>
      </c>
      <c r="N30" s="1" t="str">
        <f t="shared" si="15"/>
        <v>2+ Offers</v>
      </c>
      <c r="O30" s="54" t="e">
        <f t="shared" ref="O30:AV30" si="25">IF(O11="","",O11/VLOOKUP(O$20,deflator,2,FALSE)/$B$1)</f>
        <v>#N/A</v>
      </c>
      <c r="P30" s="54">
        <f t="shared" si="25"/>
        <v>50.307329751050233</v>
      </c>
      <c r="Q30" s="54">
        <f t="shared" si="25"/>
        <v>47.450146750763544</v>
      </c>
      <c r="R30" s="54">
        <f t="shared" si="25"/>
        <v>44.214198998252094</v>
      </c>
      <c r="S30" s="54">
        <f t="shared" si="25"/>
        <v>51.179710184189688</v>
      </c>
      <c r="T30" s="54">
        <f t="shared" si="25"/>
        <v>51.183354262292731</v>
      </c>
      <c r="U30" s="54">
        <f t="shared" si="25"/>
        <v>51.350432155089422</v>
      </c>
      <c r="V30" s="54">
        <f t="shared" si="25"/>
        <v>50.954407097627161</v>
      </c>
      <c r="W30" s="54">
        <f t="shared" si="25"/>
        <v>50.373185333837846</v>
      </c>
      <c r="X30" s="54">
        <f t="shared" si="25"/>
        <v>53.224096418354861</v>
      </c>
      <c r="Y30" s="54">
        <f t="shared" si="25"/>
        <v>55.34630948866878</v>
      </c>
      <c r="Z30" s="54">
        <f t="shared" si="25"/>
        <v>60.186404485799009</v>
      </c>
      <c r="AA30" s="54">
        <f t="shared" si="25"/>
        <v>67.93891545361511</v>
      </c>
      <c r="AB30" s="54">
        <f t="shared" si="25"/>
        <v>83.122812063882648</v>
      </c>
      <c r="AC30" s="54">
        <f t="shared" si="25"/>
        <v>93.62696227241473</v>
      </c>
      <c r="AD30" s="54">
        <f t="shared" si="25"/>
        <v>97.173869638365943</v>
      </c>
      <c r="AE30" s="54">
        <f t="shared" si="25"/>
        <v>105.42597050975175</v>
      </c>
      <c r="AF30" s="54">
        <f t="shared" si="25"/>
        <v>113.98345288549912</v>
      </c>
      <c r="AG30" s="54">
        <f t="shared" si="25"/>
        <v>130.50067040687469</v>
      </c>
      <c r="AH30" s="54">
        <f t="shared" si="25"/>
        <v>144.0426376325768</v>
      </c>
      <c r="AI30" s="54">
        <f t="shared" si="25"/>
        <v>136.20156156572418</v>
      </c>
      <c r="AJ30" s="54">
        <f t="shared" si="25"/>
        <v>131.46090980581528</v>
      </c>
      <c r="AK30" s="54">
        <f t="shared" si="25"/>
        <v>124.77304443747292</v>
      </c>
      <c r="AL30" s="54">
        <f t="shared" si="25"/>
        <v>104.94830291426827</v>
      </c>
      <c r="AM30" s="54">
        <f t="shared" si="25"/>
        <v>100.81109730855707</v>
      </c>
      <c r="AN30" s="54">
        <f t="shared" si="25"/>
        <v>92.24171512820925</v>
      </c>
      <c r="AO30" s="54">
        <f t="shared" si="25"/>
        <v>93.66775492988863</v>
      </c>
      <c r="AP30" s="54">
        <f t="shared" si="25"/>
        <v>97.256321743114242</v>
      </c>
      <c r="AQ30" s="54">
        <f t="shared" si="25"/>
        <v>108.49349911902806</v>
      </c>
      <c r="AR30" s="54">
        <f t="shared" si="25"/>
        <v>115.13763543489438</v>
      </c>
      <c r="AS30" s="54">
        <f t="shared" si="25"/>
        <v>122.31716288521076</v>
      </c>
      <c r="AT30" s="54">
        <f t="shared" si="25"/>
        <v>107.08253771325487</v>
      </c>
      <c r="AU30" s="54">
        <f t="shared" si="25"/>
        <v>107.89954481241401</v>
      </c>
      <c r="AV30" s="127">
        <f t="shared" si="25"/>
        <v>51.824211404338399</v>
      </c>
    </row>
    <row r="31" spans="1:48" x14ac:dyDescent="0.3">
      <c r="A31" s="67" t="str">
        <f t="shared" si="3"/>
        <v>Services (Non-R&amp;D)</v>
      </c>
      <c r="B31" s="6" t="str">
        <f t="shared" si="4"/>
        <v>No Comp.</v>
      </c>
      <c r="C31" s="24">
        <f t="shared" si="5"/>
        <v>40.712148177173027</v>
      </c>
      <c r="D31" s="24">
        <f t="shared" si="6"/>
        <v>48.520430832576956</v>
      </c>
      <c r="E31" s="24">
        <f t="shared" si="7"/>
        <v>46.828775280551</v>
      </c>
      <c r="F31" s="24">
        <f t="shared" si="8"/>
        <v>23.238456538818916</v>
      </c>
      <c r="G31" s="12">
        <f t="shared" si="10"/>
        <v>-3.4864808968063987E-2</v>
      </c>
      <c r="H31" s="8">
        <f t="shared" si="11"/>
        <v>0.15024083417950207</v>
      </c>
      <c r="I31" s="8">
        <f t="shared" si="12"/>
        <v>0.49624309838549946</v>
      </c>
      <c r="J31" s="21">
        <f t="shared" si="13"/>
        <v>0.27626574732646225</v>
      </c>
      <c r="K31" s="68">
        <f t="shared" si="14"/>
        <v>0.28281828788442548</v>
      </c>
      <c r="M31" s="80" t="str">
        <f t="shared" si="15"/>
        <v>Services (Non-R&amp;D)</v>
      </c>
      <c r="N31" s="1" t="str">
        <f t="shared" si="15"/>
        <v>No Comp.</v>
      </c>
      <c r="O31" s="54" t="e">
        <f t="shared" ref="O31:AV31" si="26">IF(O12="","",O12/VLOOKUP(O$20,deflator,2,FALSE)/$B$1)</f>
        <v>#N/A</v>
      </c>
      <c r="P31" s="54">
        <f t="shared" si="26"/>
        <v>25.177432996244264</v>
      </c>
      <c r="Q31" s="54">
        <f t="shared" si="26"/>
        <v>25.681705265572159</v>
      </c>
      <c r="R31" s="54">
        <f t="shared" si="26"/>
        <v>22.412695877355826</v>
      </c>
      <c r="S31" s="54">
        <f t="shared" si="26"/>
        <v>21.700874478758742</v>
      </c>
      <c r="T31" s="54">
        <f t="shared" si="26"/>
        <v>21.578873521419982</v>
      </c>
      <c r="U31" s="54">
        <f t="shared" si="26"/>
        <v>21.710241913577903</v>
      </c>
      <c r="V31" s="54">
        <f t="shared" si="26"/>
        <v>21.55850113400151</v>
      </c>
      <c r="W31" s="54">
        <f t="shared" si="26"/>
        <v>21.387098596580373</v>
      </c>
      <c r="X31" s="54">
        <f t="shared" si="26"/>
        <v>19.440300436619349</v>
      </c>
      <c r="Y31" s="54">
        <f t="shared" si="26"/>
        <v>18.481427333733262</v>
      </c>
      <c r="Z31" s="54">
        <f t="shared" si="26"/>
        <v>19.195566574758484</v>
      </c>
      <c r="AA31" s="54">
        <f t="shared" si="26"/>
        <v>21.986430623875435</v>
      </c>
      <c r="AB31" s="54">
        <f t="shared" si="26"/>
        <v>29.938389292690506</v>
      </c>
      <c r="AC31" s="54">
        <f t="shared" si="26"/>
        <v>27.323934595410606</v>
      </c>
      <c r="AD31" s="54">
        <f t="shared" si="26"/>
        <v>29.235629731775756</v>
      </c>
      <c r="AE31" s="54">
        <f t="shared" si="26"/>
        <v>32.016423386656449</v>
      </c>
      <c r="AF31" s="54">
        <f t="shared" si="26"/>
        <v>36.360645864195483</v>
      </c>
      <c r="AG31" s="54">
        <f t="shared" si="26"/>
        <v>39.988884120295793</v>
      </c>
      <c r="AH31" s="54">
        <f t="shared" si="26"/>
        <v>44.512078099707402</v>
      </c>
      <c r="AI31" s="54">
        <f t="shared" si="26"/>
        <v>41.468854765312145</v>
      </c>
      <c r="AJ31" s="54">
        <f t="shared" si="26"/>
        <v>42.2673851482731</v>
      </c>
      <c r="AK31" s="54">
        <f t="shared" si="26"/>
        <v>44.636288372079413</v>
      </c>
      <c r="AL31" s="54">
        <f t="shared" si="26"/>
        <v>40.026015340499747</v>
      </c>
      <c r="AM31" s="54">
        <f t="shared" si="26"/>
        <v>41.463408151766153</v>
      </c>
      <c r="AN31" s="54">
        <f t="shared" si="26"/>
        <v>40.712148177173027</v>
      </c>
      <c r="AO31" s="54">
        <f t="shared" si="26"/>
        <v>43.770905426310257</v>
      </c>
      <c r="AP31" s="54">
        <f t="shared" si="26"/>
        <v>43.971160236054388</v>
      </c>
      <c r="AQ31" s="54">
        <f t="shared" si="26"/>
        <v>46.298927924580106</v>
      </c>
      <c r="AR31" s="54">
        <f t="shared" si="26"/>
        <v>47.751877166363329</v>
      </c>
      <c r="AS31" s="54">
        <f t="shared" si="26"/>
        <v>49.79485155592041</v>
      </c>
      <c r="AT31" s="54">
        <f t="shared" si="26"/>
        <v>48.520430832576956</v>
      </c>
      <c r="AU31" s="54">
        <f t="shared" si="26"/>
        <v>46.828775280551</v>
      </c>
      <c r="AV31" s="127">
        <f t="shared" si="26"/>
        <v>23.238456538818916</v>
      </c>
    </row>
    <row r="32" spans="1:48" x14ac:dyDescent="0.3">
      <c r="A32" s="69" t="str">
        <f t="shared" si="3"/>
        <v>Services (Non-R&amp;D)</v>
      </c>
      <c r="B32" s="70" t="str">
        <f t="shared" si="4"/>
        <v>Unlabeled</v>
      </c>
      <c r="C32" s="71">
        <f t="shared" si="5"/>
        <v>1.834556229896839</v>
      </c>
      <c r="D32" s="71">
        <f t="shared" si="6"/>
        <v>0.86168987798151819</v>
      </c>
      <c r="E32" s="71">
        <f t="shared" si="7"/>
        <v>0.56429986248730002</v>
      </c>
      <c r="F32" s="71">
        <f t="shared" si="8"/>
        <v>0.4920479806352871</v>
      </c>
      <c r="G32" s="72">
        <f t="shared" si="10"/>
        <v>-0.34512418341369522</v>
      </c>
      <c r="H32" s="73">
        <f t="shared" si="11"/>
        <v>-0.69240525131299369</v>
      </c>
      <c r="I32" s="73">
        <f t="shared" si="12"/>
        <v>0.87196190065766854</v>
      </c>
      <c r="J32" s="74">
        <f t="shared" si="13"/>
        <v>3.3290796586563968E-3</v>
      </c>
      <c r="K32" s="75">
        <f t="shared" si="14"/>
        <v>5.988356722736698E-3</v>
      </c>
      <c r="M32" s="82" t="str">
        <f t="shared" si="15"/>
        <v>Services (Non-R&amp;D)</v>
      </c>
      <c r="N32" s="83" t="str">
        <f t="shared" si="15"/>
        <v>Unlabeled</v>
      </c>
      <c r="O32" s="126" t="e">
        <f t="shared" ref="O32:AV32" si="27">IF(O13="","",O13/VLOOKUP(O$20,deflator,2,FALSE)/$B$1)</f>
        <v>#N/A</v>
      </c>
      <c r="P32" s="126">
        <f t="shared" si="27"/>
        <v>0.6026161763694442</v>
      </c>
      <c r="Q32" s="126">
        <f t="shared" si="27"/>
        <v>0.34800160829422988</v>
      </c>
      <c r="R32" s="126">
        <f t="shared" si="27"/>
        <v>8.9023776919417125E-2</v>
      </c>
      <c r="S32" s="126">
        <f t="shared" si="27"/>
        <v>0.22902092046050307</v>
      </c>
      <c r="T32" s="126">
        <f t="shared" si="27"/>
        <v>0.90298424857111437</v>
      </c>
      <c r="U32" s="126">
        <f t="shared" si="27"/>
        <v>0.30615815958264325</v>
      </c>
      <c r="V32" s="126">
        <f t="shared" si="27"/>
        <v>1.1580500577464627</v>
      </c>
      <c r="W32" s="126">
        <f t="shared" si="27"/>
        <v>3.5561117978785464</v>
      </c>
      <c r="X32" s="126">
        <f t="shared" si="27"/>
        <v>4.3168265911142534</v>
      </c>
      <c r="Y32" s="126">
        <f t="shared" si="27"/>
        <v>4.6340442858616173</v>
      </c>
      <c r="Z32" s="126">
        <f t="shared" si="27"/>
        <v>2.7338682338653335</v>
      </c>
      <c r="AA32" s="126">
        <f t="shared" si="27"/>
        <v>5.1078805882111871</v>
      </c>
      <c r="AB32" s="126">
        <f t="shared" si="27"/>
        <v>7.5271501531861347</v>
      </c>
      <c r="AC32" s="126">
        <f t="shared" si="27"/>
        <v>7.7061130025063287</v>
      </c>
      <c r="AD32" s="126">
        <f t="shared" si="27"/>
        <v>8.5669889091964908</v>
      </c>
      <c r="AE32" s="126">
        <f t="shared" si="27"/>
        <v>7.1220236216011124</v>
      </c>
      <c r="AF32" s="126">
        <f t="shared" si="27"/>
        <v>1.1342537663646266</v>
      </c>
      <c r="AG32" s="126">
        <f t="shared" si="27"/>
        <v>1.3831516845563581</v>
      </c>
      <c r="AH32" s="126">
        <f t="shared" si="27"/>
        <v>1.2738555339454241</v>
      </c>
      <c r="AI32" s="126">
        <f t="shared" si="27"/>
        <v>4.1011645965701691</v>
      </c>
      <c r="AJ32" s="126">
        <f t="shared" si="27"/>
        <v>4.9793394902885275</v>
      </c>
      <c r="AK32" s="126">
        <f t="shared" si="27"/>
        <v>3.8617509774666448</v>
      </c>
      <c r="AL32" s="126">
        <f t="shared" si="27"/>
        <v>3.8206332711645423</v>
      </c>
      <c r="AM32" s="126">
        <f t="shared" si="27"/>
        <v>2.1636396078185545</v>
      </c>
      <c r="AN32" s="126">
        <f t="shared" si="27"/>
        <v>1.834556229896839</v>
      </c>
      <c r="AO32" s="126">
        <f t="shared" si="27"/>
        <v>1.6867452538804235</v>
      </c>
      <c r="AP32" s="126">
        <f t="shared" si="27"/>
        <v>1.6241484064917135</v>
      </c>
      <c r="AQ32" s="126">
        <f t="shared" si="27"/>
        <v>1.2622809724811557</v>
      </c>
      <c r="AR32" s="126">
        <f t="shared" si="27"/>
        <v>0.91563627074690179</v>
      </c>
      <c r="AS32" s="126">
        <f t="shared" si="27"/>
        <v>0.96449700059165444</v>
      </c>
      <c r="AT32" s="126">
        <f t="shared" si="27"/>
        <v>0.86168987798151819</v>
      </c>
      <c r="AU32" s="126">
        <f t="shared" si="27"/>
        <v>0.56429986248730002</v>
      </c>
      <c r="AV32" s="125">
        <f t="shared" si="27"/>
        <v>0.4920479806352871</v>
      </c>
    </row>
    <row r="33" spans="1:48" x14ac:dyDescent="0.3">
      <c r="A33" s="60" t="str">
        <f t="shared" si="3"/>
        <v>Unlabeled</v>
      </c>
      <c r="B33" s="61" t="str">
        <f t="shared" si="4"/>
        <v>1 Offer</v>
      </c>
      <c r="C33" s="62" t="str">
        <f t="shared" si="5"/>
        <v/>
      </c>
      <c r="D33" s="62">
        <f t="shared" si="6"/>
        <v>4.0239003057153112E-4</v>
      </c>
      <c r="E33" s="62" t="str">
        <f t="shared" si="7"/>
        <v/>
      </c>
      <c r="F33" s="62" t="str">
        <f t="shared" si="8"/>
        <v/>
      </c>
      <c r="G33" s="63" t="e">
        <f t="shared" si="10"/>
        <v>#VALUE!</v>
      </c>
      <c r="H33" s="64" t="e">
        <f t="shared" si="11"/>
        <v>#VALUE!</v>
      </c>
      <c r="I33" s="64" t="e">
        <f t="shared" si="12"/>
        <v>#VALUE!</v>
      </c>
      <c r="J33" s="65" t="str">
        <f t="shared" si="13"/>
        <v/>
      </c>
      <c r="K33" s="66" t="str">
        <f t="shared" si="14"/>
        <v/>
      </c>
      <c r="M33" s="76" t="str">
        <f t="shared" si="15"/>
        <v>Unlabeled</v>
      </c>
      <c r="N33" s="77" t="str">
        <f t="shared" si="15"/>
        <v>1 Offer</v>
      </c>
      <c r="O33" s="129" t="str">
        <f t="shared" ref="O33:AV33" si="28">IF(O14="","",O14/VLOOKUP(O$20,deflator,2,FALSE)/$B$1)</f>
        <v/>
      </c>
      <c r="P33" s="129" t="str">
        <f t="shared" si="28"/>
        <v/>
      </c>
      <c r="Q33" s="129" t="str">
        <f t="shared" si="28"/>
        <v/>
      </c>
      <c r="R33" s="129" t="str">
        <f t="shared" si="28"/>
        <v/>
      </c>
      <c r="S33" s="129" t="str">
        <f t="shared" si="28"/>
        <v/>
      </c>
      <c r="T33" s="129" t="str">
        <f t="shared" si="28"/>
        <v/>
      </c>
      <c r="U33" s="129" t="str">
        <f t="shared" si="28"/>
        <v/>
      </c>
      <c r="V33" s="129" t="str">
        <f t="shared" si="28"/>
        <v/>
      </c>
      <c r="W33" s="129" t="str">
        <f t="shared" si="28"/>
        <v/>
      </c>
      <c r="X33" s="129" t="str">
        <f t="shared" si="28"/>
        <v/>
      </c>
      <c r="Y33" s="129">
        <f t="shared" si="28"/>
        <v>5.9635671131526612E-3</v>
      </c>
      <c r="Z33" s="129">
        <f t="shared" si="28"/>
        <v>4.3558476689513036E-3</v>
      </c>
      <c r="AA33" s="129">
        <f t="shared" si="28"/>
        <v>2.159503540565666E-2</v>
      </c>
      <c r="AB33" s="129">
        <f t="shared" si="28"/>
        <v>1.250541351584138E-2</v>
      </c>
      <c r="AC33" s="129">
        <f t="shared" si="28"/>
        <v>2.8115516826552099E-3</v>
      </c>
      <c r="AD33" s="129">
        <f t="shared" si="28"/>
        <v>7.3368684221614716E-5</v>
      </c>
      <c r="AE33" s="129">
        <f t="shared" si="28"/>
        <v>4.6457441808319564E-3</v>
      </c>
      <c r="AF33" s="129">
        <f t="shared" si="28"/>
        <v>0</v>
      </c>
      <c r="AG33" s="129">
        <f t="shared" si="28"/>
        <v>-3.5169251432902983E-5</v>
      </c>
      <c r="AH33" s="129">
        <f t="shared" si="28"/>
        <v>3.4206346113758301E-4</v>
      </c>
      <c r="AI33" s="129">
        <f t="shared" si="28"/>
        <v>-1.1623995594925168E-5</v>
      </c>
      <c r="AJ33" s="129">
        <f t="shared" si="28"/>
        <v>-3.6910980651136349E-5</v>
      </c>
      <c r="AK33" s="129" t="str">
        <f t="shared" si="28"/>
        <v/>
      </c>
      <c r="AL33" s="129">
        <f t="shared" si="28"/>
        <v>-6.4493338663491965E-5</v>
      </c>
      <c r="AM33" s="129" t="str">
        <f t="shared" si="28"/>
        <v/>
      </c>
      <c r="AN33" s="129" t="str">
        <f t="shared" si="28"/>
        <v/>
      </c>
      <c r="AO33" s="129">
        <f t="shared" si="28"/>
        <v>-2.7546266772434224E-6</v>
      </c>
      <c r="AP33" s="129">
        <f t="shared" si="28"/>
        <v>0</v>
      </c>
      <c r="AQ33" s="129">
        <f t="shared" si="28"/>
        <v>-2.6606546819103949E-4</v>
      </c>
      <c r="AR33" s="129">
        <f t="shared" si="28"/>
        <v>5.217795985436942E-4</v>
      </c>
      <c r="AS33" s="129">
        <f t="shared" si="28"/>
        <v>0</v>
      </c>
      <c r="AT33" s="129">
        <f t="shared" si="28"/>
        <v>4.0239003057153112E-4</v>
      </c>
      <c r="AU33" s="129" t="str">
        <f t="shared" si="28"/>
        <v/>
      </c>
      <c r="AV33" s="128" t="str">
        <f t="shared" si="28"/>
        <v/>
      </c>
    </row>
    <row r="34" spans="1:48" x14ac:dyDescent="0.3">
      <c r="A34" s="67" t="str">
        <f t="shared" si="3"/>
        <v>Unlabeled</v>
      </c>
      <c r="B34" s="6" t="str">
        <f t="shared" si="4"/>
        <v>2+ Offers</v>
      </c>
      <c r="C34" s="24" t="str">
        <f t="shared" si="5"/>
        <v/>
      </c>
      <c r="D34" s="24" t="str">
        <f t="shared" si="6"/>
        <v/>
      </c>
      <c r="E34" s="24" t="str">
        <f t="shared" si="7"/>
        <v/>
      </c>
      <c r="F34" s="24" t="str">
        <f t="shared" si="8"/>
        <v/>
      </c>
      <c r="G34" s="12" t="e">
        <f t="shared" si="10"/>
        <v>#VALUE!</v>
      </c>
      <c r="H34" s="8" t="e">
        <f t="shared" si="11"/>
        <v>#VALUE!</v>
      </c>
      <c r="I34" s="8" t="e">
        <f t="shared" si="12"/>
        <v>#VALUE!</v>
      </c>
      <c r="J34" s="21" t="str">
        <f t="shared" si="13"/>
        <v/>
      </c>
      <c r="K34" s="68" t="str">
        <f t="shared" si="14"/>
        <v/>
      </c>
      <c r="M34" s="80" t="str">
        <f t="shared" si="15"/>
        <v>Unlabeled</v>
      </c>
      <c r="N34" s="1" t="str">
        <f t="shared" si="15"/>
        <v>2+ Offers</v>
      </c>
      <c r="O34" s="54" t="str">
        <f t="shared" ref="O34:AV34" si="29">IF(O15="","",O15/VLOOKUP(O$20,deflator,2,FALSE)/$B$1)</f>
        <v/>
      </c>
      <c r="P34" s="54" t="str">
        <f t="shared" si="29"/>
        <v/>
      </c>
      <c r="Q34" s="54" t="str">
        <f t="shared" si="29"/>
        <v/>
      </c>
      <c r="R34" s="54" t="str">
        <f t="shared" si="29"/>
        <v/>
      </c>
      <c r="S34" s="54" t="str">
        <f t="shared" si="29"/>
        <v/>
      </c>
      <c r="T34" s="54" t="str">
        <f t="shared" si="29"/>
        <v/>
      </c>
      <c r="U34" s="54" t="str">
        <f t="shared" si="29"/>
        <v/>
      </c>
      <c r="V34" s="54" t="str">
        <f t="shared" si="29"/>
        <v/>
      </c>
      <c r="W34" s="54" t="str">
        <f t="shared" si="29"/>
        <v/>
      </c>
      <c r="X34" s="54" t="str">
        <f t="shared" si="29"/>
        <v/>
      </c>
      <c r="Y34" s="54">
        <f t="shared" si="29"/>
        <v>3.5798803403735695E-2</v>
      </c>
      <c r="Z34" s="54">
        <f t="shared" si="29"/>
        <v>7.4296598332397167E-3</v>
      </c>
      <c r="AA34" s="54">
        <f t="shared" si="29"/>
        <v>9.9778881044069873E-2</v>
      </c>
      <c r="AB34" s="54">
        <f t="shared" si="29"/>
        <v>2.4636058715149012E-2</v>
      </c>
      <c r="AC34" s="54">
        <f t="shared" si="29"/>
        <v>1.7839889959254222E-3</v>
      </c>
      <c r="AD34" s="54">
        <f t="shared" si="29"/>
        <v>2.6233084483786458E-3</v>
      </c>
      <c r="AE34" s="54">
        <f t="shared" si="29"/>
        <v>1.928598622075255E-2</v>
      </c>
      <c r="AF34" s="54">
        <f t="shared" si="29"/>
        <v>9.4831559276200845E-4</v>
      </c>
      <c r="AG34" s="54">
        <f t="shared" si="29"/>
        <v>-1.4892911784744676E-4</v>
      </c>
      <c r="AH34" s="54">
        <f t="shared" si="29"/>
        <v>-1.2991257096958155E-6</v>
      </c>
      <c r="AI34" s="54">
        <f t="shared" si="29"/>
        <v>-1.2462569691759714E-5</v>
      </c>
      <c r="AJ34" s="54">
        <f t="shared" si="29"/>
        <v>-3.9406484934108625E-5</v>
      </c>
      <c r="AK34" s="54">
        <f t="shared" si="29"/>
        <v>-4.1946654601296574E-6</v>
      </c>
      <c r="AL34" s="54">
        <f t="shared" si="29"/>
        <v>-5.8831148929310751E-5</v>
      </c>
      <c r="AM34" s="54" t="str">
        <f t="shared" si="29"/>
        <v/>
      </c>
      <c r="AN34" s="54" t="str">
        <f t="shared" si="29"/>
        <v/>
      </c>
      <c r="AO34" s="54">
        <f t="shared" si="29"/>
        <v>1.6658852170485037E-3</v>
      </c>
      <c r="AP34" s="54">
        <f t="shared" si="29"/>
        <v>-2.86337355131209E-7</v>
      </c>
      <c r="AQ34" s="54" t="str">
        <f t="shared" si="29"/>
        <v/>
      </c>
      <c r="AR34" s="54" t="str">
        <f t="shared" si="29"/>
        <v/>
      </c>
      <c r="AS34" s="54" t="str">
        <f t="shared" si="29"/>
        <v/>
      </c>
      <c r="AT34" s="54" t="str">
        <f t="shared" si="29"/>
        <v/>
      </c>
      <c r="AU34" s="54" t="str">
        <f t="shared" si="29"/>
        <v/>
      </c>
      <c r="AV34" s="127" t="str">
        <f t="shared" si="29"/>
        <v/>
      </c>
    </row>
    <row r="35" spans="1:48" x14ac:dyDescent="0.3">
      <c r="A35" s="67" t="str">
        <f t="shared" si="3"/>
        <v>Unlabeled</v>
      </c>
      <c r="B35" s="6" t="str">
        <f t="shared" si="4"/>
        <v>No Comp.</v>
      </c>
      <c r="C35" s="24" t="str">
        <f t="shared" si="5"/>
        <v/>
      </c>
      <c r="D35" s="24">
        <f t="shared" si="6"/>
        <v>0</v>
      </c>
      <c r="E35" s="24">
        <f t="shared" si="7"/>
        <v>0</v>
      </c>
      <c r="F35" s="24">
        <f t="shared" si="8"/>
        <v>0</v>
      </c>
      <c r="G35" s="12" t="e">
        <f t="shared" si="10"/>
        <v>#DIV/0!</v>
      </c>
      <c r="H35" s="8" t="e">
        <f t="shared" si="11"/>
        <v>#VALUE!</v>
      </c>
      <c r="I35" s="8" t="e">
        <f t="shared" si="12"/>
        <v>#DIV/0!</v>
      </c>
      <c r="J35" s="21" t="str">
        <f t="shared" si="13"/>
        <v/>
      </c>
      <c r="K35" s="68">
        <f t="shared" si="14"/>
        <v>0</v>
      </c>
      <c r="M35" s="80" t="str">
        <f t="shared" si="15"/>
        <v>Unlabeled</v>
      </c>
      <c r="N35" s="1" t="str">
        <f t="shared" si="15"/>
        <v>No Comp.</v>
      </c>
      <c r="O35" s="54" t="str">
        <f t="shared" ref="O35:AV35" si="30">IF(O16="","",O16/VLOOKUP(O$20,deflator,2,FALSE)/$B$1)</f>
        <v/>
      </c>
      <c r="P35" s="54" t="str">
        <f t="shared" si="30"/>
        <v/>
      </c>
      <c r="Q35" s="54" t="str">
        <f t="shared" si="30"/>
        <v/>
      </c>
      <c r="R35" s="54" t="str">
        <f t="shared" si="30"/>
        <v/>
      </c>
      <c r="S35" s="54" t="str">
        <f t="shared" si="30"/>
        <v/>
      </c>
      <c r="T35" s="54" t="str">
        <f t="shared" si="30"/>
        <v/>
      </c>
      <c r="U35" s="54" t="str">
        <f t="shared" si="30"/>
        <v/>
      </c>
      <c r="V35" s="54" t="str">
        <f t="shared" si="30"/>
        <v/>
      </c>
      <c r="W35" s="54" t="str">
        <f t="shared" si="30"/>
        <v/>
      </c>
      <c r="X35" s="54" t="str">
        <f t="shared" si="30"/>
        <v/>
      </c>
      <c r="Y35" s="54">
        <f t="shared" si="30"/>
        <v>2.0232034830874345E-3</v>
      </c>
      <c r="Z35" s="54">
        <f t="shared" si="30"/>
        <v>1.8979504940601613E-3</v>
      </c>
      <c r="AA35" s="54">
        <f t="shared" si="30"/>
        <v>6.1846433803486953E-3</v>
      </c>
      <c r="AB35" s="54">
        <f t="shared" si="30"/>
        <v>6.931935103163063E-2</v>
      </c>
      <c r="AC35" s="54">
        <f t="shared" si="30"/>
        <v>5.645950434213811E-3</v>
      </c>
      <c r="AD35" s="54">
        <f t="shared" si="30"/>
        <v>2.2469062513573515E-3</v>
      </c>
      <c r="AE35" s="54">
        <f t="shared" si="30"/>
        <v>0.12490802592057998</v>
      </c>
      <c r="AF35" s="54">
        <f t="shared" si="30"/>
        <v>2.2833658869640994E-2</v>
      </c>
      <c r="AG35" s="54">
        <f t="shared" si="30"/>
        <v>1.0436430483372139E-4</v>
      </c>
      <c r="AH35" s="54">
        <f t="shared" si="30"/>
        <v>6.4267840914366181E-4</v>
      </c>
      <c r="AI35" s="54">
        <f t="shared" si="30"/>
        <v>-2.3675489865900994E-4</v>
      </c>
      <c r="AJ35" s="54">
        <f t="shared" si="30"/>
        <v>-1.4196260732812239E-5</v>
      </c>
      <c r="AK35" s="54" t="str">
        <f t="shared" si="30"/>
        <v/>
      </c>
      <c r="AL35" s="54" t="str">
        <f t="shared" si="30"/>
        <v/>
      </c>
      <c r="AM35" s="54" t="str">
        <f t="shared" si="30"/>
        <v/>
      </c>
      <c r="AN35" s="54" t="str">
        <f t="shared" si="30"/>
        <v/>
      </c>
      <c r="AO35" s="54">
        <f t="shared" si="30"/>
        <v>2.5953533144471483E-3</v>
      </c>
      <c r="AP35" s="54" t="str">
        <f t="shared" si="30"/>
        <v/>
      </c>
      <c r="AQ35" s="54" t="str">
        <f t="shared" si="30"/>
        <v/>
      </c>
      <c r="AR35" s="54" t="str">
        <f t="shared" si="30"/>
        <v/>
      </c>
      <c r="AS35" s="54">
        <f t="shared" si="30"/>
        <v>0</v>
      </c>
      <c r="AT35" s="54">
        <f t="shared" si="30"/>
        <v>0</v>
      </c>
      <c r="AU35" s="54">
        <f t="shared" si="30"/>
        <v>0</v>
      </c>
      <c r="AV35" s="127">
        <f t="shared" si="30"/>
        <v>0</v>
      </c>
    </row>
    <row r="36" spans="1:48" x14ac:dyDescent="0.3">
      <c r="A36" s="69" t="str">
        <f t="shared" si="3"/>
        <v>Unlabeled</v>
      </c>
      <c r="B36" s="70" t="str">
        <f t="shared" si="4"/>
        <v>Unlabeled</v>
      </c>
      <c r="C36" s="71">
        <f t="shared" si="5"/>
        <v>3.598342701226736E-5</v>
      </c>
      <c r="D36" s="71">
        <f t="shared" si="6"/>
        <v>1.0692875949242953E-5</v>
      </c>
      <c r="E36" s="71" t="str">
        <f t="shared" si="7"/>
        <v/>
      </c>
      <c r="F36" s="71">
        <f t="shared" si="8"/>
        <v>9.5379837943531944E-6</v>
      </c>
      <c r="G36" s="72" t="e">
        <f t="shared" si="10"/>
        <v>#VALUE!</v>
      </c>
      <c r="H36" s="73" t="e">
        <f t="shared" si="11"/>
        <v>#VALUE!</v>
      </c>
      <c r="I36" s="73" t="e">
        <f t="shared" si="12"/>
        <v>#VALUE!</v>
      </c>
      <c r="J36" s="74" t="str">
        <f t="shared" si="13"/>
        <v/>
      </c>
      <c r="K36" s="75">
        <f t="shared" si="14"/>
        <v>1</v>
      </c>
      <c r="M36" s="82" t="str">
        <f t="shared" si="15"/>
        <v>Unlabeled</v>
      </c>
      <c r="N36" s="83" t="str">
        <f t="shared" si="15"/>
        <v>Unlabeled</v>
      </c>
      <c r="O36" s="126" t="str">
        <f t="shared" ref="O36:AV36" si="31">IF(O17="","",O17/VLOOKUP(O$20,deflator,2,FALSE)/$B$1)</f>
        <v/>
      </c>
      <c r="P36" s="126" t="str">
        <f t="shared" si="31"/>
        <v/>
      </c>
      <c r="Q36" s="126" t="str">
        <f t="shared" si="31"/>
        <v/>
      </c>
      <c r="R36" s="126" t="str">
        <f t="shared" si="31"/>
        <v/>
      </c>
      <c r="S36" s="126" t="str">
        <f t="shared" si="31"/>
        <v/>
      </c>
      <c r="T36" s="126" t="str">
        <f t="shared" si="31"/>
        <v/>
      </c>
      <c r="U36" s="126" t="str">
        <f t="shared" si="31"/>
        <v/>
      </c>
      <c r="V36" s="126" t="str">
        <f t="shared" si="31"/>
        <v/>
      </c>
      <c r="W36" s="126" t="str">
        <f t="shared" si="31"/>
        <v/>
      </c>
      <c r="X36" s="126" t="str">
        <f t="shared" si="31"/>
        <v/>
      </c>
      <c r="Y36" s="126">
        <f t="shared" si="31"/>
        <v>3.8900287341432044E-3</v>
      </c>
      <c r="Z36" s="126">
        <f t="shared" si="31"/>
        <v>1.8366706418669926E-3</v>
      </c>
      <c r="AA36" s="126">
        <f t="shared" si="31"/>
        <v>3.0208060434075662E-3</v>
      </c>
      <c r="AB36" s="126">
        <f t="shared" si="31"/>
        <v>8.9562163848120428E-3</v>
      </c>
      <c r="AC36" s="126">
        <f t="shared" si="31"/>
        <v>2.8717879821338858E-4</v>
      </c>
      <c r="AD36" s="126">
        <f t="shared" si="31"/>
        <v>5.4611014970204128E-4</v>
      </c>
      <c r="AE36" s="126">
        <f t="shared" si="31"/>
        <v>4.6031520606147347E-3</v>
      </c>
      <c r="AF36" s="126">
        <f t="shared" si="31"/>
        <v>7.7748507028679381E-4</v>
      </c>
      <c r="AG36" s="126">
        <f t="shared" si="31"/>
        <v>5.7034148028983355E-4</v>
      </c>
      <c r="AH36" s="126">
        <f t="shared" si="31"/>
        <v>3.1791063594685667E-4</v>
      </c>
      <c r="AI36" s="126">
        <f t="shared" si="31"/>
        <v>-7.1343270309240714E-5</v>
      </c>
      <c r="AJ36" s="126">
        <f t="shared" si="31"/>
        <v>-9.0077974278633368E-5</v>
      </c>
      <c r="AK36" s="126">
        <f t="shared" si="31"/>
        <v>-3.9628282042438919E-6</v>
      </c>
      <c r="AL36" s="126" t="str">
        <f t="shared" si="31"/>
        <v/>
      </c>
      <c r="AM36" s="126" t="str">
        <f t="shared" si="31"/>
        <v/>
      </c>
      <c r="AN36" s="126">
        <f t="shared" si="31"/>
        <v>3.598342701226736E-5</v>
      </c>
      <c r="AO36" s="126">
        <f t="shared" si="31"/>
        <v>2.0677810695267026E-6</v>
      </c>
      <c r="AP36" s="126">
        <f t="shared" si="31"/>
        <v>1.57292939623693E-3</v>
      </c>
      <c r="AQ36" s="126">
        <f t="shared" si="31"/>
        <v>2.3071991688199773E-5</v>
      </c>
      <c r="AR36" s="126">
        <f t="shared" si="31"/>
        <v>0</v>
      </c>
      <c r="AS36" s="126">
        <f t="shared" si="31"/>
        <v>3.4765657256334288E-4</v>
      </c>
      <c r="AT36" s="126">
        <f t="shared" si="31"/>
        <v>1.0692875949242953E-5</v>
      </c>
      <c r="AU36" s="126" t="str">
        <f t="shared" si="31"/>
        <v/>
      </c>
      <c r="AV36" s="125">
        <f t="shared" si="31"/>
        <v>9.5379837943531944E-6</v>
      </c>
    </row>
    <row r="37" spans="1:48" x14ac:dyDescent="0.3">
      <c r="A37" s="60">
        <f t="shared" si="3"/>
        <v>0</v>
      </c>
      <c r="B37" s="61" t="str">
        <f t="shared" si="4"/>
        <v>Grand Total</v>
      </c>
      <c r="C37" s="62">
        <f t="shared" si="5"/>
        <v>160.42810472361762</v>
      </c>
      <c r="D37" s="62">
        <f t="shared" si="6"/>
        <v>214.27915858375474</v>
      </c>
      <c r="E37" s="62">
        <f t="shared" si="7"/>
        <v>215.78632466738659</v>
      </c>
      <c r="F37" s="62" t="str">
        <f t="shared" si="8"/>
        <v/>
      </c>
      <c r="G37" s="63">
        <f t="shared" si="10"/>
        <v>7.0336569062210419E-3</v>
      </c>
      <c r="H37" s="64">
        <f t="shared" si="11"/>
        <v>0.34506559831981454</v>
      </c>
      <c r="I37" s="64" t="e">
        <f t="shared" si="12"/>
        <v>#VALUE!</v>
      </c>
      <c r="J37" s="65" t="b">
        <f>SUM(J21:J32)=3</f>
        <v>1</v>
      </c>
      <c r="K37" s="65" t="b">
        <f>SUM(K21:K36)=4</f>
        <v>1</v>
      </c>
      <c r="N37" s="1" t="s">
        <v>24</v>
      </c>
      <c r="O37" s="54" t="e">
        <f t="shared" ref="O37:AV37" si="32">IF(O18="","",O18/VLOOKUP(O$20,deflator,2,FALSE)/$B$1)</f>
        <v>#N/A</v>
      </c>
      <c r="P37" s="54">
        <f t="shared" si="32"/>
        <v>143.1152587011062</v>
      </c>
      <c r="Q37" s="54">
        <f t="shared" si="32"/>
        <v>114.7129704042969</v>
      </c>
      <c r="R37" s="54">
        <f t="shared" si="32"/>
        <v>112.52657784847906</v>
      </c>
      <c r="S37" s="54">
        <f t="shared" si="32"/>
        <v>93.958958533979441</v>
      </c>
      <c r="T37" s="54">
        <f t="shared" si="32"/>
        <v>89.157120147065768</v>
      </c>
      <c r="U37" s="54">
        <f t="shared" si="32"/>
        <v>92.294254434454686</v>
      </c>
      <c r="V37" s="54">
        <f t="shared" si="32"/>
        <v>85.662337471234537</v>
      </c>
      <c r="W37" s="54">
        <f t="shared" si="32"/>
        <v>82.899560710203389</v>
      </c>
      <c r="X37" s="54">
        <f t="shared" si="32"/>
        <v>88.415600816698031</v>
      </c>
      <c r="Y37" s="54">
        <f t="shared" si="32"/>
        <v>100.61117562695844</v>
      </c>
      <c r="Z37" s="54">
        <f t="shared" si="32"/>
        <v>106.91125865530061</v>
      </c>
      <c r="AA37" s="54">
        <f t="shared" si="32"/>
        <v>124.20170884159313</v>
      </c>
      <c r="AB37" s="54">
        <f t="shared" si="32"/>
        <v>150.09377962182941</v>
      </c>
      <c r="AC37" s="54">
        <f t="shared" si="32"/>
        <v>160.02982169099852</v>
      </c>
      <c r="AD37" s="54">
        <f t="shared" si="32"/>
        <v>182.61342056923311</v>
      </c>
      <c r="AE37" s="54">
        <f t="shared" si="32"/>
        <v>195.32402206262492</v>
      </c>
      <c r="AF37" s="54">
        <f t="shared" si="32"/>
        <v>221.74012860218031</v>
      </c>
      <c r="AG37" s="54">
        <f t="shared" si="32"/>
        <v>259.33058408342214</v>
      </c>
      <c r="AH37" s="54">
        <f t="shared" si="32"/>
        <v>235.80749933482358</v>
      </c>
      <c r="AI37" s="54">
        <f t="shared" si="32"/>
        <v>219.20662178667564</v>
      </c>
      <c r="AJ37" s="54">
        <f t="shared" si="32"/>
        <v>228.52456648691503</v>
      </c>
      <c r="AK37" s="54">
        <f t="shared" si="32"/>
        <v>222.45748068372123</v>
      </c>
      <c r="AL37" s="54">
        <f t="shared" si="32"/>
        <v>187.81521999427511</v>
      </c>
      <c r="AM37" s="54">
        <f t="shared" si="32"/>
        <v>162.07598079104602</v>
      </c>
      <c r="AN37" s="54">
        <f t="shared" si="32"/>
        <v>160.42810472361762</v>
      </c>
      <c r="AO37" s="54">
        <f t="shared" si="32"/>
        <v>182.12212979576498</v>
      </c>
      <c r="AP37" s="54">
        <f t="shared" si="32"/>
        <v>196.60545574153144</v>
      </c>
      <c r="AQ37" s="54">
        <f t="shared" si="32"/>
        <v>215.76540781369593</v>
      </c>
      <c r="AR37" s="54">
        <f t="shared" si="32"/>
        <v>224.03840509950896</v>
      </c>
      <c r="AS37" s="54">
        <f t="shared" si="32"/>
        <v>248.45028803502797</v>
      </c>
      <c r="AT37" s="54">
        <f t="shared" si="32"/>
        <v>214.27915858375474</v>
      </c>
      <c r="AU37" s="54">
        <f t="shared" si="32"/>
        <v>215.78632466738659</v>
      </c>
      <c r="AV37" s="54" t="str">
        <f t="shared" si="32"/>
        <v/>
      </c>
    </row>
    <row r="38" spans="1:48" x14ac:dyDescent="0.3">
      <c r="N38" s="1" t="s">
        <v>75</v>
      </c>
      <c r="O38" s="54" t="e">
        <f t="shared" ref="O38:AV38" si="33">SUM(O21:O25)=O37</f>
        <v>#N/A</v>
      </c>
      <c r="P38" s="54" t="b">
        <f t="shared" si="33"/>
        <v>1</v>
      </c>
      <c r="Q38" s="54" t="b">
        <f t="shared" si="33"/>
        <v>1</v>
      </c>
      <c r="R38" s="54" t="b">
        <f t="shared" si="33"/>
        <v>1</v>
      </c>
      <c r="S38" s="54" t="b">
        <f t="shared" si="33"/>
        <v>0</v>
      </c>
      <c r="T38" s="54" t="b">
        <f t="shared" si="33"/>
        <v>1</v>
      </c>
      <c r="U38" s="54" t="b">
        <f t="shared" si="33"/>
        <v>1</v>
      </c>
      <c r="V38" s="54" t="b">
        <f t="shared" si="33"/>
        <v>1</v>
      </c>
      <c r="W38" s="54" t="b">
        <f t="shared" si="33"/>
        <v>1</v>
      </c>
      <c r="X38" s="54" t="b">
        <f t="shared" si="33"/>
        <v>1</v>
      </c>
      <c r="Y38" s="54" t="b">
        <f t="shared" si="33"/>
        <v>1</v>
      </c>
      <c r="Z38" s="54" t="b">
        <f t="shared" si="33"/>
        <v>1</v>
      </c>
      <c r="AA38" s="54" t="b">
        <f t="shared" si="33"/>
        <v>1</v>
      </c>
      <c r="AB38" s="54" t="b">
        <f t="shared" si="33"/>
        <v>1</v>
      </c>
      <c r="AC38" s="54" t="b">
        <f t="shared" si="33"/>
        <v>0</v>
      </c>
      <c r="AD38" s="54" t="b">
        <f t="shared" si="33"/>
        <v>1</v>
      </c>
      <c r="AE38" s="54" t="b">
        <f t="shared" si="33"/>
        <v>1</v>
      </c>
      <c r="AF38" s="54" t="b">
        <f t="shared" si="33"/>
        <v>1</v>
      </c>
      <c r="AG38" s="54" t="b">
        <f t="shared" si="33"/>
        <v>1</v>
      </c>
      <c r="AH38" s="54" t="b">
        <f t="shared" si="33"/>
        <v>1</v>
      </c>
      <c r="AI38" s="54" t="b">
        <f t="shared" si="33"/>
        <v>1</v>
      </c>
      <c r="AJ38" s="54" t="b">
        <f t="shared" si="33"/>
        <v>1</v>
      </c>
      <c r="AK38" s="54" t="b">
        <f t="shared" si="33"/>
        <v>1</v>
      </c>
      <c r="AL38" s="54" t="b">
        <f t="shared" si="33"/>
        <v>1</v>
      </c>
      <c r="AM38" s="54" t="b">
        <f t="shared" si="33"/>
        <v>1</v>
      </c>
      <c r="AN38" s="54" t="b">
        <f t="shared" si="33"/>
        <v>1</v>
      </c>
      <c r="AO38" s="54" t="b">
        <f t="shared" si="33"/>
        <v>1</v>
      </c>
      <c r="AP38" s="54" t="b">
        <f t="shared" si="33"/>
        <v>1</v>
      </c>
      <c r="AQ38" s="54" t="b">
        <f t="shared" si="33"/>
        <v>1</v>
      </c>
      <c r="AR38" s="54" t="b">
        <f t="shared" si="33"/>
        <v>1</v>
      </c>
      <c r="AS38" s="54" t="b">
        <f t="shared" si="33"/>
        <v>1</v>
      </c>
      <c r="AT38" s="54" t="b">
        <f t="shared" si="33"/>
        <v>1</v>
      </c>
      <c r="AU38" s="54" t="b">
        <f t="shared" si="33"/>
        <v>1</v>
      </c>
      <c r="AV38" s="54" t="b">
        <f t="shared" si="33"/>
        <v>0</v>
      </c>
    </row>
    <row r="40" spans="1:48" ht="15.75" customHeight="1" thickBot="1" x14ac:dyDescent="0.35">
      <c r="N40" s="1" t="s">
        <v>94</v>
      </c>
      <c r="O40" s="1" t="str">
        <f t="shared" ref="O40:AV40" si="34">O20</f>
        <v>1990</v>
      </c>
      <c r="P40" s="1">
        <f t="shared" si="34"/>
        <v>1991</v>
      </c>
      <c r="Q40" s="1">
        <f t="shared" si="34"/>
        <v>1992</v>
      </c>
      <c r="R40" s="1">
        <f t="shared" si="34"/>
        <v>1993</v>
      </c>
      <c r="S40" s="1">
        <f t="shared" si="34"/>
        <v>1994</v>
      </c>
      <c r="T40" s="1">
        <f t="shared" si="34"/>
        <v>1995</v>
      </c>
      <c r="U40" s="1">
        <f t="shared" si="34"/>
        <v>1996</v>
      </c>
      <c r="V40" s="1">
        <f t="shared" si="34"/>
        <v>1997</v>
      </c>
      <c r="W40" s="1">
        <f t="shared" si="34"/>
        <v>1998</v>
      </c>
      <c r="X40" s="1">
        <f t="shared" si="34"/>
        <v>1999</v>
      </c>
      <c r="Y40" s="1">
        <f t="shared" si="34"/>
        <v>2000</v>
      </c>
      <c r="Z40" s="1">
        <f t="shared" si="34"/>
        <v>2001</v>
      </c>
      <c r="AA40" s="1">
        <f t="shared" si="34"/>
        <v>2002</v>
      </c>
      <c r="AB40" s="1">
        <f t="shared" si="34"/>
        <v>2003</v>
      </c>
      <c r="AC40" s="1">
        <f t="shared" si="34"/>
        <v>2004</v>
      </c>
      <c r="AD40" s="1">
        <f t="shared" si="34"/>
        <v>2005</v>
      </c>
      <c r="AE40" s="1">
        <f t="shared" si="34"/>
        <v>2006</v>
      </c>
      <c r="AF40" s="1">
        <f t="shared" si="34"/>
        <v>2007</v>
      </c>
      <c r="AG40" s="1">
        <f t="shared" si="34"/>
        <v>2008</v>
      </c>
      <c r="AH40" s="1">
        <f t="shared" si="34"/>
        <v>2009</v>
      </c>
      <c r="AI40" s="1">
        <f t="shared" si="34"/>
        <v>2010</v>
      </c>
      <c r="AJ40" s="1">
        <f t="shared" si="34"/>
        <v>2011</v>
      </c>
      <c r="AK40" s="1">
        <f t="shared" si="34"/>
        <v>2012</v>
      </c>
      <c r="AL40" s="1">
        <f t="shared" si="34"/>
        <v>2013</v>
      </c>
      <c r="AM40" s="1">
        <f t="shared" si="34"/>
        <v>2014</v>
      </c>
      <c r="AN40" s="1">
        <f t="shared" si="34"/>
        <v>2015</v>
      </c>
      <c r="AO40" s="1">
        <f t="shared" si="34"/>
        <v>2016</v>
      </c>
      <c r="AP40" s="1">
        <f t="shared" si="34"/>
        <v>2017</v>
      </c>
      <c r="AQ40" s="1">
        <f t="shared" si="34"/>
        <v>2018</v>
      </c>
      <c r="AR40" s="1">
        <f t="shared" si="34"/>
        <v>2019</v>
      </c>
      <c r="AS40" s="1">
        <f t="shared" si="34"/>
        <v>2020</v>
      </c>
      <c r="AT40" s="1">
        <f t="shared" si="34"/>
        <v>2021</v>
      </c>
      <c r="AU40" s="1">
        <f t="shared" si="34"/>
        <v>2022</v>
      </c>
      <c r="AV40" s="1">
        <f t="shared" si="34"/>
        <v>2023</v>
      </c>
    </row>
    <row r="41" spans="1:48" x14ac:dyDescent="0.3">
      <c r="M41" s="98" t="str">
        <f t="shared" ref="M41:N56" si="35">M21</f>
        <v>Products (All)</v>
      </c>
      <c r="N41" s="97" t="str">
        <f t="shared" si="35"/>
        <v>1 Offer</v>
      </c>
      <c r="O41" s="96" t="str">
        <f t="shared" ref="O41:AV41" si="36">IFERROR(O21/SUMIFS(O$21:O$36,$M$21:$M$36,$M41),"")</f>
        <v/>
      </c>
      <c r="P41" s="96">
        <f t="shared" si="36"/>
        <v>3.4172430150323417E-2</v>
      </c>
      <c r="Q41" s="96">
        <f t="shared" si="36"/>
        <v>3.3061904974204047E-2</v>
      </c>
      <c r="R41" s="96">
        <f t="shared" si="36"/>
        <v>2.7076022503615963E-2</v>
      </c>
      <c r="S41" s="96">
        <f t="shared" si="36"/>
        <v>2.1616023840786373E-2</v>
      </c>
      <c r="T41" s="96">
        <f t="shared" si="36"/>
        <v>2.4228902474188685E-2</v>
      </c>
      <c r="U41" s="96">
        <f t="shared" si="36"/>
        <v>2.268046500333919E-2</v>
      </c>
      <c r="V41" s="96">
        <f t="shared" si="36"/>
        <v>2.0645308077574222E-2</v>
      </c>
      <c r="W41" s="96">
        <f t="shared" si="36"/>
        <v>2.5947684104454548E-2</v>
      </c>
      <c r="X41" s="96">
        <f t="shared" si="36"/>
        <v>2.726331689818946E-2</v>
      </c>
      <c r="Y41" s="96">
        <f t="shared" si="36"/>
        <v>6.8497270540627819E-2</v>
      </c>
      <c r="Z41" s="96">
        <f t="shared" si="36"/>
        <v>6.1354636189551441E-2</v>
      </c>
      <c r="AA41" s="96">
        <f t="shared" si="36"/>
        <v>5.4601714357737322E-2</v>
      </c>
      <c r="AB41" s="96">
        <f t="shared" si="36"/>
        <v>9.607302190493508E-2</v>
      </c>
      <c r="AC41" s="96">
        <f t="shared" si="36"/>
        <v>6.847494299701469E-2</v>
      </c>
      <c r="AD41" s="96">
        <f t="shared" si="36"/>
        <v>0.10692544221265095</v>
      </c>
      <c r="AE41" s="96">
        <f t="shared" si="36"/>
        <v>0.10801869001399864</v>
      </c>
      <c r="AF41" s="96">
        <f t="shared" si="36"/>
        <v>9.3710530008211168E-2</v>
      </c>
      <c r="AG41" s="96">
        <f t="shared" si="36"/>
        <v>0.1090248829492512</v>
      </c>
      <c r="AH41" s="96">
        <f t="shared" si="36"/>
        <v>8.5388561322693277E-2</v>
      </c>
      <c r="AI41" s="96">
        <f t="shared" si="36"/>
        <v>9.310784556413608E-2</v>
      </c>
      <c r="AJ41" s="96">
        <f t="shared" si="36"/>
        <v>8.3144337796674322E-2</v>
      </c>
      <c r="AK41" s="96">
        <f t="shared" si="36"/>
        <v>6.435931765802079E-2</v>
      </c>
      <c r="AL41" s="96">
        <f t="shared" si="36"/>
        <v>5.212773448265412E-2</v>
      </c>
      <c r="AM41" s="96">
        <f t="shared" si="36"/>
        <v>6.126872812824348E-2</v>
      </c>
      <c r="AN41" s="96">
        <f t="shared" si="36"/>
        <v>6.0575636098448654E-2</v>
      </c>
      <c r="AO41" s="96">
        <f t="shared" si="36"/>
        <v>5.1216507123146557E-2</v>
      </c>
      <c r="AP41" s="96">
        <f t="shared" si="36"/>
        <v>4.5980839939923211E-2</v>
      </c>
      <c r="AQ41" s="96">
        <f t="shared" si="36"/>
        <v>5.3785464597289237E-2</v>
      </c>
      <c r="AR41" s="96">
        <f t="shared" si="36"/>
        <v>6.7359982988850681E-2</v>
      </c>
      <c r="AS41" s="96">
        <f t="shared" si="36"/>
        <v>5.8179814612216788E-2</v>
      </c>
      <c r="AT41" s="96">
        <f t="shared" si="36"/>
        <v>7.4666855675178292E-2</v>
      </c>
      <c r="AU41" s="96">
        <f t="shared" si="36"/>
        <v>8.9374068342905982E-2</v>
      </c>
      <c r="AV41" s="95">
        <f t="shared" si="36"/>
        <v>6.6480909833961474E-2</v>
      </c>
    </row>
    <row r="42" spans="1:48" x14ac:dyDescent="0.3">
      <c r="M42" s="94" t="str">
        <f t="shared" si="35"/>
        <v>Products (All)</v>
      </c>
      <c r="N42" s="1" t="str">
        <f t="shared" si="35"/>
        <v>2+ Offers</v>
      </c>
      <c r="O42" s="8" t="str">
        <f t="shared" ref="O42:AV42" si="37">IFERROR(O22/SUMIFS(O$21:O$36,$M$21:$M$36,$M42),"")</f>
        <v/>
      </c>
      <c r="P42" s="8">
        <f t="shared" si="37"/>
        <v>0.41313799197887263</v>
      </c>
      <c r="Q42" s="8">
        <f t="shared" si="37"/>
        <v>0.42161378380488945</v>
      </c>
      <c r="R42" s="8">
        <f t="shared" si="37"/>
        <v>0.37582436015747989</v>
      </c>
      <c r="S42" s="8">
        <f t="shared" si="37"/>
        <v>0.38102335877015625</v>
      </c>
      <c r="T42" s="8">
        <f t="shared" si="37"/>
        <v>0.35726880456364568</v>
      </c>
      <c r="U42" s="8">
        <f t="shared" si="37"/>
        <v>0.40080435946425236</v>
      </c>
      <c r="V42" s="8">
        <f t="shared" si="37"/>
        <v>0.39463094068960725</v>
      </c>
      <c r="W42" s="8">
        <f t="shared" si="37"/>
        <v>0.38326143977221544</v>
      </c>
      <c r="X42" s="8">
        <f t="shared" si="37"/>
        <v>0.36419401947352109</v>
      </c>
      <c r="Y42" s="8">
        <f t="shared" si="37"/>
        <v>0.36299678747183606</v>
      </c>
      <c r="Z42" s="8">
        <f t="shared" si="37"/>
        <v>0.39276295396579347</v>
      </c>
      <c r="AA42" s="8">
        <f t="shared" si="37"/>
        <v>0.41742609552988275</v>
      </c>
      <c r="AB42" s="8">
        <f t="shared" si="37"/>
        <v>0.37476091472039058</v>
      </c>
      <c r="AC42" s="8">
        <f t="shared" si="37"/>
        <v>0.38816729345487599</v>
      </c>
      <c r="AD42" s="8">
        <f t="shared" si="37"/>
        <v>0.41377212131461477</v>
      </c>
      <c r="AE42" s="8">
        <f t="shared" si="37"/>
        <v>0.39738159237804949</v>
      </c>
      <c r="AF42" s="8">
        <f t="shared" si="37"/>
        <v>0.38019276999426094</v>
      </c>
      <c r="AG42" s="8">
        <f t="shared" si="37"/>
        <v>0.35762483818579777</v>
      </c>
      <c r="AH42" s="8">
        <f t="shared" si="37"/>
        <v>0.37506807943619402</v>
      </c>
      <c r="AI42" s="8">
        <f t="shared" si="37"/>
        <v>0.34242893491064769</v>
      </c>
      <c r="AJ42" s="8">
        <f t="shared" si="37"/>
        <v>0.33478360292274323</v>
      </c>
      <c r="AK42" s="8">
        <f t="shared" si="37"/>
        <v>0.3532752938581073</v>
      </c>
      <c r="AL42" s="8">
        <f t="shared" si="37"/>
        <v>0.33111189757932158</v>
      </c>
      <c r="AM42" s="8">
        <f t="shared" si="37"/>
        <v>0.37097278107115678</v>
      </c>
      <c r="AN42" s="8">
        <f t="shared" si="37"/>
        <v>0.33654171230906516</v>
      </c>
      <c r="AO42" s="8">
        <f t="shared" si="37"/>
        <v>0.32043362008512183</v>
      </c>
      <c r="AP42" s="8">
        <f t="shared" si="37"/>
        <v>0.31272687101387009</v>
      </c>
      <c r="AQ42" s="8">
        <f t="shared" si="37"/>
        <v>0.32451218258279829</v>
      </c>
      <c r="AR42" s="8">
        <f t="shared" si="37"/>
        <v>0.30221458383427391</v>
      </c>
      <c r="AS42" s="8">
        <f t="shared" si="37"/>
        <v>0.23941815787721682</v>
      </c>
      <c r="AT42" s="8">
        <f t="shared" si="37"/>
        <v>0.27007072628350198</v>
      </c>
      <c r="AU42" s="8">
        <f t="shared" si="37"/>
        <v>0.37326514564765206</v>
      </c>
      <c r="AV42" s="93">
        <f t="shared" si="37"/>
        <v>0.27176044468969401</v>
      </c>
    </row>
    <row r="43" spans="1:48" x14ac:dyDescent="0.3">
      <c r="M43" s="94" t="str">
        <f t="shared" si="35"/>
        <v>Products (All)</v>
      </c>
      <c r="N43" s="1" t="str">
        <f t="shared" si="35"/>
        <v>No Comp.</v>
      </c>
      <c r="O43" s="8" t="str">
        <f t="shared" ref="O43:AV43" si="38">IFERROR(O23/SUMIFS(O$21:O$36,$M$21:$M$36,$M43),"")</f>
        <v/>
      </c>
      <c r="P43" s="8">
        <f t="shared" si="38"/>
        <v>0.533162442545972</v>
      </c>
      <c r="Q43" s="8">
        <f t="shared" si="38"/>
        <v>0.51303754738630558</v>
      </c>
      <c r="R43" s="8">
        <f t="shared" si="38"/>
        <v>0.58229566031963365</v>
      </c>
      <c r="S43" s="8">
        <f t="shared" si="38"/>
        <v>0.58204516065278089</v>
      </c>
      <c r="T43" s="8">
        <f t="shared" si="38"/>
        <v>0.60944658258184681</v>
      </c>
      <c r="U43" s="8">
        <f t="shared" si="38"/>
        <v>0.56546107543430635</v>
      </c>
      <c r="V43" s="8">
        <f t="shared" si="38"/>
        <v>0.54853164071715554</v>
      </c>
      <c r="W43" s="8">
        <f t="shared" si="38"/>
        <v>0.5392354525395171</v>
      </c>
      <c r="X43" s="8">
        <f t="shared" si="38"/>
        <v>0.55433549326663811</v>
      </c>
      <c r="Y43" s="8">
        <f t="shared" si="38"/>
        <v>0.52151579262379866</v>
      </c>
      <c r="Z43" s="8">
        <f t="shared" si="38"/>
        <v>0.53174161636739858</v>
      </c>
      <c r="AA43" s="8">
        <f t="shared" si="38"/>
        <v>0.49460760982352597</v>
      </c>
      <c r="AB43" s="8">
        <f t="shared" si="38"/>
        <v>0.50901037949760419</v>
      </c>
      <c r="AC43" s="8">
        <f t="shared" si="38"/>
        <v>0.52369870995249668</v>
      </c>
      <c r="AD43" s="8">
        <f t="shared" si="38"/>
        <v>0.46665483055583479</v>
      </c>
      <c r="AE43" s="8">
        <f t="shared" si="38"/>
        <v>0.48833403620053278</v>
      </c>
      <c r="AF43" s="8">
        <f t="shared" si="38"/>
        <v>0.52400430965223033</v>
      </c>
      <c r="AG43" s="8">
        <f t="shared" si="38"/>
        <v>0.52997447083992777</v>
      </c>
      <c r="AH43" s="8">
        <f t="shared" si="38"/>
        <v>0.53677765630235552</v>
      </c>
      <c r="AI43" s="8">
        <f t="shared" si="38"/>
        <v>0.5566311797604665</v>
      </c>
      <c r="AJ43" s="8">
        <f t="shared" si="38"/>
        <v>0.57918783819754383</v>
      </c>
      <c r="AK43" s="8">
        <f t="shared" si="38"/>
        <v>0.57978107877089202</v>
      </c>
      <c r="AL43" s="8">
        <f t="shared" si="38"/>
        <v>0.61504565828548508</v>
      </c>
      <c r="AM43" s="8">
        <f t="shared" si="38"/>
        <v>0.56502459709162023</v>
      </c>
      <c r="AN43" s="8">
        <f t="shared" si="38"/>
        <v>0.60111922889834446</v>
      </c>
      <c r="AO43" s="8">
        <f t="shared" si="38"/>
        <v>0.62634147184411793</v>
      </c>
      <c r="AP43" s="8">
        <f t="shared" si="38"/>
        <v>0.63822467174314124</v>
      </c>
      <c r="AQ43" s="8">
        <f t="shared" si="38"/>
        <v>0.61646013351827889</v>
      </c>
      <c r="AR43" s="8">
        <f t="shared" si="38"/>
        <v>0.62754575121381628</v>
      </c>
      <c r="AS43" s="8">
        <f t="shared" si="38"/>
        <v>0.69954020548623197</v>
      </c>
      <c r="AT43" s="8">
        <f t="shared" si="38"/>
        <v>0.65196535049105808</v>
      </c>
      <c r="AU43" s="8">
        <f t="shared" si="38"/>
        <v>0.53436589208934204</v>
      </c>
      <c r="AV43" s="93">
        <f t="shared" si="38"/>
        <v>0.65345406618880686</v>
      </c>
    </row>
    <row r="44" spans="1:48" ht="15.75" customHeight="1" thickBot="1" x14ac:dyDescent="0.35">
      <c r="M44" s="92" t="str">
        <f t="shared" si="35"/>
        <v>Products (All)</v>
      </c>
      <c r="N44" s="91" t="str">
        <f t="shared" si="35"/>
        <v>Unlabeled</v>
      </c>
      <c r="O44" s="90" t="str">
        <f t="shared" ref="O44:AV44" si="39">IFERROR(O24/SUMIFS(O$21:O$36,$M$21:$M$36,$M44),"")</f>
        <v/>
      </c>
      <c r="P44" s="90">
        <f t="shared" si="39"/>
        <v>1.9527135324832034E-2</v>
      </c>
      <c r="Q44" s="90">
        <f t="shared" si="39"/>
        <v>3.2286763834600857E-2</v>
      </c>
      <c r="R44" s="90">
        <f t="shared" si="39"/>
        <v>1.4803957019270442E-2</v>
      </c>
      <c r="S44" s="90">
        <f t="shared" si="39"/>
        <v>1.531545673627642E-2</v>
      </c>
      <c r="T44" s="90">
        <f t="shared" si="39"/>
        <v>9.0557103803189428E-3</v>
      </c>
      <c r="U44" s="90">
        <f t="shared" si="39"/>
        <v>1.10541000981021E-2</v>
      </c>
      <c r="V44" s="90">
        <f t="shared" si="39"/>
        <v>3.6192110515663123E-2</v>
      </c>
      <c r="W44" s="90">
        <f t="shared" si="39"/>
        <v>5.1555423583812841E-2</v>
      </c>
      <c r="X44" s="90">
        <f t="shared" si="39"/>
        <v>5.4207170361651368E-2</v>
      </c>
      <c r="Y44" s="90">
        <f t="shared" si="39"/>
        <v>4.6990149363737563E-2</v>
      </c>
      <c r="Z44" s="90">
        <f t="shared" si="39"/>
        <v>1.4140793477256599E-2</v>
      </c>
      <c r="AA44" s="90">
        <f t="shared" si="39"/>
        <v>3.3364580288853939E-2</v>
      </c>
      <c r="AB44" s="90">
        <f t="shared" si="39"/>
        <v>2.0155683877070167E-2</v>
      </c>
      <c r="AC44" s="90">
        <f t="shared" si="39"/>
        <v>1.9659053595612635E-2</v>
      </c>
      <c r="AD44" s="90">
        <f t="shared" si="39"/>
        <v>1.2647605916899445E-2</v>
      </c>
      <c r="AE44" s="90">
        <f t="shared" si="39"/>
        <v>6.2656814074192532E-3</v>
      </c>
      <c r="AF44" s="90">
        <f t="shared" si="39"/>
        <v>2.0923903452975648E-3</v>
      </c>
      <c r="AG44" s="90">
        <f t="shared" si="39"/>
        <v>3.3758080250233004E-3</v>
      </c>
      <c r="AH44" s="90">
        <f t="shared" si="39"/>
        <v>2.7657029387571984E-3</v>
      </c>
      <c r="AI44" s="90">
        <f t="shared" si="39"/>
        <v>7.8320397647496862E-3</v>
      </c>
      <c r="AJ44" s="90">
        <f t="shared" si="39"/>
        <v>2.8842210830385918E-3</v>
      </c>
      <c r="AK44" s="90">
        <f t="shared" si="39"/>
        <v>2.5843097129799398E-3</v>
      </c>
      <c r="AL44" s="90">
        <f t="shared" si="39"/>
        <v>1.7147096525392638E-3</v>
      </c>
      <c r="AM44" s="90">
        <f t="shared" si="39"/>
        <v>2.7338937089795368E-3</v>
      </c>
      <c r="AN44" s="90">
        <f t="shared" si="39"/>
        <v>1.7634226941417592E-3</v>
      </c>
      <c r="AO44" s="90">
        <f t="shared" si="39"/>
        <v>2.0084009476137505E-3</v>
      </c>
      <c r="AP44" s="90">
        <f t="shared" si="39"/>
        <v>3.0676173030655097E-3</v>
      </c>
      <c r="AQ44" s="90">
        <f t="shared" si="39"/>
        <v>5.2422193016335395E-3</v>
      </c>
      <c r="AR44" s="90">
        <f t="shared" si="39"/>
        <v>2.879681963059222E-3</v>
      </c>
      <c r="AS44" s="90">
        <f t="shared" si="39"/>
        <v>2.8618220243344632E-3</v>
      </c>
      <c r="AT44" s="90">
        <f t="shared" si="39"/>
        <v>3.2970675502617605E-3</v>
      </c>
      <c r="AU44" s="90">
        <f t="shared" si="39"/>
        <v>2.9948939200999647E-3</v>
      </c>
      <c r="AV44" s="105">
        <f t="shared" si="39"/>
        <v>8.3045792875377084E-3</v>
      </c>
    </row>
    <row r="45" spans="1:48" x14ac:dyDescent="0.3">
      <c r="M45" s="98" t="str">
        <f t="shared" si="35"/>
        <v>R&amp;D</v>
      </c>
      <c r="N45" s="97" t="str">
        <f t="shared" si="35"/>
        <v>1 Offer</v>
      </c>
      <c r="O45" s="96" t="str">
        <f t="shared" ref="O45:AV45" si="40">IFERROR(O25/SUMIFS(O$21:O$36,$M$21:$M$36,$M45),"")</f>
        <v/>
      </c>
      <c r="P45" s="96">
        <f t="shared" si="40"/>
        <v>5.6518416662912657E-2</v>
      </c>
      <c r="Q45" s="96">
        <f t="shared" si="40"/>
        <v>5.3515068788336978E-2</v>
      </c>
      <c r="R45" s="96">
        <f t="shared" si="40"/>
        <v>5.3620147878818976E-2</v>
      </c>
      <c r="S45" s="96">
        <f t="shared" si="40"/>
        <v>4.3024027888231994E-2</v>
      </c>
      <c r="T45" s="96">
        <f t="shared" si="40"/>
        <v>5.2188967843753417E-2</v>
      </c>
      <c r="U45" s="96">
        <f t="shared" si="40"/>
        <v>6.8966595717257093E-2</v>
      </c>
      <c r="V45" s="96">
        <f t="shared" si="40"/>
        <v>6.7670623264316165E-2</v>
      </c>
      <c r="W45" s="96">
        <f t="shared" si="40"/>
        <v>7.4715998026332026E-2</v>
      </c>
      <c r="X45" s="96">
        <f t="shared" si="40"/>
        <v>8.9869726284558402E-2</v>
      </c>
      <c r="Y45" s="96">
        <f t="shared" si="40"/>
        <v>0.13323241437605796</v>
      </c>
      <c r="Z45" s="96">
        <f t="shared" si="40"/>
        <v>0.12572407156989607</v>
      </c>
      <c r="AA45" s="96">
        <f t="shared" si="40"/>
        <v>0.11982878023401823</v>
      </c>
      <c r="AB45" s="96">
        <f t="shared" si="40"/>
        <v>0.12248546794139616</v>
      </c>
      <c r="AC45" s="96">
        <f t="shared" si="40"/>
        <v>0.11916088683858272</v>
      </c>
      <c r="AD45" s="103">
        <f t="shared" si="40"/>
        <v>8.8018963245128048E-2</v>
      </c>
      <c r="AE45" s="102">
        <f t="shared" si="40"/>
        <v>8.777034589150759E-2</v>
      </c>
      <c r="AF45" s="96">
        <f t="shared" si="40"/>
        <v>0.1052618981221511</v>
      </c>
      <c r="AG45" s="96">
        <f t="shared" si="40"/>
        <v>0.11019132954499003</v>
      </c>
      <c r="AH45" s="96">
        <f t="shared" si="40"/>
        <v>0.11489233527979247</v>
      </c>
      <c r="AI45" s="96">
        <f t="shared" si="40"/>
        <v>0.13395938436358312</v>
      </c>
      <c r="AJ45" s="96">
        <f t="shared" si="40"/>
        <v>0.13100260079044956</v>
      </c>
      <c r="AK45" s="96">
        <f t="shared" si="40"/>
        <v>0.14580697752044017</v>
      </c>
      <c r="AL45" s="96">
        <f t="shared" si="40"/>
        <v>0.15130443341914085</v>
      </c>
      <c r="AM45" s="96">
        <f t="shared" si="40"/>
        <v>0.16409080026257333</v>
      </c>
      <c r="AN45" s="96">
        <f t="shared" si="40"/>
        <v>0.16611941968101304</v>
      </c>
      <c r="AO45" s="96">
        <f t="shared" si="40"/>
        <v>0.18096801472323104</v>
      </c>
      <c r="AP45" s="96">
        <f t="shared" si="40"/>
        <v>0.1795396149547476</v>
      </c>
      <c r="AQ45" s="101">
        <f t="shared" si="40"/>
        <v>0.21245595941499876</v>
      </c>
      <c r="AR45" s="100">
        <f t="shared" si="40"/>
        <v>0.21940272452812634</v>
      </c>
      <c r="AS45" s="96">
        <f t="shared" si="40"/>
        <v>0.20090776866759524</v>
      </c>
      <c r="AT45" s="96">
        <f t="shared" si="40"/>
        <v>0.18840092869912411</v>
      </c>
      <c r="AU45" s="96">
        <f t="shared" si="40"/>
        <v>0.17335298930097012</v>
      </c>
      <c r="AV45" s="95">
        <f t="shared" si="40"/>
        <v>0.1096571417651612</v>
      </c>
    </row>
    <row r="46" spans="1:48" x14ac:dyDescent="0.3">
      <c r="M46" s="94" t="str">
        <f t="shared" si="35"/>
        <v>R&amp;D</v>
      </c>
      <c r="N46" s="1" t="str">
        <f t="shared" si="35"/>
        <v>2+ Offers</v>
      </c>
      <c r="O46" s="8" t="str">
        <f t="shared" ref="O46:AV46" si="41">IFERROR(O26/SUMIFS(O$21:O$36,$M$21:$M$36,$M46),"")</f>
        <v/>
      </c>
      <c r="P46" s="8">
        <f t="shared" si="41"/>
        <v>0.43250025929288344</v>
      </c>
      <c r="Q46" s="8">
        <f t="shared" si="41"/>
        <v>0.49726877245231338</v>
      </c>
      <c r="R46" s="8">
        <f t="shared" si="41"/>
        <v>0.49818359218109215</v>
      </c>
      <c r="S46" s="8">
        <f t="shared" si="41"/>
        <v>0.45676876438252884</v>
      </c>
      <c r="T46" s="8">
        <f t="shared" si="41"/>
        <v>0.48780383041657005</v>
      </c>
      <c r="U46" s="8">
        <f t="shared" si="41"/>
        <v>0.50132503643445392</v>
      </c>
      <c r="V46" s="8">
        <f t="shared" si="41"/>
        <v>0.49322380112607506</v>
      </c>
      <c r="W46" s="8">
        <f t="shared" si="41"/>
        <v>0.49380268072602257</v>
      </c>
      <c r="X46" s="8">
        <f t="shared" si="41"/>
        <v>0.55977774577934503</v>
      </c>
      <c r="Y46" s="8">
        <f t="shared" si="41"/>
        <v>0.53801960531207282</v>
      </c>
      <c r="Z46" s="8">
        <f t="shared" si="41"/>
        <v>0.45061380697156428</v>
      </c>
      <c r="AA46" s="8">
        <f t="shared" si="41"/>
        <v>0.41459615167033936</v>
      </c>
      <c r="AB46" s="8">
        <f t="shared" si="41"/>
        <v>0.45349683710086625</v>
      </c>
      <c r="AC46" s="8">
        <f t="shared" si="41"/>
        <v>0.45903268852327944</v>
      </c>
      <c r="AD46" s="8">
        <f t="shared" si="41"/>
        <v>0.48283116132379472</v>
      </c>
      <c r="AE46" s="8">
        <f t="shared" si="41"/>
        <v>0.46307340916838891</v>
      </c>
      <c r="AF46" s="8">
        <f t="shared" si="41"/>
        <v>0.46557263249403763</v>
      </c>
      <c r="AG46" s="8">
        <f t="shared" si="41"/>
        <v>0.46565851288674276</v>
      </c>
      <c r="AH46" s="8">
        <f t="shared" si="41"/>
        <v>0.46389663433490663</v>
      </c>
      <c r="AI46" s="8">
        <f t="shared" si="41"/>
        <v>0.46821348272994917</v>
      </c>
      <c r="AJ46" s="8">
        <f t="shared" si="41"/>
        <v>0.46403128381926206</v>
      </c>
      <c r="AK46" s="8">
        <f t="shared" si="41"/>
        <v>0.45909157700684905</v>
      </c>
      <c r="AL46" s="8">
        <f t="shared" si="41"/>
        <v>0.51049017409777353</v>
      </c>
      <c r="AM46" s="8">
        <f t="shared" si="41"/>
        <v>0.48009711080193296</v>
      </c>
      <c r="AN46" s="8">
        <f t="shared" si="41"/>
        <v>0.46444764788773329</v>
      </c>
      <c r="AO46" s="8">
        <f t="shared" si="41"/>
        <v>0.43093972977612011</v>
      </c>
      <c r="AP46" s="8">
        <f t="shared" si="41"/>
        <v>0.40964856106118591</v>
      </c>
      <c r="AQ46" s="8">
        <f t="shared" si="41"/>
        <v>0.39902689454631757</v>
      </c>
      <c r="AR46" s="8">
        <f t="shared" si="41"/>
        <v>0.39727455242507226</v>
      </c>
      <c r="AS46" s="8">
        <f t="shared" si="41"/>
        <v>0.40054106671630485</v>
      </c>
      <c r="AT46" s="8">
        <f t="shared" si="41"/>
        <v>0.38539007221465077</v>
      </c>
      <c r="AU46" s="8">
        <f t="shared" si="41"/>
        <v>0.38152306868327907</v>
      </c>
      <c r="AV46" s="93">
        <f t="shared" si="41"/>
        <v>0.35158901709585105</v>
      </c>
    </row>
    <row r="47" spans="1:48" x14ac:dyDescent="0.3">
      <c r="M47" s="94" t="str">
        <f t="shared" si="35"/>
        <v>R&amp;D</v>
      </c>
      <c r="N47" s="1" t="str">
        <f t="shared" si="35"/>
        <v>No Comp.</v>
      </c>
      <c r="O47" s="8" t="str">
        <f t="shared" ref="O47:AV47" si="42">IFERROR(O27/SUMIFS(O$21:O$36,$M$21:$M$36,$M47),"")</f>
        <v/>
      </c>
      <c r="P47" s="8">
        <f t="shared" si="42"/>
        <v>0.38396775768929925</v>
      </c>
      <c r="Q47" s="8">
        <f t="shared" si="42"/>
        <v>0.39062021232822869</v>
      </c>
      <c r="R47" s="8">
        <f t="shared" si="42"/>
        <v>0.42226274250496038</v>
      </c>
      <c r="S47" s="8">
        <f t="shared" si="42"/>
        <v>0.48465350337848362</v>
      </c>
      <c r="T47" s="8">
        <f t="shared" si="42"/>
        <v>0.43779187550627524</v>
      </c>
      <c r="U47" s="8">
        <f t="shared" si="42"/>
        <v>0.42858424417296598</v>
      </c>
      <c r="V47" s="8">
        <f t="shared" si="42"/>
        <v>0.43669337558341759</v>
      </c>
      <c r="W47" s="8">
        <f t="shared" si="42"/>
        <v>0.42968271569523653</v>
      </c>
      <c r="X47" s="8">
        <f t="shared" si="42"/>
        <v>0.34933434220596543</v>
      </c>
      <c r="Y47" s="8">
        <f t="shared" si="42"/>
        <v>0.32782357198239792</v>
      </c>
      <c r="Z47" s="8">
        <f t="shared" si="42"/>
        <v>0.42302058284828981</v>
      </c>
      <c r="AA47" s="8">
        <f t="shared" si="42"/>
        <v>0.46210919341909018</v>
      </c>
      <c r="AB47" s="8">
        <f t="shared" si="42"/>
        <v>0.42029798026397802</v>
      </c>
      <c r="AC47" s="8">
        <f t="shared" si="42"/>
        <v>0.41417212637630002</v>
      </c>
      <c r="AD47" s="8">
        <f t="shared" si="42"/>
        <v>0.42152802793838445</v>
      </c>
      <c r="AE47" s="27">
        <f t="shared" si="42"/>
        <v>0.44634744410389438</v>
      </c>
      <c r="AF47" s="8">
        <f t="shared" si="42"/>
        <v>0.42841411390425921</v>
      </c>
      <c r="AG47" s="8">
        <f t="shared" si="42"/>
        <v>0.42350497214966409</v>
      </c>
      <c r="AH47" s="8">
        <f t="shared" si="42"/>
        <v>0.41963807838644979</v>
      </c>
      <c r="AI47" s="8">
        <f t="shared" si="42"/>
        <v>0.39776553545458093</v>
      </c>
      <c r="AJ47" s="8">
        <f t="shared" si="42"/>
        <v>0.40423230230798235</v>
      </c>
      <c r="AK47" s="8">
        <f t="shared" si="42"/>
        <v>0.39388951575340098</v>
      </c>
      <c r="AL47" s="8">
        <f t="shared" si="42"/>
        <v>0.33693418066595743</v>
      </c>
      <c r="AM47" s="8">
        <f t="shared" si="42"/>
        <v>0.35373610681715012</v>
      </c>
      <c r="AN47" s="8">
        <f t="shared" si="42"/>
        <v>0.36727360377481433</v>
      </c>
      <c r="AO47" s="8">
        <f t="shared" si="42"/>
        <v>0.38615239781647659</v>
      </c>
      <c r="AP47" s="8">
        <f t="shared" si="42"/>
        <v>0.40897591393813065</v>
      </c>
      <c r="AQ47" s="8">
        <f t="shared" si="42"/>
        <v>0.38458625617206904</v>
      </c>
      <c r="AR47" s="8">
        <f t="shared" si="42"/>
        <v>0.37786277065874174</v>
      </c>
      <c r="AS47" s="8">
        <f t="shared" si="42"/>
        <v>0.39308742724977719</v>
      </c>
      <c r="AT47" s="8">
        <f t="shared" si="42"/>
        <v>0.42298321997528199</v>
      </c>
      <c r="AU47" s="27">
        <f t="shared" si="42"/>
        <v>0.44085522560557328</v>
      </c>
      <c r="AV47" s="99">
        <f t="shared" si="42"/>
        <v>0.52486208524315126</v>
      </c>
    </row>
    <row r="48" spans="1:48" ht="15.75" customHeight="1" thickBot="1" x14ac:dyDescent="0.35">
      <c r="M48" s="92" t="str">
        <f t="shared" si="35"/>
        <v>R&amp;D</v>
      </c>
      <c r="N48" s="91" t="str">
        <f t="shared" si="35"/>
        <v>Unlabeled</v>
      </c>
      <c r="O48" s="90" t="str">
        <f t="shared" ref="O48:AV48" si="43">IFERROR(O28/SUMIFS(O$21:O$36,$M$21:$M$36,$M48),"")</f>
        <v/>
      </c>
      <c r="P48" s="90">
        <f t="shared" si="43"/>
        <v>0.12701356635490466</v>
      </c>
      <c r="Q48" s="90">
        <f t="shared" si="43"/>
        <v>5.8595946431120954E-2</v>
      </c>
      <c r="R48" s="90">
        <f t="shared" si="43"/>
        <v>2.5933517435128426E-2</v>
      </c>
      <c r="S48" s="90">
        <f t="shared" si="43"/>
        <v>1.5553704350755397E-2</v>
      </c>
      <c r="T48" s="90">
        <f t="shared" si="43"/>
        <v>2.2215326233401275E-2</v>
      </c>
      <c r="U48" s="90">
        <f t="shared" si="43"/>
        <v>1.1241236753228648E-3</v>
      </c>
      <c r="V48" s="90">
        <f t="shared" si="43"/>
        <v>2.4122000261911978E-3</v>
      </c>
      <c r="W48" s="90">
        <f t="shared" si="43"/>
        <v>1.7986055524089396E-3</v>
      </c>
      <c r="X48" s="90">
        <f t="shared" si="43"/>
        <v>1.0181857301310177E-3</v>
      </c>
      <c r="Y48" s="90">
        <f t="shared" si="43"/>
        <v>9.2440832947124601E-4</v>
      </c>
      <c r="Z48" s="90">
        <f t="shared" si="43"/>
        <v>6.4153861024990745E-4</v>
      </c>
      <c r="AA48" s="90">
        <f t="shared" si="43"/>
        <v>3.4658746765521874E-3</v>
      </c>
      <c r="AB48" s="90">
        <f t="shared" si="43"/>
        <v>3.7197146937594642E-3</v>
      </c>
      <c r="AC48" s="90">
        <f t="shared" si="43"/>
        <v>7.6342982618378191E-3</v>
      </c>
      <c r="AD48" s="90">
        <f t="shared" si="43"/>
        <v>7.6218474926927904E-3</v>
      </c>
      <c r="AE48" s="90">
        <f t="shared" si="43"/>
        <v>2.8088008362090523E-3</v>
      </c>
      <c r="AF48" s="90">
        <f t="shared" si="43"/>
        <v>7.5135547955212164E-4</v>
      </c>
      <c r="AG48" s="90">
        <f t="shared" si="43"/>
        <v>6.451854186032592E-4</v>
      </c>
      <c r="AH48" s="90">
        <f t="shared" si="43"/>
        <v>1.5729519988511285E-3</v>
      </c>
      <c r="AI48" s="90">
        <f t="shared" si="43"/>
        <v>6.1597451886665633E-5</v>
      </c>
      <c r="AJ48" s="90">
        <f t="shared" si="43"/>
        <v>7.3381308230599637E-4</v>
      </c>
      <c r="AK48" s="90">
        <f t="shared" si="43"/>
        <v>1.2119297193098713E-3</v>
      </c>
      <c r="AL48" s="90">
        <f t="shared" si="43"/>
        <v>1.2712118171282422E-3</v>
      </c>
      <c r="AM48" s="90">
        <f t="shared" si="43"/>
        <v>2.0759821183435117E-3</v>
      </c>
      <c r="AN48" s="90">
        <f t="shared" si="43"/>
        <v>2.1593286564392908E-3</v>
      </c>
      <c r="AO48" s="90">
        <f t="shared" si="43"/>
        <v>1.9398576841722385E-3</v>
      </c>
      <c r="AP48" s="90">
        <f t="shared" si="43"/>
        <v>1.8359100459358318E-3</v>
      </c>
      <c r="AQ48" s="90">
        <f t="shared" si="43"/>
        <v>3.9308898666145699E-3</v>
      </c>
      <c r="AR48" s="90">
        <f t="shared" si="43"/>
        <v>5.4599523880596223E-3</v>
      </c>
      <c r="AS48" s="90">
        <f t="shared" si="43"/>
        <v>5.463737366322702E-3</v>
      </c>
      <c r="AT48" s="90">
        <f t="shared" si="43"/>
        <v>3.2257791109432236E-3</v>
      </c>
      <c r="AU48" s="90">
        <f t="shared" si="43"/>
        <v>4.2687164101775123E-3</v>
      </c>
      <c r="AV48" s="105">
        <f t="shared" si="43"/>
        <v>1.389175589583661E-2</v>
      </c>
    </row>
    <row r="49" spans="13:48" x14ac:dyDescent="0.3">
      <c r="M49" s="98" t="str">
        <f t="shared" si="35"/>
        <v>Services (Non-R&amp;D)</v>
      </c>
      <c r="N49" s="97" t="str">
        <f t="shared" si="35"/>
        <v>1 Offer</v>
      </c>
      <c r="O49" s="96" t="str">
        <f t="shared" ref="O49:AV49" si="44">IFERROR(O29/SUMIFS(O$21:O$36,$M$21:$M$36,$M49),"")</f>
        <v/>
      </c>
      <c r="P49" s="96">
        <f t="shared" si="44"/>
        <v>4.8943991286826811E-2</v>
      </c>
      <c r="Q49" s="96">
        <f t="shared" si="44"/>
        <v>4.9732327063195352E-2</v>
      </c>
      <c r="R49" s="96">
        <f t="shared" si="44"/>
        <v>5.1396350101213538E-2</v>
      </c>
      <c r="S49" s="96">
        <f t="shared" si="44"/>
        <v>5.2965921131972848E-2</v>
      </c>
      <c r="T49" s="96">
        <f t="shared" si="44"/>
        <v>5.8109277681777337E-2</v>
      </c>
      <c r="U49" s="96">
        <f t="shared" si="44"/>
        <v>6.0323563875622828E-2</v>
      </c>
      <c r="V49" s="96">
        <f t="shared" si="44"/>
        <v>5.7532887431465014E-2</v>
      </c>
      <c r="W49" s="96">
        <f t="shared" si="44"/>
        <v>6.431236488710218E-2</v>
      </c>
      <c r="X49" s="96">
        <f t="shared" si="44"/>
        <v>7.2547404869676868E-2</v>
      </c>
      <c r="Y49" s="96">
        <f t="shared" si="44"/>
        <v>7.4508732645158809E-2</v>
      </c>
      <c r="Z49" s="96">
        <f t="shared" si="44"/>
        <v>8.9081805436235201E-2</v>
      </c>
      <c r="AA49" s="96">
        <f t="shared" si="44"/>
        <v>8.5551013753799032E-2</v>
      </c>
      <c r="AB49" s="96">
        <f t="shared" si="44"/>
        <v>9.0176477668843041E-2</v>
      </c>
      <c r="AC49" s="96">
        <f t="shared" si="44"/>
        <v>8.5799627571392936E-2</v>
      </c>
      <c r="AD49" s="96">
        <f t="shared" si="44"/>
        <v>0.12236985139665767</v>
      </c>
      <c r="AE49" s="96">
        <f t="shared" si="44"/>
        <v>0.13423478685844262</v>
      </c>
      <c r="AF49" s="96">
        <f t="shared" si="44"/>
        <v>0.12602666204473756</v>
      </c>
      <c r="AG49" s="96">
        <f t="shared" si="44"/>
        <v>0.12173906849357073</v>
      </c>
      <c r="AH49" s="96">
        <f t="shared" si="44"/>
        <v>0.12344674991420435</v>
      </c>
      <c r="AI49" s="96">
        <f t="shared" si="44"/>
        <v>0.12575116456155921</v>
      </c>
      <c r="AJ49" s="96">
        <f t="shared" si="44"/>
        <v>0.10921929968527384</v>
      </c>
      <c r="AK49" s="96">
        <f t="shared" si="44"/>
        <v>8.9441065754156779E-2</v>
      </c>
      <c r="AL49" s="96">
        <f t="shared" si="44"/>
        <v>8.1218212774677973E-2</v>
      </c>
      <c r="AM49" s="96">
        <f t="shared" si="44"/>
        <v>7.1380659485047571E-2</v>
      </c>
      <c r="AN49" s="96">
        <f t="shared" si="44"/>
        <v>6.8174661062588557E-2</v>
      </c>
      <c r="AO49" s="96">
        <f t="shared" si="44"/>
        <v>6.5315625330775992E-2</v>
      </c>
      <c r="AP49" s="96">
        <f t="shared" si="44"/>
        <v>6.9442465991592359E-2</v>
      </c>
      <c r="AQ49" s="96">
        <f t="shared" si="44"/>
        <v>7.9809437107449949E-2</v>
      </c>
      <c r="AR49" s="96">
        <f t="shared" si="44"/>
        <v>8.4126737206720842E-2</v>
      </c>
      <c r="AS49" s="96">
        <f t="shared" si="44"/>
        <v>9.1833614817137546E-2</v>
      </c>
      <c r="AT49" s="96">
        <f t="shared" si="44"/>
        <v>8.6141445790838683E-2</v>
      </c>
      <c r="AU49" s="96">
        <f t="shared" si="44"/>
        <v>8.3853219537529514E-2</v>
      </c>
      <c r="AV49" s="95">
        <f t="shared" si="44"/>
        <v>8.0478715810305926E-2</v>
      </c>
    </row>
    <row r="50" spans="13:48" x14ac:dyDescent="0.3">
      <c r="M50" s="94" t="str">
        <f t="shared" si="35"/>
        <v>Services (Non-R&amp;D)</v>
      </c>
      <c r="N50" s="1" t="str">
        <f t="shared" si="35"/>
        <v>2+ Offers</v>
      </c>
      <c r="O50" s="8" t="str">
        <f t="shared" ref="O50:AV50" si="45">IFERROR(O30/SUMIFS(O$21:O$36,$M$21:$M$36,$M50),"")</f>
        <v/>
      </c>
      <c r="P50" s="8">
        <f t="shared" si="45"/>
        <v>0.62881766882852896</v>
      </c>
      <c r="Q50" s="8">
        <f t="shared" si="45"/>
        <v>0.6136422204064379</v>
      </c>
      <c r="R50" s="8">
        <f t="shared" si="45"/>
        <v>0.62866181556362877</v>
      </c>
      <c r="S50" s="8">
        <f t="shared" si="45"/>
        <v>0.66296253829080876</v>
      </c>
      <c r="T50" s="8">
        <f t="shared" si="45"/>
        <v>0.65443545449448648</v>
      </c>
      <c r="U50" s="8">
        <f t="shared" si="45"/>
        <v>0.65769216981895628</v>
      </c>
      <c r="V50" s="8">
        <f t="shared" si="45"/>
        <v>0.65185595579348155</v>
      </c>
      <c r="W50" s="8">
        <f t="shared" si="45"/>
        <v>0.62580751777018606</v>
      </c>
      <c r="X50" s="8">
        <f t="shared" si="45"/>
        <v>0.64123203213624624</v>
      </c>
      <c r="Y50" s="8">
        <f t="shared" si="45"/>
        <v>0.65283409818855798</v>
      </c>
      <c r="Z50" s="8">
        <f t="shared" si="45"/>
        <v>0.66765305430193811</v>
      </c>
      <c r="AA50" s="8">
        <f t="shared" si="45"/>
        <v>0.65373632510414081</v>
      </c>
      <c r="AB50" s="8">
        <f t="shared" si="45"/>
        <v>0.62715087080290643</v>
      </c>
      <c r="AC50" s="8">
        <f t="shared" si="45"/>
        <v>0.6652867485811097</v>
      </c>
      <c r="AD50" s="8">
        <f t="shared" si="45"/>
        <v>0.63183387520488454</v>
      </c>
      <c r="AE50" s="8">
        <f t="shared" si="45"/>
        <v>0.63137346932318372</v>
      </c>
      <c r="AF50" s="8">
        <f t="shared" si="45"/>
        <v>0.65764181571386471</v>
      </c>
      <c r="AG50" s="8">
        <f t="shared" si="45"/>
        <v>0.66685189801203704</v>
      </c>
      <c r="AH50" s="8">
        <f t="shared" si="45"/>
        <v>0.66513192047728109</v>
      </c>
      <c r="AI50" s="8">
        <f t="shared" si="45"/>
        <v>0.65507521019556225</v>
      </c>
      <c r="AJ50" s="8">
        <f t="shared" si="45"/>
        <v>0.65527609754849991</v>
      </c>
      <c r="AK50" s="8">
        <f t="shared" si="45"/>
        <v>0.65569631055834721</v>
      </c>
      <c r="AL50" s="8">
        <f t="shared" si="45"/>
        <v>0.64803669969293687</v>
      </c>
      <c r="AM50" s="8">
        <f t="shared" si="45"/>
        <v>0.64813304446063058</v>
      </c>
      <c r="AN50" s="8">
        <f t="shared" si="45"/>
        <v>0.6376895564163404</v>
      </c>
      <c r="AO50" s="8">
        <f t="shared" si="45"/>
        <v>0.62928684059822282</v>
      </c>
      <c r="AP50" s="8">
        <f t="shared" si="45"/>
        <v>0.63354266719720576</v>
      </c>
      <c r="AQ50" s="8">
        <f t="shared" si="45"/>
        <v>0.63974163480045598</v>
      </c>
      <c r="AR50" s="8">
        <f t="shared" si="45"/>
        <v>0.64376170445324832</v>
      </c>
      <c r="AS50" s="8">
        <f t="shared" si="45"/>
        <v>0.6418221325236777</v>
      </c>
      <c r="AT50" s="8">
        <f t="shared" si="45"/>
        <v>0.62543384609331953</v>
      </c>
      <c r="AU50" s="8">
        <f t="shared" si="45"/>
        <v>0.63655195347735172</v>
      </c>
      <c r="AV50" s="93">
        <f t="shared" si="45"/>
        <v>0.63071463958253182</v>
      </c>
    </row>
    <row r="51" spans="13:48" x14ac:dyDescent="0.3">
      <c r="M51" s="94" t="str">
        <f t="shared" si="35"/>
        <v>Services (Non-R&amp;D)</v>
      </c>
      <c r="N51" s="1" t="str">
        <f t="shared" si="35"/>
        <v>No Comp.</v>
      </c>
      <c r="O51" s="8" t="str">
        <f t="shared" ref="O51:AV51" si="46">IFERROR(O31/SUMIFS(O$21:O$36,$M$21:$M$36,$M51),"")</f>
        <v/>
      </c>
      <c r="P51" s="8">
        <f t="shared" si="46"/>
        <v>0.31470592460642954</v>
      </c>
      <c r="Q51" s="8">
        <f t="shared" si="46"/>
        <v>0.33212497162057392</v>
      </c>
      <c r="R51" s="8">
        <f t="shared" si="46"/>
        <v>0.3186760452788252</v>
      </c>
      <c r="S51" s="8">
        <f t="shared" si="46"/>
        <v>0.28110489050820148</v>
      </c>
      <c r="T51" s="8">
        <f t="shared" si="46"/>
        <v>0.27590962147772569</v>
      </c>
      <c r="U51" s="8">
        <f t="shared" si="46"/>
        <v>0.2780630174311069</v>
      </c>
      <c r="V51" s="8">
        <f t="shared" si="46"/>
        <v>0.2757963081633783</v>
      </c>
      <c r="W51" s="8">
        <f t="shared" si="46"/>
        <v>0.265701027170133</v>
      </c>
      <c r="X51" s="8">
        <f t="shared" si="46"/>
        <v>0.23421239989362497</v>
      </c>
      <c r="Y51" s="8">
        <f t="shared" si="46"/>
        <v>0.21799657570890588</v>
      </c>
      <c r="Z51" s="8">
        <f t="shared" si="46"/>
        <v>0.21293810059242907</v>
      </c>
      <c r="AA51" s="8">
        <f t="shared" si="46"/>
        <v>0.21156252292580052</v>
      </c>
      <c r="AB51" s="8">
        <f t="shared" si="46"/>
        <v>0.22588127674166467</v>
      </c>
      <c r="AC51" s="8">
        <f t="shared" si="46"/>
        <v>0.19415616147550127</v>
      </c>
      <c r="AD51" s="8">
        <f t="shared" si="46"/>
        <v>0.19009288501350285</v>
      </c>
      <c r="AE51" s="8">
        <f t="shared" si="46"/>
        <v>0.19173947568339816</v>
      </c>
      <c r="AF51" s="8">
        <f t="shared" si="46"/>
        <v>0.20978730299282278</v>
      </c>
      <c r="AG51" s="8">
        <f t="shared" si="46"/>
        <v>0.20434119757286609</v>
      </c>
      <c r="AH51" s="8">
        <f t="shared" si="46"/>
        <v>0.20553916866208025</v>
      </c>
      <c r="AI51" s="8">
        <f t="shared" si="46"/>
        <v>0.19944865858859848</v>
      </c>
      <c r="AJ51" s="8">
        <f t="shared" si="46"/>
        <v>0.21068473688833875</v>
      </c>
      <c r="AK51" s="8">
        <f t="shared" si="46"/>
        <v>0.23456869017296295</v>
      </c>
      <c r="AL51" s="8">
        <f t="shared" si="46"/>
        <v>0.24715337135375315</v>
      </c>
      <c r="AM51" s="8">
        <f t="shared" si="46"/>
        <v>0.26657585996573435</v>
      </c>
      <c r="AN51" s="8">
        <f t="shared" si="46"/>
        <v>0.28145304622505019</v>
      </c>
      <c r="AO51" s="8">
        <f t="shared" si="46"/>
        <v>0.29406549571369278</v>
      </c>
      <c r="AP51" s="8">
        <f t="shared" si="46"/>
        <v>0.28643491380731695</v>
      </c>
      <c r="AQ51" s="8">
        <f t="shared" si="46"/>
        <v>0.27300577528137432</v>
      </c>
      <c r="AR51" s="8">
        <f t="shared" si="46"/>
        <v>0.26699201976266823</v>
      </c>
      <c r="AS51" s="8">
        <f t="shared" si="46"/>
        <v>0.26128334781859947</v>
      </c>
      <c r="AT51" s="8">
        <f t="shared" si="46"/>
        <v>0.28339186124804705</v>
      </c>
      <c r="AU51" s="8">
        <f t="shared" si="46"/>
        <v>0.27626574732646225</v>
      </c>
      <c r="AV51" s="93">
        <f t="shared" si="46"/>
        <v>0.28281828788442548</v>
      </c>
    </row>
    <row r="52" spans="13:48" ht="15.75" customHeight="1" thickBot="1" x14ac:dyDescent="0.35">
      <c r="M52" s="92" t="str">
        <f t="shared" si="35"/>
        <v>Services (Non-R&amp;D)</v>
      </c>
      <c r="N52" s="91" t="str">
        <f t="shared" si="35"/>
        <v>Unlabeled</v>
      </c>
      <c r="O52" s="90" t="str">
        <f t="shared" ref="O52:AV52" si="47">IFERROR(O32/SUMIFS(O$21:O$36,$M$21:$M$36,$M52),"")</f>
        <v/>
      </c>
      <c r="P52" s="90">
        <f t="shared" si="47"/>
        <v>7.5324152782146976E-3</v>
      </c>
      <c r="Q52" s="90">
        <f t="shared" si="47"/>
        <v>4.5004809097928949E-3</v>
      </c>
      <c r="R52" s="90">
        <f t="shared" si="47"/>
        <v>1.2657890563324403E-3</v>
      </c>
      <c r="S52" s="90">
        <f t="shared" si="47"/>
        <v>2.9666500690169245E-3</v>
      </c>
      <c r="T52" s="90">
        <f t="shared" si="47"/>
        <v>1.1545646346010472E-2</v>
      </c>
      <c r="U52" s="90">
        <f t="shared" si="47"/>
        <v>3.921248874314099E-3</v>
      </c>
      <c r="V52" s="90">
        <f t="shared" si="47"/>
        <v>1.4814848611675245E-2</v>
      </c>
      <c r="W52" s="90">
        <f t="shared" si="47"/>
        <v>4.4179090172578817E-2</v>
      </c>
      <c r="X52" s="90">
        <f t="shared" si="47"/>
        <v>5.20081631004519E-2</v>
      </c>
      <c r="Y52" s="90">
        <f t="shared" si="47"/>
        <v>5.4660593457377324E-2</v>
      </c>
      <c r="Z52" s="90">
        <f t="shared" si="47"/>
        <v>3.0327039669397583E-2</v>
      </c>
      <c r="AA52" s="90">
        <f t="shared" si="47"/>
        <v>4.915013821625961E-2</v>
      </c>
      <c r="AB52" s="90">
        <f t="shared" si="47"/>
        <v>5.6791374786586038E-2</v>
      </c>
      <c r="AC52" s="90">
        <f t="shared" si="47"/>
        <v>5.47574623719961E-2</v>
      </c>
      <c r="AD52" s="90">
        <f t="shared" si="47"/>
        <v>5.5703388384955005E-2</v>
      </c>
      <c r="AE52" s="90">
        <f t="shared" si="47"/>
        <v>4.2652268134975579E-2</v>
      </c>
      <c r="AF52" s="90">
        <f t="shared" si="47"/>
        <v>6.5442192485749805E-3</v>
      </c>
      <c r="AG52" s="90">
        <f t="shared" si="47"/>
        <v>7.067835921526152E-3</v>
      </c>
      <c r="AH52" s="90">
        <f t="shared" si="47"/>
        <v>5.8821609464343094E-3</v>
      </c>
      <c r="AI52" s="90">
        <f t="shared" si="47"/>
        <v>1.9724966654280203E-2</v>
      </c>
      <c r="AJ52" s="90">
        <f t="shared" si="47"/>
        <v>2.4819865877887516E-2</v>
      </c>
      <c r="AK52" s="90">
        <f t="shared" si="47"/>
        <v>2.0293933514533184E-2</v>
      </c>
      <c r="AL52" s="90">
        <f t="shared" si="47"/>
        <v>2.3591716178631858E-2</v>
      </c>
      <c r="AM52" s="90">
        <f t="shared" si="47"/>
        <v>1.3910436088587363E-2</v>
      </c>
      <c r="AN52" s="90">
        <f t="shared" si="47"/>
        <v>1.2682736296020786E-2</v>
      </c>
      <c r="AO52" s="90">
        <f t="shared" si="47"/>
        <v>1.1332038357308378E-2</v>
      </c>
      <c r="AP52" s="90">
        <f t="shared" si="47"/>
        <v>1.0579953003884838E-2</v>
      </c>
      <c r="AQ52" s="90">
        <f t="shared" si="47"/>
        <v>7.4431528107196526E-3</v>
      </c>
      <c r="AR52" s="90">
        <f t="shared" si="47"/>
        <v>5.1195385773625014E-3</v>
      </c>
      <c r="AS52" s="90">
        <f t="shared" si="47"/>
        <v>5.0609048405853225E-3</v>
      </c>
      <c r="AT52" s="90">
        <f t="shared" si="47"/>
        <v>5.0328468677947142E-3</v>
      </c>
      <c r="AU52" s="90">
        <f t="shared" si="47"/>
        <v>3.3290796586563968E-3</v>
      </c>
      <c r="AV52" s="105">
        <f t="shared" si="47"/>
        <v>5.988356722736698E-3</v>
      </c>
    </row>
    <row r="53" spans="13:48" x14ac:dyDescent="0.3">
      <c r="M53" s="98" t="str">
        <f t="shared" si="35"/>
        <v>Unlabeled</v>
      </c>
      <c r="N53" s="97" t="str">
        <f t="shared" si="35"/>
        <v>1 Offer</v>
      </c>
      <c r="O53" s="96" t="str">
        <f t="shared" ref="O53:AV53" si="48">IFERROR(O33/SUMIFS(O$21:O$36,$M$21:$M$36,$M53),"")</f>
        <v/>
      </c>
      <c r="P53" s="96" t="str">
        <f t="shared" si="48"/>
        <v/>
      </c>
      <c r="Q53" s="96" t="str">
        <f t="shared" si="48"/>
        <v/>
      </c>
      <c r="R53" s="96" t="str">
        <f t="shared" si="48"/>
        <v/>
      </c>
      <c r="S53" s="96" t="str">
        <f t="shared" si="48"/>
        <v/>
      </c>
      <c r="T53" s="96" t="str">
        <f t="shared" si="48"/>
        <v/>
      </c>
      <c r="U53" s="96" t="str">
        <f t="shared" si="48"/>
        <v/>
      </c>
      <c r="V53" s="96" t="str">
        <f t="shared" si="48"/>
        <v/>
      </c>
      <c r="W53" s="96" t="str">
        <f t="shared" si="48"/>
        <v/>
      </c>
      <c r="X53" s="96" t="str">
        <f t="shared" si="48"/>
        <v/>
      </c>
      <c r="Y53" s="96">
        <f t="shared" si="48"/>
        <v>0.12508634964534682</v>
      </c>
      <c r="Z53" s="96">
        <f t="shared" si="48"/>
        <v>0.28065796170356055</v>
      </c>
      <c r="AA53" s="96">
        <f t="shared" si="48"/>
        <v>0.16537862058987099</v>
      </c>
      <c r="AB53" s="96">
        <f t="shared" si="48"/>
        <v>0.10834980306237223</v>
      </c>
      <c r="AC53" s="96">
        <f t="shared" si="48"/>
        <v>0.26703768913067588</v>
      </c>
      <c r="AD53" s="96">
        <f t="shared" si="48"/>
        <v>1.3364805115578859E-2</v>
      </c>
      <c r="AE53" s="96">
        <f t="shared" si="48"/>
        <v>3.0276695285536864E-2</v>
      </c>
      <c r="AF53" s="96">
        <f t="shared" si="48"/>
        <v>0</v>
      </c>
      <c r="AG53" s="96">
        <f t="shared" si="48"/>
        <v>-7.1685119908874009E-2</v>
      </c>
      <c r="AH53" s="96">
        <f t="shared" si="48"/>
        <v>0.26285209402638887</v>
      </c>
      <c r="AI53" s="96">
        <f t="shared" si="48"/>
        <v>3.4992564065283983E-2</v>
      </c>
      <c r="AJ53" s="96">
        <f t="shared" si="48"/>
        <v>0.20438913044829457</v>
      </c>
      <c r="AK53" s="96" t="str">
        <f t="shared" si="48"/>
        <v/>
      </c>
      <c r="AL53" s="96">
        <f t="shared" si="48"/>
        <v>0.52295646973566534</v>
      </c>
      <c r="AM53" s="96" t="str">
        <f t="shared" si="48"/>
        <v/>
      </c>
      <c r="AN53" s="96" t="str">
        <f t="shared" si="48"/>
        <v/>
      </c>
      <c r="AO53" s="96">
        <f t="shared" si="48"/>
        <v>-6.4654225094075706E-4</v>
      </c>
      <c r="AP53" s="96">
        <f t="shared" si="48"/>
        <v>0</v>
      </c>
      <c r="AQ53" s="96">
        <f t="shared" si="48"/>
        <v>1.0949490168223925</v>
      </c>
      <c r="AR53" s="96">
        <f t="shared" si="48"/>
        <v>1</v>
      </c>
      <c r="AS53" s="96">
        <f t="shared" si="48"/>
        <v>0</v>
      </c>
      <c r="AT53" s="96">
        <f t="shared" si="48"/>
        <v>0.97411445552345743</v>
      </c>
      <c r="AU53" s="96" t="str">
        <f t="shared" si="48"/>
        <v/>
      </c>
      <c r="AV53" s="95" t="str">
        <f t="shared" si="48"/>
        <v/>
      </c>
    </row>
    <row r="54" spans="13:48" x14ac:dyDescent="0.3">
      <c r="M54" s="94" t="str">
        <f t="shared" si="35"/>
        <v>Unlabeled</v>
      </c>
      <c r="N54" s="1" t="str">
        <f t="shared" si="35"/>
        <v>2+ Offers</v>
      </c>
      <c r="O54" s="8" t="str">
        <f t="shared" ref="O54:AV54" si="49">IFERROR(O34/SUMIFS(O$21:O$36,$M$21:$M$36,$M54),"")</f>
        <v/>
      </c>
      <c r="P54" s="8" t="str">
        <f t="shared" si="49"/>
        <v/>
      </c>
      <c r="Q54" s="8" t="str">
        <f t="shared" si="49"/>
        <v/>
      </c>
      <c r="R54" s="8" t="str">
        <f t="shared" si="49"/>
        <v/>
      </c>
      <c r="S54" s="8" t="str">
        <f t="shared" si="49"/>
        <v/>
      </c>
      <c r="T54" s="8" t="str">
        <f t="shared" si="49"/>
        <v/>
      </c>
      <c r="U54" s="8" t="str">
        <f t="shared" si="49"/>
        <v/>
      </c>
      <c r="V54" s="8" t="str">
        <f t="shared" si="49"/>
        <v/>
      </c>
      <c r="W54" s="8" t="str">
        <f t="shared" si="49"/>
        <v/>
      </c>
      <c r="X54" s="8" t="str">
        <f t="shared" si="49"/>
        <v/>
      </c>
      <c r="Y54" s="8">
        <f t="shared" si="49"/>
        <v>0.75088307962001544</v>
      </c>
      <c r="Z54" s="8">
        <f t="shared" si="49"/>
        <v>0.47871122762424267</v>
      </c>
      <c r="AA54" s="8">
        <f t="shared" si="49"/>
        <v>0.76412441105545548</v>
      </c>
      <c r="AB54" s="8">
        <f t="shared" si="49"/>
        <v>0.21345252651086283</v>
      </c>
      <c r="AC54" s="8">
        <f t="shared" si="49"/>
        <v>0.16944106055222072</v>
      </c>
      <c r="AD54" s="8">
        <f t="shared" si="49"/>
        <v>0.477860636899678</v>
      </c>
      <c r="AE54" s="8">
        <f t="shared" si="49"/>
        <v>0.12568835160919697</v>
      </c>
      <c r="AF54" s="8">
        <f t="shared" si="49"/>
        <v>3.8613048121020566E-2</v>
      </c>
      <c r="AG54" s="8">
        <f t="shared" si="49"/>
        <v>-0.30356067405031539</v>
      </c>
      <c r="AH54" s="8">
        <f t="shared" si="49"/>
        <v>-9.9828818916065454E-4</v>
      </c>
      <c r="AI54" s="8">
        <f t="shared" si="49"/>
        <v>3.7516984998459624E-2</v>
      </c>
      <c r="AJ54" s="8">
        <f t="shared" si="49"/>
        <v>0.21820761864419122</v>
      </c>
      <c r="AK54" s="8">
        <f t="shared" si="49"/>
        <v>0.51421007881981406</v>
      </c>
      <c r="AL54" s="8">
        <f t="shared" si="49"/>
        <v>0.47704353026433471</v>
      </c>
      <c r="AM54" s="8" t="str">
        <f t="shared" si="49"/>
        <v/>
      </c>
      <c r="AN54" s="8" t="str">
        <f t="shared" si="49"/>
        <v/>
      </c>
      <c r="AO54" s="8">
        <f t="shared" si="49"/>
        <v>0.39100223160450154</v>
      </c>
      <c r="AP54" s="8">
        <f t="shared" si="49"/>
        <v>-1.8207396364614632E-4</v>
      </c>
      <c r="AQ54" s="8" t="str">
        <f t="shared" si="49"/>
        <v/>
      </c>
      <c r="AR54" s="8" t="str">
        <f t="shared" si="49"/>
        <v/>
      </c>
      <c r="AS54" s="8" t="str">
        <f t="shared" si="49"/>
        <v/>
      </c>
      <c r="AT54" s="8" t="str">
        <f t="shared" si="49"/>
        <v/>
      </c>
      <c r="AU54" s="8" t="str">
        <f t="shared" si="49"/>
        <v/>
      </c>
      <c r="AV54" s="93" t="str">
        <f t="shared" si="49"/>
        <v/>
      </c>
    </row>
    <row r="55" spans="13:48" x14ac:dyDescent="0.3">
      <c r="M55" s="94" t="str">
        <f t="shared" si="35"/>
        <v>Unlabeled</v>
      </c>
      <c r="N55" s="1" t="str">
        <f t="shared" si="35"/>
        <v>No Comp.</v>
      </c>
      <c r="O55" s="8" t="str">
        <f t="shared" ref="O55:AV55" si="50">IFERROR(O35/SUMIFS(O$21:O$36,$M$21:$M$36,$M55),"")</f>
        <v/>
      </c>
      <c r="P55" s="8" t="str">
        <f t="shared" si="50"/>
        <v/>
      </c>
      <c r="Q55" s="8" t="str">
        <f t="shared" si="50"/>
        <v/>
      </c>
      <c r="R55" s="8" t="str">
        <f t="shared" si="50"/>
        <v/>
      </c>
      <c r="S55" s="8" t="str">
        <f t="shared" si="50"/>
        <v/>
      </c>
      <c r="T55" s="8" t="str">
        <f t="shared" si="50"/>
        <v/>
      </c>
      <c r="U55" s="8" t="str">
        <f t="shared" si="50"/>
        <v/>
      </c>
      <c r="V55" s="8" t="str">
        <f t="shared" si="50"/>
        <v/>
      </c>
      <c r="W55" s="8" t="str">
        <f t="shared" si="50"/>
        <v/>
      </c>
      <c r="X55" s="8" t="str">
        <f t="shared" si="50"/>
        <v/>
      </c>
      <c r="Y55" s="8">
        <f t="shared" si="50"/>
        <v>4.2436872678266763E-2</v>
      </c>
      <c r="Z55" s="8">
        <f t="shared" si="50"/>
        <v>0.12228961101512423</v>
      </c>
      <c r="AA55" s="8">
        <f t="shared" si="50"/>
        <v>4.7363098595079277E-2</v>
      </c>
      <c r="AB55" s="8">
        <f t="shared" si="50"/>
        <v>0.60059893446740586</v>
      </c>
      <c r="AC55" s="8">
        <f t="shared" si="50"/>
        <v>0.53624536450809546</v>
      </c>
      <c r="AD55" s="8">
        <f t="shared" si="50"/>
        <v>0.40929538918349645</v>
      </c>
      <c r="AE55" s="8">
        <f t="shared" si="50"/>
        <v>0.81403583415522851</v>
      </c>
      <c r="AF55" s="8">
        <f t="shared" si="50"/>
        <v>0.92972969699305963</v>
      </c>
      <c r="AG55" s="8">
        <f t="shared" si="50"/>
        <v>0.21272467855862071</v>
      </c>
      <c r="AH55" s="8">
        <f t="shared" si="50"/>
        <v>0.49385387456222318</v>
      </c>
      <c r="AI55" s="8">
        <f t="shared" si="50"/>
        <v>0.71272058660381454</v>
      </c>
      <c r="AJ55" s="8">
        <f t="shared" si="50"/>
        <v>7.8609707344836813E-2</v>
      </c>
      <c r="AK55" s="8" t="str">
        <f t="shared" si="50"/>
        <v/>
      </c>
      <c r="AL55" s="8" t="str">
        <f t="shared" si="50"/>
        <v/>
      </c>
      <c r="AM55" s="8" t="str">
        <f t="shared" si="50"/>
        <v/>
      </c>
      <c r="AN55" s="8" t="str">
        <f t="shared" si="50"/>
        <v/>
      </c>
      <c r="AO55" s="8">
        <f t="shared" si="50"/>
        <v>0.60915897888145321</v>
      </c>
      <c r="AP55" s="8" t="str">
        <f t="shared" si="50"/>
        <v/>
      </c>
      <c r="AQ55" s="8" t="str">
        <f t="shared" si="50"/>
        <v/>
      </c>
      <c r="AR55" s="8" t="str">
        <f t="shared" si="50"/>
        <v/>
      </c>
      <c r="AS55" s="8">
        <f t="shared" si="50"/>
        <v>0</v>
      </c>
      <c r="AT55" s="8">
        <f t="shared" si="50"/>
        <v>0</v>
      </c>
      <c r="AU55" s="8" t="str">
        <f t="shared" si="50"/>
        <v/>
      </c>
      <c r="AV55" s="93">
        <f t="shared" si="50"/>
        <v>0</v>
      </c>
    </row>
    <row r="56" spans="13:48" ht="15.75" customHeight="1" thickBot="1" x14ac:dyDescent="0.35">
      <c r="M56" s="92" t="str">
        <f t="shared" si="35"/>
        <v>Unlabeled</v>
      </c>
      <c r="N56" s="91" t="str">
        <f t="shared" si="35"/>
        <v>Unlabeled</v>
      </c>
      <c r="O56" s="90" t="str">
        <f t="shared" ref="O56:AV56" si="51">IFERROR(O36/SUMIFS(O$21:O$36,$M$21:$M$36,$M56),"")</f>
        <v/>
      </c>
      <c r="P56" s="90" t="str">
        <f t="shared" si="51"/>
        <v/>
      </c>
      <c r="Q56" s="90" t="str">
        <f t="shared" si="51"/>
        <v/>
      </c>
      <c r="R56" s="90" t="str">
        <f t="shared" si="51"/>
        <v/>
      </c>
      <c r="S56" s="90" t="str">
        <f t="shared" si="51"/>
        <v/>
      </c>
      <c r="T56" s="90" t="str">
        <f t="shared" si="51"/>
        <v/>
      </c>
      <c r="U56" s="90" t="str">
        <f t="shared" si="51"/>
        <v/>
      </c>
      <c r="V56" s="90" t="str">
        <f t="shared" si="51"/>
        <v/>
      </c>
      <c r="W56" s="90" t="str">
        <f t="shared" si="51"/>
        <v/>
      </c>
      <c r="X56" s="90" t="str">
        <f t="shared" si="51"/>
        <v/>
      </c>
      <c r="Y56" s="90">
        <f t="shared" si="51"/>
        <v>8.1593698056371081E-2</v>
      </c>
      <c r="Z56" s="90">
        <f t="shared" si="51"/>
        <v>0.11834119965707257</v>
      </c>
      <c r="AA56" s="90">
        <f t="shared" si="51"/>
        <v>2.3133869759594323E-2</v>
      </c>
      <c r="AB56" s="90">
        <f t="shared" si="51"/>
        <v>7.7598735959359136E-2</v>
      </c>
      <c r="AC56" s="90">
        <f t="shared" si="51"/>
        <v>2.7275885809008055E-2</v>
      </c>
      <c r="AD56" s="90">
        <f t="shared" si="51"/>
        <v>9.9479168801246728E-2</v>
      </c>
      <c r="AE56" s="90">
        <f t="shared" si="51"/>
        <v>2.9999118950037727E-2</v>
      </c>
      <c r="AF56" s="90">
        <f t="shared" si="51"/>
        <v>3.1657254885919806E-2</v>
      </c>
      <c r="AG56" s="90">
        <f t="shared" si="51"/>
        <v>1.1625211154005686</v>
      </c>
      <c r="AH56" s="90">
        <f t="shared" si="51"/>
        <v>0.24429231960054856</v>
      </c>
      <c r="AI56" s="90">
        <f t="shared" si="51"/>
        <v>0.21476986433244172</v>
      </c>
      <c r="AJ56" s="90">
        <f t="shared" si="51"/>
        <v>0.4987935435626773</v>
      </c>
      <c r="AK56" s="90">
        <f t="shared" si="51"/>
        <v>0.48578992118018582</v>
      </c>
      <c r="AL56" s="90" t="str">
        <f t="shared" si="51"/>
        <v/>
      </c>
      <c r="AM56" s="90" t="str">
        <f t="shared" si="51"/>
        <v/>
      </c>
      <c r="AN56" s="90">
        <f t="shared" si="51"/>
        <v>1</v>
      </c>
      <c r="AO56" s="90">
        <f t="shared" si="51"/>
        <v>4.8533176498614868E-4</v>
      </c>
      <c r="AP56" s="90">
        <f t="shared" si="51"/>
        <v>1.0001820739636462</v>
      </c>
      <c r="AQ56" s="90">
        <f t="shared" si="51"/>
        <v>-9.4949016822392526E-2</v>
      </c>
      <c r="AR56" s="90">
        <f t="shared" si="51"/>
        <v>0</v>
      </c>
      <c r="AS56" s="90">
        <f t="shared" si="51"/>
        <v>1</v>
      </c>
      <c r="AT56" s="90">
        <f t="shared" si="51"/>
        <v>2.5885544476542521E-2</v>
      </c>
      <c r="AU56" s="90" t="str">
        <f t="shared" si="51"/>
        <v/>
      </c>
      <c r="AV56" s="105">
        <f t="shared" si="51"/>
        <v>1</v>
      </c>
    </row>
    <row r="57" spans="13:48" x14ac:dyDescent="0.3">
      <c r="N57" s="1" t="s">
        <v>75</v>
      </c>
      <c r="O57" s="8" t="b">
        <f t="shared" ref="O57:AV57" si="52">SUM(O41:O52)=3</f>
        <v>0</v>
      </c>
      <c r="P57" s="8" t="b">
        <f t="shared" si="52"/>
        <v>1</v>
      </c>
      <c r="Q57" s="8" t="b">
        <f t="shared" si="52"/>
        <v>1</v>
      </c>
      <c r="R57" s="8" t="b">
        <f t="shared" si="52"/>
        <v>1</v>
      </c>
      <c r="S57" s="8" t="b">
        <f t="shared" si="52"/>
        <v>1</v>
      </c>
      <c r="T57" s="8" t="b">
        <f t="shared" si="52"/>
        <v>1</v>
      </c>
      <c r="U57" s="8" t="b">
        <f t="shared" si="52"/>
        <v>1</v>
      </c>
      <c r="V57" s="8" t="b">
        <f t="shared" si="52"/>
        <v>1</v>
      </c>
      <c r="W57" s="8" t="b">
        <f t="shared" si="52"/>
        <v>1</v>
      </c>
      <c r="X57" s="8" t="b">
        <f t="shared" si="52"/>
        <v>1</v>
      </c>
      <c r="Y57" s="8" t="b">
        <f t="shared" si="52"/>
        <v>1</v>
      </c>
      <c r="Z57" s="8" t="b">
        <f t="shared" si="52"/>
        <v>1</v>
      </c>
      <c r="AA57" s="8" t="b">
        <f t="shared" si="52"/>
        <v>1</v>
      </c>
      <c r="AB57" s="8" t="b">
        <f t="shared" si="52"/>
        <v>1</v>
      </c>
      <c r="AC57" s="8" t="b">
        <f t="shared" si="52"/>
        <v>1</v>
      </c>
      <c r="AD57" s="8" t="b">
        <f t="shared" si="52"/>
        <v>1</v>
      </c>
      <c r="AE57" s="8" t="b">
        <f t="shared" si="52"/>
        <v>1</v>
      </c>
      <c r="AF57" s="8" t="b">
        <f t="shared" si="52"/>
        <v>1</v>
      </c>
      <c r="AG57" s="8" t="b">
        <f t="shared" si="52"/>
        <v>1</v>
      </c>
      <c r="AH57" s="8" t="b">
        <f t="shared" si="52"/>
        <v>1</v>
      </c>
      <c r="AI57" s="8" t="b">
        <f t="shared" si="52"/>
        <v>1</v>
      </c>
      <c r="AJ57" s="8" t="b">
        <f t="shared" si="52"/>
        <v>1</v>
      </c>
      <c r="AK57" s="8" t="b">
        <f t="shared" si="52"/>
        <v>1</v>
      </c>
      <c r="AL57" s="8" t="b">
        <f t="shared" si="52"/>
        <v>1</v>
      </c>
      <c r="AM57" s="8" t="b">
        <f t="shared" si="52"/>
        <v>1</v>
      </c>
      <c r="AN57" s="8" t="b">
        <f t="shared" si="52"/>
        <v>1</v>
      </c>
      <c r="AO57" s="8" t="b">
        <f t="shared" si="52"/>
        <v>1</v>
      </c>
      <c r="AP57" s="8" t="b">
        <f t="shared" si="52"/>
        <v>1</v>
      </c>
      <c r="AQ57" s="8" t="b">
        <f t="shared" si="52"/>
        <v>1</v>
      </c>
      <c r="AR57" s="8" t="b">
        <f t="shared" si="52"/>
        <v>1</v>
      </c>
      <c r="AS57" s="8" t="b">
        <f t="shared" si="52"/>
        <v>1</v>
      </c>
      <c r="AT57" s="8" t="b">
        <f t="shared" si="52"/>
        <v>1</v>
      </c>
      <c r="AU57" s="8" t="b">
        <f t="shared" si="52"/>
        <v>1</v>
      </c>
      <c r="AV57" s="8" t="b">
        <f t="shared" si="52"/>
        <v>1</v>
      </c>
    </row>
    <row r="63" spans="13:48" x14ac:dyDescent="0.3">
      <c r="X63" s="29"/>
    </row>
    <row r="64" spans="13:48" x14ac:dyDescent="0.3">
      <c r="X64" s="29"/>
    </row>
    <row r="65" spans="16:24" x14ac:dyDescent="0.3">
      <c r="X65" s="29"/>
    </row>
    <row r="66" spans="16:24" x14ac:dyDescent="0.3">
      <c r="X66" s="29"/>
    </row>
    <row r="67" spans="16:24" x14ac:dyDescent="0.3">
      <c r="X67" s="29"/>
    </row>
    <row r="68" spans="16:24" x14ac:dyDescent="0.3">
      <c r="X68" s="29"/>
    </row>
    <row r="69" spans="16:24" x14ac:dyDescent="0.3">
      <c r="X69" s="29"/>
    </row>
    <row r="70" spans="16:24" x14ac:dyDescent="0.3">
      <c r="P70" s="52"/>
      <c r="Q70" s="52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P18"/>
  <sheetViews>
    <sheetView workbookViewId="0">
      <pane xSplit="2" ySplit="1" topLeftCell="C2" activePane="bottomRight" state="frozen"/>
      <selection activeCell="Q56" sqref="Q56"/>
      <selection pane="topRight" activeCell="Q56" sqref="Q56"/>
      <selection pane="bottomLeft" activeCell="Q56" sqref="Q56"/>
      <selection pane="bottomRight" activeCell="A2" sqref="A2"/>
    </sheetView>
  </sheetViews>
  <sheetFormatPr defaultColWidth="11.5546875" defaultRowHeight="14.4" x14ac:dyDescent="0.3"/>
  <cols>
    <col min="1" max="1" width="40.6640625" customWidth="1"/>
    <col min="2" max="2" width="16.33203125" customWidth="1"/>
    <col min="3" max="16" width="18" customWidth="1"/>
  </cols>
  <sheetData>
    <row r="1" spans="1:16" x14ac:dyDescent="0.3">
      <c r="A1" s="3" t="s">
        <v>55</v>
      </c>
      <c r="B1" s="3" t="s">
        <v>54</v>
      </c>
      <c r="C1" s="3">
        <v>2009</v>
      </c>
      <c r="D1" s="3">
        <v>2010</v>
      </c>
      <c r="E1" s="3">
        <v>2011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  <c r="L1" s="3">
        <v>2018</v>
      </c>
      <c r="M1" s="3">
        <v>2019</v>
      </c>
      <c r="N1" s="3">
        <v>2020</v>
      </c>
      <c r="O1" s="3">
        <v>2021</v>
      </c>
      <c r="P1" s="3">
        <v>2022</v>
      </c>
    </row>
    <row r="2" spans="1:16" x14ac:dyDescent="0.3">
      <c r="A2" s="3" t="s">
        <v>52</v>
      </c>
      <c r="B2" s="3" t="s">
        <v>53</v>
      </c>
      <c r="C2" s="3">
        <v>3338332116.72404</v>
      </c>
      <c r="D2" s="3">
        <v>1847251508.0023999</v>
      </c>
      <c r="E2" s="3">
        <v>1948271045.6577401</v>
      </c>
      <c r="F2" s="3">
        <v>1507148104.2237101</v>
      </c>
      <c r="G2" s="3">
        <v>1899705830.3547001</v>
      </c>
      <c r="H2" s="3">
        <v>624584504.66423202</v>
      </c>
      <c r="I2" s="3">
        <v>603834935.48922396</v>
      </c>
      <c r="J2" s="3">
        <v>699621170.153813</v>
      </c>
      <c r="K2" s="3">
        <v>312686698.02461201</v>
      </c>
      <c r="L2" s="3">
        <v>347691108.86468202</v>
      </c>
      <c r="M2" s="3">
        <v>264337024.18842101</v>
      </c>
      <c r="N2" s="3">
        <v>686322260.61428201</v>
      </c>
      <c r="O2" s="3">
        <v>618413711.98616302</v>
      </c>
      <c r="P2" s="3">
        <v>4225266957.2953</v>
      </c>
    </row>
    <row r="3" spans="1:16" x14ac:dyDescent="0.3">
      <c r="A3" s="3" t="s">
        <v>51</v>
      </c>
      <c r="B3" s="3" t="s">
        <v>53</v>
      </c>
      <c r="C3" s="3">
        <v>1722252611.67821</v>
      </c>
      <c r="D3" s="3">
        <v>1991061160.3625</v>
      </c>
      <c r="E3" s="3">
        <v>1511326014.8332901</v>
      </c>
      <c r="F3" s="3">
        <v>1216698566.9461901</v>
      </c>
      <c r="G3" s="3">
        <v>636700303.26919401</v>
      </c>
      <c r="H3" s="3">
        <v>712510685.62006199</v>
      </c>
      <c r="I3" s="3">
        <v>616205913.54506195</v>
      </c>
      <c r="J3" s="3">
        <v>1399734924.1020899</v>
      </c>
      <c r="K3" s="3">
        <v>3369406200.6623101</v>
      </c>
      <c r="L3" s="3">
        <v>3098141986.2979999</v>
      </c>
      <c r="M3" s="3">
        <v>4084385147.8332701</v>
      </c>
      <c r="N3" s="3">
        <v>3156960563.7567601</v>
      </c>
      <c r="O3" s="3">
        <v>3679534379.2683301</v>
      </c>
      <c r="P3" s="3">
        <v>6055079067.1507998</v>
      </c>
    </row>
    <row r="4" spans="1:16" x14ac:dyDescent="0.3">
      <c r="A4" s="3" t="s">
        <v>50</v>
      </c>
      <c r="B4" s="3" t="s">
        <v>53</v>
      </c>
      <c r="C4" s="3">
        <v>17188153703.9842</v>
      </c>
      <c r="D4" s="3">
        <v>16676586744.0357</v>
      </c>
      <c r="E4" s="3">
        <v>13400495165.2013</v>
      </c>
      <c r="F4" s="3">
        <v>13010852380.664301</v>
      </c>
      <c r="G4" s="3">
        <v>13853735706.414801</v>
      </c>
      <c r="H4" s="3">
        <v>6575834540.2276897</v>
      </c>
      <c r="I4" s="3">
        <v>5425130078.0788603</v>
      </c>
      <c r="J4" s="3">
        <v>3977745055.9397802</v>
      </c>
      <c r="K4" s="3">
        <v>3832235447.72858</v>
      </c>
      <c r="L4" s="3">
        <v>3338643694.2116399</v>
      </c>
      <c r="M4" s="3">
        <v>3168538956.0837598</v>
      </c>
      <c r="N4" s="3">
        <v>2563153517.7406001</v>
      </c>
      <c r="O4" s="3">
        <v>2165289584.1971002</v>
      </c>
      <c r="P4" s="3">
        <v>2338827586.3024998</v>
      </c>
    </row>
    <row r="5" spans="1:16" x14ac:dyDescent="0.3">
      <c r="A5" s="3" t="s">
        <v>49</v>
      </c>
      <c r="B5" s="3" t="s">
        <v>53</v>
      </c>
      <c r="C5" s="3">
        <v>4165520253.0608902</v>
      </c>
      <c r="D5" s="3">
        <v>4513674105.8517704</v>
      </c>
      <c r="E5" s="3">
        <v>3947657097.5796499</v>
      </c>
      <c r="F5" s="3">
        <v>4219230459.8907199</v>
      </c>
      <c r="G5" s="3">
        <v>3037279381.9661298</v>
      </c>
      <c r="H5" s="3">
        <v>1852616362.2557199</v>
      </c>
      <c r="I5" s="3">
        <v>859144566.61550903</v>
      </c>
      <c r="J5" s="3">
        <v>928532773.07136595</v>
      </c>
      <c r="K5" s="3">
        <v>954478065.49833095</v>
      </c>
      <c r="L5" s="3">
        <v>942177553.75765598</v>
      </c>
      <c r="M5" s="3">
        <v>749617262.95322502</v>
      </c>
      <c r="N5" s="3">
        <v>795495326.77295399</v>
      </c>
      <c r="O5" s="3">
        <v>576872972.52475405</v>
      </c>
      <c r="P5" s="3">
        <v>595973712.34669995</v>
      </c>
    </row>
    <row r="6" spans="1:16" x14ac:dyDescent="0.3">
      <c r="A6" s="3" t="s">
        <v>48</v>
      </c>
      <c r="B6" s="3" t="s">
        <v>53</v>
      </c>
      <c r="C6" s="3">
        <v>23581713.892468698</v>
      </c>
      <c r="D6" s="3">
        <v>200001541.853769</v>
      </c>
      <c r="E6" s="3">
        <v>315513.55752440903</v>
      </c>
      <c r="F6" s="3">
        <v>-864315.09614737902</v>
      </c>
      <c r="G6" s="3">
        <v>8185756.2451853501</v>
      </c>
      <c r="H6" s="3">
        <v>2617136.3797029699</v>
      </c>
      <c r="I6" s="3">
        <v>210297.342764011</v>
      </c>
      <c r="J6" s="3">
        <v>475074.67246922699</v>
      </c>
      <c r="K6" s="3">
        <v>37022402.131475598</v>
      </c>
      <c r="L6" s="3">
        <v>947753.15169885801</v>
      </c>
      <c r="M6" s="3">
        <v>3106347.5529459701</v>
      </c>
      <c r="N6" s="3">
        <v>4430339.3520394601</v>
      </c>
      <c r="O6" s="3">
        <v>8438380.1716800295</v>
      </c>
      <c r="P6" s="3">
        <v>13888177.1285</v>
      </c>
    </row>
    <row r="7" spans="1:16" x14ac:dyDescent="0.3">
      <c r="A7" s="3" t="s">
        <v>47</v>
      </c>
      <c r="B7" s="3" t="s">
        <v>53</v>
      </c>
      <c r="C7" s="3">
        <v>2342083390.1514101</v>
      </c>
      <c r="D7" s="3">
        <v>1608294508.63253</v>
      </c>
      <c r="E7" s="3">
        <v>1610664482.7283399</v>
      </c>
      <c r="F7" s="3">
        <v>577218102.25124598</v>
      </c>
      <c r="G7" s="3">
        <v>208720796.97912499</v>
      </c>
      <c r="H7" s="3">
        <v>436435025.18545401</v>
      </c>
      <c r="I7" s="3">
        <v>216370974.60262901</v>
      </c>
      <c r="J7" s="3">
        <v>169101445.776564</v>
      </c>
      <c r="K7" s="3">
        <v>188975703.311571</v>
      </c>
      <c r="L7" s="3">
        <v>186458719.491689</v>
      </c>
      <c r="M7" s="3">
        <v>127273303.973858</v>
      </c>
      <c r="N7" s="3">
        <v>120002393.37016501</v>
      </c>
      <c r="O7" s="3">
        <v>141256706.03394401</v>
      </c>
      <c r="P7" s="3">
        <v>218811193.0697</v>
      </c>
    </row>
    <row r="8" spans="1:16" x14ac:dyDescent="0.3">
      <c r="A8" s="3" t="s">
        <v>6</v>
      </c>
      <c r="B8" s="3" t="s">
        <v>53</v>
      </c>
      <c r="C8" s="3">
        <v>12535646.115047701</v>
      </c>
      <c r="D8" s="3">
        <v>299752561.087376</v>
      </c>
      <c r="E8" s="3">
        <v>109857777.22475401</v>
      </c>
      <c r="F8" s="3">
        <v>932051.790737445</v>
      </c>
      <c r="G8" s="3">
        <v>-1091518.3703853199</v>
      </c>
      <c r="H8" s="3">
        <v>-27716536.544055</v>
      </c>
      <c r="I8" s="3">
        <v>-2333503.6660826998</v>
      </c>
      <c r="J8" s="3">
        <v>-2060273.7225949101</v>
      </c>
      <c r="K8" s="3">
        <v>-2631617.0192014398</v>
      </c>
      <c r="L8" s="3">
        <v>-1146096.9342246701</v>
      </c>
      <c r="M8" s="3">
        <v>-5423576.95082065</v>
      </c>
      <c r="N8" s="3">
        <v>-336867.52864930202</v>
      </c>
      <c r="O8" s="3">
        <v>-154120.69820681799</v>
      </c>
      <c r="P8" s="3">
        <v>-2174559.0284000002</v>
      </c>
    </row>
    <row r="9" spans="1:16" x14ac:dyDescent="0.3">
      <c r="A9" s="3" t="s">
        <v>52</v>
      </c>
      <c r="B9" s="3" t="s">
        <v>46</v>
      </c>
      <c r="C9" s="3">
        <v>76204803.678567499</v>
      </c>
      <c r="D9" s="3">
        <v>92067904.862075001</v>
      </c>
      <c r="E9" s="3">
        <v>243626.761633583</v>
      </c>
      <c r="F9" s="3">
        <v>399810.02892818599</v>
      </c>
      <c r="G9" s="3">
        <v>-207150.28659945299</v>
      </c>
      <c r="H9" s="3">
        <v>-28471.414223623698</v>
      </c>
      <c r="I9" s="3">
        <v>-40117.970394045296</v>
      </c>
      <c r="J9" s="3">
        <v>-439217.72731242899</v>
      </c>
      <c r="K9" s="3">
        <v>-436071.70442282601</v>
      </c>
      <c r="L9" s="3">
        <v>-1313.1982225704501</v>
      </c>
      <c r="M9" s="3">
        <v>-4708.37531209996</v>
      </c>
      <c r="N9" s="3">
        <v>-8477.1204188792999</v>
      </c>
      <c r="O9" s="3"/>
      <c r="P9" s="3"/>
    </row>
    <row r="10" spans="1:16" x14ac:dyDescent="0.3">
      <c r="A10" s="3" t="s">
        <v>51</v>
      </c>
      <c r="B10" s="3" t="s">
        <v>46</v>
      </c>
      <c r="C10" s="3">
        <v>35980948.602675296</v>
      </c>
      <c r="D10" s="3">
        <v>12223802.4247679</v>
      </c>
      <c r="E10" s="3">
        <v>1507340.6031952901</v>
      </c>
      <c r="F10" s="3">
        <v>1441518.1321897199</v>
      </c>
      <c r="G10" s="3">
        <v>34105.400644761401</v>
      </c>
      <c r="H10" s="3">
        <v>302978.33549050102</v>
      </c>
      <c r="I10" s="3">
        <v>961572.82571125799</v>
      </c>
      <c r="J10" s="3"/>
      <c r="K10" s="3"/>
      <c r="L10" s="3">
        <v>-6073.5986465809101</v>
      </c>
      <c r="M10" s="3">
        <v>-44406.720547212703</v>
      </c>
      <c r="N10" s="3">
        <v>-210.225955003264</v>
      </c>
      <c r="O10" s="3"/>
      <c r="P10" s="3">
        <v>1925870.125</v>
      </c>
    </row>
    <row r="11" spans="1:16" x14ac:dyDescent="0.3">
      <c r="A11" s="3" t="s">
        <v>50</v>
      </c>
      <c r="B11" s="3" t="s">
        <v>46</v>
      </c>
      <c r="C11" s="3">
        <v>501437273.32674199</v>
      </c>
      <c r="D11" s="3">
        <v>81949731.525573507</v>
      </c>
      <c r="E11" s="3">
        <v>-3375423.9855672601</v>
      </c>
      <c r="F11" s="3">
        <v>-1903827.18484558</v>
      </c>
      <c r="G11" s="3">
        <v>-337117.71388921398</v>
      </c>
      <c r="H11" s="3">
        <v>118761.17393693</v>
      </c>
      <c r="I11" s="3">
        <v>-38126.397098534399</v>
      </c>
      <c r="J11" s="3"/>
      <c r="K11" s="3">
        <v>-5572.6159117630896</v>
      </c>
      <c r="L11" s="3"/>
      <c r="M11" s="3"/>
      <c r="N11" s="3">
        <v>-19894.1548291822</v>
      </c>
      <c r="O11" s="3"/>
      <c r="P11" s="3"/>
    </row>
    <row r="12" spans="1:16" x14ac:dyDescent="0.3">
      <c r="A12" s="3" t="s">
        <v>49</v>
      </c>
      <c r="B12" s="3" t="s">
        <v>46</v>
      </c>
      <c r="C12" s="3">
        <v>23954631725.731998</v>
      </c>
      <c r="D12" s="3">
        <v>25832014320.616199</v>
      </c>
      <c r="E12" s="3">
        <v>26234116331.219501</v>
      </c>
      <c r="F12" s="3">
        <v>21041377559.9533</v>
      </c>
      <c r="G12" s="3">
        <v>19514466917.717499</v>
      </c>
      <c r="H12" s="3">
        <v>11604793627.562799</v>
      </c>
      <c r="I12" s="3">
        <v>11155213101.7645</v>
      </c>
      <c r="J12" s="3">
        <v>11192753039.830601</v>
      </c>
      <c r="K12" s="3">
        <v>10906097247.677299</v>
      </c>
      <c r="L12" s="3">
        <v>12448184605.091499</v>
      </c>
      <c r="M12" s="3">
        <v>12706203109.4779</v>
      </c>
      <c r="N12" s="3">
        <v>12496238333.2882</v>
      </c>
      <c r="O12" s="3">
        <v>10337058290.4189</v>
      </c>
      <c r="P12" s="3">
        <v>10569074926.014601</v>
      </c>
    </row>
    <row r="13" spans="1:16" x14ac:dyDescent="0.3">
      <c r="A13" s="3" t="s">
        <v>48</v>
      </c>
      <c r="B13" s="3" t="s">
        <v>46</v>
      </c>
      <c r="C13" s="3">
        <v>584777922.31092298</v>
      </c>
      <c r="D13" s="3">
        <v>623027544.52459204</v>
      </c>
      <c r="E13" s="3">
        <v>392195960.61969399</v>
      </c>
      <c r="F13" s="3">
        <v>137429447.16317001</v>
      </c>
      <c r="G13" s="3">
        <v>156817282.95052201</v>
      </c>
      <c r="H13" s="3">
        <v>484137595.06080198</v>
      </c>
      <c r="I13" s="3">
        <v>391381424.43452001</v>
      </c>
      <c r="J13" s="3">
        <v>344075404.56707698</v>
      </c>
      <c r="K13" s="3">
        <v>489886269.35924202</v>
      </c>
      <c r="L13" s="3">
        <v>531064362.66015702</v>
      </c>
      <c r="M13" s="3">
        <v>798054213.02079797</v>
      </c>
      <c r="N13" s="3">
        <v>759355999.47165096</v>
      </c>
      <c r="O13" s="3">
        <v>706724715.62232304</v>
      </c>
      <c r="P13" s="3">
        <v>1008385983.3273</v>
      </c>
    </row>
    <row r="14" spans="1:16" x14ac:dyDescent="0.3">
      <c r="A14" s="3" t="s">
        <v>47</v>
      </c>
      <c r="B14" s="3" t="s">
        <v>46</v>
      </c>
      <c r="C14" s="3">
        <v>14083165.879489399</v>
      </c>
      <c r="D14" s="3">
        <v>-1492051.90044952</v>
      </c>
      <c r="E14" s="3">
        <v>825397.69319143496</v>
      </c>
      <c r="F14" s="3">
        <v>-43789.639899084897</v>
      </c>
      <c r="G14" s="3">
        <v>-25530.944061123599</v>
      </c>
      <c r="H14" s="3">
        <v>-4501.1482620113202</v>
      </c>
      <c r="I14" s="3">
        <v>0</v>
      </c>
      <c r="J14" s="3"/>
      <c r="K14" s="3"/>
      <c r="L14" s="3"/>
      <c r="M14" s="3"/>
      <c r="N14" s="3">
        <v>0</v>
      </c>
      <c r="O14" s="3"/>
      <c r="P14" s="3"/>
    </row>
    <row r="15" spans="1:16" x14ac:dyDescent="0.3">
      <c r="A15" s="3" t="s">
        <v>6</v>
      </c>
      <c r="B15" s="3" t="s">
        <v>46</v>
      </c>
      <c r="C15" s="3">
        <v>480575178.909311</v>
      </c>
      <c r="D15" s="3">
        <v>1480641877.52174</v>
      </c>
      <c r="E15" s="3">
        <v>1715382647.2028999</v>
      </c>
      <c r="F15" s="3">
        <v>535944427.31969899</v>
      </c>
      <c r="G15" s="3">
        <v>368790281.80567902</v>
      </c>
      <c r="H15" s="3">
        <v>191127426.62882099</v>
      </c>
      <c r="I15" s="3">
        <v>139635445.91629499</v>
      </c>
      <c r="J15" s="3">
        <v>39492422.424074598</v>
      </c>
      <c r="K15" s="3">
        <v>39516798.018922299</v>
      </c>
      <c r="L15" s="3">
        <v>34339238.780030698</v>
      </c>
      <c r="M15" s="3">
        <v>3806541.7915711901</v>
      </c>
      <c r="N15" s="3">
        <v>-1471478.1959609899</v>
      </c>
      <c r="O15" s="3">
        <v>27209456.687423799</v>
      </c>
      <c r="P15" s="3">
        <v>57491247.343500003</v>
      </c>
    </row>
    <row r="18" spans="15:15" x14ac:dyDescent="0.3">
      <c r="O18" s="106" t="s">
        <v>45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D535-4A13-4F9C-A320-FE71881BECDE}">
  <sheetPr>
    <tabColor rgb="FF00B050"/>
  </sheetPr>
  <dimension ref="A1:BA76"/>
  <sheetViews>
    <sheetView workbookViewId="0">
      <pane xSplit="2" ySplit="1" topLeftCell="C24" activePane="bottomRight" state="frozen"/>
      <selection pane="topRight" activeCell="C1" sqref="C1"/>
      <selection pane="bottomLeft" activeCell="A2" sqref="A2"/>
      <selection pane="bottomRight" activeCell="M41" sqref="M41"/>
    </sheetView>
  </sheetViews>
  <sheetFormatPr defaultColWidth="11.5546875" defaultRowHeight="14.4" x14ac:dyDescent="0.3"/>
  <cols>
    <col min="2" max="2" width="36.6640625" customWidth="1"/>
    <col min="6" max="6" width="0" hidden="1" customWidth="1"/>
    <col min="9" max="9" width="0" hidden="1" customWidth="1"/>
    <col min="11" max="11" width="0" hidden="1" customWidth="1"/>
    <col min="13" max="13" width="11.5546875" customWidth="1"/>
    <col min="14" max="14" width="40.6640625" customWidth="1"/>
    <col min="15" max="15" width="16.33203125" hidden="1" customWidth="1"/>
    <col min="16" max="29" width="18" hidden="1" customWidth="1"/>
    <col min="30" max="33" width="11.5546875" hidden="1" customWidth="1"/>
  </cols>
  <sheetData>
    <row r="1" spans="1:47" x14ac:dyDescent="0.3">
      <c r="A1" t="str">
        <f t="shared" ref="A1:A23" si="0">M1</f>
        <v>Service</v>
      </c>
      <c r="B1" t="str">
        <f t="shared" ref="B1:B23" si="1">N1</f>
        <v>PlaceOfManufacture_DoD09</v>
      </c>
      <c r="C1">
        <f t="shared" ref="C1:K1" si="2">C26</f>
        <v>2015</v>
      </c>
      <c r="D1">
        <f t="shared" si="2"/>
        <v>2021</v>
      </c>
      <c r="E1">
        <f t="shared" si="2"/>
        <v>2022</v>
      </c>
      <c r="F1">
        <f t="shared" si="2"/>
        <v>0</v>
      </c>
      <c r="G1" t="str">
        <f t="shared" si="2"/>
        <v>2021-2021</v>
      </c>
      <c r="H1" t="str">
        <f t="shared" si="2"/>
        <v>2015-2021</v>
      </c>
      <c r="I1" t="str">
        <f t="shared" si="2"/>
        <v>0/2022</v>
      </c>
      <c r="J1" t="str">
        <f t="shared" si="2"/>
        <v>Share 2022</v>
      </c>
      <c r="K1" t="str">
        <f t="shared" si="2"/>
        <v xml:space="preserve">Share </v>
      </c>
      <c r="M1" t="s">
        <v>54</v>
      </c>
      <c r="N1" t="s">
        <v>55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135</v>
      </c>
      <c r="AP1" t="s">
        <v>136</v>
      </c>
      <c r="AQ1" t="s">
        <v>137</v>
      </c>
      <c r="AR1" t="s">
        <v>138</v>
      </c>
      <c r="AS1" t="s">
        <v>139</v>
      </c>
      <c r="AT1" t="s">
        <v>140</v>
      </c>
      <c r="AU1" t="s">
        <v>141</v>
      </c>
    </row>
    <row r="2" spans="1:47" x14ac:dyDescent="0.3">
      <c r="A2" t="str">
        <f t="shared" si="0"/>
        <v>Products</v>
      </c>
      <c r="B2" t="str">
        <f t="shared" si="1"/>
        <v>MFG Outside U.S.,
Other Exception or
Waiver</v>
      </c>
      <c r="M2" t="s">
        <v>53</v>
      </c>
      <c r="N2" t="s">
        <v>1065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>
        <v>20996152</v>
      </c>
      <c r="AA2" s="11"/>
      <c r="AB2" s="11">
        <v>451679.21</v>
      </c>
      <c r="AC2" s="11">
        <v>32163241.030499998</v>
      </c>
      <c r="AD2" s="11">
        <v>54398901.199199997</v>
      </c>
      <c r="AE2" s="11">
        <v>525233558.41240001</v>
      </c>
      <c r="AF2" s="11">
        <v>588383199.16100001</v>
      </c>
      <c r="AG2" s="11">
        <v>1420533841.2881999</v>
      </c>
      <c r="AH2" s="11">
        <v>2529794597.8161001</v>
      </c>
      <c r="AI2" s="11">
        <v>1412025968.6345999</v>
      </c>
      <c r="AJ2" s="11">
        <v>1519258451.2914</v>
      </c>
      <c r="AK2" s="11">
        <v>1196814186.0646999</v>
      </c>
      <c r="AL2" s="11">
        <v>1536147421.5121</v>
      </c>
      <c r="AM2" s="11">
        <v>514824676.9691</v>
      </c>
      <c r="AN2" s="11">
        <v>503427537.8635</v>
      </c>
      <c r="AO2" s="11">
        <v>588119566.67869997</v>
      </c>
      <c r="AP2" s="11">
        <v>267545395.8179</v>
      </c>
      <c r="AQ2" s="11">
        <v>304481660.36330003</v>
      </c>
      <c r="AR2" s="11">
        <v>236020447.82460001</v>
      </c>
      <c r="AS2" s="11">
        <v>620976402.22119999</v>
      </c>
      <c r="AT2" s="11">
        <v>578341799.64460003</v>
      </c>
      <c r="AU2" s="11">
        <v>4225266957.2953</v>
      </c>
    </row>
    <row r="3" spans="1:47" x14ac:dyDescent="0.3">
      <c r="A3" t="str">
        <f t="shared" si="0"/>
        <v>Products</v>
      </c>
      <c r="B3" t="str">
        <f t="shared" si="1"/>
        <v>MFG Outside U.S.,
Qualifying Country</v>
      </c>
      <c r="M3" t="s">
        <v>53</v>
      </c>
      <c r="N3" t="s">
        <v>1063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>
        <v>23440338</v>
      </c>
      <c r="Z3" s="11">
        <v>12045680</v>
      </c>
      <c r="AA3" s="11">
        <v>24660971</v>
      </c>
      <c r="AB3" s="11">
        <v>21035208</v>
      </c>
      <c r="AC3" s="11">
        <v>41460727.115199998</v>
      </c>
      <c r="AD3" s="11">
        <v>497733399.91540003</v>
      </c>
      <c r="AE3" s="11">
        <v>137130032.7103</v>
      </c>
      <c r="AF3" s="11">
        <v>-87306025.019199997</v>
      </c>
      <c r="AG3" s="11">
        <v>1228286637.2658999</v>
      </c>
      <c r="AH3" s="11">
        <v>1305126392.6891</v>
      </c>
      <c r="AI3" s="11">
        <v>1521953048.2948999</v>
      </c>
      <c r="AJ3" s="11">
        <v>1178529458.6241</v>
      </c>
      <c r="AK3" s="11">
        <v>966170544.88870001</v>
      </c>
      <c r="AL3" s="11">
        <v>514851043.52200001</v>
      </c>
      <c r="AM3" s="11">
        <v>587299365.93379998</v>
      </c>
      <c r="AN3" s="11">
        <v>513741434.3567</v>
      </c>
      <c r="AO3" s="11">
        <v>1176653211.9761</v>
      </c>
      <c r="AP3" s="11">
        <v>2882978781.3888001</v>
      </c>
      <c r="AQ3" s="11">
        <v>2713119179.5773001</v>
      </c>
      <c r="AR3" s="11">
        <v>3646853537.2199998</v>
      </c>
      <c r="AS3" s="11">
        <v>2856381215.2635999</v>
      </c>
      <c r="AT3" s="11">
        <v>3441108263.7958002</v>
      </c>
      <c r="AU3" s="11">
        <v>6055079067.1507998</v>
      </c>
    </row>
    <row r="4" spans="1:47" x14ac:dyDescent="0.3">
      <c r="A4" t="str">
        <f t="shared" si="0"/>
        <v>Products</v>
      </c>
      <c r="B4" t="str">
        <f t="shared" si="1"/>
        <v>MFG Outside U.S.,
Use outside U.S.</v>
      </c>
      <c r="M4" t="s">
        <v>53</v>
      </c>
      <c r="N4" t="s">
        <v>1062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>
        <v>4554679</v>
      </c>
      <c r="Z4" s="11">
        <v>7271770</v>
      </c>
      <c r="AA4" s="11">
        <v>51104865</v>
      </c>
      <c r="AB4" s="11">
        <v>280639297.95319998</v>
      </c>
      <c r="AC4" s="11">
        <v>452835098.27090001</v>
      </c>
      <c r="AD4" s="11">
        <v>340687809.99919999</v>
      </c>
      <c r="AE4" s="11">
        <v>6556809456.2595997</v>
      </c>
      <c r="AF4" s="11">
        <v>10310338817.487499</v>
      </c>
      <c r="AG4" s="11">
        <v>14949895902.058901</v>
      </c>
      <c r="AH4" s="11">
        <v>13025216445.343399</v>
      </c>
      <c r="AI4" s="11">
        <v>12747464786.877001</v>
      </c>
      <c r="AJ4" s="11">
        <v>10449683362.3827</v>
      </c>
      <c r="AK4" s="11">
        <v>10331813216.188999</v>
      </c>
      <c r="AL4" s="11">
        <v>11202460951.4125</v>
      </c>
      <c r="AM4" s="11">
        <v>5420246368.0953999</v>
      </c>
      <c r="AN4" s="11">
        <v>4523023954.5243998</v>
      </c>
      <c r="AO4" s="11">
        <v>3343794897.0917001</v>
      </c>
      <c r="AP4" s="11">
        <v>3278991259.3250999</v>
      </c>
      <c r="AQ4" s="11">
        <v>2923732443.7038002</v>
      </c>
      <c r="AR4" s="11">
        <v>2829115541.6485</v>
      </c>
      <c r="AS4" s="11">
        <v>2319111503.6289001</v>
      </c>
      <c r="AT4" s="11">
        <v>2024983357.5881</v>
      </c>
      <c r="AU4" s="11">
        <v>2338827586.3024998</v>
      </c>
    </row>
    <row r="5" spans="1:47" x14ac:dyDescent="0.3">
      <c r="A5" t="str">
        <f t="shared" si="0"/>
        <v>Products</v>
      </c>
      <c r="B5" t="str">
        <f t="shared" si="1"/>
        <v>Not MFG, Foreign
Place of
Performance</v>
      </c>
      <c r="M5" t="s">
        <v>53</v>
      </c>
      <c r="N5" t="s">
        <v>1061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>
        <v>19817.75</v>
      </c>
      <c r="AB5" s="11">
        <v>307287</v>
      </c>
      <c r="AC5" s="11">
        <v>150132.46100000001</v>
      </c>
      <c r="AD5" s="11">
        <v>516282.64059999998</v>
      </c>
      <c r="AE5" s="11">
        <v>246291654.99540001</v>
      </c>
      <c r="AF5" s="11">
        <v>3192885211.6736002</v>
      </c>
      <c r="AG5" s="11">
        <v>1241922123.6736</v>
      </c>
      <c r="AH5" s="11">
        <v>3156639383.0306001</v>
      </c>
      <c r="AI5" s="11">
        <v>3450220516.1594</v>
      </c>
      <c r="AJ5" s="11">
        <v>3078376297.6231999</v>
      </c>
      <c r="AK5" s="11">
        <v>3350456968.7094002</v>
      </c>
      <c r="AL5" s="11">
        <v>2456016513.961</v>
      </c>
      <c r="AM5" s="11">
        <v>1527051364.7448001</v>
      </c>
      <c r="AN5" s="11">
        <v>716283554.36179996</v>
      </c>
      <c r="AO5" s="11">
        <v>780548553.19149995</v>
      </c>
      <c r="AP5" s="11">
        <v>816683963.36179996</v>
      </c>
      <c r="AQ5" s="11">
        <v>825088069.87300003</v>
      </c>
      <c r="AR5" s="11">
        <v>669316009.14579999</v>
      </c>
      <c r="AS5" s="11">
        <v>719754923.23549998</v>
      </c>
      <c r="AT5" s="11">
        <v>539492813.0309</v>
      </c>
      <c r="AU5" s="11">
        <v>595973712.34669995</v>
      </c>
    </row>
    <row r="6" spans="1:47" x14ac:dyDescent="0.3">
      <c r="A6" t="str">
        <f t="shared" si="0"/>
        <v>Products</v>
      </c>
      <c r="B6" t="str">
        <f t="shared" si="1"/>
        <v>Not MFG, U.S. Place
of Performance</v>
      </c>
      <c r="M6" t="s">
        <v>53</v>
      </c>
      <c r="N6" t="s">
        <v>1060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>
        <v>7732</v>
      </c>
      <c r="AD6" s="11">
        <v>261100</v>
      </c>
      <c r="AE6" s="11">
        <v>22052596.193300001</v>
      </c>
      <c r="AF6" s="11">
        <v>101158820.36489999</v>
      </c>
      <c r="AG6" s="11">
        <v>43077974.520599999</v>
      </c>
      <c r="AH6" s="11">
        <v>17870268.842799999</v>
      </c>
      <c r="AI6" s="11">
        <v>152879761.98210001</v>
      </c>
      <c r="AJ6" s="11">
        <v>246036.93609999999</v>
      </c>
      <c r="AK6" s="11">
        <v>-686345.66529999999</v>
      </c>
      <c r="AL6" s="11">
        <v>6619197.6401000004</v>
      </c>
      <c r="AM6" s="11">
        <v>2157220.33</v>
      </c>
      <c r="AN6" s="11">
        <v>175328.5</v>
      </c>
      <c r="AO6" s="11">
        <v>399360</v>
      </c>
      <c r="AP6" s="11">
        <v>31677629.0612</v>
      </c>
      <c r="AQ6" s="11">
        <v>829970.75820000004</v>
      </c>
      <c r="AR6" s="11">
        <v>2773586.2684999998</v>
      </c>
      <c r="AS6" s="11">
        <v>4008519.5386000001</v>
      </c>
      <c r="AT6" s="11">
        <v>7891590.8234000001</v>
      </c>
      <c r="AU6" s="11">
        <v>13888177.1285</v>
      </c>
    </row>
    <row r="7" spans="1:47" x14ac:dyDescent="0.3">
      <c r="A7" t="str">
        <f t="shared" si="0"/>
        <v>Products</v>
      </c>
      <c r="B7" t="str">
        <f t="shared" si="1"/>
        <v>U.S. Manufactured</v>
      </c>
      <c r="M7" t="s">
        <v>53</v>
      </c>
      <c r="N7" t="s">
        <v>1059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>
        <v>5851278056.7632999</v>
      </c>
      <c r="Z7" s="11">
        <v>7749974964.1191998</v>
      </c>
      <c r="AA7" s="11">
        <v>14031541194.013399</v>
      </c>
      <c r="AB7" s="11">
        <v>17142842122.6625</v>
      </c>
      <c r="AC7" s="11">
        <v>16444701324.033899</v>
      </c>
      <c r="AD7" s="11">
        <v>19551000143.18</v>
      </c>
      <c r="AE7" s="11">
        <v>29249891233.581799</v>
      </c>
      <c r="AF7" s="11">
        <v>104225317711.215</v>
      </c>
      <c r="AG7" s="11">
        <v>144752457504.40601</v>
      </c>
      <c r="AH7" s="11">
        <v>143433559453.595</v>
      </c>
      <c r="AI7" s="11">
        <v>135164765430.937</v>
      </c>
      <c r="AJ7" s="11">
        <v>151791143011.418</v>
      </c>
      <c r="AK7" s="11">
        <v>153613359144.63501</v>
      </c>
      <c r="AL7" s="11">
        <v>130638711113.15401</v>
      </c>
      <c r="AM7" s="11">
        <v>120154985473.93401</v>
      </c>
      <c r="AN7" s="11">
        <v>122366739101.814</v>
      </c>
      <c r="AO7" s="11">
        <v>140509824699.729</v>
      </c>
      <c r="AP7" s="11">
        <v>154723684902.14999</v>
      </c>
      <c r="AQ7" s="11">
        <v>174113876958.29599</v>
      </c>
      <c r="AR7" s="11">
        <v>183993783897.45401</v>
      </c>
      <c r="AS7" s="11">
        <v>209634350938.23199</v>
      </c>
      <c r="AT7" s="11">
        <v>185156316994.73401</v>
      </c>
      <c r="AU7" s="11">
        <v>193683995609.362</v>
      </c>
    </row>
    <row r="8" spans="1:47" x14ac:dyDescent="0.3">
      <c r="A8" t="str">
        <f t="shared" si="0"/>
        <v>Products</v>
      </c>
      <c r="B8" t="str">
        <f t="shared" si="1"/>
        <v>U.S. Manufactured,
Foreign Vendor or
Origin</v>
      </c>
      <c r="M8" t="s">
        <v>53</v>
      </c>
      <c r="N8" t="s">
        <v>1064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>
        <v>8623962</v>
      </c>
      <c r="Z8" s="11">
        <v>76384106</v>
      </c>
      <c r="AA8" s="11">
        <v>23006197</v>
      </c>
      <c r="AB8" s="11">
        <v>37229276.25</v>
      </c>
      <c r="AC8" s="11">
        <v>86469627.795000002</v>
      </c>
      <c r="AD8" s="11">
        <v>4170780.4202000001</v>
      </c>
      <c r="AE8" s="11">
        <v>23874807.5733</v>
      </c>
      <c r="AF8" s="11">
        <v>1229520975.4844999</v>
      </c>
      <c r="AG8" s="11">
        <v>1850470361.2054</v>
      </c>
      <c r="AH8" s="11">
        <v>1774835367.1456001</v>
      </c>
      <c r="AI8" s="11">
        <v>1229368930.8487</v>
      </c>
      <c r="AJ8" s="11">
        <v>1255993427.1126001</v>
      </c>
      <c r="AK8" s="11">
        <v>458364251.85530001</v>
      </c>
      <c r="AL8" s="11">
        <v>168776612.13240001</v>
      </c>
      <c r="AM8" s="11">
        <v>359739185.3003</v>
      </c>
      <c r="AN8" s="11">
        <v>180392190.99020001</v>
      </c>
      <c r="AO8" s="11">
        <v>142151028.6674</v>
      </c>
      <c r="AP8" s="11">
        <v>161694052.4233</v>
      </c>
      <c r="AQ8" s="11">
        <v>163286489.22150001</v>
      </c>
      <c r="AR8" s="11">
        <v>113639405.19589999</v>
      </c>
      <c r="AS8" s="11">
        <v>108576770.3735</v>
      </c>
      <c r="AT8" s="11">
        <v>132103567.557</v>
      </c>
      <c r="AU8" s="11">
        <v>218811193.0697</v>
      </c>
    </row>
    <row r="9" spans="1:47" x14ac:dyDescent="0.3">
      <c r="A9" t="str">
        <f t="shared" si="0"/>
        <v>Products</v>
      </c>
      <c r="B9">
        <f t="shared" si="1"/>
        <v>0</v>
      </c>
      <c r="M9" t="s">
        <v>53</v>
      </c>
      <c r="O9" s="11">
        <v>68380721115</v>
      </c>
      <c r="P9" s="11">
        <v>73383395678</v>
      </c>
      <c r="Q9" s="11">
        <v>60090730088</v>
      </c>
      <c r="R9" s="11">
        <v>60299705534</v>
      </c>
      <c r="S9" s="11">
        <v>51512841085</v>
      </c>
      <c r="T9" s="11">
        <v>49691607958</v>
      </c>
      <c r="U9" s="11">
        <v>52193436723</v>
      </c>
      <c r="V9" s="11">
        <v>49278780640</v>
      </c>
      <c r="W9" s="11">
        <v>48098195391</v>
      </c>
      <c r="X9" s="11">
        <v>51802770524</v>
      </c>
      <c r="Y9" s="11">
        <v>53706009224.750099</v>
      </c>
      <c r="Z9" s="11">
        <v>57188789604.7649</v>
      </c>
      <c r="AA9" s="11">
        <v>62737337871.361397</v>
      </c>
      <c r="AB9" s="11">
        <v>77407578471.048996</v>
      </c>
      <c r="AC9" s="11">
        <v>86781593298.951599</v>
      </c>
      <c r="AD9" s="11">
        <v>102939564333.364</v>
      </c>
      <c r="AE9" s="11">
        <v>99502490930.756805</v>
      </c>
      <c r="AF9" s="11">
        <v>38924904160.135201</v>
      </c>
      <c r="AG9" s="11">
        <v>24500385422.944099</v>
      </c>
      <c r="AH9" s="11">
        <v>8405857277.0139999</v>
      </c>
      <c r="AI9" s="11">
        <v>6326199021.3200998</v>
      </c>
      <c r="AJ9" s="11">
        <v>3816268081.8333998</v>
      </c>
      <c r="AK9" s="11">
        <v>1635657624.6458001</v>
      </c>
      <c r="AL9" s="11">
        <v>1113409996.4532001</v>
      </c>
      <c r="AM9" s="11">
        <v>810439647.5862</v>
      </c>
      <c r="AN9" s="11">
        <v>996365310.38979995</v>
      </c>
      <c r="AO9" s="11">
        <v>2105799080.7284</v>
      </c>
      <c r="AP9" s="11">
        <v>1454456441.7572</v>
      </c>
      <c r="AQ9" s="11">
        <v>2108972268.1903999</v>
      </c>
      <c r="AR9" s="11">
        <v>1766755057.4590001</v>
      </c>
      <c r="AS9" s="11">
        <v>1848610226.6928</v>
      </c>
      <c r="AT9" s="11">
        <v>2351170304.4204998</v>
      </c>
      <c r="AU9" s="11">
        <v>2569053600.1135001</v>
      </c>
    </row>
    <row r="10" spans="1:47" x14ac:dyDescent="0.3">
      <c r="A10" t="str">
        <f t="shared" si="0"/>
        <v>Services and R&amp;D</v>
      </c>
      <c r="B10" t="str">
        <f t="shared" si="1"/>
        <v>MFG Outside U.S.,
Other Exception or
Waiver</v>
      </c>
      <c r="M10" t="s">
        <v>46</v>
      </c>
      <c r="N10" t="s">
        <v>1065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>
        <v>0</v>
      </c>
      <c r="AB10" s="11">
        <v>0</v>
      </c>
      <c r="AC10" s="11"/>
      <c r="AD10" s="11">
        <v>0</v>
      </c>
      <c r="AE10" s="11">
        <v>17540982.361299999</v>
      </c>
      <c r="AF10" s="11">
        <v>123085909.11830001</v>
      </c>
      <c r="AG10" s="11">
        <v>76384317.059900001</v>
      </c>
      <c r="AH10" s="11">
        <v>57748149.055600002</v>
      </c>
      <c r="AI10" s="11">
        <v>70376054.359599993</v>
      </c>
      <c r="AJ10" s="11">
        <v>189979.73480000001</v>
      </c>
      <c r="AK10" s="11">
        <v>317485.92790000001</v>
      </c>
      <c r="AL10" s="11">
        <v>-167506.66</v>
      </c>
      <c r="AM10" s="11">
        <v>-23468.06</v>
      </c>
      <c r="AN10" s="11">
        <v>-33447.039700000001</v>
      </c>
      <c r="AO10" s="11">
        <v>-369217.72879999998</v>
      </c>
      <c r="AP10" s="11">
        <v>-373117.8125</v>
      </c>
      <c r="AQ10" s="11">
        <v>-1150</v>
      </c>
      <c r="AR10" s="11">
        <v>-4204</v>
      </c>
      <c r="AS10" s="11">
        <v>-7670</v>
      </c>
      <c r="AT10" s="11"/>
      <c r="AU10" s="11"/>
    </row>
    <row r="11" spans="1:47" x14ac:dyDescent="0.3">
      <c r="A11" t="str">
        <f t="shared" si="0"/>
        <v>Services and R&amp;D</v>
      </c>
      <c r="B11" t="str">
        <f t="shared" si="1"/>
        <v>MFG Outside U.S.,
Qualifying Country</v>
      </c>
      <c r="M11" t="s">
        <v>46</v>
      </c>
      <c r="N11" t="s">
        <v>1063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>
        <v>0</v>
      </c>
      <c r="AB11" s="11">
        <v>150000</v>
      </c>
      <c r="AC11" s="11"/>
      <c r="AD11" s="11">
        <v>14115148</v>
      </c>
      <c r="AE11" s="11">
        <v>1416394</v>
      </c>
      <c r="AF11" s="11">
        <v>8822383.6250999998</v>
      </c>
      <c r="AG11" s="11">
        <v>49998085.3068</v>
      </c>
      <c r="AH11" s="11">
        <v>27266433.1219</v>
      </c>
      <c r="AI11" s="11">
        <v>9343787.9923</v>
      </c>
      <c r="AJ11" s="11">
        <v>1175421.6414000001</v>
      </c>
      <c r="AK11" s="11">
        <v>1144697.9532000001</v>
      </c>
      <c r="AL11" s="11">
        <v>27578.44</v>
      </c>
      <c r="AM11" s="11">
        <v>249735.18</v>
      </c>
      <c r="AN11" s="11">
        <v>801679.75</v>
      </c>
      <c r="AO11" s="11"/>
      <c r="AP11" s="11"/>
      <c r="AQ11" s="11">
        <v>-5318.7997999999998</v>
      </c>
      <c r="AR11" s="11">
        <v>-39649.739200000004</v>
      </c>
      <c r="AS11" s="11">
        <v>-190.21</v>
      </c>
      <c r="AT11" s="11"/>
      <c r="AU11" s="11">
        <v>1925870.125</v>
      </c>
    </row>
    <row r="12" spans="1:47" x14ac:dyDescent="0.3">
      <c r="A12" t="str">
        <f t="shared" si="0"/>
        <v>Services and R&amp;D</v>
      </c>
      <c r="B12" t="str">
        <f t="shared" si="1"/>
        <v>MFG Outside U.S.,
Use outside U.S.</v>
      </c>
      <c r="M12" t="s">
        <v>46</v>
      </c>
      <c r="N12" t="s">
        <v>1062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>
        <v>40935</v>
      </c>
      <c r="Z12" s="11">
        <v>347194</v>
      </c>
      <c r="AA12" s="11">
        <v>34314942</v>
      </c>
      <c r="AB12" s="11">
        <v>33425800</v>
      </c>
      <c r="AC12" s="11">
        <v>246670.8204</v>
      </c>
      <c r="AD12" s="11">
        <v>12859755.9452</v>
      </c>
      <c r="AE12" s="11">
        <v>60652805.365800001</v>
      </c>
      <c r="AF12" s="11">
        <v>337538416.25749999</v>
      </c>
      <c r="AG12" s="11">
        <v>376339550.51520002</v>
      </c>
      <c r="AH12" s="11">
        <v>379990145.03399998</v>
      </c>
      <c r="AI12" s="11">
        <v>62641794.328199998</v>
      </c>
      <c r="AJ12" s="11">
        <v>-2632149.8890999998</v>
      </c>
      <c r="AK12" s="11">
        <v>-1511813.8530999999</v>
      </c>
      <c r="AL12" s="11">
        <v>-272601.42</v>
      </c>
      <c r="AM12" s="11">
        <v>97890.97</v>
      </c>
      <c r="AN12" s="11">
        <v>-31786.6309</v>
      </c>
      <c r="AO12" s="11"/>
      <c r="AP12" s="11">
        <v>-4768.1201000000001</v>
      </c>
      <c r="AQ12" s="11"/>
      <c r="AR12" s="11"/>
      <c r="AS12" s="11">
        <v>-18000</v>
      </c>
      <c r="AT12" s="11"/>
      <c r="AU12" s="11"/>
    </row>
    <row r="13" spans="1:47" x14ac:dyDescent="0.3">
      <c r="A13" t="str">
        <f t="shared" si="0"/>
        <v>Services and R&amp;D</v>
      </c>
      <c r="B13" t="str">
        <f t="shared" si="1"/>
        <v>Not MFG, Foreign
Place of
Performance</v>
      </c>
      <c r="M13" t="s">
        <v>46</v>
      </c>
      <c r="N13" t="s">
        <v>1061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>
        <v>378698119</v>
      </c>
      <c r="Z13" s="11">
        <v>78633635.789100006</v>
      </c>
      <c r="AA13" s="11">
        <v>332529601.64719999</v>
      </c>
      <c r="AB13" s="11">
        <v>1992994299.6926</v>
      </c>
      <c r="AC13" s="11">
        <v>2707056202.2385001</v>
      </c>
      <c r="AD13" s="11">
        <v>2599768644.9155002</v>
      </c>
      <c r="AE13" s="11">
        <v>6490533718.7109003</v>
      </c>
      <c r="AF13" s="11">
        <v>8427588198.6473999</v>
      </c>
      <c r="AG13" s="11">
        <v>14308389517.0334</v>
      </c>
      <c r="AH13" s="11">
        <v>18152866705.155499</v>
      </c>
      <c r="AI13" s="11">
        <v>19745808778.521599</v>
      </c>
      <c r="AJ13" s="11">
        <v>20457319343.321301</v>
      </c>
      <c r="AK13" s="11">
        <v>16708788663.517799</v>
      </c>
      <c r="AL13" s="11">
        <v>15779863155.0432</v>
      </c>
      <c r="AM13" s="11">
        <v>9565453651.1674004</v>
      </c>
      <c r="AN13" s="11">
        <v>9300292407.9144993</v>
      </c>
      <c r="AO13" s="11">
        <v>9408916351.5158997</v>
      </c>
      <c r="AP13" s="11">
        <v>9331628506.719101</v>
      </c>
      <c r="AQ13" s="11">
        <v>10901181596.0536</v>
      </c>
      <c r="AR13" s="11">
        <v>11345076450.250299</v>
      </c>
      <c r="AS13" s="11">
        <v>11306451162.692301</v>
      </c>
      <c r="AT13" s="11">
        <v>9667238579.6739006</v>
      </c>
      <c r="AU13" s="11">
        <v>10569074926.014601</v>
      </c>
    </row>
    <row r="14" spans="1:47" x14ac:dyDescent="0.3">
      <c r="A14" t="str">
        <f t="shared" si="0"/>
        <v>Services and R&amp;D</v>
      </c>
      <c r="B14" t="str">
        <f t="shared" si="1"/>
        <v>Not MFG, U.S. Place
of Performance</v>
      </c>
      <c r="M14" t="s">
        <v>46</v>
      </c>
      <c r="N14" t="s">
        <v>1060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>
        <v>36208420.375</v>
      </c>
      <c r="Z14" s="11">
        <v>6161721</v>
      </c>
      <c r="AA14" s="11">
        <v>21928150.210900001</v>
      </c>
      <c r="AB14" s="11">
        <v>139123627.89840001</v>
      </c>
      <c r="AC14" s="11">
        <v>66457936</v>
      </c>
      <c r="AD14" s="11">
        <v>2409520</v>
      </c>
      <c r="AE14" s="11">
        <v>27117012.603300001</v>
      </c>
      <c r="AF14" s="11">
        <v>91495398.937800005</v>
      </c>
      <c r="AG14" s="11">
        <v>224022875.6604</v>
      </c>
      <c r="AH14" s="11">
        <v>443145851.59850001</v>
      </c>
      <c r="AI14" s="11">
        <v>476237842.13050002</v>
      </c>
      <c r="AJ14" s="11">
        <v>305833743.75029999</v>
      </c>
      <c r="AK14" s="11">
        <v>109131618.5098</v>
      </c>
      <c r="AL14" s="11">
        <v>126806193.361</v>
      </c>
      <c r="AM14" s="11">
        <v>399058860.92989999</v>
      </c>
      <c r="AN14" s="11">
        <v>326301403.39420003</v>
      </c>
      <c r="AO14" s="11">
        <v>289238642.95630002</v>
      </c>
      <c r="AP14" s="11">
        <v>419163388.36760002</v>
      </c>
      <c r="AQ14" s="11">
        <v>465066131.34439999</v>
      </c>
      <c r="AR14" s="11">
        <v>712564247.56910002</v>
      </c>
      <c r="AS14" s="11">
        <v>687056480.04910004</v>
      </c>
      <c r="AT14" s="11">
        <v>660930435.34500003</v>
      </c>
      <c r="AU14" s="11">
        <v>1008385983.3273</v>
      </c>
    </row>
    <row r="15" spans="1:47" x14ac:dyDescent="0.3">
      <c r="A15" t="str">
        <f t="shared" si="0"/>
        <v>Services and R&amp;D</v>
      </c>
      <c r="B15" t="str">
        <f t="shared" si="1"/>
        <v>U.S. Manufactured</v>
      </c>
      <c r="M15" t="s">
        <v>46</v>
      </c>
      <c r="N15" t="s">
        <v>1059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>
        <v>544152031.10249996</v>
      </c>
      <c r="Z15" s="11">
        <v>613792762.69490004</v>
      </c>
      <c r="AA15" s="11">
        <v>553238238.92739999</v>
      </c>
      <c r="AB15" s="11">
        <v>886091241.17729998</v>
      </c>
      <c r="AC15" s="11">
        <v>1417531556.7362001</v>
      </c>
      <c r="AD15" s="11">
        <v>2782019985.3943</v>
      </c>
      <c r="AE15" s="11">
        <v>5762826102.4399004</v>
      </c>
      <c r="AF15" s="11">
        <v>31828485248.383801</v>
      </c>
      <c r="AG15" s="11">
        <v>23520378175.416901</v>
      </c>
      <c r="AH15" s="11">
        <v>12694349737.8391</v>
      </c>
      <c r="AI15" s="11">
        <v>6243188977.6824999</v>
      </c>
      <c r="AJ15" s="11">
        <v>2650365333.9523001</v>
      </c>
      <c r="AK15" s="11">
        <v>1023802926.2302999</v>
      </c>
      <c r="AL15" s="11">
        <v>798349308.40579998</v>
      </c>
      <c r="AM15" s="11">
        <v>227564442.07859999</v>
      </c>
      <c r="AN15" s="11">
        <v>132818974.8087</v>
      </c>
      <c r="AO15" s="11">
        <v>116332855.7932</v>
      </c>
      <c r="AP15" s="11">
        <v>37835613.889899999</v>
      </c>
      <c r="AQ15" s="11">
        <v>114581898.8398</v>
      </c>
      <c r="AR15" s="11">
        <v>45140687.047499999</v>
      </c>
      <c r="AS15" s="11">
        <v>18705119.857700001</v>
      </c>
      <c r="AT15" s="11">
        <v>-1898158.8325</v>
      </c>
      <c r="AU15" s="11">
        <v>534778.68599999999</v>
      </c>
    </row>
    <row r="16" spans="1:47" x14ac:dyDescent="0.3">
      <c r="A16" t="str">
        <f t="shared" si="0"/>
        <v>Services and R&amp;D</v>
      </c>
      <c r="B16" t="str">
        <f t="shared" si="1"/>
        <v>U.S. Manufactured,
Foreign Vendor or
Origin</v>
      </c>
      <c r="M16" t="s">
        <v>46</v>
      </c>
      <c r="N16" t="s">
        <v>1064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>
        <v>7138</v>
      </c>
      <c r="Z16" s="11">
        <v>44225</v>
      </c>
      <c r="AA16" s="11">
        <v>3120</v>
      </c>
      <c r="AB16" s="11">
        <v>14713</v>
      </c>
      <c r="AC16" s="11">
        <v>0</v>
      </c>
      <c r="AD16" s="11">
        <v>373621.7598</v>
      </c>
      <c r="AE16" s="11">
        <v>7184838.3300000001</v>
      </c>
      <c r="AF16" s="11">
        <v>164736941.65380001</v>
      </c>
      <c r="AG16" s="11">
        <v>89064348.429299995</v>
      </c>
      <c r="AH16" s="11">
        <v>10672250.607899999</v>
      </c>
      <c r="AI16" s="11">
        <v>-1140513.9044999999</v>
      </c>
      <c r="AJ16" s="11">
        <v>643643.71880000003</v>
      </c>
      <c r="AK16" s="11">
        <v>-34773.000800000002</v>
      </c>
      <c r="AL16" s="11">
        <v>-20644.93</v>
      </c>
      <c r="AM16" s="11">
        <v>-3710.15</v>
      </c>
      <c r="AN16" s="11">
        <v>0</v>
      </c>
      <c r="AO16" s="11"/>
      <c r="AP16" s="11"/>
      <c r="AQ16" s="11"/>
      <c r="AR16" s="11"/>
      <c r="AS16" s="11">
        <v>0</v>
      </c>
      <c r="AT16" s="11"/>
      <c r="AU16" s="11"/>
    </row>
    <row r="17" spans="1:53" x14ac:dyDescent="0.3">
      <c r="A17" t="str">
        <f t="shared" si="0"/>
        <v>Services and R&amp;D</v>
      </c>
      <c r="B17">
        <f t="shared" si="1"/>
        <v>0</v>
      </c>
      <c r="M17" t="s">
        <v>46</v>
      </c>
      <c r="O17" s="11">
        <v>51969408290</v>
      </c>
      <c r="P17" s="11">
        <v>62770798166</v>
      </c>
      <c r="Q17" s="11">
        <v>63315930462</v>
      </c>
      <c r="R17" s="11">
        <v>61073676608</v>
      </c>
      <c r="S17" s="11">
        <v>65649061640</v>
      </c>
      <c r="T17" s="11">
        <v>66900406910</v>
      </c>
      <c r="U17" s="11">
        <v>66255342375</v>
      </c>
      <c r="V17" s="11">
        <v>66703371239</v>
      </c>
      <c r="W17" s="11">
        <v>68867686776</v>
      </c>
      <c r="X17" s="11">
        <v>70382265964</v>
      </c>
      <c r="Y17" s="11">
        <v>71595966443.857895</v>
      </c>
      <c r="Z17" s="11">
        <v>78250085827.650299</v>
      </c>
      <c r="AA17" s="11">
        <v>91902793775.548798</v>
      </c>
      <c r="AB17" s="11">
        <v>113608622992.02699</v>
      </c>
      <c r="AC17" s="11">
        <v>121710353435.616</v>
      </c>
      <c r="AD17" s="11">
        <v>136915578236.44701</v>
      </c>
      <c r="AE17" s="11">
        <v>146484221559.16299</v>
      </c>
      <c r="AF17" s="11">
        <v>128655803160.395</v>
      </c>
      <c r="AG17" s="11">
        <v>149326736622.49701</v>
      </c>
      <c r="AH17" s="11">
        <v>176115308291.25601</v>
      </c>
      <c r="AI17" s="11">
        <v>173792788574.50201</v>
      </c>
      <c r="AJ17" s="11">
        <v>172063662985.81201</v>
      </c>
      <c r="AK17" s="11">
        <v>168242848736.77899</v>
      </c>
      <c r="AL17" s="11">
        <v>142239573733.77499</v>
      </c>
      <c r="AM17" s="11">
        <v>143715221274.48901</v>
      </c>
      <c r="AN17" s="11">
        <v>134624164121.62801</v>
      </c>
      <c r="AO17" s="11">
        <v>139896795783.202</v>
      </c>
      <c r="AP17" s="11">
        <v>147215082747.009</v>
      </c>
      <c r="AQ17" s="11">
        <v>164321933404.30701</v>
      </c>
      <c r="AR17" s="11">
        <v>178494034263.60101</v>
      </c>
      <c r="AS17" s="11">
        <v>191696468286.125</v>
      </c>
      <c r="AT17" s="11">
        <v>182504554476.06699</v>
      </c>
      <c r="AU17" s="11">
        <v>193099880801.582</v>
      </c>
    </row>
    <row r="18" spans="1:53" x14ac:dyDescent="0.3">
      <c r="A18" t="str">
        <f t="shared" si="0"/>
        <v>Unlabeled</v>
      </c>
      <c r="B18" t="str">
        <f t="shared" si="1"/>
        <v>MFG Outside U.S.,
Qualifying Country</v>
      </c>
      <c r="M18" t="s">
        <v>6</v>
      </c>
      <c r="N18" t="s">
        <v>1063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>
        <v>100750.14840000001</v>
      </c>
    </row>
    <row r="19" spans="1:53" x14ac:dyDescent="0.3">
      <c r="A19" t="str">
        <f t="shared" si="0"/>
        <v>Unlabeled</v>
      </c>
      <c r="B19" t="str">
        <f t="shared" si="1"/>
        <v>MFG Outside U.S.,
Use outside U.S.</v>
      </c>
      <c r="M19" t="s">
        <v>6</v>
      </c>
      <c r="N19" t="s">
        <v>1062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0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>
        <v>85138.203099999999</v>
      </c>
    </row>
    <row r="20" spans="1:53" x14ac:dyDescent="0.3">
      <c r="A20" t="str">
        <f t="shared" si="0"/>
        <v>Unlabeled</v>
      </c>
      <c r="B20" t="str">
        <f t="shared" si="1"/>
        <v>Not MFG, Foreign
Place of
Performance</v>
      </c>
      <c r="M20" t="s">
        <v>6</v>
      </c>
      <c r="N20" t="s">
        <v>1061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>
        <v>3939</v>
      </c>
      <c r="AE20" s="11">
        <v>-71148.08</v>
      </c>
      <c r="AF20" s="11">
        <v>0</v>
      </c>
      <c r="AG20" s="11">
        <v>86154.090299999996</v>
      </c>
      <c r="AH20" s="11">
        <v>-62365.699200000003</v>
      </c>
      <c r="AI20" s="11"/>
      <c r="AJ20" s="11">
        <v>-1990.14</v>
      </c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1:53" x14ac:dyDescent="0.3">
      <c r="A21" t="str">
        <f t="shared" si="0"/>
        <v>Unlabeled</v>
      </c>
      <c r="B21" t="str">
        <f t="shared" si="1"/>
        <v>Not MFG, U.S. Place
of Performance</v>
      </c>
      <c r="M21" t="s">
        <v>6</v>
      </c>
      <c r="N21" t="s">
        <v>1060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>
        <v>1990.14</v>
      </c>
      <c r="AB21" s="11"/>
      <c r="AC21" s="11"/>
      <c r="AD21" s="11"/>
      <c r="AE21" s="11"/>
      <c r="AF21" s="11"/>
      <c r="AG21" s="11">
        <v>0</v>
      </c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</row>
    <row r="22" spans="1:53" x14ac:dyDescent="0.3">
      <c r="A22" t="str">
        <f t="shared" si="0"/>
        <v>Unlabeled</v>
      </c>
      <c r="B22" t="str">
        <f t="shared" si="1"/>
        <v>U.S. Manufactured</v>
      </c>
      <c r="M22" t="s">
        <v>6</v>
      </c>
      <c r="N22" t="s">
        <v>1059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>
        <v>16210.53</v>
      </c>
      <c r="Z22" s="11">
        <v>7982</v>
      </c>
      <c r="AA22" s="11">
        <v>1188491.8857</v>
      </c>
      <c r="AB22" s="11">
        <v>377675.24</v>
      </c>
      <c r="AC22" s="11"/>
      <c r="AD22" s="11"/>
      <c r="AE22" s="11">
        <v>3798222.75</v>
      </c>
      <c r="AF22" s="11">
        <v>100682.27</v>
      </c>
      <c r="AG22" s="11">
        <v>-338091.26289999997</v>
      </c>
      <c r="AH22" s="11">
        <v>0</v>
      </c>
      <c r="AI22" s="11">
        <v>-270</v>
      </c>
      <c r="AJ22" s="11">
        <v>-2975</v>
      </c>
      <c r="AK22" s="11"/>
      <c r="AL22" s="11">
        <v>0</v>
      </c>
      <c r="AM22" s="11"/>
      <c r="AN22" s="11"/>
      <c r="AO22" s="11"/>
      <c r="AP22" s="11"/>
      <c r="AQ22" s="11"/>
      <c r="AR22" s="11"/>
      <c r="AS22" s="11">
        <v>0</v>
      </c>
      <c r="AT22" s="11"/>
      <c r="AU22" s="11">
        <v>795031.41700000002</v>
      </c>
    </row>
    <row r="23" spans="1:53" x14ac:dyDescent="0.3">
      <c r="A23" t="str">
        <f t="shared" si="0"/>
        <v>Unlabeled</v>
      </c>
      <c r="B23">
        <f t="shared" si="1"/>
        <v>0</v>
      </c>
      <c r="M23" t="s">
        <v>6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>
        <v>29490948.0086</v>
      </c>
      <c r="Z23" s="11">
        <v>9830593.9425000008</v>
      </c>
      <c r="AA23" s="11">
        <v>82893380.269800007</v>
      </c>
      <c r="AB23" s="11">
        <v>75363324.934</v>
      </c>
      <c r="AC23" s="11">
        <v>7078195.7825999996</v>
      </c>
      <c r="AD23" s="11">
        <v>3798697.1222999999</v>
      </c>
      <c r="AE23" s="11">
        <v>106021220.13770001</v>
      </c>
      <c r="AF23" s="11">
        <v>17946902.779899999</v>
      </c>
      <c r="AG23" s="11">
        <v>619980.39179999998</v>
      </c>
      <c r="AH23" s="11">
        <v>1048533.8325</v>
      </c>
      <c r="AI23" s="11">
        <v>-253649.658</v>
      </c>
      <c r="AJ23" s="11">
        <v>-135859.9613</v>
      </c>
      <c r="AK23" s="11">
        <v>-6477.8001000000004</v>
      </c>
      <c r="AL23" s="11">
        <v>-99723.120599999995</v>
      </c>
      <c r="AM23" s="11"/>
      <c r="AN23" s="11">
        <v>30000</v>
      </c>
      <c r="AO23" s="11">
        <v>3581529.4308000002</v>
      </c>
      <c r="AP23" s="11">
        <v>1345607</v>
      </c>
      <c r="AQ23" s="11">
        <v>-212795.36720000001</v>
      </c>
      <c r="AR23" s="11">
        <v>465885</v>
      </c>
      <c r="AS23" s="11">
        <v>314555.625</v>
      </c>
      <c r="AT23" s="11">
        <v>386316</v>
      </c>
      <c r="AU23" s="11">
        <v>0</v>
      </c>
    </row>
    <row r="24" spans="1:53" x14ac:dyDescent="0.3">
      <c r="O24" s="11">
        <f t="shared" ref="O24:AG24" si="3">SUM(O9:O23)</f>
        <v>120350129405</v>
      </c>
      <c r="P24" s="11">
        <f t="shared" si="3"/>
        <v>136154193844</v>
      </c>
      <c r="Q24" s="11">
        <f t="shared" si="3"/>
        <v>123406660550</v>
      </c>
      <c r="R24" s="11">
        <f t="shared" si="3"/>
        <v>121373382142</v>
      </c>
      <c r="S24" s="11">
        <f t="shared" si="3"/>
        <v>117161902725</v>
      </c>
      <c r="T24" s="11">
        <f t="shared" si="3"/>
        <v>116592014868</v>
      </c>
      <c r="U24" s="11">
        <f t="shared" si="3"/>
        <v>118448779098</v>
      </c>
      <c r="V24" s="11">
        <f t="shared" si="3"/>
        <v>115982151879</v>
      </c>
      <c r="W24" s="11">
        <f t="shared" si="3"/>
        <v>116965882167</v>
      </c>
      <c r="X24" s="11">
        <f t="shared" si="3"/>
        <v>122185036488</v>
      </c>
      <c r="Y24" s="11">
        <f t="shared" si="3"/>
        <v>126290589470.6241</v>
      </c>
      <c r="Z24" s="11">
        <f t="shared" si="3"/>
        <v>136147693546.84171</v>
      </c>
      <c r="AA24" s="11">
        <f t="shared" si="3"/>
        <v>155666229561.99121</v>
      </c>
      <c r="AB24" s="11">
        <f t="shared" si="3"/>
        <v>194143742145.01828</v>
      </c>
      <c r="AC24" s="11">
        <f t="shared" si="3"/>
        <v>212690317296.14529</v>
      </c>
      <c r="AD24" s="11">
        <f t="shared" si="3"/>
        <v>245270491881.94812</v>
      </c>
      <c r="AE24" s="11">
        <f t="shared" si="3"/>
        <v>258463732638.53873</v>
      </c>
      <c r="AF24" s="11">
        <f t="shared" si="3"/>
        <v>208580507402.2038</v>
      </c>
      <c r="AG24" s="11">
        <f t="shared" si="3"/>
        <v>212472066958.08221</v>
      </c>
      <c r="AH24" s="11">
        <f t="shared" ref="AH24:AU24" si="4">SUM(AH2:AH23)</f>
        <v>381531232917.27844</v>
      </c>
      <c r="AI24" s="11">
        <f t="shared" si="4"/>
        <v>362403868841.008</v>
      </c>
      <c r="AJ24" s="11">
        <f t="shared" si="4"/>
        <v>368565915604.16199</v>
      </c>
      <c r="AK24" s="11">
        <f t="shared" si="4"/>
        <v>357636430655.58655</v>
      </c>
      <c r="AL24" s="11">
        <f t="shared" si="4"/>
        <v>306581052342.68164</v>
      </c>
      <c r="AM24" s="11">
        <f t="shared" si="4"/>
        <v>283284361979.49854</v>
      </c>
      <c r="AN24" s="11">
        <f t="shared" si="4"/>
        <v>274184491766.62518</v>
      </c>
      <c r="AO24" s="11">
        <f t="shared" si="4"/>
        <v>298361786343.23218</v>
      </c>
      <c r="AP24" s="11">
        <f t="shared" si="4"/>
        <v>320622390402.33838</v>
      </c>
      <c r="AQ24" s="11">
        <f t="shared" si="4"/>
        <v>358955930806.36133</v>
      </c>
      <c r="AR24" s="11">
        <f t="shared" si="4"/>
        <v>383855495161.94501</v>
      </c>
      <c r="AS24" s="11">
        <f t="shared" si="4"/>
        <v>421820740243.3252</v>
      </c>
      <c r="AT24" s="11">
        <f t="shared" si="4"/>
        <v>387062620339.84772</v>
      </c>
      <c r="AU24" s="11">
        <f t="shared" si="4"/>
        <v>414381679182.2724</v>
      </c>
      <c r="AV24" s="11">
        <f>SUM(AV9:AV23)</f>
        <v>0</v>
      </c>
    </row>
    <row r="26" spans="1:53" x14ac:dyDescent="0.3">
      <c r="A26" s="20" t="str">
        <f t="shared" ref="A26:A48" si="5">M26</f>
        <v>Service</v>
      </c>
      <c r="B26" s="20" t="str">
        <f t="shared" ref="B26:B48" si="6">N26</f>
        <v>PlaceOfManufacture_DoD09</v>
      </c>
      <c r="C26" s="34">
        <f t="shared" ref="C26:C48" si="7">AN26</f>
        <v>2015</v>
      </c>
      <c r="D26" s="34">
        <f t="shared" ref="D26:D48" si="8">AT26</f>
        <v>2021</v>
      </c>
      <c r="E26" s="34">
        <f t="shared" ref="E26:E48" si="9">AU26</f>
        <v>2022</v>
      </c>
      <c r="F26" s="34">
        <f t="shared" ref="F26:F48" si="10">AV26</f>
        <v>0</v>
      </c>
      <c r="G26" s="34" t="str">
        <f>D26&amp;"-"&amp;D26</f>
        <v>2021-2021</v>
      </c>
      <c r="H26" s="34" t="str">
        <f>C26&amp;"-"&amp;D26</f>
        <v>2015-2021</v>
      </c>
      <c r="I26" s="34" t="str">
        <f>F26&amp;"/"&amp;E26</f>
        <v>0/2022</v>
      </c>
      <c r="J26" s="34" t="str">
        <f>"Share "&amp;AU26</f>
        <v>Share 2022</v>
      </c>
      <c r="K26" s="34" t="str">
        <f>"Share "&amp;AV26</f>
        <v xml:space="preserve">Share </v>
      </c>
      <c r="L26" s="34"/>
      <c r="M26" s="1" t="str">
        <f t="shared" ref="M26:AG26" si="11">M1</f>
        <v>Service</v>
      </c>
      <c r="N26" s="1" t="str">
        <f t="shared" si="11"/>
        <v>PlaceOfManufacture_DoD09</v>
      </c>
      <c r="O26" s="1" t="str">
        <f t="shared" si="11"/>
        <v>1990</v>
      </c>
      <c r="P26" s="1" t="str">
        <f t="shared" si="11"/>
        <v>1991</v>
      </c>
      <c r="Q26" s="1" t="str">
        <f t="shared" si="11"/>
        <v>1992</v>
      </c>
      <c r="R26" s="1" t="str">
        <f t="shared" si="11"/>
        <v>1993</v>
      </c>
      <c r="S26" s="1" t="str">
        <f t="shared" si="11"/>
        <v>1994</v>
      </c>
      <c r="T26" s="1" t="str">
        <f t="shared" si="11"/>
        <v>1995</v>
      </c>
      <c r="U26" s="1" t="str">
        <f t="shared" si="11"/>
        <v>1996</v>
      </c>
      <c r="V26" s="1" t="str">
        <f t="shared" si="11"/>
        <v>1997</v>
      </c>
      <c r="W26" s="1" t="str">
        <f t="shared" si="11"/>
        <v>1998</v>
      </c>
      <c r="X26" s="1" t="str">
        <f t="shared" si="11"/>
        <v>1999</v>
      </c>
      <c r="Y26" s="1" t="str">
        <f t="shared" si="11"/>
        <v>2000</v>
      </c>
      <c r="Z26" s="1" t="str">
        <f t="shared" si="11"/>
        <v>2001</v>
      </c>
      <c r="AA26" s="1" t="str">
        <f t="shared" si="11"/>
        <v>2002</v>
      </c>
      <c r="AB26" s="1" t="str">
        <f t="shared" si="11"/>
        <v>2003</v>
      </c>
      <c r="AC26" s="1" t="str">
        <f t="shared" si="11"/>
        <v>2004</v>
      </c>
      <c r="AD26" s="1" t="str">
        <f t="shared" si="11"/>
        <v>2005</v>
      </c>
      <c r="AE26" s="1" t="str">
        <f t="shared" si="11"/>
        <v>2006</v>
      </c>
      <c r="AF26" s="1" t="str">
        <f t="shared" si="11"/>
        <v>2007</v>
      </c>
      <c r="AG26" s="1" t="str">
        <f t="shared" si="11"/>
        <v>2008</v>
      </c>
      <c r="AH26" s="1">
        <f t="shared" ref="AH26:AU26" si="12">AH1+0</f>
        <v>2009</v>
      </c>
      <c r="AI26" s="1">
        <f t="shared" si="12"/>
        <v>2010</v>
      </c>
      <c r="AJ26" s="1">
        <f t="shared" si="12"/>
        <v>2011</v>
      </c>
      <c r="AK26" s="1">
        <f t="shared" si="12"/>
        <v>2012</v>
      </c>
      <c r="AL26" s="1">
        <f t="shared" si="12"/>
        <v>2013</v>
      </c>
      <c r="AM26" s="1">
        <f t="shared" si="12"/>
        <v>2014</v>
      </c>
      <c r="AN26" s="1">
        <f t="shared" si="12"/>
        <v>2015</v>
      </c>
      <c r="AO26" s="1">
        <f t="shared" si="12"/>
        <v>2016</v>
      </c>
      <c r="AP26" s="1">
        <f t="shared" si="12"/>
        <v>2017</v>
      </c>
      <c r="AQ26" s="1">
        <f t="shared" si="12"/>
        <v>2018</v>
      </c>
      <c r="AR26" s="1">
        <f t="shared" si="12"/>
        <v>2019</v>
      </c>
      <c r="AS26" s="1">
        <f t="shared" si="12"/>
        <v>2020</v>
      </c>
      <c r="AT26" s="1">
        <f t="shared" si="12"/>
        <v>2021</v>
      </c>
      <c r="AU26" s="1">
        <f t="shared" si="12"/>
        <v>2022</v>
      </c>
      <c r="AV26" s="1"/>
      <c r="AW26" s="1">
        <f>AW7+0</f>
        <v>0</v>
      </c>
    </row>
    <row r="27" spans="1:53" x14ac:dyDescent="0.3">
      <c r="A27" s="115" t="str">
        <f t="shared" si="5"/>
        <v>Products</v>
      </c>
      <c r="B27" s="116" t="str">
        <f t="shared" si="6"/>
        <v>MFG Outside U.S.,
Other Exception or
Waiver</v>
      </c>
      <c r="C27" s="62">
        <f t="shared" si="7"/>
        <v>0.60383493548922396</v>
      </c>
      <c r="D27" s="62">
        <f t="shared" si="8"/>
        <v>0.61841371198616302</v>
      </c>
      <c r="E27" s="62">
        <f t="shared" si="9"/>
        <v>4.2252669572953003</v>
      </c>
      <c r="F27" s="62" t="str">
        <f t="shared" si="10"/>
        <v/>
      </c>
      <c r="G27" s="63">
        <f t="shared" ref="G27:G48" si="13">(E27/D27)-1</f>
        <v>5.8324276700220397</v>
      </c>
      <c r="H27" s="64">
        <f t="shared" ref="H27:H48" si="14">(E27/C27)-1</f>
        <v>5.9973873801654269</v>
      </c>
      <c r="I27" s="64" t="e">
        <f t="shared" ref="I27:I48" si="15">F27/E27</f>
        <v>#VALUE!</v>
      </c>
      <c r="J27" s="65">
        <f t="shared" ref="J27:J48" si="16">AU53</f>
        <v>2.0149017194730581E-2</v>
      </c>
      <c r="K27" s="65" t="str">
        <f t="shared" ref="K27:K48" si="17">AV53</f>
        <v/>
      </c>
      <c r="L27" s="65"/>
      <c r="M27" s="77" t="str">
        <f t="shared" ref="M27:N48" si="18">M2</f>
        <v>Products</v>
      </c>
      <c r="N27" s="77" t="str">
        <f t="shared" si="18"/>
        <v>MFG Outside U.S.,
Other Exception or
Waiver</v>
      </c>
      <c r="O27" s="129" t="str">
        <f t="shared" ref="O27:AU27" si="19">IF(O2="","",O2/VLOOKUP(O$26,deflator,2,FALSE)/1000000000)</f>
        <v/>
      </c>
      <c r="P27" s="129" t="str">
        <f t="shared" si="19"/>
        <v/>
      </c>
      <c r="Q27" s="129" t="str">
        <f t="shared" si="19"/>
        <v/>
      </c>
      <c r="R27" s="129" t="str">
        <f t="shared" si="19"/>
        <v/>
      </c>
      <c r="S27" s="129" t="str">
        <f t="shared" si="19"/>
        <v/>
      </c>
      <c r="T27" s="129" t="str">
        <f t="shared" si="19"/>
        <v/>
      </c>
      <c r="U27" s="129" t="str">
        <f t="shared" si="19"/>
        <v/>
      </c>
      <c r="V27" s="129" t="str">
        <f t="shared" si="19"/>
        <v/>
      </c>
      <c r="W27" s="129" t="str">
        <f t="shared" si="19"/>
        <v/>
      </c>
      <c r="X27" s="129" t="str">
        <f t="shared" si="19"/>
        <v/>
      </c>
      <c r="Y27" s="129" t="str">
        <f t="shared" si="19"/>
        <v/>
      </c>
      <c r="Z27" s="129" t="e">
        <f t="shared" si="19"/>
        <v>#N/A</v>
      </c>
      <c r="AA27" s="129" t="str">
        <f t="shared" si="19"/>
        <v/>
      </c>
      <c r="AB27" s="129" t="e">
        <f t="shared" si="19"/>
        <v>#N/A</v>
      </c>
      <c r="AC27" s="129" t="e">
        <f t="shared" si="19"/>
        <v>#N/A</v>
      </c>
      <c r="AD27" s="129" t="e">
        <f t="shared" si="19"/>
        <v>#N/A</v>
      </c>
      <c r="AE27" s="129" t="e">
        <f t="shared" si="19"/>
        <v>#N/A</v>
      </c>
      <c r="AF27" s="129" t="e">
        <f t="shared" si="19"/>
        <v>#N/A</v>
      </c>
      <c r="AG27" s="129" t="e">
        <f t="shared" si="19"/>
        <v>#N/A</v>
      </c>
      <c r="AH27" s="129">
        <f t="shared" si="19"/>
        <v>3.3383321167240383</v>
      </c>
      <c r="AI27" s="129">
        <f t="shared" si="19"/>
        <v>1.8472515080023955</v>
      </c>
      <c r="AJ27" s="129">
        <f t="shared" si="19"/>
        <v>1.948271045657741</v>
      </c>
      <c r="AK27" s="129">
        <f t="shared" si="19"/>
        <v>1.5071481042237127</v>
      </c>
      <c r="AL27" s="129">
        <f t="shared" si="19"/>
        <v>1.8997058303546996</v>
      </c>
      <c r="AM27" s="129">
        <f t="shared" si="19"/>
        <v>0.62458450466423254</v>
      </c>
      <c r="AN27" s="129">
        <f t="shared" si="19"/>
        <v>0.60383493548922396</v>
      </c>
      <c r="AO27" s="129">
        <f t="shared" si="19"/>
        <v>0.69962117015381331</v>
      </c>
      <c r="AP27" s="129">
        <f t="shared" si="19"/>
        <v>0.31268669802461191</v>
      </c>
      <c r="AQ27" s="129">
        <f t="shared" si="19"/>
        <v>0.34769110886468191</v>
      </c>
      <c r="AR27" s="129">
        <f t="shared" si="19"/>
        <v>0.26433702418842142</v>
      </c>
      <c r="AS27" s="129">
        <f t="shared" si="19"/>
        <v>0.68632226061428159</v>
      </c>
      <c r="AT27" s="129">
        <f t="shared" si="19"/>
        <v>0.61841371198616302</v>
      </c>
      <c r="AU27" s="128">
        <f t="shared" si="19"/>
        <v>4.2252669572953003</v>
      </c>
      <c r="AV27" s="54" t="str">
        <f t="shared" ref="AV27:AW43" si="20">IF(AV8="","",AV8/VLOOKUP(AV$20,deflator,2,FALSE)/$B$1)</f>
        <v/>
      </c>
      <c r="AW27" s="54" t="str">
        <f t="shared" si="20"/>
        <v/>
      </c>
      <c r="AX27" s="47"/>
      <c r="AY27" s="47"/>
      <c r="AZ27" s="47"/>
      <c r="BA27" s="47"/>
    </row>
    <row r="28" spans="1:53" x14ac:dyDescent="0.3">
      <c r="A28" s="118" t="str">
        <f t="shared" si="5"/>
        <v>Products</v>
      </c>
      <c r="B28" s="20" t="str">
        <f t="shared" si="6"/>
        <v>MFG Outside U.S.,
Qualifying Country</v>
      </c>
      <c r="C28" s="24">
        <f t="shared" si="7"/>
        <v>0.61620591354506205</v>
      </c>
      <c r="D28" s="24">
        <f t="shared" si="8"/>
        <v>3.6795343792683286</v>
      </c>
      <c r="E28" s="24">
        <f t="shared" si="9"/>
        <v>6.0550790671507997</v>
      </c>
      <c r="F28" s="24" t="str">
        <f t="shared" si="10"/>
        <v/>
      </c>
      <c r="G28" s="12">
        <f t="shared" si="13"/>
        <v>0.6456101351483623</v>
      </c>
      <c r="H28" s="8">
        <f t="shared" si="14"/>
        <v>8.8263890917820653</v>
      </c>
      <c r="I28" s="8" t="e">
        <f t="shared" si="15"/>
        <v>#VALUE!</v>
      </c>
      <c r="J28" s="21">
        <f t="shared" si="16"/>
        <v>2.887483642396229E-2</v>
      </c>
      <c r="K28" s="21" t="str">
        <f t="shared" si="17"/>
        <v/>
      </c>
      <c r="L28" s="21"/>
      <c r="M28" s="1" t="str">
        <f t="shared" si="18"/>
        <v>Products</v>
      </c>
      <c r="N28" s="1" t="str">
        <f t="shared" si="18"/>
        <v>MFG Outside U.S.,
Qualifying Country</v>
      </c>
      <c r="O28" s="54" t="str">
        <f t="shared" ref="O28:AU28" si="21">IF(O3="","",O3/VLOOKUP(O$26,deflator,2,FALSE)/1000000000)</f>
        <v/>
      </c>
      <c r="P28" s="54" t="str">
        <f t="shared" si="21"/>
        <v/>
      </c>
      <c r="Q28" s="54" t="str">
        <f t="shared" si="21"/>
        <v/>
      </c>
      <c r="R28" s="54" t="str">
        <f t="shared" si="21"/>
        <v/>
      </c>
      <c r="S28" s="54" t="str">
        <f t="shared" si="21"/>
        <v/>
      </c>
      <c r="T28" s="54" t="str">
        <f t="shared" si="21"/>
        <v/>
      </c>
      <c r="U28" s="54" t="str">
        <f t="shared" si="21"/>
        <v/>
      </c>
      <c r="V28" s="54" t="str">
        <f t="shared" si="21"/>
        <v/>
      </c>
      <c r="W28" s="54" t="str">
        <f t="shared" si="21"/>
        <v/>
      </c>
      <c r="X28" s="54" t="str">
        <f t="shared" si="21"/>
        <v/>
      </c>
      <c r="Y28" s="54" t="e">
        <f t="shared" si="21"/>
        <v>#N/A</v>
      </c>
      <c r="Z28" s="54" t="e">
        <f t="shared" si="21"/>
        <v>#N/A</v>
      </c>
      <c r="AA28" s="54" t="e">
        <f t="shared" si="21"/>
        <v>#N/A</v>
      </c>
      <c r="AB28" s="54" t="e">
        <f t="shared" si="21"/>
        <v>#N/A</v>
      </c>
      <c r="AC28" s="54" t="e">
        <f t="shared" si="21"/>
        <v>#N/A</v>
      </c>
      <c r="AD28" s="54" t="e">
        <f t="shared" si="21"/>
        <v>#N/A</v>
      </c>
      <c r="AE28" s="54" t="e">
        <f t="shared" si="21"/>
        <v>#N/A</v>
      </c>
      <c r="AF28" s="54" t="e">
        <f t="shared" si="21"/>
        <v>#N/A</v>
      </c>
      <c r="AG28" s="54" t="e">
        <f t="shared" si="21"/>
        <v>#N/A</v>
      </c>
      <c r="AH28" s="54">
        <f t="shared" si="21"/>
        <v>1.7222526116782126</v>
      </c>
      <c r="AI28" s="54">
        <f t="shared" si="21"/>
        <v>1.991061160362505</v>
      </c>
      <c r="AJ28" s="54">
        <f t="shared" si="21"/>
        <v>1.5113260148332894</v>
      </c>
      <c r="AK28" s="54">
        <f t="shared" si="21"/>
        <v>1.2166985669461936</v>
      </c>
      <c r="AL28" s="54">
        <f t="shared" si="21"/>
        <v>0.63670030326919413</v>
      </c>
      <c r="AM28" s="54">
        <f t="shared" si="21"/>
        <v>0.7125106856200617</v>
      </c>
      <c r="AN28" s="54">
        <f t="shared" si="21"/>
        <v>0.61620591354506205</v>
      </c>
      <c r="AO28" s="54">
        <f t="shared" si="21"/>
        <v>1.3997349241020864</v>
      </c>
      <c r="AP28" s="54">
        <f t="shared" si="21"/>
        <v>3.3694062006623064</v>
      </c>
      <c r="AQ28" s="54">
        <f t="shared" si="21"/>
        <v>3.0981419862980006</v>
      </c>
      <c r="AR28" s="54">
        <f t="shared" si="21"/>
        <v>4.0843851478332693</v>
      </c>
      <c r="AS28" s="54">
        <f t="shared" si="21"/>
        <v>3.156960563756757</v>
      </c>
      <c r="AT28" s="54">
        <f t="shared" si="21"/>
        <v>3.6795343792683286</v>
      </c>
      <c r="AU28" s="127">
        <f t="shared" si="21"/>
        <v>6.0550790671507997</v>
      </c>
      <c r="AV28" s="54" t="str">
        <f t="shared" si="20"/>
        <v/>
      </c>
      <c r="AW28" s="54" t="str">
        <f t="shared" si="20"/>
        <v/>
      </c>
      <c r="AX28" s="47"/>
      <c r="AY28" s="47"/>
      <c r="AZ28" s="47"/>
      <c r="BA28" s="47"/>
    </row>
    <row r="29" spans="1:53" x14ac:dyDescent="0.3">
      <c r="A29" s="118" t="str">
        <f t="shared" si="5"/>
        <v>Products</v>
      </c>
      <c r="B29" s="20" t="str">
        <f t="shared" si="6"/>
        <v>MFG Outside U.S.,
Use outside U.S.</v>
      </c>
      <c r="C29" s="24">
        <f t="shared" si="7"/>
        <v>5.4251300780788547</v>
      </c>
      <c r="D29" s="24">
        <f t="shared" si="8"/>
        <v>2.1652895841971036</v>
      </c>
      <c r="E29" s="24">
        <f t="shared" si="9"/>
        <v>2.3388275863024997</v>
      </c>
      <c r="F29" s="24" t="str">
        <f t="shared" si="10"/>
        <v/>
      </c>
      <c r="G29" s="12">
        <f t="shared" si="13"/>
        <v>8.0145401045627063E-2</v>
      </c>
      <c r="H29" s="8">
        <f t="shared" si="14"/>
        <v>-0.56889004454419934</v>
      </c>
      <c r="I29" s="8" t="e">
        <f t="shared" si="15"/>
        <v>#VALUE!</v>
      </c>
      <c r="J29" s="21">
        <f t="shared" si="16"/>
        <v>1.1153159724157461E-2</v>
      </c>
      <c r="K29" s="21" t="str">
        <f t="shared" si="17"/>
        <v/>
      </c>
      <c r="L29" s="21"/>
      <c r="M29" s="1" t="str">
        <f t="shared" si="18"/>
        <v>Products</v>
      </c>
      <c r="N29" s="1" t="str">
        <f t="shared" si="18"/>
        <v>MFG Outside U.S.,
Use outside U.S.</v>
      </c>
      <c r="O29" s="54" t="str">
        <f t="shared" ref="O29:AU29" si="22">IF(O4="","",O4/VLOOKUP(O$26,deflator,2,FALSE)/1000000000)</f>
        <v/>
      </c>
      <c r="P29" s="54" t="str">
        <f t="shared" si="22"/>
        <v/>
      </c>
      <c r="Q29" s="54" t="str">
        <f t="shared" si="22"/>
        <v/>
      </c>
      <c r="R29" s="54" t="str">
        <f t="shared" si="22"/>
        <v/>
      </c>
      <c r="S29" s="54" t="str">
        <f t="shared" si="22"/>
        <v/>
      </c>
      <c r="T29" s="54" t="str">
        <f t="shared" si="22"/>
        <v/>
      </c>
      <c r="U29" s="54" t="str">
        <f t="shared" si="22"/>
        <v/>
      </c>
      <c r="V29" s="54" t="str">
        <f t="shared" si="22"/>
        <v/>
      </c>
      <c r="W29" s="54" t="str">
        <f t="shared" si="22"/>
        <v/>
      </c>
      <c r="X29" s="54" t="str">
        <f t="shared" si="22"/>
        <v/>
      </c>
      <c r="Y29" s="54" t="e">
        <f t="shared" si="22"/>
        <v>#N/A</v>
      </c>
      <c r="Z29" s="54" t="e">
        <f t="shared" si="22"/>
        <v>#N/A</v>
      </c>
      <c r="AA29" s="54" t="e">
        <f t="shared" si="22"/>
        <v>#N/A</v>
      </c>
      <c r="AB29" s="54" t="e">
        <f t="shared" si="22"/>
        <v>#N/A</v>
      </c>
      <c r="AC29" s="54" t="e">
        <f t="shared" si="22"/>
        <v>#N/A</v>
      </c>
      <c r="AD29" s="54" t="e">
        <f t="shared" si="22"/>
        <v>#N/A</v>
      </c>
      <c r="AE29" s="54" t="e">
        <f t="shared" si="22"/>
        <v>#N/A</v>
      </c>
      <c r="AF29" s="54" t="e">
        <f t="shared" si="22"/>
        <v>#N/A</v>
      </c>
      <c r="AG29" s="54" t="e">
        <f t="shared" si="22"/>
        <v>#N/A</v>
      </c>
      <c r="AH29" s="54">
        <f t="shared" si="22"/>
        <v>17.188153703984185</v>
      </c>
      <c r="AI29" s="54">
        <f t="shared" si="22"/>
        <v>16.676586744035728</v>
      </c>
      <c r="AJ29" s="54">
        <f t="shared" si="22"/>
        <v>13.400495165201315</v>
      </c>
      <c r="AK29" s="54">
        <f t="shared" si="22"/>
        <v>13.010852380664335</v>
      </c>
      <c r="AL29" s="54">
        <f t="shared" si="22"/>
        <v>13.853735706414785</v>
      </c>
      <c r="AM29" s="54">
        <f t="shared" si="22"/>
        <v>6.5758345402276888</v>
      </c>
      <c r="AN29" s="54">
        <f t="shared" si="22"/>
        <v>5.4251300780788547</v>
      </c>
      <c r="AO29" s="54">
        <f t="shared" si="22"/>
        <v>3.9777450559397813</v>
      </c>
      <c r="AP29" s="54">
        <f t="shared" si="22"/>
        <v>3.8322354477285767</v>
      </c>
      <c r="AQ29" s="54">
        <f t="shared" si="22"/>
        <v>3.3386436942116355</v>
      </c>
      <c r="AR29" s="54">
        <f t="shared" si="22"/>
        <v>3.1685389560837551</v>
      </c>
      <c r="AS29" s="54">
        <f t="shared" si="22"/>
        <v>2.5631535177406026</v>
      </c>
      <c r="AT29" s="54">
        <f t="shared" si="22"/>
        <v>2.1652895841971036</v>
      </c>
      <c r="AU29" s="127">
        <f t="shared" si="22"/>
        <v>2.3388275863024997</v>
      </c>
      <c r="AV29" s="54" t="str">
        <f t="shared" si="20"/>
        <v/>
      </c>
      <c r="AW29" s="54" t="str">
        <f t="shared" si="20"/>
        <v/>
      </c>
      <c r="AX29" s="47"/>
      <c r="AY29" s="47"/>
      <c r="AZ29" s="47"/>
      <c r="BA29" s="47"/>
    </row>
    <row r="30" spans="1:53" x14ac:dyDescent="0.3">
      <c r="A30" s="118" t="str">
        <f t="shared" si="5"/>
        <v>Products</v>
      </c>
      <c r="B30" s="20" t="str">
        <f t="shared" si="6"/>
        <v>Not MFG, Foreign
Place of
Performance</v>
      </c>
      <c r="C30" s="24">
        <f t="shared" si="7"/>
        <v>0.85914456661550909</v>
      </c>
      <c r="D30" s="24">
        <f t="shared" si="8"/>
        <v>0.57687297252475356</v>
      </c>
      <c r="E30" s="24">
        <f t="shared" si="9"/>
        <v>0.59597371234669994</v>
      </c>
      <c r="F30" s="24" t="str">
        <f t="shared" si="10"/>
        <v/>
      </c>
      <c r="G30" s="12">
        <f t="shared" si="13"/>
        <v>3.3110824621146229E-2</v>
      </c>
      <c r="H30" s="8">
        <f t="shared" si="14"/>
        <v>-0.30631731200435486</v>
      </c>
      <c r="I30" s="8" t="e">
        <f t="shared" si="15"/>
        <v>#VALUE!</v>
      </c>
      <c r="J30" s="21">
        <f t="shared" si="16"/>
        <v>2.8420179598232721E-3</v>
      </c>
      <c r="K30" s="21" t="str">
        <f t="shared" si="17"/>
        <v/>
      </c>
      <c r="L30" s="21"/>
      <c r="M30" s="1" t="str">
        <f t="shared" si="18"/>
        <v>Products</v>
      </c>
      <c r="N30" s="1" t="str">
        <f t="shared" si="18"/>
        <v>Not MFG, Foreign
Place of
Performance</v>
      </c>
      <c r="O30" s="54" t="str">
        <f t="shared" ref="O30:AU30" si="23">IF(O5="","",O5/VLOOKUP(O$26,deflator,2,FALSE)/1000000000)</f>
        <v/>
      </c>
      <c r="P30" s="54" t="str">
        <f t="shared" si="23"/>
        <v/>
      </c>
      <c r="Q30" s="54" t="str">
        <f t="shared" si="23"/>
        <v/>
      </c>
      <c r="R30" s="54" t="str">
        <f t="shared" si="23"/>
        <v/>
      </c>
      <c r="S30" s="54" t="str">
        <f t="shared" si="23"/>
        <v/>
      </c>
      <c r="T30" s="54" t="str">
        <f t="shared" si="23"/>
        <v/>
      </c>
      <c r="U30" s="54" t="str">
        <f t="shared" si="23"/>
        <v/>
      </c>
      <c r="V30" s="54" t="str">
        <f t="shared" si="23"/>
        <v/>
      </c>
      <c r="W30" s="54" t="str">
        <f t="shared" si="23"/>
        <v/>
      </c>
      <c r="X30" s="54" t="str">
        <f t="shared" si="23"/>
        <v/>
      </c>
      <c r="Y30" s="54" t="str">
        <f t="shared" si="23"/>
        <v/>
      </c>
      <c r="Z30" s="54" t="str">
        <f t="shared" si="23"/>
        <v/>
      </c>
      <c r="AA30" s="54" t="e">
        <f t="shared" si="23"/>
        <v>#N/A</v>
      </c>
      <c r="AB30" s="54" t="e">
        <f t="shared" si="23"/>
        <v>#N/A</v>
      </c>
      <c r="AC30" s="54" t="e">
        <f t="shared" si="23"/>
        <v>#N/A</v>
      </c>
      <c r="AD30" s="54" t="e">
        <f t="shared" si="23"/>
        <v>#N/A</v>
      </c>
      <c r="AE30" s="54" t="e">
        <f t="shared" si="23"/>
        <v>#N/A</v>
      </c>
      <c r="AF30" s="54" t="e">
        <f t="shared" si="23"/>
        <v>#N/A</v>
      </c>
      <c r="AG30" s="54" t="e">
        <f t="shared" si="23"/>
        <v>#N/A</v>
      </c>
      <c r="AH30" s="54">
        <f t="shared" si="23"/>
        <v>4.1655202530608948</v>
      </c>
      <c r="AI30" s="54">
        <f t="shared" si="23"/>
        <v>4.5136741058517682</v>
      </c>
      <c r="AJ30" s="54">
        <f t="shared" si="23"/>
        <v>3.947657097579647</v>
      </c>
      <c r="AK30" s="54">
        <f t="shared" si="23"/>
        <v>4.2192304598907189</v>
      </c>
      <c r="AL30" s="54">
        <f t="shared" si="23"/>
        <v>3.0372793819661306</v>
      </c>
      <c r="AM30" s="54">
        <f t="shared" si="23"/>
        <v>1.8526163622557219</v>
      </c>
      <c r="AN30" s="54">
        <f t="shared" si="23"/>
        <v>0.85914456661550909</v>
      </c>
      <c r="AO30" s="54">
        <f t="shared" si="23"/>
        <v>0.92853277307136572</v>
      </c>
      <c r="AP30" s="54">
        <f t="shared" si="23"/>
        <v>0.95447806549833059</v>
      </c>
      <c r="AQ30" s="54">
        <f t="shared" si="23"/>
        <v>0.94217755375765622</v>
      </c>
      <c r="AR30" s="54">
        <f t="shared" si="23"/>
        <v>0.74961726295322462</v>
      </c>
      <c r="AS30" s="54">
        <f t="shared" si="23"/>
        <v>0.7954953267729542</v>
      </c>
      <c r="AT30" s="54">
        <f t="shared" si="23"/>
        <v>0.57687297252475356</v>
      </c>
      <c r="AU30" s="127">
        <f t="shared" si="23"/>
        <v>0.59597371234669994</v>
      </c>
      <c r="AV30" s="54" t="str">
        <f t="shared" si="20"/>
        <v/>
      </c>
      <c r="AW30" s="54" t="str">
        <f t="shared" si="20"/>
        <v/>
      </c>
      <c r="AX30" s="47"/>
      <c r="AY30" s="47"/>
      <c r="AZ30" s="47"/>
      <c r="BA30" s="47"/>
    </row>
    <row r="31" spans="1:53" x14ac:dyDescent="0.3">
      <c r="A31" s="118" t="str">
        <f t="shared" si="5"/>
        <v>Products</v>
      </c>
      <c r="B31" s="20" t="str">
        <f t="shared" si="6"/>
        <v>Not MFG, U.S. Place
of Performance</v>
      </c>
      <c r="C31" s="24">
        <f t="shared" si="7"/>
        <v>2.1029734276401061E-4</v>
      </c>
      <c r="D31" s="24">
        <f t="shared" si="8"/>
        <v>8.4383801716800249E-3</v>
      </c>
      <c r="E31" s="24">
        <f t="shared" si="9"/>
        <v>1.38881771285E-2</v>
      </c>
      <c r="F31" s="24" t="str">
        <f t="shared" si="10"/>
        <v/>
      </c>
      <c r="G31" s="12">
        <f t="shared" si="13"/>
        <v>0.64583449026271555</v>
      </c>
      <c r="H31" s="8">
        <f t="shared" si="14"/>
        <v>65.040668635955598</v>
      </c>
      <c r="I31" s="8" t="e">
        <f t="shared" si="15"/>
        <v>#VALUE!</v>
      </c>
      <c r="J31" s="21">
        <f t="shared" si="16"/>
        <v>6.6228506410098809E-5</v>
      </c>
      <c r="K31" s="21" t="str">
        <f t="shared" si="17"/>
        <v/>
      </c>
      <c r="L31" s="21"/>
      <c r="M31" s="1" t="str">
        <f t="shared" si="18"/>
        <v>Products</v>
      </c>
      <c r="N31" s="1" t="str">
        <f t="shared" si="18"/>
        <v>Not MFG, U.S. Place
of Performance</v>
      </c>
      <c r="O31" s="54" t="str">
        <f t="shared" ref="O31:AU31" si="24">IF(O6="","",O6/VLOOKUP(O$26,deflator,2,FALSE)/1000000000)</f>
        <v/>
      </c>
      <c r="P31" s="54" t="str">
        <f t="shared" si="24"/>
        <v/>
      </c>
      <c r="Q31" s="54" t="str">
        <f t="shared" si="24"/>
        <v/>
      </c>
      <c r="R31" s="54" t="str">
        <f t="shared" si="24"/>
        <v/>
      </c>
      <c r="S31" s="54" t="str">
        <f t="shared" si="24"/>
        <v/>
      </c>
      <c r="T31" s="54" t="str">
        <f t="shared" si="24"/>
        <v/>
      </c>
      <c r="U31" s="54" t="str">
        <f t="shared" si="24"/>
        <v/>
      </c>
      <c r="V31" s="54" t="str">
        <f t="shared" si="24"/>
        <v/>
      </c>
      <c r="W31" s="54" t="str">
        <f t="shared" si="24"/>
        <v/>
      </c>
      <c r="X31" s="54" t="str">
        <f t="shared" si="24"/>
        <v/>
      </c>
      <c r="Y31" s="54" t="str">
        <f t="shared" si="24"/>
        <v/>
      </c>
      <c r="Z31" s="54" t="str">
        <f t="shared" si="24"/>
        <v/>
      </c>
      <c r="AA31" s="54" t="str">
        <f t="shared" si="24"/>
        <v/>
      </c>
      <c r="AB31" s="54" t="str">
        <f t="shared" si="24"/>
        <v/>
      </c>
      <c r="AC31" s="54" t="e">
        <f t="shared" si="24"/>
        <v>#N/A</v>
      </c>
      <c r="AD31" s="54" t="e">
        <f t="shared" si="24"/>
        <v>#N/A</v>
      </c>
      <c r="AE31" s="54" t="e">
        <f t="shared" si="24"/>
        <v>#N/A</v>
      </c>
      <c r="AF31" s="54" t="e">
        <f t="shared" si="24"/>
        <v>#N/A</v>
      </c>
      <c r="AG31" s="54" t="e">
        <f t="shared" si="24"/>
        <v>#N/A</v>
      </c>
      <c r="AH31" s="54">
        <f t="shared" si="24"/>
        <v>2.3581713892468683E-2</v>
      </c>
      <c r="AI31" s="54">
        <f t="shared" si="24"/>
        <v>0.20000154185376892</v>
      </c>
      <c r="AJ31" s="54">
        <f t="shared" si="24"/>
        <v>3.1551355752440909E-4</v>
      </c>
      <c r="AK31" s="54">
        <f t="shared" si="24"/>
        <v>-8.6431509614737863E-4</v>
      </c>
      <c r="AL31" s="54">
        <f t="shared" si="24"/>
        <v>8.1857562451853466E-3</v>
      </c>
      <c r="AM31" s="54">
        <f t="shared" si="24"/>
        <v>2.6171363797029713E-3</v>
      </c>
      <c r="AN31" s="54">
        <f t="shared" si="24"/>
        <v>2.1029734276401061E-4</v>
      </c>
      <c r="AO31" s="54">
        <f t="shared" si="24"/>
        <v>4.7507467246922671E-4</v>
      </c>
      <c r="AP31" s="54">
        <f t="shared" si="24"/>
        <v>3.7022402131475632E-2</v>
      </c>
      <c r="AQ31" s="54">
        <f t="shared" si="24"/>
        <v>9.4775315169885787E-4</v>
      </c>
      <c r="AR31" s="54">
        <f t="shared" si="24"/>
        <v>3.1063475529459687E-3</v>
      </c>
      <c r="AS31" s="54">
        <f t="shared" si="24"/>
        <v>4.4303393520394637E-3</v>
      </c>
      <c r="AT31" s="54">
        <f t="shared" si="24"/>
        <v>8.4383801716800249E-3</v>
      </c>
      <c r="AU31" s="127">
        <f t="shared" si="24"/>
        <v>1.38881771285E-2</v>
      </c>
      <c r="AV31" s="54" t="str">
        <f t="shared" si="20"/>
        <v/>
      </c>
      <c r="AW31" s="54" t="str">
        <f t="shared" si="20"/>
        <v/>
      </c>
      <c r="AX31" s="47"/>
      <c r="AY31" s="47"/>
      <c r="AZ31" s="47"/>
      <c r="BA31" s="47"/>
    </row>
    <row r="32" spans="1:53" x14ac:dyDescent="0.3">
      <c r="A32" s="118" t="str">
        <f t="shared" si="5"/>
        <v>Products</v>
      </c>
      <c r="B32" s="20" t="str">
        <f t="shared" si="6"/>
        <v>U.S. Manufactured</v>
      </c>
      <c r="C32" s="24">
        <f t="shared" si="7"/>
        <v>146.7724875066429</v>
      </c>
      <c r="D32" s="24">
        <f t="shared" si="8"/>
        <v>197.98535288433956</v>
      </c>
      <c r="E32" s="24">
        <f t="shared" si="9"/>
        <v>193.683995609362</v>
      </c>
      <c r="F32" s="24" t="str">
        <f t="shared" si="10"/>
        <v/>
      </c>
      <c r="G32" s="12">
        <f t="shared" si="13"/>
        <v>-2.1725633802265998E-2</v>
      </c>
      <c r="H32" s="8">
        <f t="shared" si="14"/>
        <v>0.31962058352793044</v>
      </c>
      <c r="I32" s="8" t="e">
        <f t="shared" si="15"/>
        <v>#VALUE!</v>
      </c>
      <c r="J32" s="21">
        <f t="shared" si="16"/>
        <v>0.92362025815648641</v>
      </c>
      <c r="K32" s="21" t="str">
        <f t="shared" si="17"/>
        <v/>
      </c>
      <c r="L32" s="21"/>
      <c r="M32" s="1" t="str">
        <f t="shared" si="18"/>
        <v>Products</v>
      </c>
      <c r="N32" s="1" t="str">
        <f t="shared" si="18"/>
        <v>U.S. Manufactured</v>
      </c>
      <c r="O32" s="54" t="str">
        <f t="shared" ref="O32:AU32" si="25">IF(O7="","",O7/VLOOKUP(O$26,deflator,2,FALSE)/1000000000)</f>
        <v/>
      </c>
      <c r="P32" s="54" t="str">
        <f t="shared" si="25"/>
        <v/>
      </c>
      <c r="Q32" s="54" t="str">
        <f t="shared" si="25"/>
        <v/>
      </c>
      <c r="R32" s="54" t="str">
        <f t="shared" si="25"/>
        <v/>
      </c>
      <c r="S32" s="54" t="str">
        <f t="shared" si="25"/>
        <v/>
      </c>
      <c r="T32" s="54" t="str">
        <f t="shared" si="25"/>
        <v/>
      </c>
      <c r="U32" s="54" t="str">
        <f t="shared" si="25"/>
        <v/>
      </c>
      <c r="V32" s="54" t="str">
        <f t="shared" si="25"/>
        <v/>
      </c>
      <c r="W32" s="54" t="str">
        <f t="shared" si="25"/>
        <v/>
      </c>
      <c r="X32" s="54" t="str">
        <f t="shared" si="25"/>
        <v/>
      </c>
      <c r="Y32" s="54" t="e">
        <f t="shared" si="25"/>
        <v>#N/A</v>
      </c>
      <c r="Z32" s="54" t="e">
        <f t="shared" si="25"/>
        <v>#N/A</v>
      </c>
      <c r="AA32" s="54" t="e">
        <f t="shared" si="25"/>
        <v>#N/A</v>
      </c>
      <c r="AB32" s="54" t="e">
        <f t="shared" si="25"/>
        <v>#N/A</v>
      </c>
      <c r="AC32" s="54" t="e">
        <f t="shared" si="25"/>
        <v>#N/A</v>
      </c>
      <c r="AD32" s="54" t="e">
        <f t="shared" si="25"/>
        <v>#N/A</v>
      </c>
      <c r="AE32" s="54" t="e">
        <f t="shared" si="25"/>
        <v>#N/A</v>
      </c>
      <c r="AF32" s="54" t="e">
        <f t="shared" si="25"/>
        <v>#N/A</v>
      </c>
      <c r="AG32" s="54" t="e">
        <f t="shared" si="25"/>
        <v>#N/A</v>
      </c>
      <c r="AH32" s="54">
        <f t="shared" si="25"/>
        <v>189.27578490101226</v>
      </c>
      <c r="AI32" s="54">
        <f t="shared" si="25"/>
        <v>176.82629237515161</v>
      </c>
      <c r="AJ32" s="54">
        <f t="shared" si="25"/>
        <v>194.65436487456259</v>
      </c>
      <c r="AK32" s="54">
        <f t="shared" si="25"/>
        <v>193.44530313392951</v>
      </c>
      <c r="AL32" s="54">
        <f t="shared" si="25"/>
        <v>161.55683868374553</v>
      </c>
      <c r="AM32" s="54">
        <f t="shared" si="25"/>
        <v>145.77184319717344</v>
      </c>
      <c r="AN32" s="54">
        <f t="shared" si="25"/>
        <v>146.7724875066429</v>
      </c>
      <c r="AO32" s="54">
        <f t="shared" si="25"/>
        <v>167.1490859072822</v>
      </c>
      <c r="AP32" s="54">
        <f t="shared" si="25"/>
        <v>180.82926820831105</v>
      </c>
      <c r="AQ32" s="54">
        <f t="shared" si="25"/>
        <v>198.82263804042074</v>
      </c>
      <c r="AR32" s="54">
        <f t="shared" si="25"/>
        <v>206.06845615666694</v>
      </c>
      <c r="AS32" s="54">
        <f t="shared" si="25"/>
        <v>231.69434639335009</v>
      </c>
      <c r="AT32" s="54">
        <f t="shared" si="25"/>
        <v>197.98535288433956</v>
      </c>
      <c r="AU32" s="127">
        <f t="shared" si="25"/>
        <v>193.683995609362</v>
      </c>
      <c r="AV32" s="54" t="str">
        <f t="shared" si="20"/>
        <v/>
      </c>
      <c r="AW32" s="54" t="str">
        <f t="shared" si="20"/>
        <v/>
      </c>
      <c r="AX32" s="47"/>
      <c r="AY32" s="47"/>
      <c r="AZ32" s="47"/>
      <c r="BA32" s="47"/>
    </row>
    <row r="33" spans="1:53" x14ac:dyDescent="0.3">
      <c r="A33" s="118" t="str">
        <f t="shared" si="5"/>
        <v>Products</v>
      </c>
      <c r="B33" s="20" t="str">
        <f t="shared" si="6"/>
        <v>U.S. Manufactured,
Foreign Vendor or
Origin</v>
      </c>
      <c r="C33" s="24">
        <f t="shared" si="7"/>
        <v>0.21637097460262855</v>
      </c>
      <c r="D33" s="24">
        <f t="shared" si="8"/>
        <v>0.14125670603394369</v>
      </c>
      <c r="E33" s="24">
        <f t="shared" si="9"/>
        <v>0.21881119306970001</v>
      </c>
      <c r="F33" s="24" t="str">
        <f t="shared" si="10"/>
        <v/>
      </c>
      <c r="G33" s="12">
        <f t="shared" si="13"/>
        <v>0.54903224925208249</v>
      </c>
      <c r="H33" s="8">
        <f t="shared" si="14"/>
        <v>1.127793814097755E-2</v>
      </c>
      <c r="I33" s="8" t="e">
        <f t="shared" si="15"/>
        <v>#VALUE!</v>
      </c>
      <c r="J33" s="21">
        <f t="shared" si="16"/>
        <v>1.043444245327188E-3</v>
      </c>
      <c r="K33" s="21" t="str">
        <f t="shared" si="17"/>
        <v/>
      </c>
      <c r="L33" s="21"/>
      <c r="M33" s="1" t="str">
        <f t="shared" si="18"/>
        <v>Products</v>
      </c>
      <c r="N33" s="1" t="str">
        <f t="shared" si="18"/>
        <v>U.S. Manufactured,
Foreign Vendor or
Origin</v>
      </c>
      <c r="O33" s="54" t="str">
        <f t="shared" ref="O33:AU33" si="26">IF(O8="","",O8/VLOOKUP(O$26,deflator,2,FALSE)/1000000000)</f>
        <v/>
      </c>
      <c r="P33" s="54" t="str">
        <f t="shared" si="26"/>
        <v/>
      </c>
      <c r="Q33" s="54" t="str">
        <f t="shared" si="26"/>
        <v/>
      </c>
      <c r="R33" s="54" t="str">
        <f t="shared" si="26"/>
        <v/>
      </c>
      <c r="S33" s="54" t="str">
        <f t="shared" si="26"/>
        <v/>
      </c>
      <c r="T33" s="54" t="str">
        <f t="shared" si="26"/>
        <v/>
      </c>
      <c r="U33" s="54" t="str">
        <f t="shared" si="26"/>
        <v/>
      </c>
      <c r="V33" s="54" t="str">
        <f t="shared" si="26"/>
        <v/>
      </c>
      <c r="W33" s="54" t="str">
        <f t="shared" si="26"/>
        <v/>
      </c>
      <c r="X33" s="54" t="str">
        <f t="shared" si="26"/>
        <v/>
      </c>
      <c r="Y33" s="54" t="e">
        <f t="shared" si="26"/>
        <v>#N/A</v>
      </c>
      <c r="Z33" s="54" t="e">
        <f t="shared" si="26"/>
        <v>#N/A</v>
      </c>
      <c r="AA33" s="54" t="e">
        <f t="shared" si="26"/>
        <v>#N/A</v>
      </c>
      <c r="AB33" s="54" t="e">
        <f t="shared" si="26"/>
        <v>#N/A</v>
      </c>
      <c r="AC33" s="54" t="e">
        <f t="shared" si="26"/>
        <v>#N/A</v>
      </c>
      <c r="AD33" s="54" t="e">
        <f t="shared" si="26"/>
        <v>#N/A</v>
      </c>
      <c r="AE33" s="54" t="e">
        <f t="shared" si="26"/>
        <v>#N/A</v>
      </c>
      <c r="AF33" s="54" t="e">
        <f t="shared" si="26"/>
        <v>#N/A</v>
      </c>
      <c r="AG33" s="54" t="e">
        <f t="shared" si="26"/>
        <v>#N/A</v>
      </c>
      <c r="AH33" s="54">
        <f t="shared" si="26"/>
        <v>2.3420833901514109</v>
      </c>
      <c r="AI33" s="54">
        <f t="shared" si="26"/>
        <v>1.6082945086325282</v>
      </c>
      <c r="AJ33" s="54">
        <f t="shared" si="26"/>
        <v>1.6106644827283356</v>
      </c>
      <c r="AK33" s="54">
        <f t="shared" si="26"/>
        <v>0.57721810225124615</v>
      </c>
      <c r="AL33" s="54">
        <f t="shared" si="26"/>
        <v>0.20872079697912541</v>
      </c>
      <c r="AM33" s="54">
        <f t="shared" si="26"/>
        <v>0.43643502518545407</v>
      </c>
      <c r="AN33" s="54">
        <f t="shared" si="26"/>
        <v>0.21637097460262855</v>
      </c>
      <c r="AO33" s="54">
        <f t="shared" si="26"/>
        <v>0.16910144577656427</v>
      </c>
      <c r="AP33" s="54">
        <f t="shared" si="26"/>
        <v>0.18897570331157051</v>
      </c>
      <c r="AQ33" s="54">
        <f t="shared" si="26"/>
        <v>0.18645871949168896</v>
      </c>
      <c r="AR33" s="54">
        <f t="shared" si="26"/>
        <v>0.12727330397385811</v>
      </c>
      <c r="AS33" s="54">
        <f t="shared" si="26"/>
        <v>0.12000239337016504</v>
      </c>
      <c r="AT33" s="54">
        <f t="shared" si="26"/>
        <v>0.14125670603394369</v>
      </c>
      <c r="AU33" s="127">
        <f t="shared" si="26"/>
        <v>0.21881119306970001</v>
      </c>
      <c r="AV33" s="54" t="str">
        <f t="shared" si="20"/>
        <v/>
      </c>
      <c r="AW33" s="54" t="str">
        <f t="shared" si="20"/>
        <v/>
      </c>
      <c r="AX33" s="47"/>
      <c r="AY33" s="47"/>
      <c r="AZ33" s="47"/>
      <c r="BA33" s="47"/>
    </row>
    <row r="34" spans="1:53" x14ac:dyDescent="0.3">
      <c r="A34" s="69" t="str">
        <f t="shared" si="5"/>
        <v>Products</v>
      </c>
      <c r="B34" s="70">
        <f t="shared" si="6"/>
        <v>0</v>
      </c>
      <c r="C34" s="71">
        <f t="shared" si="7"/>
        <v>1.1950879474655494</v>
      </c>
      <c r="D34" s="71">
        <f t="shared" si="8"/>
        <v>2.5140772400712192</v>
      </c>
      <c r="E34" s="71">
        <f t="shared" si="9"/>
        <v>2.5690536001135</v>
      </c>
      <c r="F34" s="71" t="str">
        <f t="shared" si="10"/>
        <v/>
      </c>
      <c r="G34" s="72">
        <f t="shared" si="13"/>
        <v>2.186741089972366E-2</v>
      </c>
      <c r="H34" s="73">
        <f t="shared" si="14"/>
        <v>1.1496774405279138</v>
      </c>
      <c r="I34" s="73" t="e">
        <f t="shared" si="15"/>
        <v>#VALUE!</v>
      </c>
      <c r="J34" s="74">
        <f t="shared" si="16"/>
        <v>1.225103778910263E-2</v>
      </c>
      <c r="K34" s="74" t="str">
        <f t="shared" si="17"/>
        <v/>
      </c>
      <c r="L34" s="74"/>
      <c r="M34" s="83" t="str">
        <f t="shared" si="18"/>
        <v>Products</v>
      </c>
      <c r="N34" s="83">
        <f t="shared" si="18"/>
        <v>0</v>
      </c>
      <c r="O34" s="126" t="e">
        <f t="shared" ref="O34:AU34" si="27">IF(O9="","",O9/VLOOKUP(O$26,deflator,2,FALSE)/1000000000)</f>
        <v>#N/A</v>
      </c>
      <c r="P34" s="126" t="e">
        <f t="shared" si="27"/>
        <v>#N/A</v>
      </c>
      <c r="Q34" s="126" t="e">
        <f t="shared" si="27"/>
        <v>#N/A</v>
      </c>
      <c r="R34" s="126" t="e">
        <f t="shared" si="27"/>
        <v>#N/A</v>
      </c>
      <c r="S34" s="126" t="e">
        <f t="shared" si="27"/>
        <v>#N/A</v>
      </c>
      <c r="T34" s="126" t="e">
        <f t="shared" si="27"/>
        <v>#N/A</v>
      </c>
      <c r="U34" s="126" t="e">
        <f t="shared" si="27"/>
        <v>#N/A</v>
      </c>
      <c r="V34" s="126" t="e">
        <f t="shared" si="27"/>
        <v>#N/A</v>
      </c>
      <c r="W34" s="126" t="e">
        <f t="shared" si="27"/>
        <v>#N/A</v>
      </c>
      <c r="X34" s="126" t="e">
        <f t="shared" si="27"/>
        <v>#N/A</v>
      </c>
      <c r="Y34" s="126" t="e">
        <f t="shared" si="27"/>
        <v>#N/A</v>
      </c>
      <c r="Z34" s="126" t="e">
        <f t="shared" si="27"/>
        <v>#N/A</v>
      </c>
      <c r="AA34" s="126" t="e">
        <f t="shared" si="27"/>
        <v>#N/A</v>
      </c>
      <c r="AB34" s="126" t="e">
        <f t="shared" si="27"/>
        <v>#N/A</v>
      </c>
      <c r="AC34" s="126" t="e">
        <f t="shared" si="27"/>
        <v>#N/A</v>
      </c>
      <c r="AD34" s="126" t="e">
        <f t="shared" si="27"/>
        <v>#N/A</v>
      </c>
      <c r="AE34" s="126" t="e">
        <f t="shared" si="27"/>
        <v>#N/A</v>
      </c>
      <c r="AF34" s="126" t="e">
        <f t="shared" si="27"/>
        <v>#N/A</v>
      </c>
      <c r="AG34" s="126" t="e">
        <f t="shared" si="27"/>
        <v>#N/A</v>
      </c>
      <c r="AH34" s="126">
        <f t="shared" si="27"/>
        <v>11.092419653626838</v>
      </c>
      <c r="AI34" s="126">
        <f t="shared" si="27"/>
        <v>8.2761088971734935</v>
      </c>
      <c r="AJ34" s="126">
        <f t="shared" si="27"/>
        <v>4.8939168974072942</v>
      </c>
      <c r="AK34" s="126">
        <f t="shared" si="27"/>
        <v>2.0597836463234493</v>
      </c>
      <c r="AL34" s="126">
        <f t="shared" si="27"/>
        <v>1.3769195796034406</v>
      </c>
      <c r="AM34" s="126">
        <f t="shared" si="27"/>
        <v>0.98322413142263476</v>
      </c>
      <c r="AN34" s="126">
        <f t="shared" si="27"/>
        <v>1.1950879474655494</v>
      </c>
      <c r="AO34" s="126">
        <f t="shared" si="27"/>
        <v>2.5050375815380694</v>
      </c>
      <c r="AP34" s="126">
        <f t="shared" si="27"/>
        <v>1.6998580028012489</v>
      </c>
      <c r="AQ34" s="126">
        <f t="shared" si="27"/>
        <v>2.4082596817721718</v>
      </c>
      <c r="AR34" s="126">
        <f t="shared" si="27"/>
        <v>1.9787216686650104</v>
      </c>
      <c r="AS34" s="126">
        <f t="shared" si="27"/>
        <v>2.0431410038131195</v>
      </c>
      <c r="AT34" s="126">
        <f t="shared" si="27"/>
        <v>2.5140772400712192</v>
      </c>
      <c r="AU34" s="125">
        <f t="shared" si="27"/>
        <v>2.5690536001135</v>
      </c>
      <c r="AV34" s="54" t="str">
        <f t="shared" si="20"/>
        <v/>
      </c>
      <c r="AW34" s="54" t="str">
        <f t="shared" si="20"/>
        <v/>
      </c>
      <c r="AX34" s="47"/>
      <c r="AY34" s="47"/>
      <c r="AZ34" s="47"/>
      <c r="BA34" s="47"/>
    </row>
    <row r="35" spans="1:53" x14ac:dyDescent="0.3">
      <c r="A35" s="115" t="str">
        <f t="shared" si="5"/>
        <v>Services and R&amp;D</v>
      </c>
      <c r="B35" s="116" t="str">
        <f t="shared" si="6"/>
        <v>MFG Outside U.S.,
Other Exception or
Waiver</v>
      </c>
      <c r="C35" s="62">
        <f t="shared" si="7"/>
        <v>-4.0117970394045306E-5</v>
      </c>
      <c r="D35" s="62" t="str">
        <f t="shared" si="8"/>
        <v/>
      </c>
      <c r="E35" s="62" t="str">
        <f t="shared" si="9"/>
        <v/>
      </c>
      <c r="F35" s="62" t="str">
        <f t="shared" si="10"/>
        <v/>
      </c>
      <c r="G35" s="63" t="e">
        <f t="shared" si="13"/>
        <v>#VALUE!</v>
      </c>
      <c r="H35" s="64" t="e">
        <f t="shared" si="14"/>
        <v>#VALUE!</v>
      </c>
      <c r="I35" s="64" t="e">
        <f t="shared" si="15"/>
        <v>#VALUE!</v>
      </c>
      <c r="J35" s="65" t="str">
        <f t="shared" si="16"/>
        <v/>
      </c>
      <c r="K35" s="65" t="str">
        <f t="shared" si="17"/>
        <v/>
      </c>
      <c r="L35" s="65"/>
      <c r="M35" s="77" t="str">
        <f t="shared" si="18"/>
        <v>Services and R&amp;D</v>
      </c>
      <c r="N35" s="77" t="str">
        <f t="shared" si="18"/>
        <v>MFG Outside U.S.,
Other Exception or
Waiver</v>
      </c>
      <c r="O35" s="129" t="str">
        <f t="shared" ref="O35:AU35" si="28">IF(O10="","",O10/VLOOKUP(O$26,deflator,2,FALSE)/1000000000)</f>
        <v/>
      </c>
      <c r="P35" s="129" t="str">
        <f t="shared" si="28"/>
        <v/>
      </c>
      <c r="Q35" s="129" t="str">
        <f t="shared" si="28"/>
        <v/>
      </c>
      <c r="R35" s="129" t="str">
        <f t="shared" si="28"/>
        <v/>
      </c>
      <c r="S35" s="129" t="str">
        <f t="shared" si="28"/>
        <v/>
      </c>
      <c r="T35" s="129" t="str">
        <f t="shared" si="28"/>
        <v/>
      </c>
      <c r="U35" s="129" t="str">
        <f t="shared" si="28"/>
        <v/>
      </c>
      <c r="V35" s="129" t="str">
        <f t="shared" si="28"/>
        <v/>
      </c>
      <c r="W35" s="129" t="str">
        <f t="shared" si="28"/>
        <v/>
      </c>
      <c r="X35" s="129" t="str">
        <f t="shared" si="28"/>
        <v/>
      </c>
      <c r="Y35" s="129" t="str">
        <f t="shared" si="28"/>
        <v/>
      </c>
      <c r="Z35" s="129" t="str">
        <f t="shared" si="28"/>
        <v/>
      </c>
      <c r="AA35" s="129" t="e">
        <f t="shared" si="28"/>
        <v>#N/A</v>
      </c>
      <c r="AB35" s="129" t="e">
        <f t="shared" si="28"/>
        <v>#N/A</v>
      </c>
      <c r="AC35" s="129" t="str">
        <f t="shared" si="28"/>
        <v/>
      </c>
      <c r="AD35" s="129" t="e">
        <f t="shared" si="28"/>
        <v>#N/A</v>
      </c>
      <c r="AE35" s="129" t="e">
        <f t="shared" si="28"/>
        <v>#N/A</v>
      </c>
      <c r="AF35" s="129" t="e">
        <f t="shared" si="28"/>
        <v>#N/A</v>
      </c>
      <c r="AG35" s="129" t="e">
        <f t="shared" si="28"/>
        <v>#N/A</v>
      </c>
      <c r="AH35" s="129">
        <f t="shared" si="28"/>
        <v>7.6204803678567454E-2</v>
      </c>
      <c r="AI35" s="129">
        <f t="shared" si="28"/>
        <v>9.2067904862075001E-2</v>
      </c>
      <c r="AJ35" s="129">
        <f t="shared" si="28"/>
        <v>2.4362676163358299E-4</v>
      </c>
      <c r="AK35" s="129">
        <f t="shared" si="28"/>
        <v>3.9981002892818624E-4</v>
      </c>
      <c r="AL35" s="129">
        <f t="shared" si="28"/>
        <v>-2.0715028659945307E-4</v>
      </c>
      <c r="AM35" s="129">
        <f t="shared" si="28"/>
        <v>-2.8471414223623655E-5</v>
      </c>
      <c r="AN35" s="129">
        <f t="shared" si="28"/>
        <v>-4.0117970394045306E-5</v>
      </c>
      <c r="AO35" s="129">
        <f t="shared" si="28"/>
        <v>-4.392177273124293E-4</v>
      </c>
      <c r="AP35" s="129">
        <f t="shared" si="28"/>
        <v>-4.360717044228259E-4</v>
      </c>
      <c r="AQ35" s="129">
        <f t="shared" si="28"/>
        <v>-1.3131982225704474E-6</v>
      </c>
      <c r="AR35" s="129">
        <f t="shared" si="28"/>
        <v>-4.7083753120999608E-6</v>
      </c>
      <c r="AS35" s="129">
        <f t="shared" si="28"/>
        <v>-8.4771204188793005E-6</v>
      </c>
      <c r="AT35" s="129" t="str">
        <f t="shared" si="28"/>
        <v/>
      </c>
      <c r="AU35" s="128" t="str">
        <f t="shared" si="28"/>
        <v/>
      </c>
      <c r="AV35" s="54" t="str">
        <f t="shared" si="20"/>
        <v/>
      </c>
      <c r="AW35" s="54" t="str">
        <f t="shared" si="20"/>
        <v/>
      </c>
      <c r="AX35" s="47"/>
      <c r="AY35" s="47"/>
      <c r="AZ35" s="47"/>
      <c r="BA35" s="47"/>
    </row>
    <row r="36" spans="1:53" x14ac:dyDescent="0.3">
      <c r="A36" s="118" t="str">
        <f t="shared" si="5"/>
        <v>Services and R&amp;D</v>
      </c>
      <c r="B36" s="20" t="str">
        <f t="shared" si="6"/>
        <v>MFG Outside U.S.,
Qualifying Country</v>
      </c>
      <c r="C36" s="24">
        <f t="shared" si="7"/>
        <v>9.6157282571125832E-4</v>
      </c>
      <c r="D36" s="24" t="str">
        <f t="shared" si="8"/>
        <v/>
      </c>
      <c r="E36" s="24">
        <f t="shared" si="9"/>
        <v>1.925870125E-3</v>
      </c>
      <c r="F36" s="24" t="str">
        <f t="shared" si="10"/>
        <v/>
      </c>
      <c r="G36" s="12" t="e">
        <f t="shared" si="13"/>
        <v>#VALUE!</v>
      </c>
      <c r="H36" s="8">
        <f t="shared" si="14"/>
        <v>1.0028333512601795</v>
      </c>
      <c r="I36" s="8" t="e">
        <f t="shared" si="15"/>
        <v>#VALUE!</v>
      </c>
      <c r="J36" s="21">
        <f t="shared" si="16"/>
        <v>9.4091849943024061E-6</v>
      </c>
      <c r="K36" s="21" t="str">
        <f t="shared" si="17"/>
        <v/>
      </c>
      <c r="L36" s="21"/>
      <c r="M36" s="1" t="str">
        <f t="shared" si="18"/>
        <v>Services and R&amp;D</v>
      </c>
      <c r="N36" s="1" t="str">
        <f t="shared" si="18"/>
        <v>MFG Outside U.S.,
Qualifying Country</v>
      </c>
      <c r="O36" s="54" t="str">
        <f t="shared" ref="O36:AU36" si="29">IF(O11="","",O11/VLOOKUP(O$26,deflator,2,FALSE)/1000000000)</f>
        <v/>
      </c>
      <c r="P36" s="54" t="str">
        <f t="shared" si="29"/>
        <v/>
      </c>
      <c r="Q36" s="54" t="str">
        <f t="shared" si="29"/>
        <v/>
      </c>
      <c r="R36" s="54" t="str">
        <f t="shared" si="29"/>
        <v/>
      </c>
      <c r="S36" s="54" t="str">
        <f t="shared" si="29"/>
        <v/>
      </c>
      <c r="T36" s="54" t="str">
        <f t="shared" si="29"/>
        <v/>
      </c>
      <c r="U36" s="54" t="str">
        <f t="shared" si="29"/>
        <v/>
      </c>
      <c r="V36" s="54" t="str">
        <f t="shared" si="29"/>
        <v/>
      </c>
      <c r="W36" s="54" t="str">
        <f t="shared" si="29"/>
        <v/>
      </c>
      <c r="X36" s="54" t="str">
        <f t="shared" si="29"/>
        <v/>
      </c>
      <c r="Y36" s="54" t="str">
        <f t="shared" si="29"/>
        <v/>
      </c>
      <c r="Z36" s="54" t="str">
        <f t="shared" si="29"/>
        <v/>
      </c>
      <c r="AA36" s="54" t="e">
        <f t="shared" si="29"/>
        <v>#N/A</v>
      </c>
      <c r="AB36" s="54" t="e">
        <f t="shared" si="29"/>
        <v>#N/A</v>
      </c>
      <c r="AC36" s="54" t="str">
        <f t="shared" si="29"/>
        <v/>
      </c>
      <c r="AD36" s="54" t="e">
        <f t="shared" si="29"/>
        <v>#N/A</v>
      </c>
      <c r="AE36" s="54" t="e">
        <f t="shared" si="29"/>
        <v>#N/A</v>
      </c>
      <c r="AF36" s="54" t="e">
        <f t="shared" si="29"/>
        <v>#N/A</v>
      </c>
      <c r="AG36" s="54" t="e">
        <f t="shared" si="29"/>
        <v>#N/A</v>
      </c>
      <c r="AH36" s="54">
        <f t="shared" si="29"/>
        <v>3.5980948602675346E-2</v>
      </c>
      <c r="AI36" s="54">
        <f t="shared" si="29"/>
        <v>1.222380242476789E-2</v>
      </c>
      <c r="AJ36" s="54">
        <f t="shared" si="29"/>
        <v>1.5073406031952871E-3</v>
      </c>
      <c r="AK36" s="54">
        <f t="shared" si="29"/>
        <v>1.4415181321897183E-3</v>
      </c>
      <c r="AL36" s="54">
        <f t="shared" si="29"/>
        <v>3.4105400644761351E-5</v>
      </c>
      <c r="AM36" s="54">
        <f t="shared" si="29"/>
        <v>3.0297833549050124E-4</v>
      </c>
      <c r="AN36" s="54">
        <f t="shared" si="29"/>
        <v>9.6157282571125832E-4</v>
      </c>
      <c r="AO36" s="54" t="str">
        <f t="shared" si="29"/>
        <v/>
      </c>
      <c r="AP36" s="54" t="str">
        <f t="shared" si="29"/>
        <v/>
      </c>
      <c r="AQ36" s="54">
        <f t="shared" si="29"/>
        <v>-6.073598646580914E-6</v>
      </c>
      <c r="AR36" s="54">
        <f t="shared" si="29"/>
        <v>-4.440672054721267E-5</v>
      </c>
      <c r="AS36" s="54">
        <f t="shared" si="29"/>
        <v>-2.1022595500326358E-7</v>
      </c>
      <c r="AT36" s="54" t="str">
        <f t="shared" si="29"/>
        <v/>
      </c>
      <c r="AU36" s="127">
        <f t="shared" si="29"/>
        <v>1.925870125E-3</v>
      </c>
      <c r="AV36" s="54" t="str">
        <f t="shared" si="20"/>
        <v/>
      </c>
      <c r="AW36" s="54" t="str">
        <f t="shared" si="20"/>
        <v/>
      </c>
      <c r="AX36" s="47"/>
      <c r="AY36" s="47"/>
      <c r="AZ36" s="47"/>
      <c r="BA36" s="47"/>
    </row>
    <row r="37" spans="1:53" x14ac:dyDescent="0.3">
      <c r="A37" s="118" t="str">
        <f t="shared" si="5"/>
        <v>Services and R&amp;D</v>
      </c>
      <c r="B37" s="20" t="str">
        <f t="shared" si="6"/>
        <v>MFG Outside U.S.,
Use outside U.S.</v>
      </c>
      <c r="C37" s="24">
        <f t="shared" si="7"/>
        <v>-3.8126397098534421E-5</v>
      </c>
      <c r="D37" s="24" t="str">
        <f t="shared" si="8"/>
        <v/>
      </c>
      <c r="E37" s="24" t="str">
        <f t="shared" si="9"/>
        <v/>
      </c>
      <c r="F37" s="24" t="str">
        <f t="shared" si="10"/>
        <v/>
      </c>
      <c r="G37" s="12" t="e">
        <f t="shared" si="13"/>
        <v>#VALUE!</v>
      </c>
      <c r="H37" s="8" t="e">
        <f t="shared" si="14"/>
        <v>#VALUE!</v>
      </c>
      <c r="I37" s="8" t="e">
        <f t="shared" si="15"/>
        <v>#VALUE!</v>
      </c>
      <c r="J37" s="21" t="str">
        <f t="shared" si="16"/>
        <v/>
      </c>
      <c r="K37" s="21" t="str">
        <f t="shared" si="17"/>
        <v/>
      </c>
      <c r="L37" s="21"/>
      <c r="M37" s="1" t="str">
        <f t="shared" si="18"/>
        <v>Services and R&amp;D</v>
      </c>
      <c r="N37" s="1" t="str">
        <f t="shared" si="18"/>
        <v>MFG Outside U.S.,
Use outside U.S.</v>
      </c>
      <c r="O37" s="54" t="str">
        <f t="shared" ref="O37:AU37" si="30">IF(O12="","",O12/VLOOKUP(O$26,deflator,2,FALSE)/1000000000)</f>
        <v/>
      </c>
      <c r="P37" s="54" t="str">
        <f t="shared" si="30"/>
        <v/>
      </c>
      <c r="Q37" s="54" t="str">
        <f t="shared" si="30"/>
        <v/>
      </c>
      <c r="R37" s="54" t="str">
        <f t="shared" si="30"/>
        <v/>
      </c>
      <c r="S37" s="54" t="str">
        <f t="shared" si="30"/>
        <v/>
      </c>
      <c r="T37" s="54" t="str">
        <f t="shared" si="30"/>
        <v/>
      </c>
      <c r="U37" s="54" t="str">
        <f t="shared" si="30"/>
        <v/>
      </c>
      <c r="V37" s="54" t="str">
        <f t="shared" si="30"/>
        <v/>
      </c>
      <c r="W37" s="54" t="str">
        <f t="shared" si="30"/>
        <v/>
      </c>
      <c r="X37" s="54" t="str">
        <f t="shared" si="30"/>
        <v/>
      </c>
      <c r="Y37" s="54" t="e">
        <f t="shared" si="30"/>
        <v>#N/A</v>
      </c>
      <c r="Z37" s="54" t="e">
        <f t="shared" si="30"/>
        <v>#N/A</v>
      </c>
      <c r="AA37" s="54" t="e">
        <f t="shared" si="30"/>
        <v>#N/A</v>
      </c>
      <c r="AB37" s="54" t="e">
        <f t="shared" si="30"/>
        <v>#N/A</v>
      </c>
      <c r="AC37" s="54" t="e">
        <f t="shared" si="30"/>
        <v>#N/A</v>
      </c>
      <c r="AD37" s="54" t="e">
        <f t="shared" si="30"/>
        <v>#N/A</v>
      </c>
      <c r="AE37" s="54" t="e">
        <f t="shared" si="30"/>
        <v>#N/A</v>
      </c>
      <c r="AF37" s="54" t="e">
        <f t="shared" si="30"/>
        <v>#N/A</v>
      </c>
      <c r="AG37" s="54" t="e">
        <f t="shared" si="30"/>
        <v>#N/A</v>
      </c>
      <c r="AH37" s="54">
        <f t="shared" si="30"/>
        <v>0.50143727332674215</v>
      </c>
      <c r="AI37" s="54">
        <f t="shared" si="30"/>
        <v>8.1949731525573513E-2</v>
      </c>
      <c r="AJ37" s="54">
        <f t="shared" si="30"/>
        <v>-3.3754239855672626E-3</v>
      </c>
      <c r="AK37" s="54">
        <f t="shared" si="30"/>
        <v>-1.9038271848455795E-3</v>
      </c>
      <c r="AL37" s="54">
        <f t="shared" si="30"/>
        <v>-3.3711771388921413E-4</v>
      </c>
      <c r="AM37" s="54">
        <f t="shared" si="30"/>
        <v>1.187611739369303E-4</v>
      </c>
      <c r="AN37" s="54">
        <f t="shared" si="30"/>
        <v>-3.8126397098534421E-5</v>
      </c>
      <c r="AO37" s="54" t="str">
        <f t="shared" si="30"/>
        <v/>
      </c>
      <c r="AP37" s="54">
        <f t="shared" si="30"/>
        <v>-5.5726159117630848E-6</v>
      </c>
      <c r="AQ37" s="54" t="str">
        <f t="shared" si="30"/>
        <v/>
      </c>
      <c r="AR37" s="54" t="str">
        <f t="shared" si="30"/>
        <v/>
      </c>
      <c r="AS37" s="54">
        <f t="shared" si="30"/>
        <v>-1.989415482918219E-5</v>
      </c>
      <c r="AT37" s="54" t="str">
        <f t="shared" si="30"/>
        <v/>
      </c>
      <c r="AU37" s="127" t="str">
        <f t="shared" si="30"/>
        <v/>
      </c>
      <c r="AV37" s="54" t="str">
        <f t="shared" si="20"/>
        <v/>
      </c>
      <c r="AW37" s="54" t="str">
        <f t="shared" si="20"/>
        <v/>
      </c>
      <c r="AX37" s="47"/>
      <c r="AY37" s="47"/>
      <c r="AZ37" s="47"/>
      <c r="BA37" s="47"/>
    </row>
    <row r="38" spans="1:53" x14ac:dyDescent="0.3">
      <c r="A38" s="118" t="str">
        <f t="shared" si="5"/>
        <v>Services and R&amp;D</v>
      </c>
      <c r="B38" s="20" t="str">
        <f t="shared" si="6"/>
        <v>Not MFG, Foreign
Place of
Performance</v>
      </c>
      <c r="C38" s="24">
        <f t="shared" si="7"/>
        <v>11.155213101764522</v>
      </c>
      <c r="D38" s="24">
        <f t="shared" si="8"/>
        <v>10.337058290418865</v>
      </c>
      <c r="E38" s="24">
        <f t="shared" si="9"/>
        <v>10.569074926014601</v>
      </c>
      <c r="F38" s="24" t="str">
        <f t="shared" si="10"/>
        <v/>
      </c>
      <c r="G38" s="12">
        <f t="shared" si="13"/>
        <v>2.2445131784812E-2</v>
      </c>
      <c r="H38" s="8">
        <f t="shared" si="14"/>
        <v>-5.2543879745085897E-2</v>
      </c>
      <c r="I38" s="8" t="e">
        <f t="shared" si="15"/>
        <v>#VALUE!</v>
      </c>
      <c r="J38" s="21">
        <f t="shared" si="16"/>
        <v>5.163711711739357E-2</v>
      </c>
      <c r="K38" s="21" t="str">
        <f t="shared" si="17"/>
        <v/>
      </c>
      <c r="L38" s="21"/>
      <c r="M38" s="1" t="str">
        <f t="shared" si="18"/>
        <v>Services and R&amp;D</v>
      </c>
      <c r="N38" s="1" t="str">
        <f t="shared" si="18"/>
        <v>Not MFG, Foreign
Place of
Performance</v>
      </c>
      <c r="O38" s="54" t="str">
        <f t="shared" ref="O38:AU38" si="31">IF(O13="","",O13/VLOOKUP(O$26,deflator,2,FALSE)/1000000000)</f>
        <v/>
      </c>
      <c r="P38" s="54" t="str">
        <f t="shared" si="31"/>
        <v/>
      </c>
      <c r="Q38" s="54" t="str">
        <f t="shared" si="31"/>
        <v/>
      </c>
      <c r="R38" s="54" t="str">
        <f t="shared" si="31"/>
        <v/>
      </c>
      <c r="S38" s="54" t="str">
        <f t="shared" si="31"/>
        <v/>
      </c>
      <c r="T38" s="54" t="str">
        <f t="shared" si="31"/>
        <v/>
      </c>
      <c r="U38" s="54" t="str">
        <f t="shared" si="31"/>
        <v/>
      </c>
      <c r="V38" s="54" t="str">
        <f t="shared" si="31"/>
        <v/>
      </c>
      <c r="W38" s="54" t="str">
        <f t="shared" si="31"/>
        <v/>
      </c>
      <c r="X38" s="54" t="str">
        <f t="shared" si="31"/>
        <v/>
      </c>
      <c r="Y38" s="54" t="e">
        <f t="shared" si="31"/>
        <v>#N/A</v>
      </c>
      <c r="Z38" s="54" t="e">
        <f t="shared" si="31"/>
        <v>#N/A</v>
      </c>
      <c r="AA38" s="54" t="e">
        <f t="shared" si="31"/>
        <v>#N/A</v>
      </c>
      <c r="AB38" s="54" t="e">
        <f t="shared" si="31"/>
        <v>#N/A</v>
      </c>
      <c r="AC38" s="54" t="e">
        <f t="shared" si="31"/>
        <v>#N/A</v>
      </c>
      <c r="AD38" s="54" t="e">
        <f t="shared" si="31"/>
        <v>#N/A</v>
      </c>
      <c r="AE38" s="54" t="e">
        <f t="shared" si="31"/>
        <v>#N/A</v>
      </c>
      <c r="AF38" s="54" t="e">
        <f t="shared" si="31"/>
        <v>#N/A</v>
      </c>
      <c r="AG38" s="54" t="e">
        <f t="shared" si="31"/>
        <v>#N/A</v>
      </c>
      <c r="AH38" s="54">
        <f t="shared" si="31"/>
        <v>23.954631725732039</v>
      </c>
      <c r="AI38" s="54">
        <f t="shared" si="31"/>
        <v>25.83201432061621</v>
      </c>
      <c r="AJ38" s="54">
        <f t="shared" si="31"/>
        <v>26.234116331219475</v>
      </c>
      <c r="AK38" s="54">
        <f t="shared" si="31"/>
        <v>21.041377559953268</v>
      </c>
      <c r="AL38" s="54">
        <f t="shared" si="31"/>
        <v>19.514466917717471</v>
      </c>
      <c r="AM38" s="54">
        <f t="shared" si="31"/>
        <v>11.604793627562753</v>
      </c>
      <c r="AN38" s="54">
        <f t="shared" si="31"/>
        <v>11.155213101764522</v>
      </c>
      <c r="AO38" s="54">
        <f t="shared" si="31"/>
        <v>11.192753039830647</v>
      </c>
      <c r="AP38" s="54">
        <f t="shared" si="31"/>
        <v>10.906097247677309</v>
      </c>
      <c r="AQ38" s="54">
        <f t="shared" si="31"/>
        <v>12.44818460509153</v>
      </c>
      <c r="AR38" s="54">
        <f t="shared" si="31"/>
        <v>12.706203109477919</v>
      </c>
      <c r="AS38" s="54">
        <f t="shared" si="31"/>
        <v>12.496238333288201</v>
      </c>
      <c r="AT38" s="54">
        <f t="shared" si="31"/>
        <v>10.337058290418865</v>
      </c>
      <c r="AU38" s="127">
        <f t="shared" si="31"/>
        <v>10.569074926014601</v>
      </c>
      <c r="AV38" s="54" t="str">
        <f t="shared" si="20"/>
        <v/>
      </c>
      <c r="AW38" s="54" t="str">
        <f t="shared" si="20"/>
        <v/>
      </c>
      <c r="AX38" s="47"/>
      <c r="AY38" s="47"/>
      <c r="AZ38" s="47"/>
      <c r="BA38" s="47"/>
    </row>
    <row r="39" spans="1:53" x14ac:dyDescent="0.3">
      <c r="A39" s="118" t="str">
        <f t="shared" si="5"/>
        <v>Services and R&amp;D</v>
      </c>
      <c r="B39" s="20" t="str">
        <f t="shared" si="6"/>
        <v>Not MFG, U.S. Place
of Performance</v>
      </c>
      <c r="C39" s="24">
        <f t="shared" si="7"/>
        <v>0.39138142443452023</v>
      </c>
      <c r="D39" s="24">
        <f t="shared" si="8"/>
        <v>0.70672471562232253</v>
      </c>
      <c r="E39" s="24">
        <f t="shared" si="9"/>
        <v>1.0083859833272999</v>
      </c>
      <c r="F39" s="24" t="str">
        <f t="shared" si="10"/>
        <v/>
      </c>
      <c r="G39" s="12">
        <f t="shared" si="13"/>
        <v>0.42684408941230068</v>
      </c>
      <c r="H39" s="8">
        <f t="shared" si="14"/>
        <v>1.5764789036276992</v>
      </c>
      <c r="I39" s="8" t="e">
        <f t="shared" si="15"/>
        <v>#VALUE!</v>
      </c>
      <c r="J39" s="21">
        <f t="shared" si="16"/>
        <v>4.9266511482897153E-3</v>
      </c>
      <c r="K39" s="21" t="str">
        <f t="shared" si="17"/>
        <v/>
      </c>
      <c r="L39" s="21"/>
      <c r="M39" s="1" t="str">
        <f t="shared" si="18"/>
        <v>Services and R&amp;D</v>
      </c>
      <c r="N39" s="1" t="str">
        <f t="shared" si="18"/>
        <v>Not MFG, U.S. Place
of Performance</v>
      </c>
      <c r="O39" s="54" t="str">
        <f t="shared" ref="O39:AU39" si="32">IF(O14="","",O14/VLOOKUP(O$26,deflator,2,FALSE)/1000000000)</f>
        <v/>
      </c>
      <c r="P39" s="54" t="str">
        <f t="shared" si="32"/>
        <v/>
      </c>
      <c r="Q39" s="54" t="str">
        <f t="shared" si="32"/>
        <v/>
      </c>
      <c r="R39" s="54" t="str">
        <f t="shared" si="32"/>
        <v/>
      </c>
      <c r="S39" s="54" t="str">
        <f t="shared" si="32"/>
        <v/>
      </c>
      <c r="T39" s="54" t="str">
        <f t="shared" si="32"/>
        <v/>
      </c>
      <c r="U39" s="54" t="str">
        <f t="shared" si="32"/>
        <v/>
      </c>
      <c r="V39" s="54" t="str">
        <f t="shared" si="32"/>
        <v/>
      </c>
      <c r="W39" s="54" t="str">
        <f t="shared" si="32"/>
        <v/>
      </c>
      <c r="X39" s="54" t="str">
        <f t="shared" si="32"/>
        <v/>
      </c>
      <c r="Y39" s="54" t="e">
        <f t="shared" si="32"/>
        <v>#N/A</v>
      </c>
      <c r="Z39" s="54" t="e">
        <f t="shared" si="32"/>
        <v>#N/A</v>
      </c>
      <c r="AA39" s="54" t="e">
        <f t="shared" si="32"/>
        <v>#N/A</v>
      </c>
      <c r="AB39" s="54" t="e">
        <f t="shared" si="32"/>
        <v>#N/A</v>
      </c>
      <c r="AC39" s="54" t="e">
        <f t="shared" si="32"/>
        <v>#N/A</v>
      </c>
      <c r="AD39" s="54" t="e">
        <f t="shared" si="32"/>
        <v>#N/A</v>
      </c>
      <c r="AE39" s="54" t="e">
        <f t="shared" si="32"/>
        <v>#N/A</v>
      </c>
      <c r="AF39" s="54" t="e">
        <f t="shared" si="32"/>
        <v>#N/A</v>
      </c>
      <c r="AG39" s="54" t="e">
        <f t="shared" si="32"/>
        <v>#N/A</v>
      </c>
      <c r="AH39" s="54">
        <f t="shared" si="32"/>
        <v>0.5847779223109234</v>
      </c>
      <c r="AI39" s="54">
        <f t="shared" si="32"/>
        <v>0.62302754452459164</v>
      </c>
      <c r="AJ39" s="54">
        <f t="shared" si="32"/>
        <v>0.39219596061969358</v>
      </c>
      <c r="AK39" s="54">
        <f t="shared" si="32"/>
        <v>0.1374294471631696</v>
      </c>
      <c r="AL39" s="54">
        <f t="shared" si="32"/>
        <v>0.15681728295052155</v>
      </c>
      <c r="AM39" s="54">
        <f t="shared" si="32"/>
        <v>0.48413759506080217</v>
      </c>
      <c r="AN39" s="54">
        <f t="shared" si="32"/>
        <v>0.39138142443452023</v>
      </c>
      <c r="AO39" s="54">
        <f t="shared" si="32"/>
        <v>0.34407540456707691</v>
      </c>
      <c r="AP39" s="54">
        <f t="shared" si="32"/>
        <v>0.48988626935924234</v>
      </c>
      <c r="AQ39" s="54">
        <f t="shared" si="32"/>
        <v>0.53106436266015677</v>
      </c>
      <c r="AR39" s="54">
        <f t="shared" si="32"/>
        <v>0.79805421302079804</v>
      </c>
      <c r="AS39" s="54">
        <f t="shared" si="32"/>
        <v>0.75935599947165111</v>
      </c>
      <c r="AT39" s="54">
        <f t="shared" si="32"/>
        <v>0.70672471562232253</v>
      </c>
      <c r="AU39" s="127">
        <f t="shared" si="32"/>
        <v>1.0083859833272999</v>
      </c>
      <c r="AV39" s="54" t="str">
        <f t="shared" si="20"/>
        <v/>
      </c>
      <c r="AW39" s="54" t="str">
        <f t="shared" si="20"/>
        <v/>
      </c>
      <c r="AX39" s="47"/>
      <c r="AY39" s="47"/>
      <c r="AZ39" s="47"/>
      <c r="BA39" s="47"/>
    </row>
    <row r="40" spans="1:53" x14ac:dyDescent="0.3">
      <c r="A40" s="118" t="str">
        <f t="shared" si="5"/>
        <v>Services and R&amp;D</v>
      </c>
      <c r="B40" s="20" t="str">
        <f t="shared" si="6"/>
        <v>U.S. Manufactured</v>
      </c>
      <c r="C40" s="24">
        <f t="shared" si="7"/>
        <v>0.15930939619576781</v>
      </c>
      <c r="D40" s="24">
        <f t="shared" si="8"/>
        <v>-2.0296776927882332E-3</v>
      </c>
      <c r="E40" s="24">
        <f t="shared" si="9"/>
        <v>5.3477868599999994E-4</v>
      </c>
      <c r="F40" s="24" t="str">
        <f t="shared" si="10"/>
        <v/>
      </c>
      <c r="G40" s="12">
        <f t="shared" si="13"/>
        <v>-1.2634796095459655</v>
      </c>
      <c r="H40" s="8">
        <f t="shared" si="14"/>
        <v>-0.99664314410342225</v>
      </c>
      <c r="I40" s="8" t="e">
        <f t="shared" si="15"/>
        <v>#VALUE!</v>
      </c>
      <c r="J40" s="21">
        <f t="shared" si="16"/>
        <v>2.6127574867406794E-6</v>
      </c>
      <c r="K40" s="21" t="str">
        <f t="shared" si="17"/>
        <v/>
      </c>
      <c r="L40" s="21"/>
      <c r="M40" s="1" t="str">
        <f t="shared" si="18"/>
        <v>Services and R&amp;D</v>
      </c>
      <c r="N40" s="1" t="str">
        <f t="shared" si="18"/>
        <v>U.S. Manufactured</v>
      </c>
      <c r="O40" s="54" t="str">
        <f t="shared" ref="O40:AU40" si="33">IF(O15="","",O15/VLOOKUP(O$26,deflator,2,FALSE)/1000000000)</f>
        <v/>
      </c>
      <c r="P40" s="54" t="str">
        <f t="shared" si="33"/>
        <v/>
      </c>
      <c r="Q40" s="54" t="str">
        <f t="shared" si="33"/>
        <v/>
      </c>
      <c r="R40" s="54" t="str">
        <f t="shared" si="33"/>
        <v/>
      </c>
      <c r="S40" s="54" t="str">
        <f t="shared" si="33"/>
        <v/>
      </c>
      <c r="T40" s="54" t="str">
        <f t="shared" si="33"/>
        <v/>
      </c>
      <c r="U40" s="54" t="str">
        <f t="shared" si="33"/>
        <v/>
      </c>
      <c r="V40" s="54" t="str">
        <f t="shared" si="33"/>
        <v/>
      </c>
      <c r="W40" s="54" t="str">
        <f t="shared" si="33"/>
        <v/>
      </c>
      <c r="X40" s="54" t="str">
        <f t="shared" si="33"/>
        <v/>
      </c>
      <c r="Y40" s="54" t="e">
        <f t="shared" si="33"/>
        <v>#N/A</v>
      </c>
      <c r="Z40" s="54" t="e">
        <f t="shared" si="33"/>
        <v>#N/A</v>
      </c>
      <c r="AA40" s="54" t="e">
        <f t="shared" si="33"/>
        <v>#N/A</v>
      </c>
      <c r="AB40" s="54" t="e">
        <f t="shared" si="33"/>
        <v>#N/A</v>
      </c>
      <c r="AC40" s="54" t="e">
        <f t="shared" si="33"/>
        <v>#N/A</v>
      </c>
      <c r="AD40" s="54" t="e">
        <f t="shared" si="33"/>
        <v>#N/A</v>
      </c>
      <c r="AE40" s="54" t="e">
        <f t="shared" si="33"/>
        <v>#N/A</v>
      </c>
      <c r="AF40" s="54" t="e">
        <f t="shared" si="33"/>
        <v>#N/A</v>
      </c>
      <c r="AG40" s="54" t="e">
        <f t="shared" si="33"/>
        <v>#N/A</v>
      </c>
      <c r="AH40" s="54">
        <f t="shared" si="33"/>
        <v>16.751540013303583</v>
      </c>
      <c r="AI40" s="54">
        <f t="shared" si="33"/>
        <v>8.1675128573731932</v>
      </c>
      <c r="AJ40" s="54">
        <f t="shared" si="33"/>
        <v>3.398783160406373</v>
      </c>
      <c r="AK40" s="54">
        <f t="shared" si="33"/>
        <v>1.2892750247558229</v>
      </c>
      <c r="AL40" s="54">
        <f t="shared" si="33"/>
        <v>0.98729380696108804</v>
      </c>
      <c r="AM40" s="54">
        <f t="shared" si="33"/>
        <v>0.27608083041323539</v>
      </c>
      <c r="AN40" s="54">
        <f t="shared" si="33"/>
        <v>0.15930939619576781</v>
      </c>
      <c r="AO40" s="54">
        <f t="shared" si="33"/>
        <v>0.13838840485618059</v>
      </c>
      <c r="AP40" s="54">
        <f t="shared" si="33"/>
        <v>4.4219386167345311E-2</v>
      </c>
      <c r="AQ40" s="54">
        <f t="shared" si="33"/>
        <v>0.13084238773493231</v>
      </c>
      <c r="AR40" s="54">
        <f t="shared" si="33"/>
        <v>5.055644540097038E-2</v>
      </c>
      <c r="AS40" s="54">
        <f t="shared" si="33"/>
        <v>2.067347503041634E-2</v>
      </c>
      <c r="AT40" s="54">
        <f t="shared" si="33"/>
        <v>-2.0296776927882332E-3</v>
      </c>
      <c r="AU40" s="127">
        <f t="shared" si="33"/>
        <v>5.3477868599999994E-4</v>
      </c>
      <c r="AV40" s="54" t="str">
        <f t="shared" si="20"/>
        <v/>
      </c>
      <c r="AW40" s="54" t="str">
        <f t="shared" si="20"/>
        <v/>
      </c>
      <c r="AX40" s="47"/>
      <c r="AY40" s="47"/>
      <c r="AZ40" s="47"/>
      <c r="BA40" s="47"/>
    </row>
    <row r="41" spans="1:53" x14ac:dyDescent="0.3">
      <c r="A41" s="118" t="str">
        <f t="shared" si="5"/>
        <v>Services and R&amp;D</v>
      </c>
      <c r="B41" s="20" t="str">
        <f t="shared" si="6"/>
        <v>U.S. Manufactured,
Foreign Vendor or
Origin</v>
      </c>
      <c r="C41" s="24">
        <f t="shared" si="7"/>
        <v>0</v>
      </c>
      <c r="D41" s="24" t="str">
        <f t="shared" si="8"/>
        <v/>
      </c>
      <c r="E41" s="24" t="str">
        <f t="shared" si="9"/>
        <v/>
      </c>
      <c r="F41" s="24" t="str">
        <f t="shared" si="10"/>
        <v/>
      </c>
      <c r="G41" s="12" t="e">
        <f t="shared" si="13"/>
        <v>#VALUE!</v>
      </c>
      <c r="H41" s="8" t="e">
        <f t="shared" si="14"/>
        <v>#VALUE!</v>
      </c>
      <c r="I41" s="8" t="e">
        <f t="shared" si="15"/>
        <v>#VALUE!</v>
      </c>
      <c r="J41" s="21" t="str">
        <f t="shared" si="16"/>
        <v/>
      </c>
      <c r="K41" s="21" t="str">
        <f t="shared" si="17"/>
        <v/>
      </c>
      <c r="L41" s="21"/>
      <c r="M41" s="1" t="str">
        <f t="shared" si="18"/>
        <v>Services and R&amp;D</v>
      </c>
      <c r="N41" s="1" t="str">
        <f t="shared" si="18"/>
        <v>U.S. Manufactured,
Foreign Vendor or
Origin</v>
      </c>
      <c r="O41" s="54" t="str">
        <f t="shared" ref="O41:AU41" si="34">IF(O16="","",O16/VLOOKUP(O$26,deflator,2,FALSE)/1000000000)</f>
        <v/>
      </c>
      <c r="P41" s="54" t="str">
        <f t="shared" si="34"/>
        <v/>
      </c>
      <c r="Q41" s="54" t="str">
        <f t="shared" si="34"/>
        <v/>
      </c>
      <c r="R41" s="54" t="str">
        <f t="shared" si="34"/>
        <v/>
      </c>
      <c r="S41" s="54" t="str">
        <f t="shared" si="34"/>
        <v/>
      </c>
      <c r="T41" s="54" t="str">
        <f t="shared" si="34"/>
        <v/>
      </c>
      <c r="U41" s="54" t="str">
        <f t="shared" si="34"/>
        <v/>
      </c>
      <c r="V41" s="54" t="str">
        <f t="shared" si="34"/>
        <v/>
      </c>
      <c r="W41" s="54" t="str">
        <f t="shared" si="34"/>
        <v/>
      </c>
      <c r="X41" s="54" t="str">
        <f t="shared" si="34"/>
        <v/>
      </c>
      <c r="Y41" s="54" t="e">
        <f t="shared" si="34"/>
        <v>#N/A</v>
      </c>
      <c r="Z41" s="54" t="e">
        <f t="shared" si="34"/>
        <v>#N/A</v>
      </c>
      <c r="AA41" s="54" t="e">
        <f t="shared" si="34"/>
        <v>#N/A</v>
      </c>
      <c r="AB41" s="54" t="e">
        <f t="shared" si="34"/>
        <v>#N/A</v>
      </c>
      <c r="AC41" s="54" t="e">
        <f t="shared" si="34"/>
        <v>#N/A</v>
      </c>
      <c r="AD41" s="54" t="e">
        <f t="shared" si="34"/>
        <v>#N/A</v>
      </c>
      <c r="AE41" s="54" t="e">
        <f t="shared" si="34"/>
        <v>#N/A</v>
      </c>
      <c r="AF41" s="54" t="e">
        <f t="shared" si="34"/>
        <v>#N/A</v>
      </c>
      <c r="AG41" s="54" t="e">
        <f t="shared" si="34"/>
        <v>#N/A</v>
      </c>
      <c r="AH41" s="54">
        <f t="shared" si="34"/>
        <v>1.408316587948936E-2</v>
      </c>
      <c r="AI41" s="54">
        <f t="shared" si="34"/>
        <v>-1.4920519004495169E-3</v>
      </c>
      <c r="AJ41" s="54">
        <f t="shared" si="34"/>
        <v>8.2539769319143466E-4</v>
      </c>
      <c r="AK41" s="54">
        <f t="shared" si="34"/>
        <v>-4.3789639899084936E-5</v>
      </c>
      <c r="AL41" s="54">
        <f t="shared" si="34"/>
        <v>-2.5530944061123582E-5</v>
      </c>
      <c r="AM41" s="54">
        <f t="shared" si="34"/>
        <v>-4.5011482620113163E-6</v>
      </c>
      <c r="AN41" s="54">
        <f t="shared" si="34"/>
        <v>0</v>
      </c>
      <c r="AO41" s="54" t="str">
        <f t="shared" si="34"/>
        <v/>
      </c>
      <c r="AP41" s="54" t="str">
        <f t="shared" si="34"/>
        <v/>
      </c>
      <c r="AQ41" s="54" t="str">
        <f t="shared" si="34"/>
        <v/>
      </c>
      <c r="AR41" s="54" t="str">
        <f t="shared" si="34"/>
        <v/>
      </c>
      <c r="AS41" s="54">
        <f t="shared" si="34"/>
        <v>0</v>
      </c>
      <c r="AT41" s="54" t="str">
        <f t="shared" si="34"/>
        <v/>
      </c>
      <c r="AU41" s="127" t="str">
        <f t="shared" si="34"/>
        <v/>
      </c>
      <c r="AV41" s="54" t="str">
        <f t="shared" si="20"/>
        <v/>
      </c>
      <c r="AW41" s="54" t="str">
        <f t="shared" si="20"/>
        <v/>
      </c>
      <c r="AX41" s="47"/>
      <c r="AY41" s="47"/>
      <c r="AZ41" s="47"/>
      <c r="BA41" s="47"/>
    </row>
    <row r="42" spans="1:53" x14ac:dyDescent="0.3">
      <c r="A42" s="69" t="str">
        <f t="shared" si="5"/>
        <v>Services and R&amp;D</v>
      </c>
      <c r="B42" s="70">
        <f t="shared" si="6"/>
        <v>0</v>
      </c>
      <c r="C42" s="71">
        <f t="shared" si="7"/>
        <v>161.47462612527013</v>
      </c>
      <c r="D42" s="71">
        <f t="shared" si="8"/>
        <v>195.14985611844369</v>
      </c>
      <c r="E42" s="71">
        <f t="shared" si="9"/>
        <v>193.099880801582</v>
      </c>
      <c r="F42" s="71" t="str">
        <f t="shared" si="10"/>
        <v/>
      </c>
      <c r="G42" s="72">
        <f t="shared" si="13"/>
        <v>-1.0504621205651765E-2</v>
      </c>
      <c r="H42" s="73">
        <f t="shared" si="14"/>
        <v>0.19585278154957519</v>
      </c>
      <c r="I42" s="73" t="e">
        <f t="shared" si="15"/>
        <v>#VALUE!</v>
      </c>
      <c r="J42" s="74">
        <f t="shared" si="16"/>
        <v>0.94342420979183561</v>
      </c>
      <c r="K42" s="74" t="str">
        <f t="shared" si="17"/>
        <v/>
      </c>
      <c r="L42" s="74"/>
      <c r="M42" s="83" t="str">
        <f t="shared" si="18"/>
        <v>Services and R&amp;D</v>
      </c>
      <c r="N42" s="83">
        <f t="shared" si="18"/>
        <v>0</v>
      </c>
      <c r="O42" s="126" t="e">
        <f t="shared" ref="O42:AU42" si="35">IF(O17="","",O17/VLOOKUP(O$26,deflator,2,FALSE)/1000000000)</f>
        <v>#N/A</v>
      </c>
      <c r="P42" s="126" t="e">
        <f t="shared" si="35"/>
        <v>#N/A</v>
      </c>
      <c r="Q42" s="126" t="e">
        <f t="shared" si="35"/>
        <v>#N/A</v>
      </c>
      <c r="R42" s="126" t="e">
        <f t="shared" si="35"/>
        <v>#N/A</v>
      </c>
      <c r="S42" s="126" t="e">
        <f t="shared" si="35"/>
        <v>#N/A</v>
      </c>
      <c r="T42" s="126" t="e">
        <f t="shared" si="35"/>
        <v>#N/A</v>
      </c>
      <c r="U42" s="126" t="e">
        <f t="shared" si="35"/>
        <v>#N/A</v>
      </c>
      <c r="V42" s="126" t="e">
        <f t="shared" si="35"/>
        <v>#N/A</v>
      </c>
      <c r="W42" s="126" t="e">
        <f t="shared" si="35"/>
        <v>#N/A</v>
      </c>
      <c r="X42" s="126" t="e">
        <f t="shared" si="35"/>
        <v>#N/A</v>
      </c>
      <c r="Y42" s="126" t="e">
        <f t="shared" si="35"/>
        <v>#N/A</v>
      </c>
      <c r="Z42" s="126" t="e">
        <f t="shared" si="35"/>
        <v>#N/A</v>
      </c>
      <c r="AA42" s="126" t="e">
        <f t="shared" si="35"/>
        <v>#N/A</v>
      </c>
      <c r="AB42" s="126" t="e">
        <f t="shared" si="35"/>
        <v>#N/A</v>
      </c>
      <c r="AC42" s="126" t="e">
        <f t="shared" si="35"/>
        <v>#N/A</v>
      </c>
      <c r="AD42" s="126" t="e">
        <f t="shared" si="35"/>
        <v>#N/A</v>
      </c>
      <c r="AE42" s="126" t="e">
        <f t="shared" si="35"/>
        <v>#N/A</v>
      </c>
      <c r="AF42" s="126" t="e">
        <f t="shared" si="35"/>
        <v>#N/A</v>
      </c>
      <c r="AG42" s="126" t="e">
        <f t="shared" si="35"/>
        <v>#N/A</v>
      </c>
      <c r="AH42" s="126">
        <f t="shared" si="35"/>
        <v>232.40281658558357</v>
      </c>
      <c r="AI42" s="126">
        <f t="shared" si="35"/>
        <v>227.36054286921396</v>
      </c>
      <c r="AJ42" s="126">
        <f t="shared" si="35"/>
        <v>220.65149765671521</v>
      </c>
      <c r="AK42" s="126">
        <f t="shared" si="35"/>
        <v>211.86821937380134</v>
      </c>
      <c r="AL42" s="126">
        <f t="shared" si="35"/>
        <v>175.90326536709364</v>
      </c>
      <c r="AM42" s="126">
        <f t="shared" si="35"/>
        <v>174.35508495997144</v>
      </c>
      <c r="AN42" s="126">
        <f t="shared" si="35"/>
        <v>161.47462612527013</v>
      </c>
      <c r="AO42" s="126">
        <f t="shared" si="35"/>
        <v>166.41983282301427</v>
      </c>
      <c r="AP42" s="126">
        <f t="shared" si="35"/>
        <v>172.05378542530872</v>
      </c>
      <c r="AQ42" s="126">
        <f t="shared" si="35"/>
        <v>187.64110510945684</v>
      </c>
      <c r="AR42" s="126">
        <f t="shared" si="35"/>
        <v>199.90887352137574</v>
      </c>
      <c r="AS42" s="126">
        <f t="shared" si="35"/>
        <v>211.86884557175466</v>
      </c>
      <c r="AT42" s="126">
        <f t="shared" si="35"/>
        <v>195.14985611844369</v>
      </c>
      <c r="AU42" s="125">
        <f t="shared" si="35"/>
        <v>193.099880801582</v>
      </c>
      <c r="AV42" s="54" t="str">
        <f t="shared" si="20"/>
        <v/>
      </c>
      <c r="AW42" s="54" t="str">
        <f t="shared" si="20"/>
        <v/>
      </c>
      <c r="AX42" s="47"/>
      <c r="AY42" s="47"/>
      <c r="AZ42" s="47"/>
      <c r="BA42" s="47"/>
    </row>
    <row r="43" spans="1:53" x14ac:dyDescent="0.3">
      <c r="A43" s="115" t="str">
        <f t="shared" si="5"/>
        <v>Unlabeled</v>
      </c>
      <c r="B43" s="116" t="str">
        <f t="shared" si="6"/>
        <v>MFG Outside U.S.,
Qualifying Country</v>
      </c>
      <c r="C43" s="62" t="str">
        <f t="shared" si="7"/>
        <v/>
      </c>
      <c r="D43" s="62" t="str">
        <f t="shared" si="8"/>
        <v/>
      </c>
      <c r="E43" s="62">
        <f t="shared" si="9"/>
        <v>1.0075014840000001E-4</v>
      </c>
      <c r="F43" s="62" t="e">
        <f t="shared" si="10"/>
        <v>#N/A</v>
      </c>
      <c r="G43" s="63" t="e">
        <f t="shared" si="13"/>
        <v>#VALUE!</v>
      </c>
      <c r="H43" s="64" t="e">
        <f t="shared" si="14"/>
        <v>#VALUE!</v>
      </c>
      <c r="I43" s="64" t="e">
        <f t="shared" si="15"/>
        <v>#N/A</v>
      </c>
      <c r="J43" s="65">
        <f t="shared" si="16"/>
        <v>0.10270987662330919</v>
      </c>
      <c r="K43" s="65" t="str">
        <f t="shared" si="17"/>
        <v/>
      </c>
      <c r="L43" s="65"/>
      <c r="M43" s="77" t="str">
        <f t="shared" si="18"/>
        <v>Unlabeled</v>
      </c>
      <c r="N43" s="77" t="str">
        <f t="shared" si="18"/>
        <v>MFG Outside U.S.,
Qualifying Country</v>
      </c>
      <c r="O43" s="129" t="str">
        <f t="shared" ref="O43:AU43" si="36">IF(O18="","",O18/VLOOKUP(O$26,deflator,2,FALSE)/1000000000)</f>
        <v/>
      </c>
      <c r="P43" s="129" t="str">
        <f t="shared" si="36"/>
        <v/>
      </c>
      <c r="Q43" s="129" t="str">
        <f t="shared" si="36"/>
        <v/>
      </c>
      <c r="R43" s="129" t="str">
        <f t="shared" si="36"/>
        <v/>
      </c>
      <c r="S43" s="129" t="str">
        <f t="shared" si="36"/>
        <v/>
      </c>
      <c r="T43" s="129" t="str">
        <f t="shared" si="36"/>
        <v/>
      </c>
      <c r="U43" s="129" t="str">
        <f t="shared" si="36"/>
        <v/>
      </c>
      <c r="V43" s="129" t="str">
        <f t="shared" si="36"/>
        <v/>
      </c>
      <c r="W43" s="129" t="str">
        <f t="shared" si="36"/>
        <v/>
      </c>
      <c r="X43" s="129" t="str">
        <f t="shared" si="36"/>
        <v/>
      </c>
      <c r="Y43" s="129" t="str">
        <f t="shared" si="36"/>
        <v/>
      </c>
      <c r="Z43" s="129" t="str">
        <f t="shared" si="36"/>
        <v/>
      </c>
      <c r="AA43" s="129" t="str">
        <f t="shared" si="36"/>
        <v/>
      </c>
      <c r="AB43" s="129" t="str">
        <f t="shared" si="36"/>
        <v/>
      </c>
      <c r="AC43" s="129" t="str">
        <f t="shared" si="36"/>
        <v/>
      </c>
      <c r="AD43" s="129" t="str">
        <f t="shared" si="36"/>
        <v/>
      </c>
      <c r="AE43" s="129" t="str">
        <f t="shared" si="36"/>
        <v/>
      </c>
      <c r="AF43" s="129" t="str">
        <f t="shared" si="36"/>
        <v/>
      </c>
      <c r="AG43" s="129" t="str">
        <f t="shared" si="36"/>
        <v/>
      </c>
      <c r="AH43" s="129" t="str">
        <f t="shared" si="36"/>
        <v/>
      </c>
      <c r="AI43" s="129" t="str">
        <f t="shared" si="36"/>
        <v/>
      </c>
      <c r="AJ43" s="129" t="str">
        <f t="shared" si="36"/>
        <v/>
      </c>
      <c r="AK43" s="129" t="str">
        <f t="shared" si="36"/>
        <v/>
      </c>
      <c r="AL43" s="129" t="str">
        <f t="shared" si="36"/>
        <v/>
      </c>
      <c r="AM43" s="129" t="str">
        <f t="shared" si="36"/>
        <v/>
      </c>
      <c r="AN43" s="129" t="str">
        <f t="shared" si="36"/>
        <v/>
      </c>
      <c r="AO43" s="129" t="str">
        <f t="shared" si="36"/>
        <v/>
      </c>
      <c r="AP43" s="129" t="str">
        <f t="shared" si="36"/>
        <v/>
      </c>
      <c r="AQ43" s="129" t="str">
        <f t="shared" si="36"/>
        <v/>
      </c>
      <c r="AR43" s="129" t="str">
        <f t="shared" si="36"/>
        <v/>
      </c>
      <c r="AS43" s="129" t="str">
        <f t="shared" si="36"/>
        <v/>
      </c>
      <c r="AT43" s="129" t="str">
        <f t="shared" si="36"/>
        <v/>
      </c>
      <c r="AU43" s="128">
        <f t="shared" si="36"/>
        <v>1.0075014840000001E-4</v>
      </c>
      <c r="AV43" s="54" t="e">
        <f t="shared" si="20"/>
        <v>#N/A</v>
      </c>
      <c r="AW43" s="54" t="str">
        <f t="shared" si="20"/>
        <v/>
      </c>
      <c r="AX43" s="47"/>
      <c r="AY43" s="47"/>
      <c r="AZ43" s="47"/>
      <c r="BA43" s="47"/>
    </row>
    <row r="44" spans="1:53" x14ac:dyDescent="0.3">
      <c r="A44" s="118" t="str">
        <f t="shared" si="5"/>
        <v>Unlabeled</v>
      </c>
      <c r="B44" s="20" t="str">
        <f t="shared" si="6"/>
        <v>MFG Outside U.S.,
Use outside U.S.</v>
      </c>
      <c r="C44" s="24" t="str">
        <f t="shared" si="7"/>
        <v/>
      </c>
      <c r="D44" s="24" t="str">
        <f t="shared" si="8"/>
        <v/>
      </c>
      <c r="E44" s="24">
        <f t="shared" si="9"/>
        <v>8.5138203100000004E-5</v>
      </c>
      <c r="F44" s="24">
        <f t="shared" si="10"/>
        <v>0</v>
      </c>
      <c r="G44" s="12" t="e">
        <f t="shared" si="13"/>
        <v>#VALUE!</v>
      </c>
      <c r="H44" s="8" t="e">
        <f t="shared" si="14"/>
        <v>#VALUE!</v>
      </c>
      <c r="I44" s="8">
        <f t="shared" si="15"/>
        <v>0</v>
      </c>
      <c r="J44" s="21">
        <f t="shared" si="16"/>
        <v>8.6794257628420912E-2</v>
      </c>
      <c r="K44" s="21" t="str">
        <f t="shared" si="17"/>
        <v/>
      </c>
      <c r="L44" s="47"/>
      <c r="M44" s="1" t="str">
        <f t="shared" si="18"/>
        <v>Unlabeled</v>
      </c>
      <c r="N44" s="1" t="str">
        <f t="shared" si="18"/>
        <v>MFG Outside U.S.,
Use outside U.S.</v>
      </c>
      <c r="O44" s="54" t="str">
        <f t="shared" ref="O44:AU44" si="37">IF(O19="","",O19/VLOOKUP(O$26,deflator,2,FALSE)/1000000000)</f>
        <v/>
      </c>
      <c r="P44" s="54" t="str">
        <f t="shared" si="37"/>
        <v/>
      </c>
      <c r="Q44" s="54" t="str">
        <f t="shared" si="37"/>
        <v/>
      </c>
      <c r="R44" s="54" t="str">
        <f t="shared" si="37"/>
        <v/>
      </c>
      <c r="S44" s="54" t="str">
        <f t="shared" si="37"/>
        <v/>
      </c>
      <c r="T44" s="54" t="str">
        <f t="shared" si="37"/>
        <v/>
      </c>
      <c r="U44" s="54" t="str">
        <f t="shared" si="37"/>
        <v/>
      </c>
      <c r="V44" s="54" t="str">
        <f t="shared" si="37"/>
        <v/>
      </c>
      <c r="W44" s="54" t="str">
        <f t="shared" si="37"/>
        <v/>
      </c>
      <c r="X44" s="54" t="str">
        <f t="shared" si="37"/>
        <v/>
      </c>
      <c r="Y44" s="54" t="str">
        <f t="shared" si="37"/>
        <v/>
      </c>
      <c r="Z44" s="54" t="str">
        <f t="shared" si="37"/>
        <v/>
      </c>
      <c r="AA44" s="54" t="str">
        <f t="shared" si="37"/>
        <v/>
      </c>
      <c r="AB44" s="54" t="str">
        <f t="shared" si="37"/>
        <v/>
      </c>
      <c r="AC44" s="54" t="str">
        <f t="shared" si="37"/>
        <v/>
      </c>
      <c r="AD44" s="54" t="str">
        <f t="shared" si="37"/>
        <v/>
      </c>
      <c r="AE44" s="54" t="str">
        <f t="shared" si="37"/>
        <v/>
      </c>
      <c r="AF44" s="54" t="str">
        <f t="shared" si="37"/>
        <v/>
      </c>
      <c r="AG44" s="54" t="e">
        <f t="shared" si="37"/>
        <v>#N/A</v>
      </c>
      <c r="AH44" s="54" t="str">
        <f t="shared" si="37"/>
        <v/>
      </c>
      <c r="AI44" s="54" t="str">
        <f t="shared" si="37"/>
        <v/>
      </c>
      <c r="AJ44" s="54" t="str">
        <f t="shared" si="37"/>
        <v/>
      </c>
      <c r="AK44" s="54" t="str">
        <f t="shared" si="37"/>
        <v/>
      </c>
      <c r="AL44" s="54" t="str">
        <f t="shared" si="37"/>
        <v/>
      </c>
      <c r="AM44" s="54" t="str">
        <f t="shared" si="37"/>
        <v/>
      </c>
      <c r="AN44" s="54" t="str">
        <f t="shared" si="37"/>
        <v/>
      </c>
      <c r="AO44" s="54" t="str">
        <f t="shared" si="37"/>
        <v/>
      </c>
      <c r="AP44" s="54" t="str">
        <f t="shared" si="37"/>
        <v/>
      </c>
      <c r="AQ44" s="54" t="str">
        <f t="shared" si="37"/>
        <v/>
      </c>
      <c r="AR44" s="54" t="str">
        <f t="shared" si="37"/>
        <v/>
      </c>
      <c r="AS44" s="54" t="str">
        <f t="shared" si="37"/>
        <v/>
      </c>
      <c r="AT44" s="54" t="str">
        <f t="shared" si="37"/>
        <v/>
      </c>
      <c r="AU44" s="127">
        <f t="shared" si="37"/>
        <v>8.5138203100000004E-5</v>
      </c>
      <c r="AV44" s="47"/>
      <c r="AW44" s="47"/>
      <c r="AX44" s="47"/>
      <c r="AY44" s="47"/>
      <c r="AZ44" s="47"/>
      <c r="BA44" s="47"/>
    </row>
    <row r="45" spans="1:53" x14ac:dyDescent="0.3">
      <c r="A45" s="118" t="str">
        <f t="shared" si="5"/>
        <v>Unlabeled</v>
      </c>
      <c r="B45" s="20" t="str">
        <f t="shared" si="6"/>
        <v>Not MFG, Foreign
Place of
Performance</v>
      </c>
      <c r="C45" s="24" t="str">
        <f t="shared" si="7"/>
        <v/>
      </c>
      <c r="D45" s="24" t="str">
        <f t="shared" si="8"/>
        <v/>
      </c>
      <c r="E45" s="24" t="str">
        <f t="shared" si="9"/>
        <v/>
      </c>
      <c r="F45" s="24">
        <f t="shared" si="10"/>
        <v>0</v>
      </c>
      <c r="G45" s="12" t="e">
        <f t="shared" si="13"/>
        <v>#VALUE!</v>
      </c>
      <c r="H45" s="8" t="e">
        <f t="shared" si="14"/>
        <v>#VALUE!</v>
      </c>
      <c r="I45" s="8" t="e">
        <f t="shared" si="15"/>
        <v>#VALUE!</v>
      </c>
      <c r="J45" s="21" t="str">
        <f t="shared" si="16"/>
        <v/>
      </c>
      <c r="K45" s="21" t="str">
        <f t="shared" si="17"/>
        <v/>
      </c>
      <c r="L45" s="47"/>
      <c r="M45" s="1" t="str">
        <f t="shared" si="18"/>
        <v>Unlabeled</v>
      </c>
      <c r="N45" s="1" t="str">
        <f t="shared" si="18"/>
        <v>Not MFG, Foreign
Place of
Performance</v>
      </c>
      <c r="O45" s="54" t="str">
        <f t="shared" ref="O45:AU45" si="38">IF(O20="","",O20/VLOOKUP(O$26,deflator,2,FALSE)/1000000000)</f>
        <v/>
      </c>
      <c r="P45" s="54" t="str">
        <f t="shared" si="38"/>
        <v/>
      </c>
      <c r="Q45" s="54" t="str">
        <f t="shared" si="38"/>
        <v/>
      </c>
      <c r="R45" s="54" t="str">
        <f t="shared" si="38"/>
        <v/>
      </c>
      <c r="S45" s="54" t="str">
        <f t="shared" si="38"/>
        <v/>
      </c>
      <c r="T45" s="54" t="str">
        <f t="shared" si="38"/>
        <v/>
      </c>
      <c r="U45" s="54" t="str">
        <f t="shared" si="38"/>
        <v/>
      </c>
      <c r="V45" s="54" t="str">
        <f t="shared" si="38"/>
        <v/>
      </c>
      <c r="W45" s="54" t="str">
        <f t="shared" si="38"/>
        <v/>
      </c>
      <c r="X45" s="54" t="str">
        <f t="shared" si="38"/>
        <v/>
      </c>
      <c r="Y45" s="54" t="str">
        <f t="shared" si="38"/>
        <v/>
      </c>
      <c r="Z45" s="54" t="str">
        <f t="shared" si="38"/>
        <v/>
      </c>
      <c r="AA45" s="54" t="str">
        <f t="shared" si="38"/>
        <v/>
      </c>
      <c r="AB45" s="54" t="str">
        <f t="shared" si="38"/>
        <v/>
      </c>
      <c r="AC45" s="54" t="str">
        <f t="shared" si="38"/>
        <v/>
      </c>
      <c r="AD45" s="54" t="e">
        <f t="shared" si="38"/>
        <v>#N/A</v>
      </c>
      <c r="AE45" s="54" t="e">
        <f t="shared" si="38"/>
        <v>#N/A</v>
      </c>
      <c r="AF45" s="54" t="e">
        <f t="shared" si="38"/>
        <v>#N/A</v>
      </c>
      <c r="AG45" s="54" t="e">
        <f t="shared" si="38"/>
        <v>#N/A</v>
      </c>
      <c r="AH45" s="54">
        <f t="shared" si="38"/>
        <v>-8.2298150530102953E-5</v>
      </c>
      <c r="AI45" s="54" t="str">
        <f t="shared" si="38"/>
        <v/>
      </c>
      <c r="AJ45" s="54">
        <f t="shared" si="38"/>
        <v>-2.552121487630684E-6</v>
      </c>
      <c r="AK45" s="54" t="str">
        <f t="shared" si="38"/>
        <v/>
      </c>
      <c r="AL45" s="54" t="str">
        <f t="shared" si="38"/>
        <v/>
      </c>
      <c r="AM45" s="54" t="str">
        <f t="shared" si="38"/>
        <v/>
      </c>
      <c r="AN45" s="54" t="str">
        <f t="shared" si="38"/>
        <v/>
      </c>
      <c r="AO45" s="54" t="str">
        <f t="shared" si="38"/>
        <v/>
      </c>
      <c r="AP45" s="54" t="str">
        <f t="shared" si="38"/>
        <v/>
      </c>
      <c r="AQ45" s="54" t="str">
        <f t="shared" si="38"/>
        <v/>
      </c>
      <c r="AR45" s="54" t="str">
        <f t="shared" si="38"/>
        <v/>
      </c>
      <c r="AS45" s="54" t="str">
        <f t="shared" si="38"/>
        <v/>
      </c>
      <c r="AT45" s="54" t="str">
        <f t="shared" si="38"/>
        <v/>
      </c>
      <c r="AU45" s="127" t="str">
        <f t="shared" si="38"/>
        <v/>
      </c>
      <c r="AV45" s="47"/>
      <c r="AW45" s="47"/>
      <c r="AX45" s="47"/>
      <c r="AY45" s="47"/>
      <c r="AZ45" s="47"/>
      <c r="BA45" s="47"/>
    </row>
    <row r="46" spans="1:53" x14ac:dyDescent="0.3">
      <c r="A46" s="118" t="str">
        <f t="shared" si="5"/>
        <v>Unlabeled</v>
      </c>
      <c r="B46" s="20" t="str">
        <f t="shared" si="6"/>
        <v>Not MFG, U.S. Place
of Performance</v>
      </c>
      <c r="C46" s="24" t="str">
        <f t="shared" si="7"/>
        <v/>
      </c>
      <c r="D46" s="24" t="str">
        <f t="shared" si="8"/>
        <v/>
      </c>
      <c r="E46" s="24" t="str">
        <f t="shared" si="9"/>
        <v/>
      </c>
      <c r="F46" s="24">
        <f t="shared" si="10"/>
        <v>0</v>
      </c>
      <c r="G46" s="12" t="e">
        <f t="shared" si="13"/>
        <v>#VALUE!</v>
      </c>
      <c r="H46" s="8" t="e">
        <f t="shared" si="14"/>
        <v>#VALUE!</v>
      </c>
      <c r="I46" s="8" t="e">
        <f t="shared" si="15"/>
        <v>#VALUE!</v>
      </c>
      <c r="J46" s="21" t="str">
        <f t="shared" si="16"/>
        <v/>
      </c>
      <c r="K46" s="21" t="str">
        <f t="shared" si="17"/>
        <v/>
      </c>
      <c r="L46" s="47"/>
      <c r="M46" s="1" t="str">
        <f t="shared" si="18"/>
        <v>Unlabeled</v>
      </c>
      <c r="N46" s="1" t="str">
        <f t="shared" si="18"/>
        <v>Not MFG, U.S. Place
of Performance</v>
      </c>
      <c r="O46" s="54" t="str">
        <f t="shared" ref="O46:AU46" si="39">IF(O21="","",O21/VLOOKUP(O$26,deflator,2,FALSE)/1000000000)</f>
        <v/>
      </c>
      <c r="P46" s="54" t="str">
        <f t="shared" si="39"/>
        <v/>
      </c>
      <c r="Q46" s="54" t="str">
        <f t="shared" si="39"/>
        <v/>
      </c>
      <c r="R46" s="54" t="str">
        <f t="shared" si="39"/>
        <v/>
      </c>
      <c r="S46" s="54" t="str">
        <f t="shared" si="39"/>
        <v/>
      </c>
      <c r="T46" s="54" t="str">
        <f t="shared" si="39"/>
        <v/>
      </c>
      <c r="U46" s="54" t="str">
        <f t="shared" si="39"/>
        <v/>
      </c>
      <c r="V46" s="54" t="str">
        <f t="shared" si="39"/>
        <v/>
      </c>
      <c r="W46" s="54" t="str">
        <f t="shared" si="39"/>
        <v/>
      </c>
      <c r="X46" s="54" t="str">
        <f t="shared" si="39"/>
        <v/>
      </c>
      <c r="Y46" s="54" t="str">
        <f t="shared" si="39"/>
        <v/>
      </c>
      <c r="Z46" s="54" t="str">
        <f t="shared" si="39"/>
        <v/>
      </c>
      <c r="AA46" s="54" t="e">
        <f t="shared" si="39"/>
        <v>#N/A</v>
      </c>
      <c r="AB46" s="54" t="str">
        <f t="shared" si="39"/>
        <v/>
      </c>
      <c r="AC46" s="54" t="str">
        <f t="shared" si="39"/>
        <v/>
      </c>
      <c r="AD46" s="54" t="str">
        <f t="shared" si="39"/>
        <v/>
      </c>
      <c r="AE46" s="54" t="str">
        <f t="shared" si="39"/>
        <v/>
      </c>
      <c r="AF46" s="54" t="str">
        <f t="shared" si="39"/>
        <v/>
      </c>
      <c r="AG46" s="54" t="e">
        <f t="shared" si="39"/>
        <v>#N/A</v>
      </c>
      <c r="AH46" s="54" t="str">
        <f t="shared" si="39"/>
        <v/>
      </c>
      <c r="AI46" s="54" t="str">
        <f t="shared" si="39"/>
        <v/>
      </c>
      <c r="AJ46" s="54" t="str">
        <f t="shared" si="39"/>
        <v/>
      </c>
      <c r="AK46" s="54" t="str">
        <f t="shared" si="39"/>
        <v/>
      </c>
      <c r="AL46" s="54" t="str">
        <f t="shared" si="39"/>
        <v/>
      </c>
      <c r="AM46" s="54" t="str">
        <f t="shared" si="39"/>
        <v/>
      </c>
      <c r="AN46" s="54" t="str">
        <f t="shared" si="39"/>
        <v/>
      </c>
      <c r="AO46" s="54" t="str">
        <f t="shared" si="39"/>
        <v/>
      </c>
      <c r="AP46" s="54" t="str">
        <f t="shared" si="39"/>
        <v/>
      </c>
      <c r="AQ46" s="54" t="str">
        <f t="shared" si="39"/>
        <v/>
      </c>
      <c r="AR46" s="54" t="str">
        <f t="shared" si="39"/>
        <v/>
      </c>
      <c r="AS46" s="54" t="str">
        <f t="shared" si="39"/>
        <v/>
      </c>
      <c r="AT46" s="54" t="str">
        <f t="shared" si="39"/>
        <v/>
      </c>
      <c r="AU46" s="127" t="str">
        <f t="shared" si="39"/>
        <v/>
      </c>
      <c r="AV46" s="47"/>
      <c r="AW46" s="47"/>
      <c r="AX46" s="47"/>
      <c r="AY46" s="47"/>
      <c r="AZ46" s="47"/>
      <c r="BA46" s="47"/>
    </row>
    <row r="47" spans="1:53" x14ac:dyDescent="0.3">
      <c r="A47" s="118" t="str">
        <f t="shared" si="5"/>
        <v>Unlabeled</v>
      </c>
      <c r="B47" s="20" t="str">
        <f t="shared" si="6"/>
        <v>U.S. Manufactured</v>
      </c>
      <c r="C47" s="24" t="str">
        <f t="shared" si="7"/>
        <v/>
      </c>
      <c r="D47" s="24" t="str">
        <f t="shared" si="8"/>
        <v/>
      </c>
      <c r="E47" s="24">
        <f t="shared" si="9"/>
        <v>7.9503141700000004E-4</v>
      </c>
      <c r="F47" s="24">
        <f t="shared" si="10"/>
        <v>0</v>
      </c>
      <c r="G47" s="12" t="e">
        <f t="shared" si="13"/>
        <v>#VALUE!</v>
      </c>
      <c r="H47" s="8" t="e">
        <f t="shared" si="14"/>
        <v>#VALUE!</v>
      </c>
      <c r="I47" s="8">
        <f t="shared" si="15"/>
        <v>0</v>
      </c>
      <c r="J47" s="21">
        <f t="shared" si="16"/>
        <v>0.81049586574826993</v>
      </c>
      <c r="K47" s="21" t="str">
        <f t="shared" si="17"/>
        <v/>
      </c>
      <c r="L47" s="47"/>
      <c r="M47" s="1" t="str">
        <f t="shared" si="18"/>
        <v>Unlabeled</v>
      </c>
      <c r="N47" s="1" t="str">
        <f t="shared" si="18"/>
        <v>U.S. Manufactured</v>
      </c>
      <c r="O47" s="54" t="str">
        <f t="shared" ref="O47:AU47" si="40">IF(O22="","",O22/VLOOKUP(O$26,deflator,2,FALSE)/1000000000)</f>
        <v/>
      </c>
      <c r="P47" s="54" t="str">
        <f t="shared" si="40"/>
        <v/>
      </c>
      <c r="Q47" s="54" t="str">
        <f t="shared" si="40"/>
        <v/>
      </c>
      <c r="R47" s="54" t="str">
        <f t="shared" si="40"/>
        <v/>
      </c>
      <c r="S47" s="54" t="str">
        <f t="shared" si="40"/>
        <v/>
      </c>
      <c r="T47" s="54" t="str">
        <f t="shared" si="40"/>
        <v/>
      </c>
      <c r="U47" s="54" t="str">
        <f t="shared" si="40"/>
        <v/>
      </c>
      <c r="V47" s="54" t="str">
        <f t="shared" si="40"/>
        <v/>
      </c>
      <c r="W47" s="54" t="str">
        <f t="shared" si="40"/>
        <v/>
      </c>
      <c r="X47" s="54" t="str">
        <f t="shared" si="40"/>
        <v/>
      </c>
      <c r="Y47" s="54" t="e">
        <f t="shared" si="40"/>
        <v>#N/A</v>
      </c>
      <c r="Z47" s="54" t="e">
        <f t="shared" si="40"/>
        <v>#N/A</v>
      </c>
      <c r="AA47" s="54" t="e">
        <f t="shared" si="40"/>
        <v>#N/A</v>
      </c>
      <c r="AB47" s="54" t="e">
        <f t="shared" si="40"/>
        <v>#N/A</v>
      </c>
      <c r="AC47" s="54" t="str">
        <f t="shared" si="40"/>
        <v/>
      </c>
      <c r="AD47" s="54" t="str">
        <f t="shared" si="40"/>
        <v/>
      </c>
      <c r="AE47" s="54" t="e">
        <f t="shared" si="40"/>
        <v>#N/A</v>
      </c>
      <c r="AF47" s="54" t="e">
        <f t="shared" si="40"/>
        <v>#N/A</v>
      </c>
      <c r="AG47" s="54" t="e">
        <f t="shared" si="40"/>
        <v>#N/A</v>
      </c>
      <c r="AH47" s="54">
        <f t="shared" si="40"/>
        <v>0</v>
      </c>
      <c r="AI47" s="54">
        <f t="shared" si="40"/>
        <v>-3.5322148334349363E-7</v>
      </c>
      <c r="AJ47" s="54">
        <f t="shared" si="40"/>
        <v>-3.8150891021241146E-6</v>
      </c>
      <c r="AK47" s="54" t="str">
        <f t="shared" si="40"/>
        <v/>
      </c>
      <c r="AL47" s="54">
        <f t="shared" si="40"/>
        <v>0</v>
      </c>
      <c r="AM47" s="54" t="str">
        <f t="shared" si="40"/>
        <v/>
      </c>
      <c r="AN47" s="54" t="str">
        <f t="shared" si="40"/>
        <v/>
      </c>
      <c r="AO47" s="54" t="str">
        <f t="shared" si="40"/>
        <v/>
      </c>
      <c r="AP47" s="54" t="str">
        <f t="shared" si="40"/>
        <v/>
      </c>
      <c r="AQ47" s="54" t="str">
        <f t="shared" si="40"/>
        <v/>
      </c>
      <c r="AR47" s="54" t="str">
        <f t="shared" si="40"/>
        <v/>
      </c>
      <c r="AS47" s="54">
        <f t="shared" si="40"/>
        <v>0</v>
      </c>
      <c r="AT47" s="54" t="str">
        <f t="shared" si="40"/>
        <v/>
      </c>
      <c r="AU47" s="127">
        <f t="shared" si="40"/>
        <v>7.9503141700000004E-4</v>
      </c>
      <c r="AV47" s="47"/>
      <c r="AW47" s="47"/>
      <c r="AX47" s="47"/>
      <c r="AY47" s="47"/>
      <c r="AZ47" s="47"/>
      <c r="BA47" s="47"/>
    </row>
    <row r="48" spans="1:53" x14ac:dyDescent="0.3">
      <c r="A48" s="69" t="str">
        <f t="shared" si="5"/>
        <v>Unlabeled</v>
      </c>
      <c r="B48" s="70">
        <f t="shared" si="6"/>
        <v>0</v>
      </c>
      <c r="C48" s="71">
        <f t="shared" si="7"/>
        <v>3.598342701226736E-5</v>
      </c>
      <c r="D48" s="71">
        <f t="shared" si="8"/>
        <v>4.1308290652077408E-4</v>
      </c>
      <c r="E48" s="71">
        <f t="shared" si="9"/>
        <v>0</v>
      </c>
      <c r="F48" s="71">
        <f t="shared" si="10"/>
        <v>0</v>
      </c>
      <c r="G48" s="72">
        <f t="shared" si="13"/>
        <v>-1</v>
      </c>
      <c r="H48" s="73">
        <f t="shared" si="14"/>
        <v>-1</v>
      </c>
      <c r="I48" s="73" t="e">
        <f t="shared" si="15"/>
        <v>#DIV/0!</v>
      </c>
      <c r="J48" s="74">
        <f t="shared" si="16"/>
        <v>0</v>
      </c>
      <c r="K48" s="74" t="str">
        <f t="shared" si="17"/>
        <v/>
      </c>
      <c r="L48" s="119"/>
      <c r="M48" s="83" t="str">
        <f t="shared" si="18"/>
        <v>Unlabeled</v>
      </c>
      <c r="N48" s="83">
        <f t="shared" si="18"/>
        <v>0</v>
      </c>
      <c r="O48" s="126" t="str">
        <f t="shared" ref="O48:AU48" si="41">IF(O23="","",O23/VLOOKUP(O$26,deflator,2,FALSE)/1000000000)</f>
        <v/>
      </c>
      <c r="P48" s="126" t="str">
        <f t="shared" si="41"/>
        <v/>
      </c>
      <c r="Q48" s="126" t="str">
        <f t="shared" si="41"/>
        <v/>
      </c>
      <c r="R48" s="126" t="str">
        <f t="shared" si="41"/>
        <v/>
      </c>
      <c r="S48" s="126" t="str">
        <f t="shared" si="41"/>
        <v/>
      </c>
      <c r="T48" s="126" t="str">
        <f t="shared" si="41"/>
        <v/>
      </c>
      <c r="U48" s="126" t="str">
        <f t="shared" si="41"/>
        <v/>
      </c>
      <c r="V48" s="126" t="str">
        <f t="shared" si="41"/>
        <v/>
      </c>
      <c r="W48" s="126" t="str">
        <f t="shared" si="41"/>
        <v/>
      </c>
      <c r="X48" s="126" t="str">
        <f t="shared" si="41"/>
        <v/>
      </c>
      <c r="Y48" s="126" t="e">
        <f t="shared" si="41"/>
        <v>#N/A</v>
      </c>
      <c r="Z48" s="126" t="e">
        <f t="shared" si="41"/>
        <v>#N/A</v>
      </c>
      <c r="AA48" s="126" t="e">
        <f t="shared" si="41"/>
        <v>#N/A</v>
      </c>
      <c r="AB48" s="126" t="e">
        <f t="shared" si="41"/>
        <v>#N/A</v>
      </c>
      <c r="AC48" s="126" t="e">
        <f t="shared" si="41"/>
        <v>#N/A</v>
      </c>
      <c r="AD48" s="126" t="e">
        <f t="shared" si="41"/>
        <v>#N/A</v>
      </c>
      <c r="AE48" s="126" t="e">
        <f t="shared" si="41"/>
        <v>#N/A</v>
      </c>
      <c r="AF48" s="126" t="e">
        <f t="shared" si="41"/>
        <v>#N/A</v>
      </c>
      <c r="AG48" s="126" t="e">
        <f t="shared" si="41"/>
        <v>#N/A</v>
      </c>
      <c r="AH48" s="126">
        <f t="shared" si="41"/>
        <v>1.3836515310485088E-3</v>
      </c>
      <c r="AI48" s="126">
        <f t="shared" si="41"/>
        <v>-3.3183151277159205E-4</v>
      </c>
      <c r="AJ48" s="126">
        <f t="shared" si="41"/>
        <v>-1.7422449000693577E-4</v>
      </c>
      <c r="AK48" s="126">
        <f t="shared" si="41"/>
        <v>-8.1574936643735501E-6</v>
      </c>
      <c r="AL48" s="126">
        <f t="shared" si="41"/>
        <v>-1.2332448759280271E-4</v>
      </c>
      <c r="AM48" s="126" t="str">
        <f t="shared" si="41"/>
        <v/>
      </c>
      <c r="AN48" s="126">
        <f t="shared" si="41"/>
        <v>3.598342701226736E-5</v>
      </c>
      <c r="AO48" s="126">
        <f t="shared" si="41"/>
        <v>4.2605516858879354E-3</v>
      </c>
      <c r="AP48" s="126">
        <f t="shared" si="41"/>
        <v>1.572643058881799E-3</v>
      </c>
      <c r="AQ48" s="126">
        <f t="shared" si="41"/>
        <v>-2.429934765028397E-4</v>
      </c>
      <c r="AR48" s="126">
        <f t="shared" si="41"/>
        <v>5.217795985436942E-4</v>
      </c>
      <c r="AS48" s="126">
        <f t="shared" si="41"/>
        <v>3.4765657256334288E-4</v>
      </c>
      <c r="AT48" s="126">
        <f t="shared" si="41"/>
        <v>4.1308290652077408E-4</v>
      </c>
      <c r="AU48" s="125">
        <f t="shared" si="41"/>
        <v>0</v>
      </c>
      <c r="AV48" s="47"/>
      <c r="AW48" s="47"/>
      <c r="AX48" s="47"/>
      <c r="AY48" s="47"/>
      <c r="AZ48" s="47"/>
      <c r="BA48" s="47"/>
    </row>
    <row r="49" spans="1:53" x14ac:dyDescent="0.3">
      <c r="A49" s="47"/>
      <c r="B49" s="47"/>
      <c r="C49" s="47"/>
      <c r="D49" s="47"/>
      <c r="E49" s="47"/>
      <c r="F49" s="47"/>
      <c r="G49" s="47"/>
      <c r="H49" s="47"/>
      <c r="I49" s="47"/>
      <c r="J49" s="47" t="b">
        <f>SUM(J27:J48)=3</f>
        <v>1</v>
      </c>
      <c r="K49" s="47" t="b">
        <f>SUM(K27:K48)=3</f>
        <v>0</v>
      </c>
      <c r="L49" s="47"/>
      <c r="M49" s="1"/>
      <c r="N49" s="1" t="s">
        <v>24</v>
      </c>
      <c r="O49" s="54" t="e">
        <f t="shared" ref="O49:AU49" si="42">IF(O24="","",O24/VLOOKUP(O$26,deflator,2,FALSE)/1000000000)</f>
        <v>#N/A</v>
      </c>
      <c r="P49" s="54" t="e">
        <f t="shared" si="42"/>
        <v>#N/A</v>
      </c>
      <c r="Q49" s="54" t="e">
        <f t="shared" si="42"/>
        <v>#N/A</v>
      </c>
      <c r="R49" s="54" t="e">
        <f t="shared" si="42"/>
        <v>#N/A</v>
      </c>
      <c r="S49" s="54" t="e">
        <f t="shared" si="42"/>
        <v>#N/A</v>
      </c>
      <c r="T49" s="54" t="e">
        <f t="shared" si="42"/>
        <v>#N/A</v>
      </c>
      <c r="U49" s="54" t="e">
        <f t="shared" si="42"/>
        <v>#N/A</v>
      </c>
      <c r="V49" s="54" t="e">
        <f t="shared" si="42"/>
        <v>#N/A</v>
      </c>
      <c r="W49" s="54" t="e">
        <f t="shared" si="42"/>
        <v>#N/A</v>
      </c>
      <c r="X49" s="54" t="e">
        <f t="shared" si="42"/>
        <v>#N/A</v>
      </c>
      <c r="Y49" s="54" t="e">
        <f t="shared" si="42"/>
        <v>#N/A</v>
      </c>
      <c r="Z49" s="54" t="e">
        <f t="shared" si="42"/>
        <v>#N/A</v>
      </c>
      <c r="AA49" s="54" t="e">
        <f t="shared" si="42"/>
        <v>#N/A</v>
      </c>
      <c r="AB49" s="54" t="e">
        <f t="shared" si="42"/>
        <v>#N/A</v>
      </c>
      <c r="AC49" s="54" t="e">
        <f t="shared" si="42"/>
        <v>#N/A</v>
      </c>
      <c r="AD49" s="54" t="e">
        <f t="shared" si="42"/>
        <v>#N/A</v>
      </c>
      <c r="AE49" s="54" t="e">
        <f t="shared" si="42"/>
        <v>#N/A</v>
      </c>
      <c r="AF49" s="54" t="e">
        <f t="shared" si="42"/>
        <v>#N/A</v>
      </c>
      <c r="AG49" s="54" t="e">
        <f t="shared" si="42"/>
        <v>#N/A</v>
      </c>
      <c r="AH49" s="54">
        <f t="shared" si="42"/>
        <v>503.47090213592844</v>
      </c>
      <c r="AI49" s="54">
        <f t="shared" si="42"/>
        <v>474.10678563496941</v>
      </c>
      <c r="AJ49" s="54">
        <f t="shared" si="42"/>
        <v>472.64262454986033</v>
      </c>
      <c r="AK49" s="54">
        <f t="shared" si="42"/>
        <v>450.37155703864926</v>
      </c>
      <c r="AL49" s="54">
        <f t="shared" si="42"/>
        <v>379.13927039526925</v>
      </c>
      <c r="AM49" s="54">
        <f t="shared" si="42"/>
        <v>343.68015136288415</v>
      </c>
      <c r="AN49" s="54">
        <f t="shared" si="42"/>
        <v>328.86992157933264</v>
      </c>
      <c r="AO49" s="54">
        <f t="shared" si="42"/>
        <v>354.92820493876309</v>
      </c>
      <c r="AP49" s="54">
        <f t="shared" si="42"/>
        <v>374.7190500557204</v>
      </c>
      <c r="AQ49" s="54">
        <f t="shared" si="42"/>
        <v>409.89590462263845</v>
      </c>
      <c r="AR49" s="54">
        <f t="shared" si="42"/>
        <v>429.90859582169549</v>
      </c>
      <c r="AS49" s="54">
        <f t="shared" si="42"/>
        <v>466.20928425338627</v>
      </c>
      <c r="AT49" s="54">
        <f t="shared" si="42"/>
        <v>413.88125838829137</v>
      </c>
      <c r="AU49" s="54">
        <f t="shared" si="42"/>
        <v>414.38167918227242</v>
      </c>
      <c r="AV49" s="54" t="str">
        <f>IF(AV30="","",AV30/VLOOKUP(AV$20,deflator,2,FALSE)/$B$1)</f>
        <v/>
      </c>
      <c r="AW49" s="47"/>
      <c r="AX49" s="47"/>
      <c r="AY49" s="47"/>
      <c r="AZ49" s="47"/>
      <c r="BA49" s="47"/>
    </row>
    <row r="50" spans="1:53" x14ac:dyDescent="0.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1" t="s">
        <v>75</v>
      </c>
      <c r="O50" s="54" t="e">
        <f t="shared" ref="O50:AG50" si="43">SUM(O33:O37)=O49</f>
        <v>#N/A</v>
      </c>
      <c r="P50" s="54" t="e">
        <f t="shared" si="43"/>
        <v>#N/A</v>
      </c>
      <c r="Q50" s="54" t="e">
        <f t="shared" si="43"/>
        <v>#N/A</v>
      </c>
      <c r="R50" s="54" t="e">
        <f t="shared" si="43"/>
        <v>#N/A</v>
      </c>
      <c r="S50" s="54" t="e">
        <f t="shared" si="43"/>
        <v>#N/A</v>
      </c>
      <c r="T50" s="54" t="e">
        <f t="shared" si="43"/>
        <v>#N/A</v>
      </c>
      <c r="U50" s="54" t="e">
        <f t="shared" si="43"/>
        <v>#N/A</v>
      </c>
      <c r="V50" s="54" t="e">
        <f t="shared" si="43"/>
        <v>#N/A</v>
      </c>
      <c r="W50" s="54" t="e">
        <f t="shared" si="43"/>
        <v>#N/A</v>
      </c>
      <c r="X50" s="54" t="e">
        <f t="shared" si="43"/>
        <v>#N/A</v>
      </c>
      <c r="Y50" s="54" t="e">
        <f t="shared" si="43"/>
        <v>#N/A</v>
      </c>
      <c r="Z50" s="54" t="e">
        <f t="shared" si="43"/>
        <v>#N/A</v>
      </c>
      <c r="AA50" s="54" t="e">
        <f t="shared" si="43"/>
        <v>#N/A</v>
      </c>
      <c r="AB50" s="54" t="e">
        <f t="shared" si="43"/>
        <v>#N/A</v>
      </c>
      <c r="AC50" s="54" t="e">
        <f t="shared" si="43"/>
        <v>#N/A</v>
      </c>
      <c r="AD50" s="54" t="e">
        <f t="shared" si="43"/>
        <v>#N/A</v>
      </c>
      <c r="AE50" s="54" t="e">
        <f t="shared" si="43"/>
        <v>#N/A</v>
      </c>
      <c r="AF50" s="54" t="e">
        <f t="shared" si="43"/>
        <v>#N/A</v>
      </c>
      <c r="AG50" s="54" t="e">
        <f t="shared" si="43"/>
        <v>#N/A</v>
      </c>
      <c r="AH50" s="54" t="b">
        <f t="shared" ref="AH50:AV50" si="44">SUM(AH27:AH48)=AH49</f>
        <v>1</v>
      </c>
      <c r="AI50" s="54" t="b">
        <f t="shared" si="44"/>
        <v>1</v>
      </c>
      <c r="AJ50" s="54" t="b">
        <f t="shared" si="44"/>
        <v>1</v>
      </c>
      <c r="AK50" s="54" t="b">
        <f t="shared" si="44"/>
        <v>1</v>
      </c>
      <c r="AL50" s="54" t="b">
        <f t="shared" si="44"/>
        <v>1</v>
      </c>
      <c r="AM50" s="54" t="b">
        <f t="shared" si="44"/>
        <v>1</v>
      </c>
      <c r="AN50" s="54" t="b">
        <f t="shared" si="44"/>
        <v>1</v>
      </c>
      <c r="AO50" s="54" t="b">
        <f t="shared" si="44"/>
        <v>1</v>
      </c>
      <c r="AP50" s="54" t="b">
        <f t="shared" si="44"/>
        <v>1</v>
      </c>
      <c r="AQ50" s="54" t="b">
        <f t="shared" si="44"/>
        <v>1</v>
      </c>
      <c r="AR50" s="54" t="b">
        <f t="shared" si="44"/>
        <v>1</v>
      </c>
      <c r="AS50" s="54" t="b">
        <f t="shared" si="44"/>
        <v>1</v>
      </c>
      <c r="AT50" s="54" t="b">
        <f t="shared" si="44"/>
        <v>1</v>
      </c>
      <c r="AU50" s="54" t="b">
        <f t="shared" si="44"/>
        <v>1</v>
      </c>
      <c r="AV50" s="54" t="e">
        <f t="shared" si="44"/>
        <v>#N/A</v>
      </c>
      <c r="AW50" s="47"/>
      <c r="AX50" s="47"/>
      <c r="AY50" s="47"/>
      <c r="AZ50" s="47"/>
      <c r="BA50" s="47"/>
    </row>
    <row r="51" spans="1:53" x14ac:dyDescent="0.3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</row>
    <row r="52" spans="1:53" x14ac:dyDescent="0.3">
      <c r="A52" s="47" t="str">
        <f t="shared" ref="A52:A74" si="45">M52</f>
        <v>Service</v>
      </c>
      <c r="B52" s="47" t="str">
        <f t="shared" ref="B52:B74" si="46">N52</f>
        <v>PlaceOfManufacture_DoD09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t="str">
        <f t="shared" ref="M52:N74" si="47">M26</f>
        <v>Service</v>
      </c>
      <c r="N52" t="str">
        <f t="shared" si="47"/>
        <v>PlaceOfManufacture_DoD09</v>
      </c>
      <c r="O52" s="1" t="str">
        <f t="shared" ref="O52:AG52" si="48">O32</f>
        <v/>
      </c>
      <c r="P52" s="1" t="str">
        <f t="shared" si="48"/>
        <v/>
      </c>
      <c r="Q52" s="1" t="str">
        <f t="shared" si="48"/>
        <v/>
      </c>
      <c r="R52" s="1" t="str">
        <f t="shared" si="48"/>
        <v/>
      </c>
      <c r="S52" s="1" t="str">
        <f t="shared" si="48"/>
        <v/>
      </c>
      <c r="T52" s="1" t="str">
        <f t="shared" si="48"/>
        <v/>
      </c>
      <c r="U52" s="1" t="str">
        <f t="shared" si="48"/>
        <v/>
      </c>
      <c r="V52" s="1" t="str">
        <f t="shared" si="48"/>
        <v/>
      </c>
      <c r="W52" s="1" t="str">
        <f t="shared" si="48"/>
        <v/>
      </c>
      <c r="X52" s="1" t="str">
        <f t="shared" si="48"/>
        <v/>
      </c>
      <c r="Y52" s="1" t="e">
        <f t="shared" si="48"/>
        <v>#N/A</v>
      </c>
      <c r="Z52" s="1" t="e">
        <f t="shared" si="48"/>
        <v>#N/A</v>
      </c>
      <c r="AA52" s="1" t="e">
        <f t="shared" si="48"/>
        <v>#N/A</v>
      </c>
      <c r="AB52" s="1" t="e">
        <f t="shared" si="48"/>
        <v>#N/A</v>
      </c>
      <c r="AC52" s="1" t="e">
        <f t="shared" si="48"/>
        <v>#N/A</v>
      </c>
      <c r="AD52" s="1" t="e">
        <f t="shared" si="48"/>
        <v>#N/A</v>
      </c>
      <c r="AE52" s="1" t="e">
        <f t="shared" si="48"/>
        <v>#N/A</v>
      </c>
      <c r="AF52" s="1" t="e">
        <f t="shared" si="48"/>
        <v>#N/A</v>
      </c>
      <c r="AG52" s="1" t="e">
        <f t="shared" si="48"/>
        <v>#N/A</v>
      </c>
      <c r="AH52" s="1">
        <f t="shared" ref="AH52:AV52" si="49">AH26</f>
        <v>2009</v>
      </c>
      <c r="AI52" s="1">
        <f t="shared" si="49"/>
        <v>2010</v>
      </c>
      <c r="AJ52" s="1">
        <f t="shared" si="49"/>
        <v>2011</v>
      </c>
      <c r="AK52" s="1">
        <f t="shared" si="49"/>
        <v>2012</v>
      </c>
      <c r="AL52" s="1">
        <f t="shared" si="49"/>
        <v>2013</v>
      </c>
      <c r="AM52" s="1">
        <f t="shared" si="49"/>
        <v>2014</v>
      </c>
      <c r="AN52" s="1">
        <f t="shared" si="49"/>
        <v>2015</v>
      </c>
      <c r="AO52" s="1">
        <f t="shared" si="49"/>
        <v>2016</v>
      </c>
      <c r="AP52" s="1">
        <f t="shared" si="49"/>
        <v>2017</v>
      </c>
      <c r="AQ52" s="1">
        <f t="shared" si="49"/>
        <v>2018</v>
      </c>
      <c r="AR52" s="1">
        <f t="shared" si="49"/>
        <v>2019</v>
      </c>
      <c r="AS52" s="1">
        <f t="shared" si="49"/>
        <v>2020</v>
      </c>
      <c r="AT52" s="1">
        <f t="shared" si="49"/>
        <v>2021</v>
      </c>
      <c r="AU52" s="1">
        <f t="shared" si="49"/>
        <v>2022</v>
      </c>
      <c r="AV52" s="1">
        <f t="shared" si="49"/>
        <v>0</v>
      </c>
      <c r="AW52" s="47"/>
      <c r="AX52" s="47"/>
      <c r="AY52" s="47"/>
      <c r="AZ52" s="47"/>
      <c r="BA52" s="47"/>
    </row>
    <row r="53" spans="1:53" x14ac:dyDescent="0.3">
      <c r="A53" s="47" t="str">
        <f t="shared" si="45"/>
        <v>Products</v>
      </c>
      <c r="B53" s="47" t="str">
        <f t="shared" si="46"/>
        <v>MFG Outside U.S.,
Other Exception or
Waiver</v>
      </c>
      <c r="M53" s="124" t="str">
        <f t="shared" si="47"/>
        <v>Products</v>
      </c>
      <c r="N53" s="120" t="str">
        <f t="shared" si="47"/>
        <v>MFG Outside U.S.,
Other Exception or
Waiver</v>
      </c>
      <c r="O53" s="64" t="str">
        <f t="shared" ref="O53:AG53" si="50">IFERROR(O33/SUMIFS(O$21:O$36,$M$21:$M$36,$M53),"")</f>
        <v/>
      </c>
      <c r="P53" s="64" t="str">
        <f t="shared" si="50"/>
        <v/>
      </c>
      <c r="Q53" s="64" t="str">
        <f t="shared" si="50"/>
        <v/>
      </c>
      <c r="R53" s="64" t="str">
        <f t="shared" si="50"/>
        <v/>
      </c>
      <c r="S53" s="64" t="str">
        <f t="shared" si="50"/>
        <v/>
      </c>
      <c r="T53" s="64" t="str">
        <f t="shared" si="50"/>
        <v/>
      </c>
      <c r="U53" s="64" t="str">
        <f t="shared" si="50"/>
        <v/>
      </c>
      <c r="V53" s="64" t="str">
        <f t="shared" si="50"/>
        <v/>
      </c>
      <c r="W53" s="64" t="str">
        <f t="shared" si="50"/>
        <v/>
      </c>
      <c r="X53" s="64" t="str">
        <f t="shared" si="50"/>
        <v/>
      </c>
      <c r="Y53" s="64" t="str">
        <f t="shared" si="50"/>
        <v/>
      </c>
      <c r="Z53" s="64" t="str">
        <f t="shared" si="50"/>
        <v/>
      </c>
      <c r="AA53" s="64" t="str">
        <f t="shared" si="50"/>
        <v/>
      </c>
      <c r="AB53" s="64" t="str">
        <f t="shared" si="50"/>
        <v/>
      </c>
      <c r="AC53" s="64" t="str">
        <f t="shared" si="50"/>
        <v/>
      </c>
      <c r="AD53" s="64" t="str">
        <f t="shared" si="50"/>
        <v/>
      </c>
      <c r="AE53" s="64" t="str">
        <f t="shared" si="50"/>
        <v/>
      </c>
      <c r="AF53" s="64" t="str">
        <f t="shared" si="50"/>
        <v/>
      </c>
      <c r="AG53" s="64" t="str">
        <f t="shared" si="50"/>
        <v/>
      </c>
      <c r="AH53" s="64">
        <f t="shared" ref="AH53:AV53" si="51">IFERROR(AH27/SUMIFS(AH$27:AH$48,$M$27:$M$48,$M27),"")</f>
        <v>1.4568445925556915E-2</v>
      </c>
      <c r="AI53" s="64">
        <f t="shared" si="51"/>
        <v>8.7159472648543519E-3</v>
      </c>
      <c r="AJ53" s="64">
        <f t="shared" si="51"/>
        <v>8.7772999964142173E-3</v>
      </c>
      <c r="AK53" s="64">
        <f t="shared" si="51"/>
        <v>6.9763951322954643E-3</v>
      </c>
      <c r="AL53" s="64">
        <f t="shared" si="51"/>
        <v>1.0404895086660612E-2</v>
      </c>
      <c r="AM53" s="64">
        <f t="shared" si="51"/>
        <v>3.979267554786144E-3</v>
      </c>
      <c r="AN53" s="64">
        <f t="shared" si="51"/>
        <v>3.8784819895772474E-3</v>
      </c>
      <c r="AO53" s="64">
        <f t="shared" si="51"/>
        <v>3.9564768728967319E-3</v>
      </c>
      <c r="AP53" s="64">
        <f t="shared" si="51"/>
        <v>1.6351860189957883E-3</v>
      </c>
      <c r="AQ53" s="64">
        <f t="shared" si="51"/>
        <v>1.6624407841108056E-3</v>
      </c>
      <c r="AR53" s="64">
        <f t="shared" si="51"/>
        <v>1.2212696673326816E-3</v>
      </c>
      <c r="AS53" s="64">
        <f t="shared" si="51"/>
        <v>2.8470558961581458E-3</v>
      </c>
      <c r="AT53" s="64">
        <f t="shared" si="51"/>
        <v>2.9775915416589815E-3</v>
      </c>
      <c r="AU53" s="64">
        <f t="shared" si="51"/>
        <v>2.0149017194730581E-2</v>
      </c>
      <c r="AV53" s="79" t="str">
        <f t="shared" si="51"/>
        <v/>
      </c>
    </row>
    <row r="54" spans="1:53" x14ac:dyDescent="0.3">
      <c r="A54" s="47" t="str">
        <f t="shared" si="45"/>
        <v>Products</v>
      </c>
      <c r="B54" s="47" t="str">
        <f t="shared" si="46"/>
        <v>MFG Outside U.S.,
Qualifying Country</v>
      </c>
      <c r="M54" s="123" t="str">
        <f t="shared" si="47"/>
        <v>Products</v>
      </c>
      <c r="N54" s="47" t="str">
        <f t="shared" si="47"/>
        <v>MFG Outside U.S.,
Qualifying Country</v>
      </c>
      <c r="O54" s="8" t="str">
        <f t="shared" ref="O54:AG54" si="52">IFERROR(O34/SUMIFS(O$21:O$36,$M$21:$M$36,$M54),"")</f>
        <v/>
      </c>
      <c r="P54" s="8" t="str">
        <f t="shared" si="52"/>
        <v/>
      </c>
      <c r="Q54" s="8" t="str">
        <f t="shared" si="52"/>
        <v/>
      </c>
      <c r="R54" s="8" t="str">
        <f t="shared" si="52"/>
        <v/>
      </c>
      <c r="S54" s="8" t="str">
        <f t="shared" si="52"/>
        <v/>
      </c>
      <c r="T54" s="8" t="str">
        <f t="shared" si="52"/>
        <v/>
      </c>
      <c r="U54" s="8" t="str">
        <f t="shared" si="52"/>
        <v/>
      </c>
      <c r="V54" s="8" t="str">
        <f t="shared" si="52"/>
        <v/>
      </c>
      <c r="W54" s="8" t="str">
        <f t="shared" si="52"/>
        <v/>
      </c>
      <c r="X54" s="8" t="str">
        <f t="shared" si="52"/>
        <v/>
      </c>
      <c r="Y54" s="8" t="str">
        <f t="shared" si="52"/>
        <v/>
      </c>
      <c r="Z54" s="8" t="str">
        <f t="shared" si="52"/>
        <v/>
      </c>
      <c r="AA54" s="8" t="str">
        <f t="shared" si="52"/>
        <v/>
      </c>
      <c r="AB54" s="8" t="str">
        <f t="shared" si="52"/>
        <v/>
      </c>
      <c r="AC54" s="8" t="str">
        <f t="shared" si="52"/>
        <v/>
      </c>
      <c r="AD54" s="8" t="str">
        <f t="shared" si="52"/>
        <v/>
      </c>
      <c r="AE54" s="8" t="str">
        <f t="shared" si="52"/>
        <v/>
      </c>
      <c r="AF54" s="8" t="str">
        <f t="shared" si="52"/>
        <v/>
      </c>
      <c r="AG54" s="8" t="str">
        <f t="shared" si="52"/>
        <v/>
      </c>
      <c r="AH54" s="8">
        <f t="shared" ref="AH54:AV54" si="53">IFERROR(AH28/SUMIFS(AH$27:AH$48,$M$27:$M$48,$M28),"")</f>
        <v>7.5158921180092141E-3</v>
      </c>
      <c r="AI54" s="8">
        <f t="shared" si="53"/>
        <v>9.3944890555730451E-3</v>
      </c>
      <c r="AJ54" s="8">
        <f t="shared" si="53"/>
        <v>6.8087866183416624E-3</v>
      </c>
      <c r="AK54" s="8">
        <f t="shared" si="53"/>
        <v>5.6319415033775312E-3</v>
      </c>
      <c r="AL54" s="8">
        <f t="shared" si="53"/>
        <v>3.487276688477617E-3</v>
      </c>
      <c r="AM54" s="8">
        <f t="shared" si="53"/>
        <v>4.5394508390030289E-3</v>
      </c>
      <c r="AN54" s="8">
        <f t="shared" si="53"/>
        <v>3.9579418100729753E-3</v>
      </c>
      <c r="AO54" s="8">
        <f t="shared" si="53"/>
        <v>7.9157393910453296E-3</v>
      </c>
      <c r="AP54" s="8">
        <f t="shared" si="53"/>
        <v>1.7620212009169172E-2</v>
      </c>
      <c r="AQ54" s="8">
        <f t="shared" si="53"/>
        <v>1.481337158665272E-2</v>
      </c>
      <c r="AR54" s="8">
        <f t="shared" si="53"/>
        <v>1.8870363340389659E-2</v>
      </c>
      <c r="AS54" s="8">
        <f t="shared" si="53"/>
        <v>1.3095951716527185E-2</v>
      </c>
      <c r="AT54" s="8">
        <f t="shared" si="53"/>
        <v>1.7716538674029191E-2</v>
      </c>
      <c r="AU54" s="8">
        <f t="shared" si="53"/>
        <v>2.887483642396229E-2</v>
      </c>
      <c r="AV54" s="81" t="str">
        <f t="shared" si="53"/>
        <v/>
      </c>
    </row>
    <row r="55" spans="1:53" x14ac:dyDescent="0.3">
      <c r="A55" s="47" t="str">
        <f t="shared" si="45"/>
        <v>Products</v>
      </c>
      <c r="B55" s="47" t="str">
        <f t="shared" si="46"/>
        <v>MFG Outside U.S.,
Use outside U.S.</v>
      </c>
      <c r="M55" s="123" t="str">
        <f t="shared" si="47"/>
        <v>Products</v>
      </c>
      <c r="N55" s="47" t="str">
        <f t="shared" si="47"/>
        <v>MFG Outside U.S.,
Use outside U.S.</v>
      </c>
      <c r="O55" s="8" t="str">
        <f t="shared" ref="O55:AG55" si="54">IFERROR(O35/SUMIFS(O$21:O$36,$M$21:$M$36,$M55),"")</f>
        <v/>
      </c>
      <c r="P55" s="8" t="str">
        <f t="shared" si="54"/>
        <v/>
      </c>
      <c r="Q55" s="8" t="str">
        <f t="shared" si="54"/>
        <v/>
      </c>
      <c r="R55" s="8" t="str">
        <f t="shared" si="54"/>
        <v/>
      </c>
      <c r="S55" s="8" t="str">
        <f t="shared" si="54"/>
        <v/>
      </c>
      <c r="T55" s="8" t="str">
        <f t="shared" si="54"/>
        <v/>
      </c>
      <c r="U55" s="8" t="str">
        <f t="shared" si="54"/>
        <v/>
      </c>
      <c r="V55" s="8" t="str">
        <f t="shared" si="54"/>
        <v/>
      </c>
      <c r="W55" s="8" t="str">
        <f t="shared" si="54"/>
        <v/>
      </c>
      <c r="X55" s="8" t="str">
        <f t="shared" si="54"/>
        <v/>
      </c>
      <c r="Y55" s="8" t="str">
        <f t="shared" si="54"/>
        <v/>
      </c>
      <c r="Z55" s="8" t="str">
        <f t="shared" si="54"/>
        <v/>
      </c>
      <c r="AA55" s="8" t="str">
        <f t="shared" si="54"/>
        <v/>
      </c>
      <c r="AB55" s="8" t="str">
        <f t="shared" si="54"/>
        <v/>
      </c>
      <c r="AC55" s="8" t="str">
        <f t="shared" si="54"/>
        <v/>
      </c>
      <c r="AD55" s="8" t="str">
        <f t="shared" si="54"/>
        <v/>
      </c>
      <c r="AE55" s="8" t="str">
        <f t="shared" si="54"/>
        <v/>
      </c>
      <c r="AF55" s="8" t="str">
        <f t="shared" si="54"/>
        <v/>
      </c>
      <c r="AG55" s="8" t="str">
        <f t="shared" si="54"/>
        <v/>
      </c>
      <c r="AH55" s="8">
        <f t="shared" ref="AH55:AV55" si="55">IFERROR(AH29/SUMIFS(AH$27:AH$48,$M$27:$M$48,$M29),"")</f>
        <v>7.5008920335458043E-2</v>
      </c>
      <c r="AI55" s="8">
        <f t="shared" si="55"/>
        <v>7.8685685186402912E-2</v>
      </c>
      <c r="AJ55" s="8">
        <f t="shared" si="55"/>
        <v>6.0371561969069544E-2</v>
      </c>
      <c r="AK55" s="8">
        <f t="shared" si="55"/>
        <v>6.0225565729808528E-2</v>
      </c>
      <c r="AL55" s="8">
        <f t="shared" si="55"/>
        <v>7.5878414584144224E-2</v>
      </c>
      <c r="AM55" s="8">
        <f t="shared" si="55"/>
        <v>4.1895059573463324E-2</v>
      </c>
      <c r="AN55" s="8">
        <f t="shared" si="55"/>
        <v>3.4846061501716714E-2</v>
      </c>
      <c r="AO55" s="8">
        <f t="shared" si="55"/>
        <v>2.2494825759267773E-2</v>
      </c>
      <c r="AP55" s="8">
        <f t="shared" si="55"/>
        <v>2.0040564134047676E-2</v>
      </c>
      <c r="AQ55" s="8">
        <f t="shared" si="55"/>
        <v>1.5963299892813511E-2</v>
      </c>
      <c r="AR55" s="8">
        <f t="shared" si="55"/>
        <v>1.4639040931582633E-2</v>
      </c>
      <c r="AS55" s="8">
        <f t="shared" si="55"/>
        <v>1.0632674698487004E-2</v>
      </c>
      <c r="AT55" s="8">
        <f t="shared" si="55"/>
        <v>1.0425622566551124E-2</v>
      </c>
      <c r="AU55" s="8">
        <f t="shared" si="55"/>
        <v>1.1153159724157461E-2</v>
      </c>
      <c r="AV55" s="81" t="str">
        <f t="shared" si="55"/>
        <v/>
      </c>
    </row>
    <row r="56" spans="1:53" ht="15" customHeight="1" thickBot="1" x14ac:dyDescent="0.35">
      <c r="A56" s="47" t="str">
        <f t="shared" si="45"/>
        <v>Products</v>
      </c>
      <c r="B56" s="47" t="str">
        <f t="shared" si="46"/>
        <v>Not MFG, Foreign
Place of
Performance</v>
      </c>
      <c r="M56" s="123" t="str">
        <f t="shared" si="47"/>
        <v>Products</v>
      </c>
      <c r="N56" s="47" t="str">
        <f t="shared" si="47"/>
        <v>Not MFG, Foreign
Place of
Performance</v>
      </c>
      <c r="O56" s="90" t="str">
        <f t="shared" ref="O56:AG56" si="56">IFERROR(O36/SUMIFS(O$21:O$36,$M$21:$M$36,$M56),"")</f>
        <v/>
      </c>
      <c r="P56" s="90" t="str">
        <f t="shared" si="56"/>
        <v/>
      </c>
      <c r="Q56" s="90" t="str">
        <f t="shared" si="56"/>
        <v/>
      </c>
      <c r="R56" s="90" t="str">
        <f t="shared" si="56"/>
        <v/>
      </c>
      <c r="S56" s="90" t="str">
        <f t="shared" si="56"/>
        <v/>
      </c>
      <c r="T56" s="90" t="str">
        <f t="shared" si="56"/>
        <v/>
      </c>
      <c r="U56" s="90" t="str">
        <f t="shared" si="56"/>
        <v/>
      </c>
      <c r="V56" s="90" t="str">
        <f t="shared" si="56"/>
        <v/>
      </c>
      <c r="W56" s="90" t="str">
        <f t="shared" si="56"/>
        <v/>
      </c>
      <c r="X56" s="90" t="str">
        <f t="shared" si="56"/>
        <v/>
      </c>
      <c r="Y56" s="90" t="str">
        <f t="shared" si="56"/>
        <v/>
      </c>
      <c r="Z56" s="90" t="str">
        <f t="shared" si="56"/>
        <v/>
      </c>
      <c r="AA56" s="90" t="str">
        <f t="shared" si="56"/>
        <v/>
      </c>
      <c r="AB56" s="90" t="str">
        <f t="shared" si="56"/>
        <v/>
      </c>
      <c r="AC56" s="90" t="str">
        <f t="shared" si="56"/>
        <v/>
      </c>
      <c r="AD56" s="90" t="str">
        <f t="shared" si="56"/>
        <v/>
      </c>
      <c r="AE56" s="90" t="str">
        <f t="shared" si="56"/>
        <v/>
      </c>
      <c r="AF56" s="90" t="str">
        <f t="shared" si="56"/>
        <v/>
      </c>
      <c r="AG56" s="90" t="str">
        <f t="shared" si="56"/>
        <v/>
      </c>
      <c r="AH56" s="8">
        <f t="shared" ref="AH56:AV56" si="57">IFERROR(AH30/SUMIFS(AH$27:AH$48,$M$27:$M$48,$M30),"")</f>
        <v>1.8178286173060929E-2</v>
      </c>
      <c r="AI56" s="8">
        <f t="shared" si="57"/>
        <v>2.1297016300658295E-2</v>
      </c>
      <c r="AJ56" s="8">
        <f t="shared" si="57"/>
        <v>1.7784881988395278E-2</v>
      </c>
      <c r="AK56" s="8">
        <f t="shared" si="57"/>
        <v>1.9530276261453063E-2</v>
      </c>
      <c r="AL56" s="8">
        <f t="shared" si="57"/>
        <v>1.6635508936841216E-2</v>
      </c>
      <c r="AM56" s="8">
        <f t="shared" si="57"/>
        <v>1.1803136527943863E-2</v>
      </c>
      <c r="AN56" s="8">
        <f t="shared" si="57"/>
        <v>5.5183569750923553E-3</v>
      </c>
      <c r="AO56" s="8">
        <f t="shared" si="57"/>
        <v>5.2510109743761071E-3</v>
      </c>
      <c r="AP56" s="8">
        <f t="shared" si="57"/>
        <v>4.9914153624090784E-3</v>
      </c>
      <c r="AQ56" s="8">
        <f t="shared" si="57"/>
        <v>4.5049020561813485E-3</v>
      </c>
      <c r="AR56" s="8">
        <f t="shared" si="57"/>
        <v>3.4633242473863799E-3</v>
      </c>
      <c r="AS56" s="8">
        <f t="shared" si="57"/>
        <v>3.2999361822070293E-3</v>
      </c>
      <c r="AT56" s="8">
        <f t="shared" si="57"/>
        <v>2.7775776156137586E-3</v>
      </c>
      <c r="AU56" s="8">
        <f t="shared" si="57"/>
        <v>2.8420179598232721E-3</v>
      </c>
      <c r="AV56" s="81" t="str">
        <f t="shared" si="57"/>
        <v/>
      </c>
    </row>
    <row r="57" spans="1:53" x14ac:dyDescent="0.3">
      <c r="A57" s="47" t="str">
        <f t="shared" si="45"/>
        <v>Products</v>
      </c>
      <c r="B57" s="47" t="str">
        <f t="shared" si="46"/>
        <v>Not MFG, U.S. Place
of Performance</v>
      </c>
      <c r="M57" s="123" t="str">
        <f t="shared" si="47"/>
        <v>Products</v>
      </c>
      <c r="N57" s="47" t="str">
        <f t="shared" si="47"/>
        <v>Not MFG, U.S. Place
of Performance</v>
      </c>
      <c r="O57" s="96" t="str">
        <f t="shared" ref="O57:AG57" si="58">IFERROR(O37/SUMIFS(O$21:O$36,$M$21:$M$36,$M57),"")</f>
        <v/>
      </c>
      <c r="P57" s="96" t="str">
        <f t="shared" si="58"/>
        <v/>
      </c>
      <c r="Q57" s="96" t="str">
        <f t="shared" si="58"/>
        <v/>
      </c>
      <c r="R57" s="96" t="str">
        <f t="shared" si="58"/>
        <v/>
      </c>
      <c r="S57" s="96" t="str">
        <f t="shared" si="58"/>
        <v/>
      </c>
      <c r="T57" s="96" t="str">
        <f t="shared" si="58"/>
        <v/>
      </c>
      <c r="U57" s="96" t="str">
        <f t="shared" si="58"/>
        <v/>
      </c>
      <c r="V57" s="96" t="str">
        <f t="shared" si="58"/>
        <v/>
      </c>
      <c r="W57" s="96" t="str">
        <f t="shared" si="58"/>
        <v/>
      </c>
      <c r="X57" s="96" t="str">
        <f t="shared" si="58"/>
        <v/>
      </c>
      <c r="Y57" s="96" t="str">
        <f t="shared" si="58"/>
        <v/>
      </c>
      <c r="Z57" s="96" t="str">
        <f t="shared" si="58"/>
        <v/>
      </c>
      <c r="AA57" s="96" t="str">
        <f t="shared" si="58"/>
        <v/>
      </c>
      <c r="AB57" s="96" t="str">
        <f t="shared" si="58"/>
        <v/>
      </c>
      <c r="AC57" s="96" t="str">
        <f t="shared" si="58"/>
        <v/>
      </c>
      <c r="AD57" s="103" t="str">
        <f t="shared" si="58"/>
        <v/>
      </c>
      <c r="AE57" s="102" t="str">
        <f t="shared" si="58"/>
        <v/>
      </c>
      <c r="AF57" s="96" t="str">
        <f t="shared" si="58"/>
        <v/>
      </c>
      <c r="AG57" s="96" t="str">
        <f t="shared" si="58"/>
        <v/>
      </c>
      <c r="AH57" s="8">
        <f t="shared" ref="AH57:AV57" si="59">IFERROR(AH31/SUMIFS(AH$27:AH$48,$M$27:$M$48,$M31),"")</f>
        <v>1.0291034913911282E-4</v>
      </c>
      <c r="AI57" s="8">
        <f t="shared" si="59"/>
        <v>9.436738225062258E-4</v>
      </c>
      <c r="AJ57" s="8">
        <f t="shared" si="59"/>
        <v>1.4214434657333271E-6</v>
      </c>
      <c r="AK57" s="8">
        <f t="shared" si="59"/>
        <v>-4.0008036453974324E-6</v>
      </c>
      <c r="AL57" s="8">
        <f t="shared" si="59"/>
        <v>4.483427569426774E-5</v>
      </c>
      <c r="AM57" s="8">
        <f t="shared" si="59"/>
        <v>1.6673942123814087E-5</v>
      </c>
      <c r="AN57" s="8">
        <f t="shared" si="59"/>
        <v>1.3507573153337764E-6</v>
      </c>
      <c r="AO57" s="8">
        <f t="shared" si="59"/>
        <v>2.6866281849507869E-6</v>
      </c>
      <c r="AP57" s="8">
        <f t="shared" si="59"/>
        <v>1.9360757824838385E-4</v>
      </c>
      <c r="AQ57" s="8">
        <f t="shared" si="59"/>
        <v>4.5315610680943203E-6</v>
      </c>
      <c r="AR57" s="8">
        <f t="shared" si="59"/>
        <v>1.4351708975515452E-5</v>
      </c>
      <c r="AS57" s="8">
        <f t="shared" si="59"/>
        <v>1.8378281600418984E-5</v>
      </c>
      <c r="AT57" s="8">
        <f t="shared" si="59"/>
        <v>4.0629838791575016E-5</v>
      </c>
      <c r="AU57" s="8">
        <f t="shared" si="59"/>
        <v>6.6228506410098809E-5</v>
      </c>
      <c r="AV57" s="81" t="str">
        <f t="shared" si="59"/>
        <v/>
      </c>
    </row>
    <row r="58" spans="1:53" x14ac:dyDescent="0.3">
      <c r="A58" s="47" t="str">
        <f t="shared" si="45"/>
        <v>Products</v>
      </c>
      <c r="B58" s="47" t="str">
        <f t="shared" si="46"/>
        <v>U.S. Manufactured</v>
      </c>
      <c r="M58" s="123" t="str">
        <f t="shared" si="47"/>
        <v>Products</v>
      </c>
      <c r="N58" s="47" t="str">
        <f t="shared" si="47"/>
        <v>U.S. Manufactured</v>
      </c>
      <c r="O58" s="8" t="str">
        <f t="shared" ref="O58:AG58" si="60">IFERROR(O38/SUMIFS(O$21:O$36,$M$21:$M$36,$M58),"")</f>
        <v/>
      </c>
      <c r="P58" s="8" t="str">
        <f t="shared" si="60"/>
        <v/>
      </c>
      <c r="Q58" s="8" t="str">
        <f t="shared" si="60"/>
        <v/>
      </c>
      <c r="R58" s="8" t="str">
        <f t="shared" si="60"/>
        <v/>
      </c>
      <c r="S58" s="8" t="str">
        <f t="shared" si="60"/>
        <v/>
      </c>
      <c r="T58" s="8" t="str">
        <f t="shared" si="60"/>
        <v/>
      </c>
      <c r="U58" s="8" t="str">
        <f t="shared" si="60"/>
        <v/>
      </c>
      <c r="V58" s="8" t="str">
        <f t="shared" si="60"/>
        <v/>
      </c>
      <c r="W58" s="8" t="str">
        <f t="shared" si="60"/>
        <v/>
      </c>
      <c r="X58" s="8" t="str">
        <f t="shared" si="60"/>
        <v/>
      </c>
      <c r="Y58" s="8" t="str">
        <f t="shared" si="60"/>
        <v/>
      </c>
      <c r="Z58" s="8" t="str">
        <f t="shared" si="60"/>
        <v/>
      </c>
      <c r="AA58" s="8" t="str">
        <f t="shared" si="60"/>
        <v/>
      </c>
      <c r="AB58" s="8" t="str">
        <f t="shared" si="60"/>
        <v/>
      </c>
      <c r="AC58" s="8" t="str">
        <f t="shared" si="60"/>
        <v/>
      </c>
      <c r="AD58" s="8" t="str">
        <f t="shared" si="60"/>
        <v/>
      </c>
      <c r="AE58" s="8" t="str">
        <f t="shared" si="60"/>
        <v/>
      </c>
      <c r="AF58" s="8" t="str">
        <f t="shared" si="60"/>
        <v/>
      </c>
      <c r="AG58" s="8" t="str">
        <f t="shared" si="60"/>
        <v/>
      </c>
      <c r="AH58" s="8">
        <f t="shared" ref="AH58:AV58" si="61">IFERROR(AH32/SUMIFS(AH$27:AH$48,$M$27:$M$48,$M32),"")</f>
        <v>0.82599751640459174</v>
      </c>
      <c r="AI58" s="8">
        <f t="shared" si="61"/>
        <v>0.83432528418839436</v>
      </c>
      <c r="AJ58" s="8">
        <f t="shared" si="61"/>
        <v>0.87695177728143203</v>
      </c>
      <c r="AK58" s="8">
        <f t="shared" si="61"/>
        <v>0.89543347954120278</v>
      </c>
      <c r="AL58" s="8">
        <f t="shared" si="61"/>
        <v>0.88486434593037155</v>
      </c>
      <c r="AM58" s="8">
        <f t="shared" si="61"/>
        <v>0.92872167289471907</v>
      </c>
      <c r="AN58" s="8">
        <f t="shared" si="61"/>
        <v>0.94273188897021831</v>
      </c>
      <c r="AO58" s="8">
        <f t="shared" si="61"/>
        <v>0.94525654872993337</v>
      </c>
      <c r="AP58" s="8">
        <f t="shared" si="61"/>
        <v>0.94564141380966504</v>
      </c>
      <c r="AQ58" s="8">
        <f t="shared" si="61"/>
        <v>0.95064513833034314</v>
      </c>
      <c r="AR58" s="8">
        <f t="shared" si="61"/>
        <v>0.95206169347969616</v>
      </c>
      <c r="AS58" s="8">
        <f t="shared" si="61"/>
        <v>0.96113268192013634</v>
      </c>
      <c r="AT58" s="8">
        <f t="shared" si="61"/>
        <v>0.95327690944532062</v>
      </c>
      <c r="AU58" s="8">
        <f t="shared" si="61"/>
        <v>0.92362025815648641</v>
      </c>
      <c r="AV58" s="81" t="str">
        <f t="shared" si="61"/>
        <v/>
      </c>
    </row>
    <row r="59" spans="1:53" x14ac:dyDescent="0.3">
      <c r="A59" s="47" t="str">
        <f t="shared" si="45"/>
        <v>Products</v>
      </c>
      <c r="B59" s="47" t="str">
        <f t="shared" si="46"/>
        <v>U.S. Manufactured,
Foreign Vendor or
Origin</v>
      </c>
      <c r="M59" s="123" t="str">
        <f t="shared" si="47"/>
        <v>Products</v>
      </c>
      <c r="N59" s="47" t="str">
        <f t="shared" si="47"/>
        <v>U.S. Manufactured,
Foreign Vendor or
Origin</v>
      </c>
      <c r="O59" s="8" t="str">
        <f t="shared" ref="O59:AG59" si="62">IFERROR(O39/SUMIFS(O$21:O$36,$M$21:$M$36,$M59),"")</f>
        <v/>
      </c>
      <c r="P59" s="8" t="str">
        <f t="shared" si="62"/>
        <v/>
      </c>
      <c r="Q59" s="8" t="str">
        <f t="shared" si="62"/>
        <v/>
      </c>
      <c r="R59" s="8" t="str">
        <f t="shared" si="62"/>
        <v/>
      </c>
      <c r="S59" s="8" t="str">
        <f t="shared" si="62"/>
        <v/>
      </c>
      <c r="T59" s="8" t="str">
        <f t="shared" si="62"/>
        <v/>
      </c>
      <c r="U59" s="8" t="str">
        <f t="shared" si="62"/>
        <v/>
      </c>
      <c r="V59" s="8" t="str">
        <f t="shared" si="62"/>
        <v/>
      </c>
      <c r="W59" s="8" t="str">
        <f t="shared" si="62"/>
        <v/>
      </c>
      <c r="X59" s="8" t="str">
        <f t="shared" si="62"/>
        <v/>
      </c>
      <c r="Y59" s="8" t="str">
        <f t="shared" si="62"/>
        <v/>
      </c>
      <c r="Z59" s="8" t="str">
        <f t="shared" si="62"/>
        <v/>
      </c>
      <c r="AA59" s="8" t="str">
        <f t="shared" si="62"/>
        <v/>
      </c>
      <c r="AB59" s="8" t="str">
        <f t="shared" si="62"/>
        <v/>
      </c>
      <c r="AC59" s="8" t="str">
        <f t="shared" si="62"/>
        <v/>
      </c>
      <c r="AD59" s="8" t="str">
        <f t="shared" si="62"/>
        <v/>
      </c>
      <c r="AE59" s="27" t="str">
        <f t="shared" si="62"/>
        <v/>
      </c>
      <c r="AF59" s="8" t="str">
        <f t="shared" si="62"/>
        <v/>
      </c>
      <c r="AG59" s="8" t="str">
        <f t="shared" si="62"/>
        <v/>
      </c>
      <c r="AH59" s="8">
        <f t="shared" ref="AH59:AV59" si="63">IFERROR(AH33/SUMIFS(AH$27:AH$48,$M$27:$M$48,$M33),"")</f>
        <v>1.0220827056610799E-2</v>
      </c>
      <c r="AI59" s="8">
        <f t="shared" si="63"/>
        <v>7.5884686318403484E-3</v>
      </c>
      <c r="AJ59" s="8">
        <f t="shared" si="63"/>
        <v>7.2563236978677908E-3</v>
      </c>
      <c r="AK59" s="8">
        <f t="shared" si="63"/>
        <v>2.6718685094936686E-3</v>
      </c>
      <c r="AL59" s="8">
        <f t="shared" si="63"/>
        <v>1.1431864661732923E-3</v>
      </c>
      <c r="AM59" s="8">
        <f t="shared" si="63"/>
        <v>2.7805552691807026E-3</v>
      </c>
      <c r="AN59" s="8">
        <f t="shared" si="63"/>
        <v>1.3897687575556764E-3</v>
      </c>
      <c r="AO59" s="8">
        <f t="shared" si="63"/>
        <v>9.5629747630604999E-4</v>
      </c>
      <c r="AP59" s="8">
        <f t="shared" si="63"/>
        <v>9.8824295992486905E-4</v>
      </c>
      <c r="AQ59" s="8">
        <f t="shared" si="63"/>
        <v>8.9152863542651039E-4</v>
      </c>
      <c r="AR59" s="8">
        <f t="shared" si="63"/>
        <v>5.8801836814841989E-4</v>
      </c>
      <c r="AS59" s="8">
        <f t="shared" si="63"/>
        <v>4.9780335157980466E-4</v>
      </c>
      <c r="AT59" s="8">
        <f t="shared" si="63"/>
        <v>6.8013494031110837E-4</v>
      </c>
      <c r="AU59" s="8">
        <f t="shared" si="63"/>
        <v>1.043444245327188E-3</v>
      </c>
      <c r="AV59" s="81" t="str">
        <f t="shared" si="63"/>
        <v/>
      </c>
    </row>
    <row r="60" spans="1:53" x14ac:dyDescent="0.3">
      <c r="A60" s="47" t="str">
        <f t="shared" si="45"/>
        <v>Products</v>
      </c>
      <c r="B60" s="47">
        <f t="shared" si="46"/>
        <v>0</v>
      </c>
      <c r="M60" s="122" t="str">
        <f t="shared" si="47"/>
        <v>Products</v>
      </c>
      <c r="N60" s="119">
        <f t="shared" si="47"/>
        <v>0</v>
      </c>
      <c r="O60" s="73" t="str">
        <f t="shared" ref="O60:AG60" si="64">IFERROR(O40/SUMIFS(O$21:O$36,$M$21:$M$36,$M60),"")</f>
        <v/>
      </c>
      <c r="P60" s="73" t="str">
        <f t="shared" si="64"/>
        <v/>
      </c>
      <c r="Q60" s="73" t="str">
        <f t="shared" si="64"/>
        <v/>
      </c>
      <c r="R60" s="73" t="str">
        <f t="shared" si="64"/>
        <v/>
      </c>
      <c r="S60" s="73" t="str">
        <f t="shared" si="64"/>
        <v/>
      </c>
      <c r="T60" s="73" t="str">
        <f t="shared" si="64"/>
        <v/>
      </c>
      <c r="U60" s="73" t="str">
        <f t="shared" si="64"/>
        <v/>
      </c>
      <c r="V60" s="73" t="str">
        <f t="shared" si="64"/>
        <v/>
      </c>
      <c r="W60" s="73" t="str">
        <f t="shared" si="64"/>
        <v/>
      </c>
      <c r="X60" s="73" t="str">
        <f t="shared" si="64"/>
        <v/>
      </c>
      <c r="Y60" s="73" t="str">
        <f t="shared" si="64"/>
        <v/>
      </c>
      <c r="Z60" s="73" t="str">
        <f t="shared" si="64"/>
        <v/>
      </c>
      <c r="AA60" s="73" t="str">
        <f t="shared" si="64"/>
        <v/>
      </c>
      <c r="AB60" s="73" t="str">
        <f t="shared" si="64"/>
        <v/>
      </c>
      <c r="AC60" s="73" t="str">
        <f t="shared" si="64"/>
        <v/>
      </c>
      <c r="AD60" s="73" t="str">
        <f t="shared" si="64"/>
        <v/>
      </c>
      <c r="AE60" s="73" t="str">
        <f t="shared" si="64"/>
        <v/>
      </c>
      <c r="AF60" s="73" t="str">
        <f t="shared" si="64"/>
        <v/>
      </c>
      <c r="AG60" s="73" t="str">
        <f t="shared" si="64"/>
        <v/>
      </c>
      <c r="AH60" s="73">
        <f t="shared" ref="AH60:AV60" si="65">IFERROR(AH34/SUMIFS(AH$27:AH$48,$M$27:$M$48,$M34),"")</f>
        <v>4.8407201637573283E-2</v>
      </c>
      <c r="AI60" s="73">
        <f t="shared" si="65"/>
        <v>3.9049435549770591E-2</v>
      </c>
      <c r="AJ60" s="73">
        <f t="shared" si="65"/>
        <v>2.204794700501371E-2</v>
      </c>
      <c r="AK60" s="73">
        <f t="shared" si="65"/>
        <v>9.5344741260144483E-3</v>
      </c>
      <c r="AL60" s="73">
        <f t="shared" si="65"/>
        <v>7.5415380316370623E-3</v>
      </c>
      <c r="AM60" s="73">
        <f t="shared" si="65"/>
        <v>6.2641833987799409E-3</v>
      </c>
      <c r="AN60" s="73">
        <f t="shared" si="65"/>
        <v>7.6761492384514263E-3</v>
      </c>
      <c r="AO60" s="73">
        <f t="shared" si="65"/>
        <v>1.4166414167989727E-2</v>
      </c>
      <c r="AP60" s="73">
        <f t="shared" si="65"/>
        <v>8.889358127539923E-3</v>
      </c>
      <c r="AQ60" s="73">
        <f t="shared" si="65"/>
        <v>1.1514787153403819E-2</v>
      </c>
      <c r="AR60" s="73">
        <f t="shared" si="65"/>
        <v>9.1419382564886138E-3</v>
      </c>
      <c r="AS60" s="73">
        <f t="shared" si="65"/>
        <v>8.4755179533041233E-3</v>
      </c>
      <c r="AT60" s="73">
        <f t="shared" si="65"/>
        <v>1.2104995377723636E-2</v>
      </c>
      <c r="AU60" s="73">
        <f t="shared" si="65"/>
        <v>1.225103778910263E-2</v>
      </c>
      <c r="AV60" s="85" t="str">
        <f t="shared" si="65"/>
        <v/>
      </c>
    </row>
    <row r="61" spans="1:53" x14ac:dyDescent="0.3">
      <c r="A61" s="47" t="str">
        <f t="shared" si="45"/>
        <v>Services and R&amp;D</v>
      </c>
      <c r="B61" s="47" t="str">
        <f t="shared" si="46"/>
        <v>MFG Outside U.S.,
Other Exception or
Waiver</v>
      </c>
      <c r="M61" s="124" t="str">
        <f t="shared" si="47"/>
        <v>Services and R&amp;D</v>
      </c>
      <c r="N61" s="120" t="str">
        <f t="shared" si="47"/>
        <v>MFG Outside U.S.,
Other Exception or
Waiver</v>
      </c>
      <c r="O61" s="64" t="str">
        <f t="shared" ref="O61:AG61" si="66">IFERROR(O41/SUMIFS(O$21:O$36,$M$21:$M$36,$M61),"")</f>
        <v/>
      </c>
      <c r="P61" s="64" t="str">
        <f t="shared" si="66"/>
        <v/>
      </c>
      <c r="Q61" s="64" t="str">
        <f t="shared" si="66"/>
        <v/>
      </c>
      <c r="R61" s="64" t="str">
        <f t="shared" si="66"/>
        <v/>
      </c>
      <c r="S61" s="64" t="str">
        <f t="shared" si="66"/>
        <v/>
      </c>
      <c r="T61" s="64" t="str">
        <f t="shared" si="66"/>
        <v/>
      </c>
      <c r="U61" s="64" t="str">
        <f t="shared" si="66"/>
        <v/>
      </c>
      <c r="V61" s="64" t="str">
        <f t="shared" si="66"/>
        <v/>
      </c>
      <c r="W61" s="64" t="str">
        <f t="shared" si="66"/>
        <v/>
      </c>
      <c r="X61" s="64" t="str">
        <f t="shared" si="66"/>
        <v/>
      </c>
      <c r="Y61" s="64" t="str">
        <f t="shared" si="66"/>
        <v/>
      </c>
      <c r="Z61" s="64" t="str">
        <f t="shared" si="66"/>
        <v/>
      </c>
      <c r="AA61" s="64" t="str">
        <f t="shared" si="66"/>
        <v/>
      </c>
      <c r="AB61" s="64" t="str">
        <f t="shared" si="66"/>
        <v/>
      </c>
      <c r="AC61" s="64" t="str">
        <f t="shared" si="66"/>
        <v/>
      </c>
      <c r="AD61" s="64" t="str">
        <f t="shared" si="66"/>
        <v/>
      </c>
      <c r="AE61" s="64" t="str">
        <f t="shared" si="66"/>
        <v/>
      </c>
      <c r="AF61" s="64" t="str">
        <f t="shared" si="66"/>
        <v/>
      </c>
      <c r="AG61" s="64" t="str">
        <f t="shared" si="66"/>
        <v/>
      </c>
      <c r="AH61" s="64">
        <f t="shared" ref="AH61:AV61" si="67">IFERROR(AH35/SUMIFS(AH$27:AH$48,$M$27:$M$48,$M35),"")</f>
        <v>2.7779379791596396E-4</v>
      </c>
      <c r="AI61" s="64">
        <f t="shared" si="67"/>
        <v>3.5117923850355384E-4</v>
      </c>
      <c r="AJ61" s="64">
        <f t="shared" si="67"/>
        <v>9.7187988396261646E-7</v>
      </c>
      <c r="AK61" s="64">
        <f t="shared" si="67"/>
        <v>1.7061386045316262E-6</v>
      </c>
      <c r="AL61" s="64">
        <f t="shared" si="67"/>
        <v>-1.0538711257225125E-6</v>
      </c>
      <c r="AM61" s="64">
        <f t="shared" si="67"/>
        <v>-1.5248147038979115E-7</v>
      </c>
      <c r="AN61" s="64">
        <f t="shared" si="67"/>
        <v>-2.3165286396476796E-7</v>
      </c>
      <c r="AO61" s="64">
        <f t="shared" si="67"/>
        <v>-2.4662044864324562E-6</v>
      </c>
      <c r="AP61" s="64">
        <f t="shared" si="67"/>
        <v>-2.3764961346207E-6</v>
      </c>
      <c r="AQ61" s="64">
        <f t="shared" si="67"/>
        <v>-6.5414218894576891E-9</v>
      </c>
      <c r="AR61" s="64">
        <f t="shared" si="67"/>
        <v>-2.2057036750484292E-8</v>
      </c>
      <c r="AS61" s="64">
        <f t="shared" si="67"/>
        <v>-3.7651812059247571E-8</v>
      </c>
      <c r="AT61" s="64" t="str">
        <f t="shared" si="67"/>
        <v/>
      </c>
      <c r="AU61" s="64" t="str">
        <f t="shared" si="67"/>
        <v/>
      </c>
      <c r="AV61" s="79" t="str">
        <f t="shared" si="67"/>
        <v/>
      </c>
    </row>
    <row r="62" spans="1:53" x14ac:dyDescent="0.3">
      <c r="A62" s="47" t="str">
        <f t="shared" si="45"/>
        <v>Services and R&amp;D</v>
      </c>
      <c r="B62" s="47" t="str">
        <f t="shared" si="46"/>
        <v>MFG Outside U.S.,
Qualifying Country</v>
      </c>
      <c r="M62" s="123" t="str">
        <f t="shared" si="47"/>
        <v>Services and R&amp;D</v>
      </c>
      <c r="N62" s="47" t="str">
        <f t="shared" si="47"/>
        <v>MFG Outside U.S.,
Qualifying Country</v>
      </c>
      <c r="O62" s="8" t="str">
        <f t="shared" ref="O62:AG62" si="68">IFERROR(O42/SUMIFS(O$21:O$36,$M$21:$M$36,$M62),"")</f>
        <v/>
      </c>
      <c r="P62" s="8" t="str">
        <f t="shared" si="68"/>
        <v/>
      </c>
      <c r="Q62" s="8" t="str">
        <f t="shared" si="68"/>
        <v/>
      </c>
      <c r="R62" s="8" t="str">
        <f t="shared" si="68"/>
        <v/>
      </c>
      <c r="S62" s="8" t="str">
        <f t="shared" si="68"/>
        <v/>
      </c>
      <c r="T62" s="8" t="str">
        <f t="shared" si="68"/>
        <v/>
      </c>
      <c r="U62" s="8" t="str">
        <f t="shared" si="68"/>
        <v/>
      </c>
      <c r="V62" s="8" t="str">
        <f t="shared" si="68"/>
        <v/>
      </c>
      <c r="W62" s="8" t="str">
        <f t="shared" si="68"/>
        <v/>
      </c>
      <c r="X62" s="8" t="str">
        <f t="shared" si="68"/>
        <v/>
      </c>
      <c r="Y62" s="8" t="str">
        <f t="shared" si="68"/>
        <v/>
      </c>
      <c r="Z62" s="8" t="str">
        <f t="shared" si="68"/>
        <v/>
      </c>
      <c r="AA62" s="8" t="str">
        <f t="shared" si="68"/>
        <v/>
      </c>
      <c r="AB62" s="8" t="str">
        <f t="shared" si="68"/>
        <v/>
      </c>
      <c r="AC62" s="8" t="str">
        <f t="shared" si="68"/>
        <v/>
      </c>
      <c r="AD62" s="8" t="str">
        <f t="shared" si="68"/>
        <v/>
      </c>
      <c r="AE62" s="8" t="str">
        <f t="shared" si="68"/>
        <v/>
      </c>
      <c r="AF62" s="8" t="str">
        <f t="shared" si="68"/>
        <v/>
      </c>
      <c r="AG62" s="8" t="str">
        <f t="shared" si="68"/>
        <v/>
      </c>
      <c r="AH62" s="8">
        <f t="shared" ref="AH62:AV62" si="69">IFERROR(AH36/SUMIFS(AH$27:AH$48,$M$27:$M$48,$M36),"")</f>
        <v>1.3116344223018382E-4</v>
      </c>
      <c r="AI62" s="8">
        <f t="shared" si="69"/>
        <v>4.6625864176867661E-5</v>
      </c>
      <c r="AJ62" s="8">
        <f t="shared" si="69"/>
        <v>6.0131079225560651E-6</v>
      </c>
      <c r="AK62" s="8">
        <f t="shared" si="69"/>
        <v>6.1514958518035681E-6</v>
      </c>
      <c r="AL62" s="8">
        <f t="shared" si="69"/>
        <v>1.7351024495665289E-7</v>
      </c>
      <c r="AM62" s="8">
        <f t="shared" si="69"/>
        <v>1.6226303944364876E-6</v>
      </c>
      <c r="AN62" s="8">
        <f t="shared" si="69"/>
        <v>5.5524019983765301E-6</v>
      </c>
      <c r="AO62" s="8" t="str">
        <f t="shared" si="69"/>
        <v/>
      </c>
      <c r="AP62" s="8" t="str">
        <f t="shared" si="69"/>
        <v/>
      </c>
      <c r="AQ62" s="8">
        <f t="shared" si="69"/>
        <v>-3.025435951075059E-8</v>
      </c>
      <c r="AR62" s="8">
        <f t="shared" si="69"/>
        <v>-2.0802943736477586E-7</v>
      </c>
      <c r="AS62" s="8">
        <f t="shared" si="69"/>
        <v>-9.3373548523982796E-10</v>
      </c>
      <c r="AT62" s="8" t="str">
        <f t="shared" si="69"/>
        <v/>
      </c>
      <c r="AU62" s="8">
        <f t="shared" si="69"/>
        <v>9.4091849943024061E-6</v>
      </c>
      <c r="AV62" s="81" t="str">
        <f t="shared" si="69"/>
        <v/>
      </c>
    </row>
    <row r="63" spans="1:53" x14ac:dyDescent="0.3">
      <c r="A63" s="47" t="str">
        <f t="shared" si="45"/>
        <v>Services and R&amp;D</v>
      </c>
      <c r="B63" s="47" t="str">
        <f t="shared" si="46"/>
        <v>MFG Outside U.S.,
Use outside U.S.</v>
      </c>
      <c r="M63" s="123" t="str">
        <f t="shared" si="47"/>
        <v>Services and R&amp;D</v>
      </c>
      <c r="N63" s="47" t="str">
        <f t="shared" si="47"/>
        <v>MFG Outside U.S.,
Use outside U.S.</v>
      </c>
      <c r="O63" s="8" t="str">
        <f t="shared" ref="O63:AG63" si="70">IFERROR(O43/SUMIFS(O$21:O$36,$M$21:$M$36,$M63),"")</f>
        <v/>
      </c>
      <c r="P63" s="8" t="str">
        <f t="shared" si="70"/>
        <v/>
      </c>
      <c r="Q63" s="8" t="str">
        <f t="shared" si="70"/>
        <v/>
      </c>
      <c r="R63" s="8" t="str">
        <f t="shared" si="70"/>
        <v/>
      </c>
      <c r="S63" s="8" t="str">
        <f t="shared" si="70"/>
        <v/>
      </c>
      <c r="T63" s="8" t="str">
        <f t="shared" si="70"/>
        <v/>
      </c>
      <c r="U63" s="8" t="str">
        <f t="shared" si="70"/>
        <v/>
      </c>
      <c r="V63" s="8" t="str">
        <f t="shared" si="70"/>
        <v/>
      </c>
      <c r="W63" s="8" t="str">
        <f t="shared" si="70"/>
        <v/>
      </c>
      <c r="X63" s="8" t="str">
        <f t="shared" si="70"/>
        <v/>
      </c>
      <c r="Y63" s="8" t="str">
        <f t="shared" si="70"/>
        <v/>
      </c>
      <c r="Z63" s="8" t="str">
        <f t="shared" si="70"/>
        <v/>
      </c>
      <c r="AA63" s="8" t="str">
        <f t="shared" si="70"/>
        <v/>
      </c>
      <c r="AB63" s="8" t="str">
        <f t="shared" si="70"/>
        <v/>
      </c>
      <c r="AC63" s="8" t="str">
        <f t="shared" si="70"/>
        <v/>
      </c>
      <c r="AD63" s="8" t="str">
        <f t="shared" si="70"/>
        <v/>
      </c>
      <c r="AE63" s="8" t="str">
        <f t="shared" si="70"/>
        <v/>
      </c>
      <c r="AF63" s="8" t="str">
        <f t="shared" si="70"/>
        <v/>
      </c>
      <c r="AG63" s="8" t="str">
        <f t="shared" si="70"/>
        <v/>
      </c>
      <c r="AH63" s="8">
        <f t="shared" ref="AH63:AV63" si="71">IFERROR(AH37/SUMIFS(AH$27:AH$48,$M$27:$M$48,$M37),"")</f>
        <v>1.8279184231169137E-3</v>
      </c>
      <c r="AI63" s="8">
        <f t="shared" si="71"/>
        <v>3.1258498122483476E-4</v>
      </c>
      <c r="AJ63" s="8">
        <f t="shared" si="71"/>
        <v>-1.3465296872236298E-5</v>
      </c>
      <c r="AK63" s="8">
        <f t="shared" si="71"/>
        <v>-8.124341115528272E-6</v>
      </c>
      <c r="AL63" s="8">
        <f t="shared" si="71"/>
        <v>-1.7150766743779346E-6</v>
      </c>
      <c r="AM63" s="8">
        <f t="shared" si="71"/>
        <v>6.3603719453090433E-7</v>
      </c>
      <c r="AN63" s="8">
        <f t="shared" si="71"/>
        <v>-2.2015293878985614E-7</v>
      </c>
      <c r="AO63" s="8" t="str">
        <f t="shared" si="71"/>
        <v/>
      </c>
      <c r="AP63" s="8">
        <f t="shared" si="71"/>
        <v>-3.0369547117392756E-8</v>
      </c>
      <c r="AQ63" s="8" t="str">
        <f t="shared" si="71"/>
        <v/>
      </c>
      <c r="AR63" s="8" t="str">
        <f t="shared" si="71"/>
        <v/>
      </c>
      <c r="AS63" s="8">
        <f t="shared" si="71"/>
        <v>-8.8361488535391953E-8</v>
      </c>
      <c r="AT63" s="8" t="str">
        <f t="shared" si="71"/>
        <v/>
      </c>
      <c r="AU63" s="8" t="str">
        <f t="shared" si="71"/>
        <v/>
      </c>
      <c r="AV63" s="81" t="str">
        <f t="shared" si="71"/>
        <v/>
      </c>
    </row>
    <row r="64" spans="1:53" ht="15" customHeight="1" thickBot="1" x14ac:dyDescent="0.35">
      <c r="A64" s="47" t="str">
        <f t="shared" si="45"/>
        <v>Services and R&amp;D</v>
      </c>
      <c r="B64" s="47" t="str">
        <f t="shared" si="46"/>
        <v>Not MFG, Foreign
Place of
Performance</v>
      </c>
      <c r="M64" s="123" t="str">
        <f t="shared" si="47"/>
        <v>Services and R&amp;D</v>
      </c>
      <c r="N64" s="47" t="str">
        <f t="shared" si="47"/>
        <v>Not MFG, Foreign
Place of
Performance</v>
      </c>
      <c r="O64" s="90" t="str">
        <f t="shared" ref="O64:AG64" si="72">IFERROR(O44/SUMIFS(O$21:O$36,$M$21:$M$36,$M64),"")</f>
        <v/>
      </c>
      <c r="P64" s="90" t="str">
        <f t="shared" si="72"/>
        <v/>
      </c>
      <c r="Q64" s="90" t="str">
        <f t="shared" si="72"/>
        <v/>
      </c>
      <c r="R64" s="90" t="str">
        <f t="shared" si="72"/>
        <v/>
      </c>
      <c r="S64" s="90" t="str">
        <f t="shared" si="72"/>
        <v/>
      </c>
      <c r="T64" s="90" t="str">
        <f t="shared" si="72"/>
        <v/>
      </c>
      <c r="U64" s="90" t="str">
        <f t="shared" si="72"/>
        <v/>
      </c>
      <c r="V64" s="90" t="str">
        <f t="shared" si="72"/>
        <v/>
      </c>
      <c r="W64" s="90" t="str">
        <f t="shared" si="72"/>
        <v/>
      </c>
      <c r="X64" s="90" t="str">
        <f t="shared" si="72"/>
        <v/>
      </c>
      <c r="Y64" s="90" t="str">
        <f t="shared" si="72"/>
        <v/>
      </c>
      <c r="Z64" s="90" t="str">
        <f t="shared" si="72"/>
        <v/>
      </c>
      <c r="AA64" s="90" t="str">
        <f t="shared" si="72"/>
        <v/>
      </c>
      <c r="AB64" s="90" t="str">
        <f t="shared" si="72"/>
        <v/>
      </c>
      <c r="AC64" s="90" t="str">
        <f t="shared" si="72"/>
        <v/>
      </c>
      <c r="AD64" s="90" t="str">
        <f t="shared" si="72"/>
        <v/>
      </c>
      <c r="AE64" s="90" t="str">
        <f t="shared" si="72"/>
        <v/>
      </c>
      <c r="AF64" s="90" t="str">
        <f t="shared" si="72"/>
        <v/>
      </c>
      <c r="AG64" s="90" t="str">
        <f t="shared" si="72"/>
        <v/>
      </c>
      <c r="AH64" s="8">
        <f t="shared" ref="AH64:AV64" si="73">IFERROR(AH38/SUMIFS(AH$27:AH$48,$M$27:$M$48,$M38),"")</f>
        <v>8.7323210657924755E-2</v>
      </c>
      <c r="AI64" s="8">
        <f t="shared" si="73"/>
        <v>9.8532351004587015E-2</v>
      </c>
      <c r="AJ64" s="8">
        <f t="shared" si="73"/>
        <v>0.10465356828981789</v>
      </c>
      <c r="AK64" s="8">
        <f t="shared" si="73"/>
        <v>8.9791410795275473E-2</v>
      </c>
      <c r="AL64" s="8">
        <f t="shared" si="73"/>
        <v>9.9279289235141899E-2</v>
      </c>
      <c r="AM64" s="8">
        <f t="shared" si="73"/>
        <v>6.2150618230710233E-2</v>
      </c>
      <c r="AN64" s="8">
        <f t="shared" si="73"/>
        <v>6.441345456360914E-2</v>
      </c>
      <c r="AO64" s="8">
        <f t="shared" si="73"/>
        <v>6.2847230532490639E-2</v>
      </c>
      <c r="AP64" s="8">
        <f t="shared" si="73"/>
        <v>5.9435862703376779E-2</v>
      </c>
      <c r="AQ64" s="8">
        <f t="shared" si="73"/>
        <v>6.200802427250289E-2</v>
      </c>
      <c r="AR64" s="8">
        <f t="shared" si="73"/>
        <v>5.9523969600434053E-2</v>
      </c>
      <c r="AS64" s="8">
        <f t="shared" si="73"/>
        <v>5.5503047488233592E-2</v>
      </c>
      <c r="AT64" s="8">
        <f t="shared" si="73"/>
        <v>5.013326351228832E-2</v>
      </c>
      <c r="AU64" s="8">
        <f t="shared" si="73"/>
        <v>5.163711711739357E-2</v>
      </c>
      <c r="AV64" s="81" t="str">
        <f t="shared" si="73"/>
        <v/>
      </c>
    </row>
    <row r="65" spans="1:48" x14ac:dyDescent="0.3">
      <c r="A65" s="47" t="str">
        <f t="shared" si="45"/>
        <v>Services and R&amp;D</v>
      </c>
      <c r="B65" s="47" t="str">
        <f t="shared" si="46"/>
        <v>Not MFG, U.S. Place
of Performance</v>
      </c>
      <c r="M65" s="123" t="str">
        <f t="shared" si="47"/>
        <v>Services and R&amp;D</v>
      </c>
      <c r="N65" s="47" t="str">
        <f t="shared" si="47"/>
        <v>Not MFG, U.S. Place
of Performance</v>
      </c>
      <c r="O65" s="96" t="str">
        <f t="shared" ref="O65:AG65" si="74">IFERROR(O45/SUMIFS(O$21:O$36,$M$21:$M$36,$M65),"")</f>
        <v/>
      </c>
      <c r="P65" s="96" t="str">
        <f t="shared" si="74"/>
        <v/>
      </c>
      <c r="Q65" s="96" t="str">
        <f t="shared" si="74"/>
        <v/>
      </c>
      <c r="R65" s="96" t="str">
        <f t="shared" si="74"/>
        <v/>
      </c>
      <c r="S65" s="96" t="str">
        <f t="shared" si="74"/>
        <v/>
      </c>
      <c r="T65" s="96" t="str">
        <f t="shared" si="74"/>
        <v/>
      </c>
      <c r="U65" s="96" t="str">
        <f t="shared" si="74"/>
        <v/>
      </c>
      <c r="V65" s="96" t="str">
        <f t="shared" si="74"/>
        <v/>
      </c>
      <c r="W65" s="96" t="str">
        <f t="shared" si="74"/>
        <v/>
      </c>
      <c r="X65" s="96" t="str">
        <f t="shared" si="74"/>
        <v/>
      </c>
      <c r="Y65" s="96" t="str">
        <f t="shared" si="74"/>
        <v/>
      </c>
      <c r="Z65" s="96" t="str">
        <f t="shared" si="74"/>
        <v/>
      </c>
      <c r="AA65" s="96" t="str">
        <f t="shared" si="74"/>
        <v/>
      </c>
      <c r="AB65" s="96" t="str">
        <f t="shared" si="74"/>
        <v/>
      </c>
      <c r="AC65" s="96" t="str">
        <f t="shared" si="74"/>
        <v/>
      </c>
      <c r="AD65" s="96" t="str">
        <f t="shared" si="74"/>
        <v/>
      </c>
      <c r="AE65" s="96" t="str">
        <f t="shared" si="74"/>
        <v/>
      </c>
      <c r="AF65" s="96" t="str">
        <f t="shared" si="74"/>
        <v/>
      </c>
      <c r="AG65" s="96" t="str">
        <f t="shared" si="74"/>
        <v/>
      </c>
      <c r="AH65" s="8">
        <f t="shared" ref="AH65:AV65" si="75">IFERROR(AH39/SUMIFS(AH$27:AH$48,$M$27:$M$48,$M39),"")</f>
        <v>2.1317249324775342E-3</v>
      </c>
      <c r="AI65" s="8">
        <f t="shared" si="75"/>
        <v>2.3764452876456382E-3</v>
      </c>
      <c r="AJ65" s="8">
        <f t="shared" si="75"/>
        <v>1.5645545757857016E-3</v>
      </c>
      <c r="AK65" s="8">
        <f t="shared" si="75"/>
        <v>5.8646274039973897E-4</v>
      </c>
      <c r="AL65" s="8">
        <f t="shared" si="75"/>
        <v>7.9780341716528553E-4</v>
      </c>
      <c r="AM65" s="8">
        <f t="shared" si="75"/>
        <v>2.5928466983068193E-3</v>
      </c>
      <c r="AN65" s="8">
        <f t="shared" si="75"/>
        <v>2.2599505155007625E-3</v>
      </c>
      <c r="AO65" s="8">
        <f t="shared" si="75"/>
        <v>1.9319810054269054E-3</v>
      </c>
      <c r="AP65" s="8">
        <f t="shared" si="75"/>
        <v>2.6697738324409715E-3</v>
      </c>
      <c r="AQ65" s="8">
        <f t="shared" si="75"/>
        <v>2.6453858883666633E-3</v>
      </c>
      <c r="AR65" s="8">
        <f t="shared" si="75"/>
        <v>3.7385955746224611E-3</v>
      </c>
      <c r="AS65" s="8">
        <f t="shared" si="75"/>
        <v>3.372740738056961E-3</v>
      </c>
      <c r="AT65" s="8">
        <f t="shared" si="75"/>
        <v>3.4275144246579707E-3</v>
      </c>
      <c r="AU65" s="8">
        <f t="shared" si="75"/>
        <v>4.9266511482897153E-3</v>
      </c>
      <c r="AV65" s="81" t="str">
        <f t="shared" si="75"/>
        <v/>
      </c>
    </row>
    <row r="66" spans="1:48" x14ac:dyDescent="0.3">
      <c r="A66" s="47" t="str">
        <f t="shared" si="45"/>
        <v>Services and R&amp;D</v>
      </c>
      <c r="B66" s="47" t="str">
        <f t="shared" si="46"/>
        <v>U.S. Manufactured</v>
      </c>
      <c r="M66" s="123" t="str">
        <f t="shared" si="47"/>
        <v>Services and R&amp;D</v>
      </c>
      <c r="N66" s="47" t="str">
        <f t="shared" si="47"/>
        <v>U.S. Manufactured</v>
      </c>
      <c r="O66" s="8" t="str">
        <f t="shared" ref="O66:AG66" si="76">IFERROR(O46/SUMIFS(O$21:O$36,$M$21:$M$36,$M66),"")</f>
        <v/>
      </c>
      <c r="P66" s="8" t="str">
        <f t="shared" si="76"/>
        <v/>
      </c>
      <c r="Q66" s="8" t="str">
        <f t="shared" si="76"/>
        <v/>
      </c>
      <c r="R66" s="8" t="str">
        <f t="shared" si="76"/>
        <v/>
      </c>
      <c r="S66" s="8" t="str">
        <f t="shared" si="76"/>
        <v/>
      </c>
      <c r="T66" s="8" t="str">
        <f t="shared" si="76"/>
        <v/>
      </c>
      <c r="U66" s="8" t="str">
        <f t="shared" si="76"/>
        <v/>
      </c>
      <c r="V66" s="8" t="str">
        <f t="shared" si="76"/>
        <v/>
      </c>
      <c r="W66" s="8" t="str">
        <f t="shared" si="76"/>
        <v/>
      </c>
      <c r="X66" s="8" t="str">
        <f t="shared" si="76"/>
        <v/>
      </c>
      <c r="Y66" s="8" t="str">
        <f t="shared" si="76"/>
        <v/>
      </c>
      <c r="Z66" s="8" t="str">
        <f t="shared" si="76"/>
        <v/>
      </c>
      <c r="AA66" s="8" t="str">
        <f t="shared" si="76"/>
        <v/>
      </c>
      <c r="AB66" s="8" t="str">
        <f t="shared" si="76"/>
        <v/>
      </c>
      <c r="AC66" s="8" t="str">
        <f t="shared" si="76"/>
        <v/>
      </c>
      <c r="AD66" s="8" t="str">
        <f t="shared" si="76"/>
        <v/>
      </c>
      <c r="AE66" s="8" t="str">
        <f t="shared" si="76"/>
        <v/>
      </c>
      <c r="AF66" s="8" t="str">
        <f t="shared" si="76"/>
        <v/>
      </c>
      <c r="AG66" s="8" t="str">
        <f t="shared" si="76"/>
        <v/>
      </c>
      <c r="AH66" s="8">
        <f t="shared" ref="AH66:AV66" si="77">IFERROR(AH40/SUMIFS(AH$27:AH$48,$M$27:$M$48,$M40),"")</f>
        <v>6.1065361979872487E-2</v>
      </c>
      <c r="AI66" s="8">
        <f t="shared" si="77"/>
        <v>3.1153754937914408E-2</v>
      </c>
      <c r="AJ66" s="8">
        <f t="shared" si="77"/>
        <v>1.3558481676647242E-2</v>
      </c>
      <c r="AK66" s="8">
        <f t="shared" si="77"/>
        <v>5.5018176944968125E-3</v>
      </c>
      <c r="AL66" s="8">
        <f t="shared" si="77"/>
        <v>5.0228288497269884E-3</v>
      </c>
      <c r="AM66" s="8">
        <f t="shared" si="77"/>
        <v>1.4785781499014996E-3</v>
      </c>
      <c r="AN66" s="8">
        <f t="shared" si="77"/>
        <v>9.1989892616116083E-4</v>
      </c>
      <c r="AO66" s="8">
        <f t="shared" si="77"/>
        <v>7.7704993151100779E-4</v>
      </c>
      <c r="AP66" s="8">
        <f t="shared" si="77"/>
        <v>2.4098605627505021E-4</v>
      </c>
      <c r="AQ66" s="8">
        <f t="shared" si="77"/>
        <v>6.5176394887503852E-4</v>
      </c>
      <c r="AR66" s="8">
        <f t="shared" si="77"/>
        <v>2.368386758203658E-4</v>
      </c>
      <c r="AS66" s="8">
        <f t="shared" si="77"/>
        <v>9.1822901881071712E-5</v>
      </c>
      <c r="AT66" s="8">
        <f t="shared" si="77"/>
        <v>-9.8436483338668213E-6</v>
      </c>
      <c r="AU66" s="8">
        <f t="shared" si="77"/>
        <v>2.6127574867406794E-6</v>
      </c>
      <c r="AV66" s="81" t="str">
        <f t="shared" si="77"/>
        <v/>
      </c>
    </row>
    <row r="67" spans="1:48" x14ac:dyDescent="0.3">
      <c r="A67" s="47" t="str">
        <f t="shared" si="45"/>
        <v>Services and R&amp;D</v>
      </c>
      <c r="B67" s="47" t="str">
        <f t="shared" si="46"/>
        <v>U.S. Manufactured,
Foreign Vendor or
Origin</v>
      </c>
      <c r="M67" s="123" t="str">
        <f t="shared" si="47"/>
        <v>Services and R&amp;D</v>
      </c>
      <c r="N67" s="47" t="str">
        <f t="shared" si="47"/>
        <v>U.S. Manufactured,
Foreign Vendor or
Origin</v>
      </c>
      <c r="O67" s="8" t="str">
        <f t="shared" ref="O67:AG67" si="78">IFERROR(O47/SUMIFS(O$21:O$36,$M$21:$M$36,$M67),"")</f>
        <v/>
      </c>
      <c r="P67" s="8" t="str">
        <f t="shared" si="78"/>
        <v/>
      </c>
      <c r="Q67" s="8" t="str">
        <f t="shared" si="78"/>
        <v/>
      </c>
      <c r="R67" s="8" t="str">
        <f t="shared" si="78"/>
        <v/>
      </c>
      <c r="S67" s="8" t="str">
        <f t="shared" si="78"/>
        <v/>
      </c>
      <c r="T67" s="8" t="str">
        <f t="shared" si="78"/>
        <v/>
      </c>
      <c r="U67" s="8" t="str">
        <f t="shared" si="78"/>
        <v/>
      </c>
      <c r="V67" s="8" t="str">
        <f t="shared" si="78"/>
        <v/>
      </c>
      <c r="W67" s="8" t="str">
        <f t="shared" si="78"/>
        <v/>
      </c>
      <c r="X67" s="8" t="str">
        <f t="shared" si="78"/>
        <v/>
      </c>
      <c r="Y67" s="8" t="str">
        <f t="shared" si="78"/>
        <v/>
      </c>
      <c r="Z67" s="8" t="str">
        <f t="shared" si="78"/>
        <v/>
      </c>
      <c r="AA67" s="8" t="str">
        <f t="shared" si="78"/>
        <v/>
      </c>
      <c r="AB67" s="8" t="str">
        <f t="shared" si="78"/>
        <v/>
      </c>
      <c r="AC67" s="8" t="str">
        <f t="shared" si="78"/>
        <v/>
      </c>
      <c r="AD67" s="8" t="str">
        <f t="shared" si="78"/>
        <v/>
      </c>
      <c r="AE67" s="8" t="str">
        <f t="shared" si="78"/>
        <v/>
      </c>
      <c r="AF67" s="8" t="str">
        <f t="shared" si="78"/>
        <v/>
      </c>
      <c r="AG67" s="8" t="str">
        <f t="shared" si="78"/>
        <v/>
      </c>
      <c r="AH67" s="8">
        <f t="shared" ref="AH67:AV67" si="79">IFERROR(AH41/SUMIFS(AH$27:AH$48,$M$27:$M$48,$M41),"")</f>
        <v>5.1338182732490579E-5</v>
      </c>
      <c r="AI67" s="8">
        <f t="shared" si="79"/>
        <v>-5.6912085812379632E-6</v>
      </c>
      <c r="AJ67" s="8">
        <f t="shared" si="79"/>
        <v>3.2926900513844224E-6</v>
      </c>
      <c r="AK67" s="8">
        <f t="shared" si="79"/>
        <v>-1.868667359612102E-7</v>
      </c>
      <c r="AL67" s="8">
        <f t="shared" si="79"/>
        <v>-1.2988794367676171E-7</v>
      </c>
      <c r="AM67" s="8">
        <f t="shared" si="79"/>
        <v>-2.4106343999746193E-8</v>
      </c>
      <c r="AN67" s="8">
        <f t="shared" si="79"/>
        <v>0</v>
      </c>
      <c r="AO67" s="8" t="str">
        <f t="shared" si="79"/>
        <v/>
      </c>
      <c r="AP67" s="8" t="str">
        <f t="shared" si="79"/>
        <v/>
      </c>
      <c r="AQ67" s="8" t="str">
        <f t="shared" si="79"/>
        <v/>
      </c>
      <c r="AR67" s="8" t="str">
        <f t="shared" si="79"/>
        <v/>
      </c>
      <c r="AS67" s="8">
        <f t="shared" si="79"/>
        <v>0</v>
      </c>
      <c r="AT67" s="8" t="str">
        <f t="shared" si="79"/>
        <v/>
      </c>
      <c r="AU67" s="8" t="str">
        <f t="shared" si="79"/>
        <v/>
      </c>
      <c r="AV67" s="81" t="str">
        <f t="shared" si="79"/>
        <v/>
      </c>
    </row>
    <row r="68" spans="1:48" x14ac:dyDescent="0.3">
      <c r="A68" s="47" t="str">
        <f t="shared" si="45"/>
        <v>Services and R&amp;D</v>
      </c>
      <c r="B68" s="47">
        <f t="shared" si="46"/>
        <v>0</v>
      </c>
      <c r="M68" s="122" t="str">
        <f t="shared" si="47"/>
        <v>Services and R&amp;D</v>
      </c>
      <c r="N68" s="119">
        <f t="shared" si="47"/>
        <v>0</v>
      </c>
      <c r="O68" s="73" t="str">
        <f t="shared" ref="O68:AG68" si="80">IFERROR(O48/SUMIFS(O$21:O$36,$M$21:$M$36,$M68),"")</f>
        <v/>
      </c>
      <c r="P68" s="73" t="str">
        <f t="shared" si="80"/>
        <v/>
      </c>
      <c r="Q68" s="73" t="str">
        <f t="shared" si="80"/>
        <v/>
      </c>
      <c r="R68" s="73" t="str">
        <f t="shared" si="80"/>
        <v/>
      </c>
      <c r="S68" s="73" t="str">
        <f t="shared" si="80"/>
        <v/>
      </c>
      <c r="T68" s="73" t="str">
        <f t="shared" si="80"/>
        <v/>
      </c>
      <c r="U68" s="73" t="str">
        <f t="shared" si="80"/>
        <v/>
      </c>
      <c r="V68" s="73" t="str">
        <f t="shared" si="80"/>
        <v/>
      </c>
      <c r="W68" s="73" t="str">
        <f t="shared" si="80"/>
        <v/>
      </c>
      <c r="X68" s="73" t="str">
        <f t="shared" si="80"/>
        <v/>
      </c>
      <c r="Y68" s="73" t="str">
        <f t="shared" si="80"/>
        <v/>
      </c>
      <c r="Z68" s="73" t="str">
        <f t="shared" si="80"/>
        <v/>
      </c>
      <c r="AA68" s="73" t="str">
        <f t="shared" si="80"/>
        <v/>
      </c>
      <c r="AB68" s="73" t="str">
        <f t="shared" si="80"/>
        <v/>
      </c>
      <c r="AC68" s="73" t="str">
        <f t="shared" si="80"/>
        <v/>
      </c>
      <c r="AD68" s="73" t="str">
        <f t="shared" si="80"/>
        <v/>
      </c>
      <c r="AE68" s="73" t="str">
        <f t="shared" si="80"/>
        <v/>
      </c>
      <c r="AF68" s="73" t="str">
        <f t="shared" si="80"/>
        <v/>
      </c>
      <c r="AG68" s="73" t="str">
        <f t="shared" si="80"/>
        <v/>
      </c>
      <c r="AH68" s="73">
        <f t="shared" ref="AH68:AV68" si="81">IFERROR(AH42/SUMIFS(AH$27:AH$48,$M$27:$M$48,$M42),"")</f>
        <v>0.84719148858372972</v>
      </c>
      <c r="AI68" s="73">
        <f t="shared" si="81"/>
        <v>0.86723274989452881</v>
      </c>
      <c r="AJ68" s="73">
        <f t="shared" si="81"/>
        <v>0.88022658307676349</v>
      </c>
      <c r="AK68" s="73">
        <f t="shared" si="81"/>
        <v>0.90412076234322314</v>
      </c>
      <c r="AL68" s="73">
        <f t="shared" si="81"/>
        <v>0.89490280382346465</v>
      </c>
      <c r="AM68" s="73">
        <f t="shared" si="81"/>
        <v>0.93377587484130686</v>
      </c>
      <c r="AN68" s="73">
        <f t="shared" si="81"/>
        <v>0.93240159539853329</v>
      </c>
      <c r="AO68" s="73">
        <f t="shared" si="81"/>
        <v>0.93444620473505791</v>
      </c>
      <c r="AP68" s="73">
        <f t="shared" si="81"/>
        <v>0.93765578427358898</v>
      </c>
      <c r="AQ68" s="73">
        <f t="shared" si="81"/>
        <v>0.93469486268603685</v>
      </c>
      <c r="AR68" s="73">
        <f t="shared" si="81"/>
        <v>0.93650082623559716</v>
      </c>
      <c r="AS68" s="73">
        <f t="shared" si="81"/>
        <v>0.94103251581886438</v>
      </c>
      <c r="AT68" s="73">
        <f t="shared" si="81"/>
        <v>0.94644906571138765</v>
      </c>
      <c r="AU68" s="73">
        <f t="shared" si="81"/>
        <v>0.94342420979183561</v>
      </c>
      <c r="AV68" s="85" t="str">
        <f t="shared" si="81"/>
        <v/>
      </c>
    </row>
    <row r="69" spans="1:48" x14ac:dyDescent="0.3">
      <c r="A69" s="47" t="str">
        <f t="shared" si="45"/>
        <v>Unlabeled</v>
      </c>
      <c r="B69" s="47" t="str">
        <f t="shared" si="46"/>
        <v>MFG Outside U.S.,
Qualifying Country</v>
      </c>
      <c r="M69" s="124" t="str">
        <f t="shared" si="47"/>
        <v>Unlabeled</v>
      </c>
      <c r="N69" s="120" t="str">
        <f t="shared" si="47"/>
        <v>MFG Outside U.S.,
Qualifying Country</v>
      </c>
      <c r="O69" s="64" t="str">
        <f t="shared" ref="O69:AG69" si="82">IFERROR(O49/SUMIFS(O$21:O$36,$M$21:$M$36,$M69),"")</f>
        <v/>
      </c>
      <c r="P69" s="64" t="str">
        <f t="shared" si="82"/>
        <v/>
      </c>
      <c r="Q69" s="64" t="str">
        <f t="shared" si="82"/>
        <v/>
      </c>
      <c r="R69" s="64" t="str">
        <f t="shared" si="82"/>
        <v/>
      </c>
      <c r="S69" s="64" t="str">
        <f t="shared" si="82"/>
        <v/>
      </c>
      <c r="T69" s="64" t="str">
        <f t="shared" si="82"/>
        <v/>
      </c>
      <c r="U69" s="64" t="str">
        <f t="shared" si="82"/>
        <v/>
      </c>
      <c r="V69" s="64" t="str">
        <f t="shared" si="82"/>
        <v/>
      </c>
      <c r="W69" s="64" t="str">
        <f t="shared" si="82"/>
        <v/>
      </c>
      <c r="X69" s="64" t="str">
        <f t="shared" si="82"/>
        <v/>
      </c>
      <c r="Y69" s="64" t="str">
        <f t="shared" si="82"/>
        <v/>
      </c>
      <c r="Z69" s="64" t="str">
        <f t="shared" si="82"/>
        <v/>
      </c>
      <c r="AA69" s="64" t="str">
        <f t="shared" si="82"/>
        <v/>
      </c>
      <c r="AB69" s="64" t="str">
        <f t="shared" si="82"/>
        <v/>
      </c>
      <c r="AC69" s="64" t="str">
        <f t="shared" si="82"/>
        <v/>
      </c>
      <c r="AD69" s="64" t="str">
        <f t="shared" si="82"/>
        <v/>
      </c>
      <c r="AE69" s="64" t="str">
        <f t="shared" si="82"/>
        <v/>
      </c>
      <c r="AF69" s="64" t="str">
        <f t="shared" si="82"/>
        <v/>
      </c>
      <c r="AG69" s="64" t="str">
        <f t="shared" si="82"/>
        <v/>
      </c>
      <c r="AH69" s="64" t="str">
        <f t="shared" ref="AH69:AV69" si="83">IFERROR(AH43/SUMIFS(AH$27:AH$48,$M$27:$M$48,$M43),"")</f>
        <v/>
      </c>
      <c r="AI69" s="64" t="str">
        <f t="shared" si="83"/>
        <v/>
      </c>
      <c r="AJ69" s="64" t="str">
        <f t="shared" si="83"/>
        <v/>
      </c>
      <c r="AK69" s="64" t="str">
        <f t="shared" si="83"/>
        <v/>
      </c>
      <c r="AL69" s="64" t="str">
        <f t="shared" si="83"/>
        <v/>
      </c>
      <c r="AM69" s="64" t="str">
        <f t="shared" si="83"/>
        <v/>
      </c>
      <c r="AN69" s="64" t="str">
        <f t="shared" si="83"/>
        <v/>
      </c>
      <c r="AO69" s="64" t="str">
        <f t="shared" si="83"/>
        <v/>
      </c>
      <c r="AP69" s="64" t="str">
        <f t="shared" si="83"/>
        <v/>
      </c>
      <c r="AQ69" s="64" t="str">
        <f t="shared" si="83"/>
        <v/>
      </c>
      <c r="AR69" s="64" t="str">
        <f t="shared" si="83"/>
        <v/>
      </c>
      <c r="AS69" s="64" t="str">
        <f t="shared" si="83"/>
        <v/>
      </c>
      <c r="AT69" s="64" t="str">
        <f t="shared" si="83"/>
        <v/>
      </c>
      <c r="AU69" s="64">
        <f t="shared" si="83"/>
        <v>0.10270987662330919</v>
      </c>
      <c r="AV69" s="79" t="str">
        <f t="shared" si="83"/>
        <v/>
      </c>
    </row>
    <row r="70" spans="1:48" x14ac:dyDescent="0.3">
      <c r="A70" s="47" t="str">
        <f t="shared" si="45"/>
        <v>Unlabeled</v>
      </c>
      <c r="B70" s="47" t="str">
        <f t="shared" si="46"/>
        <v>MFG Outside U.S.,
Use outside U.S.</v>
      </c>
      <c r="M70" s="123" t="str">
        <f t="shared" si="47"/>
        <v>Unlabeled</v>
      </c>
      <c r="N70" s="47" t="str">
        <f t="shared" si="47"/>
        <v>MFG Outside U.S.,
Use outside U.S.</v>
      </c>
      <c r="O70" s="8" t="str">
        <f t="shared" ref="O70:AG70" si="84">IFERROR(O50/SUMIFS(O$21:O$36,$M$21:$M$36,$M70),"")</f>
        <v/>
      </c>
      <c r="P70" s="8" t="str">
        <f t="shared" si="84"/>
        <v/>
      </c>
      <c r="Q70" s="8" t="str">
        <f t="shared" si="84"/>
        <v/>
      </c>
      <c r="R70" s="8" t="str">
        <f t="shared" si="84"/>
        <v/>
      </c>
      <c r="S70" s="8" t="str">
        <f t="shared" si="84"/>
        <v/>
      </c>
      <c r="T70" s="8" t="str">
        <f t="shared" si="84"/>
        <v/>
      </c>
      <c r="U70" s="8" t="str">
        <f t="shared" si="84"/>
        <v/>
      </c>
      <c r="V70" s="8" t="str">
        <f t="shared" si="84"/>
        <v/>
      </c>
      <c r="W70" s="8" t="str">
        <f t="shared" si="84"/>
        <v/>
      </c>
      <c r="X70" s="8" t="str">
        <f t="shared" si="84"/>
        <v/>
      </c>
      <c r="Y70" s="8" t="str">
        <f t="shared" si="84"/>
        <v/>
      </c>
      <c r="Z70" s="8" t="str">
        <f t="shared" si="84"/>
        <v/>
      </c>
      <c r="AA70" s="8" t="str">
        <f t="shared" si="84"/>
        <v/>
      </c>
      <c r="AB70" s="8" t="str">
        <f t="shared" si="84"/>
        <v/>
      </c>
      <c r="AC70" s="8" t="str">
        <f t="shared" si="84"/>
        <v/>
      </c>
      <c r="AD70" s="8" t="str">
        <f t="shared" si="84"/>
        <v/>
      </c>
      <c r="AE70" s="8" t="str">
        <f t="shared" si="84"/>
        <v/>
      </c>
      <c r="AF70" s="8" t="str">
        <f t="shared" si="84"/>
        <v/>
      </c>
      <c r="AG70" s="8" t="str">
        <f t="shared" si="84"/>
        <v/>
      </c>
      <c r="AH70" s="8" t="str">
        <f t="shared" ref="AH70:AV70" si="85">IFERROR(AH44/SUMIFS(AH$27:AH$48,$M$27:$M$48,$M44),"")</f>
        <v/>
      </c>
      <c r="AI70" s="8" t="str">
        <f t="shared" si="85"/>
        <v/>
      </c>
      <c r="AJ70" s="8" t="str">
        <f t="shared" si="85"/>
        <v/>
      </c>
      <c r="AK70" s="8" t="str">
        <f t="shared" si="85"/>
        <v/>
      </c>
      <c r="AL70" s="8" t="str">
        <f t="shared" si="85"/>
        <v/>
      </c>
      <c r="AM70" s="8" t="str">
        <f t="shared" si="85"/>
        <v/>
      </c>
      <c r="AN70" s="8" t="str">
        <f t="shared" si="85"/>
        <v/>
      </c>
      <c r="AO70" s="8" t="str">
        <f t="shared" si="85"/>
        <v/>
      </c>
      <c r="AP70" s="8" t="str">
        <f t="shared" si="85"/>
        <v/>
      </c>
      <c r="AQ70" s="8" t="str">
        <f t="shared" si="85"/>
        <v/>
      </c>
      <c r="AR70" s="8" t="str">
        <f t="shared" si="85"/>
        <v/>
      </c>
      <c r="AS70" s="8" t="str">
        <f t="shared" si="85"/>
        <v/>
      </c>
      <c r="AT70" s="8" t="str">
        <f t="shared" si="85"/>
        <v/>
      </c>
      <c r="AU70" s="8">
        <f t="shared" si="85"/>
        <v>8.6794257628420912E-2</v>
      </c>
      <c r="AV70" s="81" t="str">
        <f t="shared" si="85"/>
        <v/>
      </c>
    </row>
    <row r="71" spans="1:48" x14ac:dyDescent="0.3">
      <c r="A71" s="47" t="str">
        <f t="shared" si="45"/>
        <v>Unlabeled</v>
      </c>
      <c r="B71" s="47" t="str">
        <f t="shared" si="46"/>
        <v>Not MFG, Foreign
Place of
Performance</v>
      </c>
      <c r="M71" s="123" t="str">
        <f t="shared" si="47"/>
        <v>Unlabeled</v>
      </c>
      <c r="N71" s="47" t="str">
        <f t="shared" si="47"/>
        <v>Not MFG, Foreign
Place of
Performance</v>
      </c>
      <c r="O71" s="8" t="str">
        <f t="shared" ref="O71:AG71" si="86">IFERROR(O51/SUMIFS(O$21:O$36,$M$21:$M$36,$M71),"")</f>
        <v/>
      </c>
      <c r="P71" s="8" t="str">
        <f t="shared" si="86"/>
        <v/>
      </c>
      <c r="Q71" s="8" t="str">
        <f t="shared" si="86"/>
        <v/>
      </c>
      <c r="R71" s="8" t="str">
        <f t="shared" si="86"/>
        <v/>
      </c>
      <c r="S71" s="8" t="str">
        <f t="shared" si="86"/>
        <v/>
      </c>
      <c r="T71" s="8" t="str">
        <f t="shared" si="86"/>
        <v/>
      </c>
      <c r="U71" s="8" t="str">
        <f t="shared" si="86"/>
        <v/>
      </c>
      <c r="V71" s="8" t="str">
        <f t="shared" si="86"/>
        <v/>
      </c>
      <c r="W71" s="8" t="str">
        <f t="shared" si="86"/>
        <v/>
      </c>
      <c r="X71" s="8" t="str">
        <f t="shared" si="86"/>
        <v/>
      </c>
      <c r="Y71" s="8">
        <f t="shared" si="86"/>
        <v>0</v>
      </c>
      <c r="Z71" s="8">
        <f t="shared" si="86"/>
        <v>0</v>
      </c>
      <c r="AA71" s="8">
        <f t="shared" si="86"/>
        <v>0</v>
      </c>
      <c r="AB71" s="8">
        <f t="shared" si="86"/>
        <v>0</v>
      </c>
      <c r="AC71" s="8">
        <f t="shared" si="86"/>
        <v>0</v>
      </c>
      <c r="AD71" s="8">
        <f t="shared" si="86"/>
        <v>0</v>
      </c>
      <c r="AE71" s="8">
        <f t="shared" si="86"/>
        <v>0</v>
      </c>
      <c r="AF71" s="8">
        <f t="shared" si="86"/>
        <v>0</v>
      </c>
      <c r="AG71" s="8">
        <f t="shared" si="86"/>
        <v>0</v>
      </c>
      <c r="AH71" s="8">
        <f t="shared" ref="AH71:AV71" si="87">IFERROR(AH45/SUMIFS(AH$27:AH$48,$M$27:$M$48,$M45),"")</f>
        <v>-6.3240432431442062E-2</v>
      </c>
      <c r="AI71" s="8" t="str">
        <f t="shared" si="87"/>
        <v/>
      </c>
      <c r="AJ71" s="8">
        <f t="shared" si="87"/>
        <v>1.4131997645507818E-2</v>
      </c>
      <c r="AK71" s="8" t="str">
        <f t="shared" si="87"/>
        <v/>
      </c>
      <c r="AL71" s="8" t="str">
        <f t="shared" si="87"/>
        <v/>
      </c>
      <c r="AM71" s="8" t="str">
        <f t="shared" si="87"/>
        <v/>
      </c>
      <c r="AN71" s="8" t="str">
        <f t="shared" si="87"/>
        <v/>
      </c>
      <c r="AO71" s="8" t="str">
        <f t="shared" si="87"/>
        <v/>
      </c>
      <c r="AP71" s="8" t="str">
        <f t="shared" si="87"/>
        <v/>
      </c>
      <c r="AQ71" s="8" t="str">
        <f t="shared" si="87"/>
        <v/>
      </c>
      <c r="AR71" s="8" t="str">
        <f t="shared" si="87"/>
        <v/>
      </c>
      <c r="AS71" s="8" t="str">
        <f t="shared" si="87"/>
        <v/>
      </c>
      <c r="AT71" s="8" t="str">
        <f t="shared" si="87"/>
        <v/>
      </c>
      <c r="AU71" s="8" t="str">
        <f t="shared" si="87"/>
        <v/>
      </c>
      <c r="AV71" s="81" t="str">
        <f t="shared" si="87"/>
        <v/>
      </c>
    </row>
    <row r="72" spans="1:48" ht="15" customHeight="1" thickBot="1" x14ac:dyDescent="0.35">
      <c r="A72" s="47" t="str">
        <f t="shared" si="45"/>
        <v>Unlabeled</v>
      </c>
      <c r="B72" s="47" t="str">
        <f t="shared" si="46"/>
        <v>Not MFG, U.S. Place
of Performance</v>
      </c>
      <c r="M72" s="123" t="str">
        <f t="shared" si="47"/>
        <v>Unlabeled</v>
      </c>
      <c r="N72" s="47" t="str">
        <f t="shared" si="47"/>
        <v>Not MFG, U.S. Place
of Performance</v>
      </c>
      <c r="O72" s="90" t="str">
        <f t="shared" ref="O72:AG72" si="88">IFERROR(O52/SUMIFS(O$21:O$36,$M$21:$M$36,$M72),"")</f>
        <v/>
      </c>
      <c r="P72" s="90" t="str">
        <f t="shared" si="88"/>
        <v/>
      </c>
      <c r="Q72" s="90" t="str">
        <f t="shared" si="88"/>
        <v/>
      </c>
      <c r="R72" s="90" t="str">
        <f t="shared" si="88"/>
        <v/>
      </c>
      <c r="S72" s="90" t="str">
        <f t="shared" si="88"/>
        <v/>
      </c>
      <c r="T72" s="90" t="str">
        <f t="shared" si="88"/>
        <v/>
      </c>
      <c r="U72" s="90" t="str">
        <f t="shared" si="88"/>
        <v/>
      </c>
      <c r="V72" s="90" t="str">
        <f t="shared" si="88"/>
        <v/>
      </c>
      <c r="W72" s="90" t="str">
        <f t="shared" si="88"/>
        <v/>
      </c>
      <c r="X72" s="90" t="str">
        <f t="shared" si="88"/>
        <v/>
      </c>
      <c r="Y72" s="90" t="str">
        <f t="shared" si="88"/>
        <v/>
      </c>
      <c r="Z72" s="90" t="str">
        <f t="shared" si="88"/>
        <v/>
      </c>
      <c r="AA72" s="90" t="str">
        <f t="shared" si="88"/>
        <v/>
      </c>
      <c r="AB72" s="90" t="str">
        <f t="shared" si="88"/>
        <v/>
      </c>
      <c r="AC72" s="90" t="str">
        <f t="shared" si="88"/>
        <v/>
      </c>
      <c r="AD72" s="90" t="str">
        <f t="shared" si="88"/>
        <v/>
      </c>
      <c r="AE72" s="90" t="str">
        <f t="shared" si="88"/>
        <v/>
      </c>
      <c r="AF72" s="90" t="str">
        <f t="shared" si="88"/>
        <v/>
      </c>
      <c r="AG72" s="90" t="str">
        <f t="shared" si="88"/>
        <v/>
      </c>
      <c r="AH72" s="8" t="str">
        <f t="shared" ref="AH72:AV72" si="89">IFERROR(AH46/SUMIFS(AH$27:AH$48,$M$27:$M$48,$M46),"")</f>
        <v/>
      </c>
      <c r="AI72" s="8" t="str">
        <f t="shared" si="89"/>
        <v/>
      </c>
      <c r="AJ72" s="8" t="str">
        <f t="shared" si="89"/>
        <v/>
      </c>
      <c r="AK72" s="8" t="str">
        <f t="shared" si="89"/>
        <v/>
      </c>
      <c r="AL72" s="8" t="str">
        <f t="shared" si="89"/>
        <v/>
      </c>
      <c r="AM72" s="8" t="str">
        <f t="shared" si="89"/>
        <v/>
      </c>
      <c r="AN72" s="8" t="str">
        <f t="shared" si="89"/>
        <v/>
      </c>
      <c r="AO72" s="8" t="str">
        <f t="shared" si="89"/>
        <v/>
      </c>
      <c r="AP72" s="8" t="str">
        <f t="shared" si="89"/>
        <v/>
      </c>
      <c r="AQ72" s="8" t="str">
        <f t="shared" si="89"/>
        <v/>
      </c>
      <c r="AR72" s="8" t="str">
        <f t="shared" si="89"/>
        <v/>
      </c>
      <c r="AS72" s="8" t="str">
        <f t="shared" si="89"/>
        <v/>
      </c>
      <c r="AT72" s="8" t="str">
        <f t="shared" si="89"/>
        <v/>
      </c>
      <c r="AU72" s="8" t="str">
        <f t="shared" si="89"/>
        <v/>
      </c>
      <c r="AV72" s="81" t="str">
        <f t="shared" si="89"/>
        <v/>
      </c>
    </row>
    <row r="73" spans="1:48" x14ac:dyDescent="0.3">
      <c r="A73" s="47" t="str">
        <f t="shared" si="45"/>
        <v>Unlabeled</v>
      </c>
      <c r="B73" s="47" t="str">
        <f t="shared" si="46"/>
        <v>U.S. Manufactured</v>
      </c>
      <c r="M73" s="123" t="str">
        <f t="shared" si="47"/>
        <v>Unlabeled</v>
      </c>
      <c r="N73" s="47" t="str">
        <f t="shared" si="47"/>
        <v>U.S. Manufactured</v>
      </c>
      <c r="O73" s="96" t="str">
        <f t="shared" ref="O73:AG73" si="90">IFERROR(O53/SUMIFS(O$21:O$36,$M$21:$M$36,$M73),"")</f>
        <v/>
      </c>
      <c r="P73" s="96" t="str">
        <f t="shared" si="90"/>
        <v/>
      </c>
      <c r="Q73" s="96" t="str">
        <f t="shared" si="90"/>
        <v/>
      </c>
      <c r="R73" s="96" t="str">
        <f t="shared" si="90"/>
        <v/>
      </c>
      <c r="S73" s="96" t="str">
        <f t="shared" si="90"/>
        <v/>
      </c>
      <c r="T73" s="96" t="str">
        <f t="shared" si="90"/>
        <v/>
      </c>
      <c r="U73" s="96" t="str">
        <f t="shared" si="90"/>
        <v/>
      </c>
      <c r="V73" s="96" t="str">
        <f t="shared" si="90"/>
        <v/>
      </c>
      <c r="W73" s="96" t="str">
        <f t="shared" si="90"/>
        <v/>
      </c>
      <c r="X73" s="96" t="str">
        <f t="shared" si="90"/>
        <v/>
      </c>
      <c r="Y73" s="96" t="str">
        <f t="shared" si="90"/>
        <v/>
      </c>
      <c r="Z73" s="96" t="str">
        <f t="shared" si="90"/>
        <v/>
      </c>
      <c r="AA73" s="96" t="str">
        <f t="shared" si="90"/>
        <v/>
      </c>
      <c r="AB73" s="96" t="str">
        <f t="shared" si="90"/>
        <v/>
      </c>
      <c r="AC73" s="96" t="str">
        <f t="shared" si="90"/>
        <v/>
      </c>
      <c r="AD73" s="96" t="str">
        <f t="shared" si="90"/>
        <v/>
      </c>
      <c r="AE73" s="96" t="str">
        <f t="shared" si="90"/>
        <v/>
      </c>
      <c r="AF73" s="96" t="str">
        <f t="shared" si="90"/>
        <v/>
      </c>
      <c r="AG73" s="96" t="str">
        <f t="shared" si="90"/>
        <v/>
      </c>
      <c r="AH73" s="8">
        <f t="shared" ref="AH73:AV73" si="91">IFERROR(AH47/SUMIFS(AH$27:AH$48,$M$27:$M$48,$M47),"")</f>
        <v>0</v>
      </c>
      <c r="AI73" s="8">
        <f t="shared" si="91"/>
        <v>1.0633284643129129E-3</v>
      </c>
      <c r="AJ73" s="8">
        <f t="shared" si="91"/>
        <v>2.1125495188974525E-2</v>
      </c>
      <c r="AK73" s="8" t="str">
        <f t="shared" si="91"/>
        <v/>
      </c>
      <c r="AL73" s="8">
        <f t="shared" si="91"/>
        <v>0</v>
      </c>
      <c r="AM73" s="8" t="str">
        <f t="shared" si="91"/>
        <v/>
      </c>
      <c r="AN73" s="8" t="str">
        <f t="shared" si="91"/>
        <v/>
      </c>
      <c r="AO73" s="8" t="str">
        <f t="shared" si="91"/>
        <v/>
      </c>
      <c r="AP73" s="8" t="str">
        <f t="shared" si="91"/>
        <v/>
      </c>
      <c r="AQ73" s="8" t="str">
        <f t="shared" si="91"/>
        <v/>
      </c>
      <c r="AR73" s="8" t="str">
        <f t="shared" si="91"/>
        <v/>
      </c>
      <c r="AS73" s="8">
        <f t="shared" si="91"/>
        <v>0</v>
      </c>
      <c r="AT73" s="8" t="str">
        <f t="shared" si="91"/>
        <v/>
      </c>
      <c r="AU73" s="8">
        <f t="shared" si="91"/>
        <v>0.81049586574826993</v>
      </c>
      <c r="AV73" s="81" t="str">
        <f t="shared" si="91"/>
        <v/>
      </c>
    </row>
    <row r="74" spans="1:48" x14ac:dyDescent="0.3">
      <c r="A74" s="47" t="str">
        <f t="shared" si="45"/>
        <v>Unlabeled</v>
      </c>
      <c r="B74" s="47">
        <f t="shared" si="46"/>
        <v>0</v>
      </c>
      <c r="M74" s="122" t="str">
        <f t="shared" si="47"/>
        <v>Unlabeled</v>
      </c>
      <c r="N74" s="119">
        <f t="shared" si="47"/>
        <v>0</v>
      </c>
      <c r="O74" s="73" t="str">
        <f t="shared" ref="O74:AG74" si="92">IFERROR(O54/SUMIFS(O$21:O$36,$M$21:$M$36,$M74),"")</f>
        <v/>
      </c>
      <c r="P74" s="73" t="str">
        <f t="shared" si="92"/>
        <v/>
      </c>
      <c r="Q74" s="73" t="str">
        <f t="shared" si="92"/>
        <v/>
      </c>
      <c r="R74" s="73" t="str">
        <f t="shared" si="92"/>
        <v/>
      </c>
      <c r="S74" s="73" t="str">
        <f t="shared" si="92"/>
        <v/>
      </c>
      <c r="T74" s="73" t="str">
        <f t="shared" si="92"/>
        <v/>
      </c>
      <c r="U74" s="73" t="str">
        <f t="shared" si="92"/>
        <v/>
      </c>
      <c r="V74" s="73" t="str">
        <f t="shared" si="92"/>
        <v/>
      </c>
      <c r="W74" s="73" t="str">
        <f t="shared" si="92"/>
        <v/>
      </c>
      <c r="X74" s="73" t="str">
        <f t="shared" si="92"/>
        <v/>
      </c>
      <c r="Y74" s="73" t="str">
        <f t="shared" si="92"/>
        <v/>
      </c>
      <c r="Z74" s="73" t="str">
        <f t="shared" si="92"/>
        <v/>
      </c>
      <c r="AA74" s="73" t="str">
        <f t="shared" si="92"/>
        <v/>
      </c>
      <c r="AB74" s="73" t="str">
        <f t="shared" si="92"/>
        <v/>
      </c>
      <c r="AC74" s="73" t="str">
        <f t="shared" si="92"/>
        <v/>
      </c>
      <c r="AD74" s="73" t="str">
        <f t="shared" si="92"/>
        <v/>
      </c>
      <c r="AE74" s="73" t="str">
        <f t="shared" si="92"/>
        <v/>
      </c>
      <c r="AF74" s="73" t="str">
        <f t="shared" si="92"/>
        <v/>
      </c>
      <c r="AG74" s="73" t="str">
        <f t="shared" si="92"/>
        <v/>
      </c>
      <c r="AH74" s="73">
        <f t="shared" ref="AH74:AV74" si="93">IFERROR(AH48/SUMIFS(AH$27:AH$48,$M$27:$M$48,$M48),"")</f>
        <v>1.063240432431442</v>
      </c>
      <c r="AI74" s="73">
        <f t="shared" si="93"/>
        <v>0.99893667153568722</v>
      </c>
      <c r="AJ74" s="73">
        <f t="shared" si="93"/>
        <v>0.96474250716551768</v>
      </c>
      <c r="AK74" s="73">
        <f t="shared" si="93"/>
        <v>1</v>
      </c>
      <c r="AL74" s="73">
        <f t="shared" si="93"/>
        <v>1</v>
      </c>
      <c r="AM74" s="73" t="str">
        <f t="shared" si="93"/>
        <v/>
      </c>
      <c r="AN74" s="73">
        <f t="shared" si="93"/>
        <v>1</v>
      </c>
      <c r="AO74" s="73">
        <f t="shared" si="93"/>
        <v>1</v>
      </c>
      <c r="AP74" s="73">
        <f t="shared" si="93"/>
        <v>1</v>
      </c>
      <c r="AQ74" s="73">
        <f t="shared" si="93"/>
        <v>1</v>
      </c>
      <c r="AR74" s="73">
        <f t="shared" si="93"/>
        <v>1</v>
      </c>
      <c r="AS74" s="73">
        <f t="shared" si="93"/>
        <v>1</v>
      </c>
      <c r="AT74" s="73">
        <f t="shared" si="93"/>
        <v>1</v>
      </c>
      <c r="AU74" s="73">
        <f t="shared" si="93"/>
        <v>0</v>
      </c>
      <c r="AV74" s="85" t="str">
        <f t="shared" si="93"/>
        <v/>
      </c>
    </row>
    <row r="75" spans="1:48" x14ac:dyDescent="0.3"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 t="b">
        <f t="shared" ref="AH75:AV75" si="94">SUM(AH53:AH74)=3</f>
        <v>1</v>
      </c>
      <c r="AI75" s="8" t="b">
        <f t="shared" si="94"/>
        <v>1</v>
      </c>
      <c r="AJ75" s="8" t="b">
        <f t="shared" si="94"/>
        <v>1</v>
      </c>
      <c r="AK75" s="8" t="b">
        <f t="shared" si="94"/>
        <v>1</v>
      </c>
      <c r="AL75" s="8" t="b">
        <f t="shared" si="94"/>
        <v>1</v>
      </c>
      <c r="AM75" s="8" t="b">
        <f t="shared" si="94"/>
        <v>0</v>
      </c>
      <c r="AN75" s="8" t="b">
        <f t="shared" si="94"/>
        <v>1</v>
      </c>
      <c r="AO75" s="8" t="b">
        <f t="shared" si="94"/>
        <v>1</v>
      </c>
      <c r="AP75" s="8" t="b">
        <f t="shared" si="94"/>
        <v>1</v>
      </c>
      <c r="AQ75" s="8" t="b">
        <f t="shared" si="94"/>
        <v>1</v>
      </c>
      <c r="AR75" s="8" t="b">
        <f t="shared" si="94"/>
        <v>1</v>
      </c>
      <c r="AS75" s="8" t="b">
        <f t="shared" si="94"/>
        <v>1</v>
      </c>
      <c r="AT75" s="8" t="b">
        <f t="shared" si="94"/>
        <v>1</v>
      </c>
      <c r="AU75" s="8" t="b">
        <f t="shared" si="94"/>
        <v>1</v>
      </c>
      <c r="AV75" s="8" t="b">
        <f t="shared" si="94"/>
        <v>0</v>
      </c>
    </row>
    <row r="76" spans="1:48" ht="15" customHeight="1" thickBot="1" x14ac:dyDescent="0.35"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T2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26" sqref="F26"/>
    </sheetView>
  </sheetViews>
  <sheetFormatPr defaultColWidth="11.5546875" defaultRowHeight="14.4" x14ac:dyDescent="0.3"/>
  <cols>
    <col min="1" max="1" width="12.6640625" customWidth="1"/>
    <col min="2" max="5" width="8" customWidth="1"/>
    <col min="6" max="6" width="14" customWidth="1"/>
    <col min="7" max="7" width="17.44140625" customWidth="1"/>
    <col min="8" max="8" width="20.6640625" customWidth="1"/>
    <col min="9" max="9" width="14.88671875" customWidth="1"/>
    <col min="12" max="12" width="20.44140625" customWidth="1"/>
    <col min="13" max="42" width="10.109375" customWidth="1"/>
    <col min="43" max="43" width="21.6640625" customWidth="1"/>
    <col min="44" max="44" width="21.44140625" customWidth="1"/>
    <col min="45" max="45" width="18.5546875" customWidth="1"/>
    <col min="46" max="46" width="10.109375" customWidth="1"/>
  </cols>
  <sheetData>
    <row r="1" spans="1:46" x14ac:dyDescent="0.3">
      <c r="A1" s="26"/>
      <c r="B1" s="20">
        <f t="shared" ref="B1:I1" si="0">B10</f>
        <v>2015</v>
      </c>
      <c r="C1" s="20">
        <f t="shared" si="0"/>
        <v>2021</v>
      </c>
      <c r="D1" s="20">
        <f t="shared" si="0"/>
        <v>2022</v>
      </c>
      <c r="E1" s="20">
        <f t="shared" si="0"/>
        <v>2023</v>
      </c>
      <c r="F1" s="20" t="str">
        <f t="shared" si="0"/>
        <v>2021-2021</v>
      </c>
      <c r="G1" s="20" t="str">
        <f t="shared" si="0"/>
        <v>2015-2021</v>
      </c>
      <c r="H1" s="20" t="str">
        <f t="shared" si="0"/>
        <v>2023/2022</v>
      </c>
      <c r="I1" s="20" t="str">
        <f t="shared" si="0"/>
        <v>Share 2022</v>
      </c>
      <c r="J1" s="20" t="str">
        <f>J10</f>
        <v>Share 2023</v>
      </c>
      <c r="L1" t="s">
        <v>273</v>
      </c>
      <c r="M1" t="s">
        <v>239</v>
      </c>
      <c r="N1" t="s">
        <v>240</v>
      </c>
      <c r="O1" t="s">
        <v>241</v>
      </c>
      <c r="P1" t="s">
        <v>242</v>
      </c>
      <c r="Q1" t="s">
        <v>243</v>
      </c>
      <c r="R1" t="s">
        <v>244</v>
      </c>
      <c r="S1" t="s">
        <v>245</v>
      </c>
      <c r="T1" t="s">
        <v>246</v>
      </c>
      <c r="U1" t="s">
        <v>247</v>
      </c>
      <c r="V1" t="s">
        <v>248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257</v>
      </c>
      <c r="AF1" t="s">
        <v>258</v>
      </c>
      <c r="AG1" t="s">
        <v>259</v>
      </c>
      <c r="AH1" t="s">
        <v>260</v>
      </c>
      <c r="AI1" t="s">
        <v>261</v>
      </c>
      <c r="AJ1" t="s">
        <v>262</v>
      </c>
      <c r="AK1" t="s">
        <v>263</v>
      </c>
      <c r="AL1" t="s">
        <v>264</v>
      </c>
      <c r="AM1" t="s">
        <v>265</v>
      </c>
      <c r="AN1" t="s">
        <v>266</v>
      </c>
      <c r="AO1" t="s">
        <v>267</v>
      </c>
      <c r="AP1" t="s">
        <v>268</v>
      </c>
      <c r="AQ1" t="s">
        <v>269</v>
      </c>
      <c r="AR1" t="s">
        <v>270</v>
      </c>
      <c r="AS1" t="s">
        <v>271</v>
      </c>
      <c r="AT1" t="s">
        <v>272</v>
      </c>
    </row>
    <row r="2" spans="1:46" x14ac:dyDescent="0.3">
      <c r="A2" s="4" t="str">
        <f t="shared" ref="A2:A7" si="1">L2</f>
        <v>1</v>
      </c>
      <c r="B2" s="4"/>
      <c r="C2" s="24"/>
      <c r="D2" s="24"/>
      <c r="E2" s="24"/>
      <c r="F2" s="12"/>
      <c r="G2" s="8"/>
      <c r="H2" s="8"/>
      <c r="I2" s="21"/>
      <c r="J2" s="21"/>
      <c r="L2" t="s">
        <v>274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>
        <v>39579855166.986603</v>
      </c>
      <c r="X2" s="11">
        <v>45197866304.451103</v>
      </c>
      <c r="Y2" s="11">
        <v>41871677716.288399</v>
      </c>
      <c r="Z2" s="11">
        <v>60628984338.348701</v>
      </c>
      <c r="AA2" s="11">
        <v>72073593931.546799</v>
      </c>
      <c r="AB2" s="11">
        <v>82191621107.469803</v>
      </c>
      <c r="AC2" s="11">
        <v>65216824578.624901</v>
      </c>
      <c r="AD2" s="11">
        <v>99476690536.438705</v>
      </c>
      <c r="AE2" s="11">
        <v>89664361004.257401</v>
      </c>
      <c r="AF2" s="11">
        <v>105185308345.763</v>
      </c>
      <c r="AG2" s="11">
        <v>76858121124.051895</v>
      </c>
      <c r="AH2" s="11">
        <v>84511629723.707794</v>
      </c>
      <c r="AI2" s="11">
        <v>72747870858.840805</v>
      </c>
      <c r="AJ2" s="11">
        <v>88281955325.343399</v>
      </c>
      <c r="AK2" s="11">
        <v>58657736535.8974</v>
      </c>
      <c r="AL2" s="11">
        <v>66374936763.419899</v>
      </c>
      <c r="AM2" s="11">
        <v>64229067462.530701</v>
      </c>
      <c r="AN2" s="11">
        <v>67355889099.584</v>
      </c>
      <c r="AO2" s="11">
        <v>73920890931.178802</v>
      </c>
      <c r="AP2" s="11">
        <v>104278371953.715</v>
      </c>
      <c r="AQ2" s="11">
        <v>102045500387.258</v>
      </c>
      <c r="AR2" s="11">
        <v>83031379889.599304</v>
      </c>
      <c r="AS2" s="11">
        <v>90700478946.814804</v>
      </c>
      <c r="AT2" s="11">
        <v>93831048286.002502</v>
      </c>
    </row>
    <row r="3" spans="1:46" x14ac:dyDescent="0.3">
      <c r="A3" s="4" t="str">
        <f t="shared" si="1"/>
        <v>2</v>
      </c>
      <c r="B3" s="4"/>
      <c r="C3" s="24"/>
      <c r="D3" s="24"/>
      <c r="E3" s="24"/>
      <c r="F3" s="12"/>
      <c r="G3" s="8"/>
      <c r="H3" s="8"/>
      <c r="I3" s="21"/>
      <c r="J3" s="21"/>
      <c r="L3" t="s">
        <v>275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>
        <v>30488476147.676601</v>
      </c>
      <c r="X3" s="11">
        <v>35658212730.404198</v>
      </c>
      <c r="Y3" s="11">
        <v>53468991828.778099</v>
      </c>
      <c r="Z3" s="11">
        <v>50104119626.498802</v>
      </c>
      <c r="AA3" s="11">
        <v>59735734957.762901</v>
      </c>
      <c r="AB3" s="11">
        <v>66408009003.466202</v>
      </c>
      <c r="AC3" s="11">
        <v>90944163227.9711</v>
      </c>
      <c r="AD3" s="11">
        <v>71581282476.514893</v>
      </c>
      <c r="AE3" s="11">
        <v>95858643198.796295</v>
      </c>
      <c r="AF3" s="11">
        <v>88567212923.906998</v>
      </c>
      <c r="AG3" s="11">
        <v>95679375813.887695</v>
      </c>
      <c r="AH3" s="11">
        <v>76340782697.807693</v>
      </c>
      <c r="AI3" s="11">
        <v>97430470454.814804</v>
      </c>
      <c r="AJ3" s="11">
        <v>47161410128.453796</v>
      </c>
      <c r="AK3" s="11">
        <v>64876581768.107498</v>
      </c>
      <c r="AL3" s="11">
        <v>70705778641.223694</v>
      </c>
      <c r="AM3" s="11">
        <v>83338070960.605194</v>
      </c>
      <c r="AN3" s="11">
        <v>74934848863.233093</v>
      </c>
      <c r="AO3" s="11">
        <v>79173891045.184296</v>
      </c>
      <c r="AP3" s="11">
        <v>91188443138.824402</v>
      </c>
      <c r="AQ3" s="11">
        <v>118353483306.377</v>
      </c>
      <c r="AR3" s="11">
        <v>113030614881.231</v>
      </c>
      <c r="AS3" s="11">
        <v>92687913219.319199</v>
      </c>
      <c r="AT3" s="11">
        <v>122169498084.72301</v>
      </c>
    </row>
    <row r="4" spans="1:46" x14ac:dyDescent="0.3">
      <c r="A4" s="4" t="str">
        <f t="shared" si="1"/>
        <v>3</v>
      </c>
      <c r="B4" s="4"/>
      <c r="C4" s="24"/>
      <c r="D4" s="24"/>
      <c r="E4" s="24"/>
      <c r="F4" s="12"/>
      <c r="G4" s="8"/>
      <c r="H4" s="8"/>
      <c r="I4" s="21"/>
      <c r="J4" s="21"/>
      <c r="L4" t="s">
        <v>276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>
        <v>30051830582.044498</v>
      </c>
      <c r="X4" s="11">
        <v>29546235134.181099</v>
      </c>
      <c r="Y4" s="11">
        <v>32514804393.305302</v>
      </c>
      <c r="Z4" s="11">
        <v>44326222096.902603</v>
      </c>
      <c r="AA4" s="11">
        <v>47287210537.3255</v>
      </c>
      <c r="AB4" s="11">
        <v>52144127399.204002</v>
      </c>
      <c r="AC4" s="11">
        <v>54837278210.871597</v>
      </c>
      <c r="AD4" s="11">
        <v>62947498042.1502</v>
      </c>
      <c r="AE4" s="11">
        <v>70265937354.077103</v>
      </c>
      <c r="AF4" s="11">
        <v>73003340331.280304</v>
      </c>
      <c r="AG4" s="11">
        <v>78254055376.378906</v>
      </c>
      <c r="AH4" s="11">
        <v>86397758416.691605</v>
      </c>
      <c r="AI4" s="11">
        <v>79402020830.376099</v>
      </c>
      <c r="AJ4" s="11">
        <v>69439846613.058105</v>
      </c>
      <c r="AK4" s="11">
        <v>72089283751.642197</v>
      </c>
      <c r="AL4" s="11">
        <v>55195683356.311096</v>
      </c>
      <c r="AM4" s="11">
        <v>61208777099.853302</v>
      </c>
      <c r="AN4" s="11">
        <v>72583791772.383408</v>
      </c>
      <c r="AO4" s="11">
        <v>90344980624.098602</v>
      </c>
      <c r="AP4" s="11">
        <v>80012527011.338501</v>
      </c>
      <c r="AQ4" s="11">
        <v>97065505447.711105</v>
      </c>
      <c r="AR4" s="11">
        <v>79881976456.230194</v>
      </c>
      <c r="AS4" s="11">
        <v>107079847175.86</v>
      </c>
      <c r="AT4" s="11"/>
    </row>
    <row r="5" spans="1:46" x14ac:dyDescent="0.3">
      <c r="A5" s="4" t="str">
        <f t="shared" si="1"/>
        <v>4</v>
      </c>
      <c r="B5" s="4"/>
      <c r="C5" s="24"/>
      <c r="D5" s="24"/>
      <c r="E5" s="24"/>
      <c r="F5" s="27"/>
      <c r="G5" s="8"/>
      <c r="H5" s="8"/>
      <c r="I5" s="21"/>
      <c r="J5" s="21"/>
      <c r="L5" t="s">
        <v>277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>
        <v>32058324609.679699</v>
      </c>
      <c r="X5" s="11">
        <v>33591324374.7999</v>
      </c>
      <c r="Y5" s="11">
        <v>41955047287.756599</v>
      </c>
      <c r="Z5" s="11">
        <v>56473761450.586899</v>
      </c>
      <c r="AA5" s="11">
        <v>50665417622.153801</v>
      </c>
      <c r="AB5" s="11">
        <v>64919603515.750198</v>
      </c>
      <c r="AC5" s="11">
        <v>84166912093.385498</v>
      </c>
      <c r="AD5" s="11">
        <v>94148009525.804993</v>
      </c>
      <c r="AE5" s="11">
        <v>122199158190.274</v>
      </c>
      <c r="AF5" s="11">
        <v>114799519186.035</v>
      </c>
      <c r="AG5" s="11">
        <v>111612316526.689</v>
      </c>
      <c r="AH5" s="11">
        <v>121315745122.955</v>
      </c>
      <c r="AI5" s="11">
        <v>108056068511.55499</v>
      </c>
      <c r="AJ5" s="11">
        <v>101697840275.826</v>
      </c>
      <c r="AK5" s="11">
        <v>87660758568.851898</v>
      </c>
      <c r="AL5" s="11">
        <v>81908043005.669693</v>
      </c>
      <c r="AM5" s="11">
        <v>89585870105.402893</v>
      </c>
      <c r="AN5" s="11">
        <v>105741317070.138</v>
      </c>
      <c r="AO5" s="11">
        <v>115516058152.99001</v>
      </c>
      <c r="AP5" s="11">
        <v>108376064046.06799</v>
      </c>
      <c r="AQ5" s="11">
        <v>105137009962.241</v>
      </c>
      <c r="AR5" s="11">
        <v>111119917370.597</v>
      </c>
      <c r="AS5" s="11">
        <v>123852452707.21001</v>
      </c>
      <c r="AT5" s="11"/>
    </row>
    <row r="6" spans="1:46" x14ac:dyDescent="0.3">
      <c r="A6" s="4">
        <f t="shared" si="1"/>
        <v>0</v>
      </c>
      <c r="B6" s="4"/>
      <c r="C6" s="24"/>
      <c r="D6" s="24"/>
      <c r="E6" s="24"/>
      <c r="F6" s="12"/>
      <c r="G6" s="8"/>
      <c r="H6" s="8"/>
      <c r="I6" s="21"/>
      <c r="J6" s="21"/>
      <c r="M6" s="11">
        <v>120350129405</v>
      </c>
      <c r="N6" s="11">
        <v>136154193844</v>
      </c>
      <c r="O6" s="11">
        <v>123406660550</v>
      </c>
      <c r="P6" s="11">
        <v>121373382142</v>
      </c>
      <c r="Q6" s="11">
        <v>117161902725</v>
      </c>
      <c r="R6" s="11">
        <v>116592014868</v>
      </c>
      <c r="S6" s="11">
        <v>118448779098</v>
      </c>
      <c r="T6" s="11">
        <v>115982151879</v>
      </c>
      <c r="U6" s="11">
        <v>116965882167</v>
      </c>
      <c r="V6" s="11">
        <v>122185036488</v>
      </c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x14ac:dyDescent="0.3">
      <c r="A7" s="4" t="str">
        <f t="shared" si="1"/>
        <v>Grand Total</v>
      </c>
      <c r="B7" s="4"/>
      <c r="C7" s="24"/>
      <c r="D7" s="24"/>
      <c r="E7" s="24"/>
      <c r="F7" s="27"/>
      <c r="G7" s="8"/>
      <c r="H7" s="8"/>
      <c r="I7" s="21"/>
      <c r="J7" s="21"/>
      <c r="L7" s="35" t="s">
        <v>24</v>
      </c>
      <c r="M7" s="11">
        <f>SUM(M2:M6)</f>
        <v>120350129405</v>
      </c>
      <c r="N7" s="11">
        <f t="shared" ref="N7:AT7" si="2">SUM(N2:N6)</f>
        <v>136154193844</v>
      </c>
      <c r="O7" s="11">
        <f t="shared" si="2"/>
        <v>123406660550</v>
      </c>
      <c r="P7" s="11">
        <f t="shared" si="2"/>
        <v>121373382142</v>
      </c>
      <c r="Q7" s="11">
        <f t="shared" si="2"/>
        <v>117161902725</v>
      </c>
      <c r="R7" s="11">
        <f t="shared" si="2"/>
        <v>116592014868</v>
      </c>
      <c r="S7" s="11">
        <f t="shared" si="2"/>
        <v>118448779098</v>
      </c>
      <c r="T7" s="11">
        <f t="shared" si="2"/>
        <v>115982151879</v>
      </c>
      <c r="U7" s="11">
        <f t="shared" si="2"/>
        <v>116965882167</v>
      </c>
      <c r="V7" s="11">
        <f t="shared" si="2"/>
        <v>122185036488</v>
      </c>
      <c r="W7" s="11">
        <f t="shared" si="2"/>
        <v>132178486506.38741</v>
      </c>
      <c r="X7" s="11">
        <f t="shared" si="2"/>
        <v>143993638543.8363</v>
      </c>
      <c r="Y7" s="11">
        <f t="shared" si="2"/>
        <v>169810521226.12839</v>
      </c>
      <c r="Z7" s="11">
        <f t="shared" si="2"/>
        <v>211533087512.33704</v>
      </c>
      <c r="AA7" s="11">
        <f t="shared" si="2"/>
        <v>229761957048.789</v>
      </c>
      <c r="AB7" s="11">
        <f t="shared" si="2"/>
        <v>265663361025.8902</v>
      </c>
      <c r="AC7" s="11">
        <f t="shared" si="2"/>
        <v>295165178110.85309</v>
      </c>
      <c r="AD7" s="11">
        <f t="shared" si="2"/>
        <v>328153480580.90881</v>
      </c>
      <c r="AE7" s="11">
        <f t="shared" si="2"/>
        <v>377988099747.40479</v>
      </c>
      <c r="AF7" s="11">
        <f t="shared" si="2"/>
        <v>381555380786.98529</v>
      </c>
      <c r="AG7" s="11">
        <f t="shared" si="2"/>
        <v>362403868841.00745</v>
      </c>
      <c r="AH7" s="11">
        <f t="shared" si="2"/>
        <v>368565915961.16211</v>
      </c>
      <c r="AI7" s="11">
        <f t="shared" si="2"/>
        <v>357636430655.58667</v>
      </c>
      <c r="AJ7" s="11">
        <f t="shared" si="2"/>
        <v>306581052342.68127</v>
      </c>
      <c r="AK7" s="11">
        <f t="shared" si="2"/>
        <v>283284360624.49902</v>
      </c>
      <c r="AL7" s="11">
        <f t="shared" si="2"/>
        <v>274184441766.62439</v>
      </c>
      <c r="AM7" s="11">
        <f t="shared" si="2"/>
        <v>298361785628.39209</v>
      </c>
      <c r="AN7" s="11">
        <f t="shared" si="2"/>
        <v>320615846805.3385</v>
      </c>
      <c r="AO7" s="11">
        <f t="shared" si="2"/>
        <v>358955820753.45172</v>
      </c>
      <c r="AP7" s="11">
        <f t="shared" si="2"/>
        <v>383855406149.94592</v>
      </c>
      <c r="AQ7" s="11">
        <f t="shared" si="2"/>
        <v>422601499103.58716</v>
      </c>
      <c r="AR7" s="11">
        <f t="shared" si="2"/>
        <v>387063888597.65753</v>
      </c>
      <c r="AS7" s="11">
        <f t="shared" si="2"/>
        <v>414320692049.20404</v>
      </c>
      <c r="AT7" s="11">
        <f t="shared" si="2"/>
        <v>216000546370.72552</v>
      </c>
    </row>
    <row r="8" spans="1:46" x14ac:dyDescent="0.3">
      <c r="C8" s="24"/>
      <c r="D8" s="24"/>
      <c r="E8" s="24"/>
      <c r="F8" s="27"/>
      <c r="G8" s="8"/>
      <c r="H8" s="8"/>
      <c r="I8" s="21"/>
      <c r="J8" s="21"/>
    </row>
    <row r="9" spans="1:46" x14ac:dyDescent="0.3">
      <c r="A9">
        <v>1000000000</v>
      </c>
      <c r="C9" s="24"/>
      <c r="D9" s="24"/>
      <c r="E9" s="24"/>
      <c r="F9" s="12"/>
      <c r="G9" s="8"/>
      <c r="H9" s="8"/>
      <c r="I9" s="21"/>
      <c r="J9" s="21"/>
    </row>
    <row r="10" spans="1:46" x14ac:dyDescent="0.3">
      <c r="A10" s="32" t="s">
        <v>106</v>
      </c>
      <c r="B10" s="33">
        <f>AL10</f>
        <v>2015</v>
      </c>
      <c r="C10" s="34">
        <f t="shared" ref="C10:E16" si="3">AR10</f>
        <v>2021</v>
      </c>
      <c r="D10" s="34">
        <f t="shared" si="3"/>
        <v>2022</v>
      </c>
      <c r="E10" s="34">
        <f>AT10</f>
        <v>2023</v>
      </c>
      <c r="F10" s="34" t="str">
        <f>C10&amp;"-"&amp;C10</f>
        <v>2021-2021</v>
      </c>
      <c r="G10" s="34" t="str">
        <f>B10&amp;"-"&amp;C10</f>
        <v>2015-2021</v>
      </c>
      <c r="H10" s="34" t="str">
        <f>E10&amp;"/"&amp;D10</f>
        <v>2023/2022</v>
      </c>
      <c r="I10" s="34" t="str">
        <f>"Share "&amp;AS10</f>
        <v>Share 2022</v>
      </c>
      <c r="J10" s="34" t="str">
        <f>"Share "&amp;AT10</f>
        <v>Share 2023</v>
      </c>
      <c r="L10" s="1" t="s">
        <v>22</v>
      </c>
      <c r="M10" s="1">
        <f t="shared" ref="M10:AT10" si="4">M1+0</f>
        <v>1990</v>
      </c>
      <c r="N10" s="1">
        <f t="shared" si="4"/>
        <v>1991</v>
      </c>
      <c r="O10" s="1">
        <f t="shared" si="4"/>
        <v>1992</v>
      </c>
      <c r="P10" s="1">
        <f t="shared" si="4"/>
        <v>1993</v>
      </c>
      <c r="Q10" s="1">
        <f t="shared" si="4"/>
        <v>1994</v>
      </c>
      <c r="R10" s="1">
        <f t="shared" si="4"/>
        <v>1995</v>
      </c>
      <c r="S10" s="1">
        <f t="shared" si="4"/>
        <v>1996</v>
      </c>
      <c r="T10" s="1">
        <f t="shared" si="4"/>
        <v>1997</v>
      </c>
      <c r="U10" s="1">
        <f t="shared" si="4"/>
        <v>1998</v>
      </c>
      <c r="V10" s="1">
        <f t="shared" si="4"/>
        <v>1999</v>
      </c>
      <c r="W10" s="6">
        <f t="shared" si="4"/>
        <v>2000</v>
      </c>
      <c r="X10" s="6">
        <f t="shared" si="4"/>
        <v>2001</v>
      </c>
      <c r="Y10" s="6">
        <f t="shared" si="4"/>
        <v>2002</v>
      </c>
      <c r="Z10" s="6">
        <f t="shared" si="4"/>
        <v>2003</v>
      </c>
      <c r="AA10" s="6">
        <f t="shared" si="4"/>
        <v>2004</v>
      </c>
      <c r="AB10" s="6">
        <f t="shared" si="4"/>
        <v>2005</v>
      </c>
      <c r="AC10" s="6">
        <f t="shared" si="4"/>
        <v>2006</v>
      </c>
      <c r="AD10" s="6">
        <f t="shared" si="4"/>
        <v>2007</v>
      </c>
      <c r="AE10" s="6">
        <f t="shared" si="4"/>
        <v>2008</v>
      </c>
      <c r="AF10" s="6">
        <f t="shared" si="4"/>
        <v>2009</v>
      </c>
      <c r="AG10" s="6">
        <f t="shared" si="4"/>
        <v>2010</v>
      </c>
      <c r="AH10" s="6">
        <f t="shared" si="4"/>
        <v>2011</v>
      </c>
      <c r="AI10" s="6">
        <f t="shared" si="4"/>
        <v>2012</v>
      </c>
      <c r="AJ10" s="6">
        <f t="shared" si="4"/>
        <v>2013</v>
      </c>
      <c r="AK10" s="6">
        <f t="shared" si="4"/>
        <v>2014</v>
      </c>
      <c r="AL10" s="6">
        <f t="shared" si="4"/>
        <v>2015</v>
      </c>
      <c r="AM10" s="6">
        <f t="shared" si="4"/>
        <v>2016</v>
      </c>
      <c r="AN10" s="6">
        <f t="shared" si="4"/>
        <v>2017</v>
      </c>
      <c r="AO10" s="6">
        <f t="shared" si="4"/>
        <v>2018</v>
      </c>
      <c r="AP10" s="6">
        <f t="shared" si="4"/>
        <v>2019</v>
      </c>
      <c r="AQ10" s="6">
        <f t="shared" si="4"/>
        <v>2020</v>
      </c>
      <c r="AR10" s="6">
        <f t="shared" si="4"/>
        <v>2021</v>
      </c>
      <c r="AS10" s="6">
        <f t="shared" si="4"/>
        <v>2022</v>
      </c>
      <c r="AT10" s="6">
        <f t="shared" si="4"/>
        <v>2023</v>
      </c>
    </row>
    <row r="11" spans="1:46" x14ac:dyDescent="0.3">
      <c r="A11" s="4" t="str">
        <f t="shared" ref="A11:A16" si="5">L11</f>
        <v>1</v>
      </c>
      <c r="B11" s="24">
        <f>AL11</f>
        <v>79.613256415679402</v>
      </c>
      <c r="C11" s="24">
        <f t="shared" si="3"/>
        <v>88.784424505395137</v>
      </c>
      <c r="D11" s="24">
        <f t="shared" si="3"/>
        <v>90.700478946814798</v>
      </c>
      <c r="E11" s="24">
        <f>AT11</f>
        <v>89.495901795906391</v>
      </c>
      <c r="F11" s="12">
        <f>(D11/C11)-1</f>
        <v>2.1580974952461807E-2</v>
      </c>
      <c r="G11" s="8">
        <f>(D11/B11)-1</f>
        <v>0.13926352256270502</v>
      </c>
      <c r="H11" s="8">
        <f>E11/D11</f>
        <v>0.98671917541235088</v>
      </c>
      <c r="I11" s="21">
        <f>AS20</f>
        <v>0.21891370787738346</v>
      </c>
      <c r="J11" s="21">
        <f t="shared" ref="J11:J16" si="6">AT20</f>
        <v>0.43440190250703642</v>
      </c>
      <c r="L11" s="1" t="str">
        <f t="shared" ref="L11:L15" si="7">L2</f>
        <v>1</v>
      </c>
      <c r="M11" s="10" t="str">
        <f t="shared" ref="M11:AT11" si="8">IF(M2="","",M2/VLOOKUP(M$10,deflator,2,FALSE)/$A$9)</f>
        <v/>
      </c>
      <c r="N11" s="10" t="str">
        <f t="shared" si="8"/>
        <v/>
      </c>
      <c r="O11" s="10" t="str">
        <f t="shared" si="8"/>
        <v/>
      </c>
      <c r="P11" s="10" t="str">
        <f t="shared" si="8"/>
        <v/>
      </c>
      <c r="Q11" s="10" t="str">
        <f t="shared" si="8"/>
        <v/>
      </c>
      <c r="R11" s="10" t="str">
        <f t="shared" si="8"/>
        <v/>
      </c>
      <c r="S11" s="10" t="str">
        <f t="shared" si="8"/>
        <v/>
      </c>
      <c r="T11" s="10" t="str">
        <f t="shared" si="8"/>
        <v/>
      </c>
      <c r="U11" s="10" t="str">
        <f t="shared" si="8"/>
        <v/>
      </c>
      <c r="V11" s="10" t="str">
        <f t="shared" si="8"/>
        <v/>
      </c>
      <c r="W11" s="10">
        <f t="shared" si="8"/>
        <v>63.950361358811854</v>
      </c>
      <c r="X11" s="10">
        <f t="shared" si="8"/>
        <v>71.298600863041372</v>
      </c>
      <c r="Y11" s="10">
        <f t="shared" si="8"/>
        <v>65.025285174399301</v>
      </c>
      <c r="Z11" s="10">
        <f t="shared" si="8"/>
        <v>92.388770587754891</v>
      </c>
      <c r="AA11" s="10">
        <f t="shared" si="8"/>
        <v>107.20798111726327</v>
      </c>
      <c r="AB11" s="10">
        <f t="shared" si="8"/>
        <v>118.65632061628123</v>
      </c>
      <c r="AC11" s="10">
        <f t="shared" si="8"/>
        <v>91.181910902287882</v>
      </c>
      <c r="AD11" s="10">
        <f t="shared" si="8"/>
        <v>135.3695660067888</v>
      </c>
      <c r="AE11" s="10">
        <f t="shared" si="8"/>
        <v>119.52400737378122</v>
      </c>
      <c r="AF11" s="10">
        <f t="shared" si="8"/>
        <v>138.80316345102241</v>
      </c>
      <c r="AG11" s="10">
        <f t="shared" si="8"/>
        <v>100.54792426085746</v>
      </c>
      <c r="AH11" s="10">
        <f t="shared" si="8"/>
        <v>108.37626808795495</v>
      </c>
      <c r="AI11" s="10">
        <f t="shared" si="8"/>
        <v>91.611393755058756</v>
      </c>
      <c r="AJ11" s="10">
        <f t="shared" si="8"/>
        <v>109.1755536598067</v>
      </c>
      <c r="AK11" s="10">
        <f t="shared" si="8"/>
        <v>71.163475563541184</v>
      </c>
      <c r="AL11" s="10">
        <f t="shared" si="8"/>
        <v>79.613256415679402</v>
      </c>
      <c r="AM11" s="10">
        <f t="shared" si="8"/>
        <v>76.406257982185593</v>
      </c>
      <c r="AN11" s="10">
        <f t="shared" si="8"/>
        <v>78.720437295044547</v>
      </c>
      <c r="AO11" s="10">
        <f t="shared" si="8"/>
        <v>84.411115288389482</v>
      </c>
      <c r="AP11" s="10">
        <f t="shared" si="8"/>
        <v>116.78917985082033</v>
      </c>
      <c r="AQ11" s="10">
        <f t="shared" si="8"/>
        <v>112.78383246252675</v>
      </c>
      <c r="AR11" s="10">
        <f t="shared" si="8"/>
        <v>88.784424505395137</v>
      </c>
      <c r="AS11" s="10">
        <f t="shared" si="8"/>
        <v>90.700478946814798</v>
      </c>
      <c r="AT11" s="10">
        <f t="shared" si="8"/>
        <v>89.495901795906391</v>
      </c>
    </row>
    <row r="12" spans="1:46" x14ac:dyDescent="0.3">
      <c r="A12" s="4" t="str">
        <f t="shared" si="5"/>
        <v>2</v>
      </c>
      <c r="B12" s="24">
        <f t="shared" ref="B12:B16" si="9">AL12</f>
        <v>84.807874169400193</v>
      </c>
      <c r="C12" s="24">
        <f t="shared" si="3"/>
        <v>120.86223433916577</v>
      </c>
      <c r="D12" s="24">
        <f t="shared" si="3"/>
        <v>92.687913219319199</v>
      </c>
      <c r="E12" s="24">
        <f t="shared" si="3"/>
        <v>116.52506928963517</v>
      </c>
      <c r="F12" s="12">
        <f t="shared" ref="F12:F16" si="10">(D12/C12)-1</f>
        <v>-0.23311103980407377</v>
      </c>
      <c r="G12" s="8">
        <f t="shared" ref="G12:G16" si="11">(D12/B12)-1</f>
        <v>9.2916360975856538E-2</v>
      </c>
      <c r="H12" s="8">
        <f t="shared" ref="H12:H16" si="12">E12/D12</f>
        <v>1.2571765318948569</v>
      </c>
      <c r="I12" s="21">
        <f t="shared" ref="I12:I16" si="13">AS21</f>
        <v>0.22371055802424597</v>
      </c>
      <c r="J12" s="21">
        <f t="shared" si="6"/>
        <v>0.56559809749296364</v>
      </c>
      <c r="L12" s="1" t="str">
        <f t="shared" si="7"/>
        <v>2</v>
      </c>
      <c r="M12" s="10" t="str">
        <f t="shared" ref="M12:AT12" si="14">IF(M3="","",M3/VLOOKUP(M$10,deflator,2,FALSE)/$A$9)</f>
        <v/>
      </c>
      <c r="N12" s="10" t="str">
        <f t="shared" si="14"/>
        <v/>
      </c>
      <c r="O12" s="10" t="str">
        <f t="shared" si="14"/>
        <v/>
      </c>
      <c r="P12" s="10" t="str">
        <f t="shared" si="14"/>
        <v/>
      </c>
      <c r="Q12" s="10" t="str">
        <f t="shared" si="14"/>
        <v/>
      </c>
      <c r="R12" s="10" t="str">
        <f t="shared" si="14"/>
        <v/>
      </c>
      <c r="S12" s="10" t="str">
        <f t="shared" si="14"/>
        <v/>
      </c>
      <c r="T12" s="10" t="str">
        <f t="shared" si="14"/>
        <v/>
      </c>
      <c r="U12" s="10" t="str">
        <f t="shared" si="14"/>
        <v/>
      </c>
      <c r="V12" s="10" t="str">
        <f t="shared" si="14"/>
        <v/>
      </c>
      <c r="W12" s="10">
        <f t="shared" si="14"/>
        <v>49.261147083471705</v>
      </c>
      <c r="X12" s="10">
        <f t="shared" si="14"/>
        <v>56.250015428364037</v>
      </c>
      <c r="Y12" s="10">
        <f t="shared" si="14"/>
        <v>83.03551783169668</v>
      </c>
      <c r="Z12" s="10">
        <f t="shared" si="14"/>
        <v>76.350578262055436</v>
      </c>
      <c r="AA12" s="10">
        <f t="shared" si="14"/>
        <v>88.855670933520315</v>
      </c>
      <c r="AB12" s="10">
        <f t="shared" si="14"/>
        <v>95.870234722600514</v>
      </c>
      <c r="AC12" s="10">
        <f t="shared" si="14"/>
        <v>127.15219795067848</v>
      </c>
      <c r="AD12" s="10">
        <f t="shared" si="14"/>
        <v>97.409022061361384</v>
      </c>
      <c r="AE12" s="10">
        <f t="shared" si="14"/>
        <v>127.78108323316525</v>
      </c>
      <c r="AF12" s="10">
        <f t="shared" si="14"/>
        <v>116.87382511127812</v>
      </c>
      <c r="AG12" s="10">
        <f t="shared" si="14"/>
        <v>125.17041129763334</v>
      </c>
      <c r="AH12" s="10">
        <f t="shared" si="14"/>
        <v>97.898113653119751</v>
      </c>
      <c r="AI12" s="10">
        <f t="shared" si="14"/>
        <v>122.69419142033823</v>
      </c>
      <c r="AJ12" s="10">
        <f t="shared" si="14"/>
        <v>58.323051898614381</v>
      </c>
      <c r="AK12" s="10">
        <f t="shared" si="14"/>
        <v>78.708169014932594</v>
      </c>
      <c r="AL12" s="10">
        <f t="shared" si="14"/>
        <v>84.807874169400193</v>
      </c>
      <c r="AM12" s="10">
        <f t="shared" si="14"/>
        <v>99.138137935263131</v>
      </c>
      <c r="AN12" s="10">
        <f t="shared" si="14"/>
        <v>87.57814869655121</v>
      </c>
      <c r="AO12" s="10">
        <f t="shared" si="14"/>
        <v>90.409576516975889</v>
      </c>
      <c r="AP12" s="10">
        <f t="shared" si="14"/>
        <v>102.12878554321405</v>
      </c>
      <c r="AQ12" s="10">
        <f t="shared" si="14"/>
        <v>130.80791785944962</v>
      </c>
      <c r="AR12" s="10">
        <f t="shared" si="14"/>
        <v>120.86223433916577</v>
      </c>
      <c r="AS12" s="10">
        <f t="shared" si="14"/>
        <v>92.687913219319199</v>
      </c>
      <c r="AT12" s="10">
        <f t="shared" si="14"/>
        <v>116.52506928963517</v>
      </c>
    </row>
    <row r="13" spans="1:46" x14ac:dyDescent="0.3">
      <c r="A13" s="4" t="str">
        <f t="shared" si="5"/>
        <v>3</v>
      </c>
      <c r="B13" s="24">
        <f t="shared" si="9"/>
        <v>66.20432811480137</v>
      </c>
      <c r="C13" s="24">
        <f t="shared" si="3"/>
        <v>85.416806482681565</v>
      </c>
      <c r="D13" s="24">
        <f t="shared" si="3"/>
        <v>107.07984717586</v>
      </c>
      <c r="E13" s="24" t="str">
        <f t="shared" si="3"/>
        <v/>
      </c>
      <c r="F13" s="12">
        <f t="shared" si="10"/>
        <v>0.2536156710280506</v>
      </c>
      <c r="G13" s="8">
        <f t="shared" si="11"/>
        <v>0.61741460452825048</v>
      </c>
      <c r="H13" s="8" t="e">
        <f t="shared" si="12"/>
        <v>#VALUE!</v>
      </c>
      <c r="I13" s="21">
        <f t="shared" si="13"/>
        <v>0.25844677620673451</v>
      </c>
      <c r="J13" s="21" t="str">
        <f t="shared" si="6"/>
        <v/>
      </c>
      <c r="L13" s="1" t="str">
        <f t="shared" si="7"/>
        <v>3</v>
      </c>
      <c r="M13" s="10" t="str">
        <f t="shared" ref="M13:AT13" si="15">IF(M4="","",M4/VLOOKUP(M$10,deflator,2,FALSE)/$A$9)</f>
        <v/>
      </c>
      <c r="N13" s="10" t="str">
        <f t="shared" si="15"/>
        <v/>
      </c>
      <c r="O13" s="10" t="str">
        <f t="shared" si="15"/>
        <v/>
      </c>
      <c r="P13" s="10" t="str">
        <f t="shared" si="15"/>
        <v/>
      </c>
      <c r="Q13" s="10" t="str">
        <f t="shared" si="15"/>
        <v/>
      </c>
      <c r="R13" s="10" t="str">
        <f t="shared" si="15"/>
        <v/>
      </c>
      <c r="S13" s="10" t="str">
        <f t="shared" si="15"/>
        <v/>
      </c>
      <c r="T13" s="10" t="str">
        <f t="shared" si="15"/>
        <v/>
      </c>
      <c r="U13" s="10" t="str">
        <f t="shared" si="15"/>
        <v/>
      </c>
      <c r="V13" s="10" t="str">
        <f t="shared" si="15"/>
        <v/>
      </c>
      <c r="W13" s="10">
        <f t="shared" si="15"/>
        <v>48.555645721981456</v>
      </c>
      <c r="X13" s="10">
        <f t="shared" si="15"/>
        <v>46.608510491347879</v>
      </c>
      <c r="Y13" s="10">
        <f t="shared" si="15"/>
        <v>50.494380530685447</v>
      </c>
      <c r="Z13" s="10">
        <f t="shared" si="15"/>
        <v>67.54599650686059</v>
      </c>
      <c r="AA13" s="10">
        <f t="shared" si="15"/>
        <v>70.338748185480497</v>
      </c>
      <c r="AB13" s="10">
        <f t="shared" si="15"/>
        <v>75.278114916921297</v>
      </c>
      <c r="AC13" s="10">
        <f t="shared" si="15"/>
        <v>76.66990609025288</v>
      </c>
      <c r="AD13" s="10">
        <f t="shared" si="15"/>
        <v>85.66002191294973</v>
      </c>
      <c r="AE13" s="10">
        <f t="shared" si="15"/>
        <v>93.665602702902106</v>
      </c>
      <c r="AF13" s="10">
        <f t="shared" si="15"/>
        <v>96.335645536770357</v>
      </c>
      <c r="AG13" s="10">
        <f t="shared" si="15"/>
        <v>102.37412413958685</v>
      </c>
      <c r="AH13" s="10">
        <f t="shared" si="15"/>
        <v>110.79500725494862</v>
      </c>
      <c r="AI13" s="10">
        <f t="shared" si="15"/>
        <v>99.990964812614337</v>
      </c>
      <c r="AJ13" s="10">
        <f t="shared" si="15"/>
        <v>85.8741027211518</v>
      </c>
      <c r="AK13" s="10">
        <f t="shared" si="15"/>
        <v>87.458607945324289</v>
      </c>
      <c r="AL13" s="10">
        <f t="shared" si="15"/>
        <v>66.20432811480137</v>
      </c>
      <c r="AM13" s="10">
        <f t="shared" si="15"/>
        <v>72.813350693496375</v>
      </c>
      <c r="AN13" s="10">
        <f t="shared" si="15"/>
        <v>84.830412087749679</v>
      </c>
      <c r="AO13" s="10">
        <f t="shared" si="15"/>
        <v>103.16597215106765</v>
      </c>
      <c r="AP13" s="10">
        <f t="shared" si="15"/>
        <v>89.61203778280624</v>
      </c>
      <c r="AQ13" s="10">
        <f t="shared" si="15"/>
        <v>107.27978855275511</v>
      </c>
      <c r="AR13" s="10">
        <f t="shared" si="15"/>
        <v>85.416806482681565</v>
      </c>
      <c r="AS13" s="10">
        <f t="shared" si="15"/>
        <v>107.07984717586</v>
      </c>
      <c r="AT13" s="10" t="str">
        <f t="shared" si="15"/>
        <v/>
      </c>
    </row>
    <row r="14" spans="1:46" x14ac:dyDescent="0.3">
      <c r="A14" s="4" t="str">
        <f t="shared" si="5"/>
        <v>4</v>
      </c>
      <c r="B14" s="24">
        <f t="shared" si="9"/>
        <v>98.244402907072399</v>
      </c>
      <c r="C14" s="24">
        <f t="shared" si="3"/>
        <v>118.81914919339209</v>
      </c>
      <c r="D14" s="24">
        <f t="shared" si="3"/>
        <v>123.85245270721001</v>
      </c>
      <c r="E14" s="24" t="str">
        <f t="shared" si="3"/>
        <v/>
      </c>
      <c r="F14" s="12">
        <f t="shared" si="10"/>
        <v>4.2361046582025441E-2</v>
      </c>
      <c r="G14" s="8">
        <f t="shared" si="11"/>
        <v>0.26065657729488967</v>
      </c>
      <c r="H14" s="8" t="e">
        <f t="shared" si="12"/>
        <v>#VALUE!</v>
      </c>
      <c r="I14" s="21">
        <f t="shared" si="13"/>
        <v>0.29892895789163604</v>
      </c>
      <c r="J14" s="21" t="str">
        <f t="shared" si="6"/>
        <v/>
      </c>
      <c r="L14" s="1" t="str">
        <f t="shared" si="7"/>
        <v>4</v>
      </c>
      <c r="M14" s="10" t="str">
        <f t="shared" ref="M14:AT14" si="16">IF(M5="","",M5/VLOOKUP(M$10,deflator,2,FALSE)/$A$9)</f>
        <v/>
      </c>
      <c r="N14" s="10" t="str">
        <f t="shared" si="16"/>
        <v/>
      </c>
      <c r="O14" s="10" t="str">
        <f t="shared" si="16"/>
        <v/>
      </c>
      <c r="P14" s="10" t="str">
        <f t="shared" si="16"/>
        <v/>
      </c>
      <c r="Q14" s="10" t="str">
        <f t="shared" si="16"/>
        <v/>
      </c>
      <c r="R14" s="10" t="str">
        <f t="shared" si="16"/>
        <v/>
      </c>
      <c r="S14" s="10" t="str">
        <f t="shared" si="16"/>
        <v/>
      </c>
      <c r="T14" s="10" t="str">
        <f t="shared" si="16"/>
        <v/>
      </c>
      <c r="U14" s="10" t="str">
        <f t="shared" si="16"/>
        <v/>
      </c>
      <c r="V14" s="10" t="str">
        <f t="shared" si="16"/>
        <v/>
      </c>
      <c r="W14" s="10">
        <f t="shared" si="16"/>
        <v>51.797598417114024</v>
      </c>
      <c r="X14" s="10">
        <f t="shared" si="16"/>
        <v>52.989546296877933</v>
      </c>
      <c r="Y14" s="10">
        <f t="shared" si="16"/>
        <v>65.154755271019738</v>
      </c>
      <c r="Z14" s="10">
        <f t="shared" si="16"/>
        <v>86.056882658113409</v>
      </c>
      <c r="AA14" s="10">
        <f t="shared" si="16"/>
        <v>75.363761392182184</v>
      </c>
      <c r="AB14" s="10">
        <f t="shared" si="16"/>
        <v>93.72149113562908</v>
      </c>
      <c r="AC14" s="10">
        <f t="shared" si="16"/>
        <v>117.67668740399121</v>
      </c>
      <c r="AD14" s="10">
        <f t="shared" si="16"/>
        <v>128.11820659878887</v>
      </c>
      <c r="AE14" s="10">
        <f t="shared" si="16"/>
        <v>162.89340515024318</v>
      </c>
      <c r="AF14" s="10">
        <f t="shared" si="16"/>
        <v>151.49013371048281</v>
      </c>
      <c r="AG14" s="10">
        <f t="shared" si="16"/>
        <v>146.01432593689117</v>
      </c>
      <c r="AH14" s="10">
        <f t="shared" si="16"/>
        <v>155.57323601164782</v>
      </c>
      <c r="AI14" s="10">
        <f t="shared" si="16"/>
        <v>136.07500705063808</v>
      </c>
      <c r="AJ14" s="10">
        <f t="shared" si="16"/>
        <v>125.76656211569592</v>
      </c>
      <c r="AK14" s="10">
        <f t="shared" si="16"/>
        <v>106.34989719520271</v>
      </c>
      <c r="AL14" s="10">
        <f t="shared" si="16"/>
        <v>98.244402907072399</v>
      </c>
      <c r="AM14" s="10">
        <f t="shared" si="16"/>
        <v>106.57045747745134</v>
      </c>
      <c r="AN14" s="10">
        <f t="shared" si="16"/>
        <v>123.58240431817909</v>
      </c>
      <c r="AO14" s="10">
        <f t="shared" si="16"/>
        <v>131.90911499552251</v>
      </c>
      <c r="AP14" s="10">
        <f t="shared" si="16"/>
        <v>121.37849295363243</v>
      </c>
      <c r="AQ14" s="10">
        <f t="shared" si="16"/>
        <v>116.20066413700515</v>
      </c>
      <c r="AR14" s="10">
        <f t="shared" si="16"/>
        <v>118.81914919339209</v>
      </c>
      <c r="AS14" s="10">
        <f t="shared" si="16"/>
        <v>123.85245270721001</v>
      </c>
      <c r="AT14" s="10" t="str">
        <f t="shared" si="16"/>
        <v/>
      </c>
    </row>
    <row r="15" spans="1:46" x14ac:dyDescent="0.3">
      <c r="A15" s="4">
        <f t="shared" si="5"/>
        <v>0</v>
      </c>
      <c r="B15" s="24" t="str">
        <f t="shared" si="9"/>
        <v/>
      </c>
      <c r="C15" s="24" t="str">
        <f t="shared" si="3"/>
        <v/>
      </c>
      <c r="D15" s="24" t="str">
        <f t="shared" si="3"/>
        <v/>
      </c>
      <c r="E15" s="24" t="str">
        <f t="shared" si="3"/>
        <v/>
      </c>
      <c r="F15" s="12" t="e">
        <f t="shared" si="10"/>
        <v>#VALUE!</v>
      </c>
      <c r="G15" s="8" t="e">
        <f t="shared" si="11"/>
        <v>#VALUE!</v>
      </c>
      <c r="H15" s="8" t="e">
        <f t="shared" si="12"/>
        <v>#VALUE!</v>
      </c>
      <c r="I15" s="21" t="str">
        <f t="shared" si="13"/>
        <v/>
      </c>
      <c r="J15" s="21" t="str">
        <f t="shared" si="6"/>
        <v/>
      </c>
      <c r="L15" s="1">
        <f t="shared" si="7"/>
        <v>0</v>
      </c>
      <c r="M15" s="10">
        <f t="shared" ref="M15:AT15" si="17">IF(M6="","",M6/VLOOKUP(M$10,deflator,2,FALSE)/$A$9)</f>
        <v>239.19968123054471</v>
      </c>
      <c r="N15" s="10">
        <f t="shared" si="17"/>
        <v>261.29072911994291</v>
      </c>
      <c r="O15" s="10">
        <f t="shared" si="17"/>
        <v>231.05264270919878</v>
      </c>
      <c r="P15" s="10">
        <f t="shared" si="17"/>
        <v>222.03007008275242</v>
      </c>
      <c r="Q15" s="10">
        <f t="shared" si="17"/>
        <v>209.75545071641369</v>
      </c>
      <c r="R15" s="10">
        <f t="shared" si="17"/>
        <v>204.40529624658194</v>
      </c>
      <c r="S15" s="10">
        <f t="shared" si="17"/>
        <v>203.82966328577427</v>
      </c>
      <c r="T15" s="10">
        <f t="shared" si="17"/>
        <v>196.10140143807629</v>
      </c>
      <c r="U15" s="10">
        <f t="shared" si="17"/>
        <v>195.32573317812</v>
      </c>
      <c r="V15" s="10">
        <f t="shared" si="17"/>
        <v>201.52929472562869</v>
      </c>
      <c r="W15" s="10" t="str">
        <f t="shared" si="17"/>
        <v/>
      </c>
      <c r="X15" s="10" t="str">
        <f t="shared" si="17"/>
        <v/>
      </c>
      <c r="Y15" s="10" t="str">
        <f t="shared" si="17"/>
        <v/>
      </c>
      <c r="Z15" s="10" t="str">
        <f t="shared" si="17"/>
        <v/>
      </c>
      <c r="AA15" s="10" t="str">
        <f t="shared" si="17"/>
        <v/>
      </c>
      <c r="AB15" s="10" t="str">
        <f t="shared" si="17"/>
        <v/>
      </c>
      <c r="AC15" s="10" t="str">
        <f t="shared" si="17"/>
        <v/>
      </c>
      <c r="AD15" s="10" t="str">
        <f t="shared" si="17"/>
        <v/>
      </c>
      <c r="AE15" s="10" t="str">
        <f t="shared" si="17"/>
        <v/>
      </c>
      <c r="AF15" s="10" t="str">
        <f t="shared" si="17"/>
        <v/>
      </c>
      <c r="AG15" s="10" t="str">
        <f t="shared" si="17"/>
        <v/>
      </c>
      <c r="AH15" s="10" t="str">
        <f t="shared" si="17"/>
        <v/>
      </c>
      <c r="AI15" s="10" t="str">
        <f t="shared" si="17"/>
        <v/>
      </c>
      <c r="AJ15" s="10" t="str">
        <f t="shared" si="17"/>
        <v/>
      </c>
      <c r="AK15" s="10" t="str">
        <f t="shared" si="17"/>
        <v/>
      </c>
      <c r="AL15" s="10" t="str">
        <f t="shared" si="17"/>
        <v/>
      </c>
      <c r="AM15" s="10" t="str">
        <f t="shared" si="17"/>
        <v/>
      </c>
      <c r="AN15" s="10" t="str">
        <f t="shared" si="17"/>
        <v/>
      </c>
      <c r="AO15" s="10" t="str">
        <f t="shared" si="17"/>
        <v/>
      </c>
      <c r="AP15" s="10" t="str">
        <f t="shared" si="17"/>
        <v/>
      </c>
      <c r="AQ15" s="10" t="str">
        <f t="shared" si="17"/>
        <v/>
      </c>
      <c r="AR15" s="10" t="str">
        <f t="shared" si="17"/>
        <v/>
      </c>
      <c r="AS15" s="10" t="str">
        <f t="shared" si="17"/>
        <v/>
      </c>
      <c r="AT15" s="10" t="str">
        <f t="shared" si="17"/>
        <v/>
      </c>
    </row>
    <row r="16" spans="1:46" x14ac:dyDescent="0.3">
      <c r="A16" s="4" t="str">
        <f t="shared" si="5"/>
        <v>Grand Total</v>
      </c>
      <c r="B16" s="24">
        <f t="shared" si="9"/>
        <v>328.86986160695335</v>
      </c>
      <c r="C16" s="24">
        <f t="shared" si="3"/>
        <v>413.8826145206346</v>
      </c>
      <c r="D16" s="24">
        <f t="shared" si="3"/>
        <v>414.32069204920401</v>
      </c>
      <c r="E16" s="24">
        <f t="shared" si="3"/>
        <v>206.02097108554156</v>
      </c>
      <c r="F16" s="12">
        <f t="shared" si="10"/>
        <v>1.0584583966561922E-3</v>
      </c>
      <c r="G16" s="8">
        <f t="shared" si="11"/>
        <v>0.25983174628624583</v>
      </c>
      <c r="H16" s="8">
        <f t="shared" si="12"/>
        <v>0.49725001680841674</v>
      </c>
      <c r="I16" s="21">
        <f t="shared" si="13"/>
        <v>1</v>
      </c>
      <c r="J16" s="21">
        <f t="shared" si="6"/>
        <v>1</v>
      </c>
      <c r="L16" s="1" t="s">
        <v>24</v>
      </c>
      <c r="M16" s="10">
        <f t="shared" ref="M16:AT16" si="18">IF(M7="","",M7/VLOOKUP(M$10,deflator,2,FALSE)/$A$9)</f>
        <v>239.19968123054471</v>
      </c>
      <c r="N16" s="10">
        <f t="shared" si="18"/>
        <v>261.29072911994291</v>
      </c>
      <c r="O16" s="10">
        <f t="shared" si="18"/>
        <v>231.05264270919878</v>
      </c>
      <c r="P16" s="10">
        <f t="shared" si="18"/>
        <v>222.03007008275242</v>
      </c>
      <c r="Q16" s="10">
        <f t="shared" si="18"/>
        <v>209.75545071641369</v>
      </c>
      <c r="R16" s="10">
        <f t="shared" si="18"/>
        <v>204.40529624658194</v>
      </c>
      <c r="S16" s="10">
        <f t="shared" si="18"/>
        <v>203.82966328577427</v>
      </c>
      <c r="T16" s="10">
        <f t="shared" si="18"/>
        <v>196.10140143807629</v>
      </c>
      <c r="U16" s="10">
        <f t="shared" si="18"/>
        <v>195.32573317812</v>
      </c>
      <c r="V16" s="10">
        <f t="shared" si="18"/>
        <v>201.52929472562869</v>
      </c>
      <c r="W16" s="10">
        <f t="shared" si="18"/>
        <v>213.56475258137903</v>
      </c>
      <c r="X16" s="10">
        <f t="shared" si="18"/>
        <v>227.14667307963123</v>
      </c>
      <c r="Y16" s="10">
        <f t="shared" si="18"/>
        <v>263.70993880780117</v>
      </c>
      <c r="Z16" s="10">
        <f t="shared" si="18"/>
        <v>322.34222801478438</v>
      </c>
      <c r="AA16" s="10">
        <f t="shared" si="18"/>
        <v>341.7661616284463</v>
      </c>
      <c r="AB16" s="10">
        <f t="shared" si="18"/>
        <v>383.52616139143214</v>
      </c>
      <c r="AC16" s="10">
        <f t="shared" si="18"/>
        <v>412.68070234721046</v>
      </c>
      <c r="AD16" s="10">
        <f t="shared" si="18"/>
        <v>446.55681657988879</v>
      </c>
      <c r="AE16" s="10">
        <f t="shared" si="18"/>
        <v>503.86409846009172</v>
      </c>
      <c r="AF16" s="10">
        <f t="shared" si="18"/>
        <v>503.50276780955363</v>
      </c>
      <c r="AG16" s="10">
        <f t="shared" si="18"/>
        <v>474.10678563496873</v>
      </c>
      <c r="AH16" s="10">
        <f t="shared" si="18"/>
        <v>472.6426250076712</v>
      </c>
      <c r="AI16" s="10">
        <f t="shared" si="18"/>
        <v>450.37155703864937</v>
      </c>
      <c r="AJ16" s="10">
        <f t="shared" si="18"/>
        <v>379.13927039526874</v>
      </c>
      <c r="AK16" s="10">
        <f t="shared" si="18"/>
        <v>343.68014971900078</v>
      </c>
      <c r="AL16" s="10">
        <f t="shared" si="18"/>
        <v>328.86986160695335</v>
      </c>
      <c r="AM16" s="10">
        <f t="shared" si="18"/>
        <v>354.9282040883964</v>
      </c>
      <c r="AN16" s="10">
        <f t="shared" si="18"/>
        <v>374.71140239752452</v>
      </c>
      <c r="AO16" s="10">
        <f t="shared" si="18"/>
        <v>409.89577895195555</v>
      </c>
      <c r="AP16" s="10">
        <f t="shared" si="18"/>
        <v>429.90849613047311</v>
      </c>
      <c r="AQ16" s="10">
        <f t="shared" si="18"/>
        <v>467.07220301173669</v>
      </c>
      <c r="AR16" s="10">
        <f t="shared" si="18"/>
        <v>413.8826145206346</v>
      </c>
      <c r="AS16" s="10">
        <f t="shared" si="18"/>
        <v>414.32069204920401</v>
      </c>
      <c r="AT16" s="10">
        <f t="shared" si="18"/>
        <v>206.02097108554156</v>
      </c>
    </row>
    <row r="17" spans="1:46" x14ac:dyDescent="0.3">
      <c r="A17" s="4"/>
      <c r="B17" s="24"/>
      <c r="C17" s="24"/>
      <c r="D17" s="24"/>
      <c r="E17" s="24"/>
      <c r="F17" s="27"/>
      <c r="G17" s="8"/>
      <c r="H17" s="8"/>
      <c r="I17" s="21"/>
      <c r="J17" s="21"/>
      <c r="L17" s="15"/>
      <c r="M17" s="15" t="b">
        <f t="shared" ref="M17:AT17" si="19">M16=SUM(M11:M15)</f>
        <v>1</v>
      </c>
      <c r="N17" s="15" t="b">
        <f t="shared" si="19"/>
        <v>1</v>
      </c>
      <c r="O17" s="15" t="b">
        <f t="shared" si="19"/>
        <v>1</v>
      </c>
      <c r="P17" s="15" t="b">
        <f t="shared" si="19"/>
        <v>1</v>
      </c>
      <c r="Q17" s="15" t="b">
        <f t="shared" si="19"/>
        <v>1</v>
      </c>
      <c r="R17" s="15" t="b">
        <f t="shared" si="19"/>
        <v>1</v>
      </c>
      <c r="S17" s="15" t="b">
        <f t="shared" si="19"/>
        <v>1</v>
      </c>
      <c r="T17" s="15" t="b">
        <f t="shared" si="19"/>
        <v>1</v>
      </c>
      <c r="U17" s="15" t="b">
        <f t="shared" si="19"/>
        <v>1</v>
      </c>
      <c r="V17" s="15" t="b">
        <f t="shared" si="19"/>
        <v>1</v>
      </c>
      <c r="W17" s="15" t="b">
        <f t="shared" si="19"/>
        <v>1</v>
      </c>
      <c r="X17" s="15" t="b">
        <f t="shared" si="19"/>
        <v>1</v>
      </c>
      <c r="Y17" s="15" t="b">
        <f t="shared" si="19"/>
        <v>1</v>
      </c>
      <c r="Z17" s="15" t="b">
        <f t="shared" si="19"/>
        <v>1</v>
      </c>
      <c r="AA17" s="15" t="b">
        <f t="shared" si="19"/>
        <v>1</v>
      </c>
      <c r="AB17" s="15" t="b">
        <f t="shared" si="19"/>
        <v>1</v>
      </c>
      <c r="AC17" s="15" t="b">
        <f t="shared" si="19"/>
        <v>1</v>
      </c>
      <c r="AD17" s="15" t="b">
        <f t="shared" si="19"/>
        <v>1</v>
      </c>
      <c r="AE17" s="15" t="b">
        <f t="shared" si="19"/>
        <v>1</v>
      </c>
      <c r="AF17" s="15" t="b">
        <f t="shared" si="19"/>
        <v>1</v>
      </c>
      <c r="AG17" s="15" t="b">
        <f t="shared" si="19"/>
        <v>1</v>
      </c>
      <c r="AH17" s="15" t="b">
        <f t="shared" si="19"/>
        <v>1</v>
      </c>
      <c r="AI17" s="15" t="b">
        <f t="shared" si="19"/>
        <v>1</v>
      </c>
      <c r="AJ17" s="15" t="b">
        <f t="shared" si="19"/>
        <v>1</v>
      </c>
      <c r="AK17" s="15" t="b">
        <f t="shared" si="19"/>
        <v>1</v>
      </c>
      <c r="AL17" s="15" t="b">
        <f t="shared" si="19"/>
        <v>1</v>
      </c>
      <c r="AM17" s="15" t="b">
        <f t="shared" si="19"/>
        <v>1</v>
      </c>
      <c r="AN17" s="15" t="b">
        <f t="shared" si="19"/>
        <v>1</v>
      </c>
      <c r="AO17" s="15" t="b">
        <f t="shared" si="19"/>
        <v>1</v>
      </c>
      <c r="AP17" s="15" t="b">
        <f t="shared" si="19"/>
        <v>1</v>
      </c>
      <c r="AQ17" s="15" t="b">
        <f t="shared" si="19"/>
        <v>1</v>
      </c>
      <c r="AR17" s="15" t="b">
        <f t="shared" si="19"/>
        <v>1</v>
      </c>
      <c r="AS17" s="15" t="b">
        <f t="shared" si="19"/>
        <v>1</v>
      </c>
      <c r="AT17" s="15" t="b">
        <f t="shared" si="19"/>
        <v>1</v>
      </c>
    </row>
    <row r="18" spans="1:46" x14ac:dyDescent="0.3">
      <c r="A18" s="4"/>
      <c r="B18" s="24"/>
      <c r="C18" s="24"/>
      <c r="D18" s="24"/>
      <c r="E18" s="24"/>
      <c r="F18" s="27"/>
      <c r="G18" s="8"/>
      <c r="H18" s="8"/>
      <c r="I18" s="21"/>
      <c r="J18" s="2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0"/>
      <c r="AM18" s="30"/>
      <c r="AN18" s="31"/>
      <c r="AO18" s="31"/>
      <c r="AP18" s="31"/>
      <c r="AQ18" s="30"/>
      <c r="AR18" s="30"/>
      <c r="AS18" s="30"/>
      <c r="AT18" s="30"/>
    </row>
    <row r="19" spans="1:46" x14ac:dyDescent="0.3">
      <c r="L19" s="1" t="s">
        <v>22</v>
      </c>
      <c r="M19" s="6">
        <f t="shared" ref="M19:AT19" si="20">M10</f>
        <v>1990</v>
      </c>
      <c r="N19" s="6">
        <f t="shared" si="20"/>
        <v>1991</v>
      </c>
      <c r="O19" s="6">
        <f t="shared" si="20"/>
        <v>1992</v>
      </c>
      <c r="P19" s="6">
        <f t="shared" si="20"/>
        <v>1993</v>
      </c>
      <c r="Q19" s="6">
        <f t="shared" si="20"/>
        <v>1994</v>
      </c>
      <c r="R19" s="6">
        <f t="shared" si="20"/>
        <v>1995</v>
      </c>
      <c r="S19" s="6">
        <f t="shared" si="20"/>
        <v>1996</v>
      </c>
      <c r="T19" s="6">
        <f t="shared" si="20"/>
        <v>1997</v>
      </c>
      <c r="U19" s="6">
        <f t="shared" si="20"/>
        <v>1998</v>
      </c>
      <c r="V19" s="6">
        <f t="shared" si="20"/>
        <v>1999</v>
      </c>
      <c r="W19" s="6">
        <f t="shared" si="20"/>
        <v>2000</v>
      </c>
      <c r="X19" s="6">
        <f t="shared" si="20"/>
        <v>2001</v>
      </c>
      <c r="Y19" s="6">
        <f t="shared" si="20"/>
        <v>2002</v>
      </c>
      <c r="Z19" s="6">
        <f t="shared" si="20"/>
        <v>2003</v>
      </c>
      <c r="AA19" s="6">
        <f t="shared" si="20"/>
        <v>2004</v>
      </c>
      <c r="AB19" s="6">
        <f t="shared" si="20"/>
        <v>2005</v>
      </c>
      <c r="AC19" s="6">
        <f t="shared" si="20"/>
        <v>2006</v>
      </c>
      <c r="AD19" s="6">
        <f t="shared" si="20"/>
        <v>2007</v>
      </c>
      <c r="AE19" s="6">
        <f t="shared" si="20"/>
        <v>2008</v>
      </c>
      <c r="AF19" s="6">
        <f t="shared" si="20"/>
        <v>2009</v>
      </c>
      <c r="AG19" s="6">
        <f t="shared" si="20"/>
        <v>2010</v>
      </c>
      <c r="AH19" s="6">
        <f t="shared" si="20"/>
        <v>2011</v>
      </c>
      <c r="AI19" s="6">
        <f t="shared" si="20"/>
        <v>2012</v>
      </c>
      <c r="AJ19" s="6">
        <f t="shared" si="20"/>
        <v>2013</v>
      </c>
      <c r="AK19" s="6">
        <f t="shared" si="20"/>
        <v>2014</v>
      </c>
      <c r="AL19" s="6">
        <f t="shared" si="20"/>
        <v>2015</v>
      </c>
      <c r="AM19" s="6">
        <f t="shared" si="20"/>
        <v>2016</v>
      </c>
      <c r="AN19" s="6">
        <f t="shared" si="20"/>
        <v>2017</v>
      </c>
      <c r="AO19" s="6">
        <f t="shared" si="20"/>
        <v>2018</v>
      </c>
      <c r="AP19" s="6">
        <f t="shared" si="20"/>
        <v>2019</v>
      </c>
      <c r="AQ19" s="6">
        <f t="shared" si="20"/>
        <v>2020</v>
      </c>
      <c r="AR19" s="6">
        <f t="shared" si="20"/>
        <v>2021</v>
      </c>
      <c r="AS19" s="6">
        <f t="shared" si="20"/>
        <v>2022</v>
      </c>
      <c r="AT19" s="6">
        <f t="shared" si="20"/>
        <v>2023</v>
      </c>
    </row>
    <row r="20" spans="1:46" x14ac:dyDescent="0.3">
      <c r="L20" s="1" t="str">
        <f t="shared" ref="L20:L24" si="21">L11</f>
        <v>1</v>
      </c>
      <c r="M20" s="8" t="str">
        <f>IF(M11="","",M11/M$16)</f>
        <v/>
      </c>
      <c r="N20" s="8" t="str">
        <f t="shared" ref="N20:AT24" si="22">IF(N11="","",N11/N$16)</f>
        <v/>
      </c>
      <c r="O20" s="8" t="str">
        <f t="shared" si="22"/>
        <v/>
      </c>
      <c r="P20" s="8" t="str">
        <f t="shared" si="22"/>
        <v/>
      </c>
      <c r="Q20" s="8" t="str">
        <f t="shared" si="22"/>
        <v/>
      </c>
      <c r="R20" s="8" t="str">
        <f t="shared" si="22"/>
        <v/>
      </c>
      <c r="S20" s="8" t="str">
        <f t="shared" si="22"/>
        <v/>
      </c>
      <c r="T20" s="8" t="str">
        <f t="shared" si="22"/>
        <v/>
      </c>
      <c r="U20" s="8" t="str">
        <f t="shared" si="22"/>
        <v/>
      </c>
      <c r="V20" s="8" t="str">
        <f t="shared" si="22"/>
        <v/>
      </c>
      <c r="W20" s="8">
        <f t="shared" si="22"/>
        <v>0.29944249032594233</v>
      </c>
      <c r="X20" s="8">
        <f t="shared" si="22"/>
        <v>0.31388793811673432</v>
      </c>
      <c r="Y20" s="8">
        <f t="shared" si="22"/>
        <v>0.24657881863827461</v>
      </c>
      <c r="Z20" s="8">
        <f t="shared" si="22"/>
        <v>0.28661702550345786</v>
      </c>
      <c r="AA20" s="8">
        <f t="shared" si="22"/>
        <v>0.3136881094560065</v>
      </c>
      <c r="AB20" s="8">
        <f t="shared" si="22"/>
        <v>0.30938259905346832</v>
      </c>
      <c r="AC20" s="8">
        <f t="shared" si="22"/>
        <v>0.22095026586819086</v>
      </c>
      <c r="AD20" s="8">
        <f t="shared" si="22"/>
        <v>0.30314074487444592</v>
      </c>
      <c r="AE20" s="8">
        <f t="shared" si="22"/>
        <v>0.23721477227504442</v>
      </c>
      <c r="AF20" s="8">
        <f t="shared" si="22"/>
        <v>0.27567507534243335</v>
      </c>
      <c r="AG20" s="8">
        <f t="shared" si="22"/>
        <v>0.21207864411009042</v>
      </c>
      <c r="AH20" s="8">
        <f t="shared" si="22"/>
        <v>0.22929854895375965</v>
      </c>
      <c r="AI20" s="8">
        <f t="shared" si="22"/>
        <v>0.20341292056149313</v>
      </c>
      <c r="AJ20" s="8">
        <f t="shared" si="22"/>
        <v>0.28795633210452337</v>
      </c>
      <c r="AK20" s="8">
        <f t="shared" si="22"/>
        <v>0.20706309521142188</v>
      </c>
      <c r="AL20" s="8">
        <f t="shared" si="22"/>
        <v>0.2420813388817874</v>
      </c>
      <c r="AM20" s="8">
        <f t="shared" si="22"/>
        <v>0.2152724328528039</v>
      </c>
      <c r="AN20" s="8">
        <f t="shared" si="22"/>
        <v>0.21008284453412887</v>
      </c>
      <c r="AO20" s="8">
        <f t="shared" si="22"/>
        <v>0.20593311671619685</v>
      </c>
      <c r="AP20" s="8">
        <f t="shared" si="22"/>
        <v>0.27166055312239268</v>
      </c>
      <c r="AQ20" s="8">
        <f t="shared" si="22"/>
        <v>0.2414698021746601</v>
      </c>
      <c r="AR20" s="8">
        <f t="shared" si="22"/>
        <v>0.21451595546777597</v>
      </c>
      <c r="AS20" s="8">
        <f t="shared" si="22"/>
        <v>0.21891370787738346</v>
      </c>
      <c r="AT20" s="8">
        <f t="shared" si="22"/>
        <v>0.43440190250703642</v>
      </c>
    </row>
    <row r="21" spans="1:46" x14ac:dyDescent="0.3">
      <c r="L21" s="1" t="str">
        <f t="shared" si="21"/>
        <v>2</v>
      </c>
      <c r="M21" s="8" t="str">
        <f>IF(M12="","",M12/M$16)</f>
        <v/>
      </c>
      <c r="N21" s="8" t="str">
        <f t="shared" si="22"/>
        <v/>
      </c>
      <c r="O21" s="8" t="str">
        <f t="shared" si="22"/>
        <v/>
      </c>
      <c r="P21" s="8" t="str">
        <f t="shared" si="22"/>
        <v/>
      </c>
      <c r="Q21" s="8" t="str">
        <f t="shared" si="22"/>
        <v/>
      </c>
      <c r="R21" s="8" t="str">
        <f t="shared" si="22"/>
        <v/>
      </c>
      <c r="S21" s="8" t="str">
        <f t="shared" si="22"/>
        <v/>
      </c>
      <c r="T21" s="8" t="str">
        <f t="shared" si="22"/>
        <v/>
      </c>
      <c r="U21" s="8" t="str">
        <f t="shared" si="22"/>
        <v/>
      </c>
      <c r="V21" s="8" t="str">
        <f t="shared" si="22"/>
        <v/>
      </c>
      <c r="W21" s="8">
        <f t="shared" si="22"/>
        <v>0.23066141059349532</v>
      </c>
      <c r="X21" s="8">
        <f t="shared" si="22"/>
        <v>0.24763741711790058</v>
      </c>
      <c r="Y21" s="8">
        <f t="shared" si="22"/>
        <v>0.31487443441490909</v>
      </c>
      <c r="Z21" s="8">
        <f t="shared" si="22"/>
        <v>0.23686185558832082</v>
      </c>
      <c r="AA21" s="8">
        <f t="shared" si="22"/>
        <v>0.25998966811149793</v>
      </c>
      <c r="AB21" s="8">
        <f t="shared" si="22"/>
        <v>0.24997052189290947</v>
      </c>
      <c r="AC21" s="8">
        <f t="shared" si="22"/>
        <v>0.30811277878387078</v>
      </c>
      <c r="AD21" s="8">
        <f t="shared" si="22"/>
        <v>0.2181335463814042</v>
      </c>
      <c r="AE21" s="8">
        <f t="shared" si="22"/>
        <v>0.25360227812159963</v>
      </c>
      <c r="AF21" s="8">
        <f t="shared" si="22"/>
        <v>0.23212151468348</v>
      </c>
      <c r="AG21" s="8">
        <f t="shared" si="22"/>
        <v>0.26401311917523657</v>
      </c>
      <c r="AH21" s="8">
        <f t="shared" si="22"/>
        <v>0.20712925257541218</v>
      </c>
      <c r="AI21" s="8">
        <f t="shared" si="22"/>
        <v>0.27242881905574917</v>
      </c>
      <c r="AJ21" s="8">
        <f t="shared" si="22"/>
        <v>0.15383015280324333</v>
      </c>
      <c r="AK21" s="8">
        <f t="shared" si="22"/>
        <v>0.22901575514118533</v>
      </c>
      <c r="AL21" s="8">
        <f t="shared" si="22"/>
        <v>0.25787669856703915</v>
      </c>
      <c r="AM21" s="8">
        <f t="shared" si="22"/>
        <v>0.27931885038522425</v>
      </c>
      <c r="AN21" s="8">
        <f t="shared" si="22"/>
        <v>0.23372160050694465</v>
      </c>
      <c r="AO21" s="8">
        <f t="shared" si="22"/>
        <v>0.22056722991424832</v>
      </c>
      <c r="AP21" s="8">
        <f t="shared" si="22"/>
        <v>0.23755935614777648</v>
      </c>
      <c r="AQ21" s="8">
        <f t="shared" si="22"/>
        <v>0.28005930778150512</v>
      </c>
      <c r="AR21" s="8">
        <f t="shared" si="22"/>
        <v>0.29202056355797962</v>
      </c>
      <c r="AS21" s="8">
        <f t="shared" si="22"/>
        <v>0.22371055802424597</v>
      </c>
      <c r="AT21" s="8">
        <f t="shared" si="22"/>
        <v>0.56559809749296364</v>
      </c>
    </row>
    <row r="22" spans="1:46" x14ac:dyDescent="0.3">
      <c r="L22" s="1" t="str">
        <f t="shared" si="21"/>
        <v>3</v>
      </c>
      <c r="M22" s="8" t="str">
        <f>IF(M13="","",M13/M$16)</f>
        <v/>
      </c>
      <c r="N22" s="8" t="str">
        <f t="shared" si="22"/>
        <v/>
      </c>
      <c r="O22" s="8" t="str">
        <f t="shared" si="22"/>
        <v/>
      </c>
      <c r="P22" s="8" t="str">
        <f t="shared" si="22"/>
        <v/>
      </c>
      <c r="Q22" s="8" t="str">
        <f t="shared" si="22"/>
        <v/>
      </c>
      <c r="R22" s="8" t="str">
        <f t="shared" si="22"/>
        <v/>
      </c>
      <c r="S22" s="8" t="str">
        <f t="shared" si="22"/>
        <v/>
      </c>
      <c r="T22" s="8" t="str">
        <f t="shared" si="22"/>
        <v/>
      </c>
      <c r="U22" s="8" t="str">
        <f t="shared" si="22"/>
        <v/>
      </c>
      <c r="V22" s="8" t="str">
        <f t="shared" si="22"/>
        <v/>
      </c>
      <c r="W22" s="8">
        <f t="shared" si="22"/>
        <v>0.22735795647495383</v>
      </c>
      <c r="X22" s="8">
        <f t="shared" si="22"/>
        <v>0.20519125312043751</v>
      </c>
      <c r="Y22" s="8">
        <f t="shared" si="22"/>
        <v>0.19147697185386364</v>
      </c>
      <c r="Z22" s="8">
        <f t="shared" si="22"/>
        <v>0.20954746426758133</v>
      </c>
      <c r="AA22" s="8">
        <f t="shared" si="22"/>
        <v>0.20580957415541276</v>
      </c>
      <c r="AB22" s="8">
        <f t="shared" si="22"/>
        <v>0.19627895693950173</v>
      </c>
      <c r="AC22" s="8">
        <f t="shared" si="22"/>
        <v>0.18578505283667557</v>
      </c>
      <c r="AD22" s="8">
        <f t="shared" si="22"/>
        <v>0.19182334415810043</v>
      </c>
      <c r="AE22" s="8">
        <f t="shared" si="22"/>
        <v>0.18589457551979333</v>
      </c>
      <c r="AF22" s="8">
        <f t="shared" si="22"/>
        <v>0.19133091552976059</v>
      </c>
      <c r="AG22" s="8">
        <f t="shared" si="22"/>
        <v>0.21593051869628427</v>
      </c>
      <c r="AH22" s="8">
        <f t="shared" si="22"/>
        <v>0.23441602892492053</v>
      </c>
      <c r="AI22" s="8">
        <f t="shared" si="22"/>
        <v>0.22201882701050202</v>
      </c>
      <c r="AJ22" s="8">
        <f t="shared" si="22"/>
        <v>0.22649751536321841</v>
      </c>
      <c r="AK22" s="8">
        <f t="shared" si="22"/>
        <v>0.25447675117935109</v>
      </c>
      <c r="AL22" s="8">
        <f t="shared" si="22"/>
        <v>0.20130858994286632</v>
      </c>
      <c r="AM22" s="8">
        <f t="shared" si="22"/>
        <v>0.20514951997267</v>
      </c>
      <c r="AN22" s="8">
        <f t="shared" si="22"/>
        <v>0.22638865949895656</v>
      </c>
      <c r="AO22" s="8">
        <f t="shared" si="22"/>
        <v>0.25168830090138566</v>
      </c>
      <c r="AP22" s="8">
        <f t="shared" si="22"/>
        <v>0.20844444478159335</v>
      </c>
      <c r="AQ22" s="8">
        <f t="shared" si="22"/>
        <v>0.22968566286112163</v>
      </c>
      <c r="AR22" s="8">
        <f t="shared" si="22"/>
        <v>0.20637930535355456</v>
      </c>
      <c r="AS22" s="8">
        <f t="shared" si="22"/>
        <v>0.25844677620673451</v>
      </c>
      <c r="AT22" s="8" t="str">
        <f t="shared" si="22"/>
        <v/>
      </c>
    </row>
    <row r="23" spans="1:46" x14ac:dyDescent="0.3">
      <c r="L23" s="1" t="str">
        <f t="shared" si="21"/>
        <v>4</v>
      </c>
      <c r="M23" s="8" t="str">
        <f>IF(M14="","",M14/M$16)</f>
        <v/>
      </c>
      <c r="N23" s="8" t="str">
        <f t="shared" si="22"/>
        <v/>
      </c>
      <c r="O23" s="8" t="str">
        <f t="shared" si="22"/>
        <v/>
      </c>
      <c r="P23" s="8" t="str">
        <f t="shared" si="22"/>
        <v/>
      </c>
      <c r="Q23" s="8" t="str">
        <f t="shared" si="22"/>
        <v/>
      </c>
      <c r="R23" s="8" t="str">
        <f t="shared" si="22"/>
        <v/>
      </c>
      <c r="S23" s="8" t="str">
        <f t="shared" si="22"/>
        <v/>
      </c>
      <c r="T23" s="8" t="str">
        <f t="shared" si="22"/>
        <v/>
      </c>
      <c r="U23" s="8" t="str">
        <f t="shared" si="22"/>
        <v/>
      </c>
      <c r="V23" s="8" t="str">
        <f t="shared" si="22"/>
        <v/>
      </c>
      <c r="W23" s="8">
        <f t="shared" si="22"/>
        <v>0.2425381426056086</v>
      </c>
      <c r="X23" s="8">
        <f t="shared" si="22"/>
        <v>0.23328339164492753</v>
      </c>
      <c r="Y23" s="8">
        <f t="shared" si="22"/>
        <v>0.24706977509295264</v>
      </c>
      <c r="Z23" s="8">
        <f t="shared" si="22"/>
        <v>0.26697365464063977</v>
      </c>
      <c r="AA23" s="8">
        <f t="shared" si="22"/>
        <v>0.22051264827708272</v>
      </c>
      <c r="AB23" s="8">
        <f t="shared" si="22"/>
        <v>0.24436792211412045</v>
      </c>
      <c r="AC23" s="8">
        <f t="shared" si="22"/>
        <v>0.28515190251126277</v>
      </c>
      <c r="AD23" s="8">
        <f t="shared" si="22"/>
        <v>0.28690236458604945</v>
      </c>
      <c r="AE23" s="8">
        <f t="shared" si="22"/>
        <v>0.32328837408356265</v>
      </c>
      <c r="AF23" s="8">
        <f t="shared" si="22"/>
        <v>0.30087249444432623</v>
      </c>
      <c r="AG23" s="8">
        <f t="shared" si="22"/>
        <v>0.30797771801838891</v>
      </c>
      <c r="AH23" s="8">
        <f t="shared" si="22"/>
        <v>0.32915616954590754</v>
      </c>
      <c r="AI23" s="8">
        <f t="shared" si="22"/>
        <v>0.30213943337225574</v>
      </c>
      <c r="AJ23" s="8">
        <f t="shared" si="22"/>
        <v>0.331715999729015</v>
      </c>
      <c r="AK23" s="8">
        <f t="shared" si="22"/>
        <v>0.30944439846804173</v>
      </c>
      <c r="AL23" s="8">
        <f t="shared" si="22"/>
        <v>0.29873337260830712</v>
      </c>
      <c r="AM23" s="8">
        <f t="shared" si="22"/>
        <v>0.30025919678930196</v>
      </c>
      <c r="AN23" s="8">
        <f t="shared" si="22"/>
        <v>0.32980689545996988</v>
      </c>
      <c r="AO23" s="8">
        <f t="shared" si="22"/>
        <v>0.32181135246816917</v>
      </c>
      <c r="AP23" s="8">
        <f t="shared" si="22"/>
        <v>0.28233564594823735</v>
      </c>
      <c r="AQ23" s="8">
        <f t="shared" si="22"/>
        <v>0.24878522718271298</v>
      </c>
      <c r="AR23" s="8">
        <f t="shared" si="22"/>
        <v>0.28708417562068972</v>
      </c>
      <c r="AS23" s="8">
        <f t="shared" si="22"/>
        <v>0.29892895789163604</v>
      </c>
      <c r="AT23" s="8" t="str">
        <f t="shared" si="22"/>
        <v/>
      </c>
    </row>
    <row r="24" spans="1:46" x14ac:dyDescent="0.3">
      <c r="L24" s="1">
        <f t="shared" si="21"/>
        <v>0</v>
      </c>
      <c r="M24" s="8">
        <f>IF(M15="","",M15/M$16)</f>
        <v>1</v>
      </c>
      <c r="N24" s="8">
        <f t="shared" si="22"/>
        <v>1</v>
      </c>
      <c r="O24" s="8">
        <f t="shared" si="22"/>
        <v>1</v>
      </c>
      <c r="P24" s="8">
        <f t="shared" si="22"/>
        <v>1</v>
      </c>
      <c r="Q24" s="8">
        <f t="shared" si="22"/>
        <v>1</v>
      </c>
      <c r="R24" s="8">
        <f t="shared" si="22"/>
        <v>1</v>
      </c>
      <c r="S24" s="8">
        <f t="shared" si="22"/>
        <v>1</v>
      </c>
      <c r="T24" s="8">
        <f t="shared" si="22"/>
        <v>1</v>
      </c>
      <c r="U24" s="8">
        <f t="shared" si="22"/>
        <v>1</v>
      </c>
      <c r="V24" s="8">
        <f t="shared" si="22"/>
        <v>1</v>
      </c>
      <c r="W24" s="8" t="str">
        <f t="shared" si="22"/>
        <v/>
      </c>
      <c r="X24" s="8" t="str">
        <f t="shared" si="22"/>
        <v/>
      </c>
      <c r="Y24" s="8" t="str">
        <f t="shared" si="22"/>
        <v/>
      </c>
      <c r="Z24" s="8" t="str">
        <f t="shared" si="22"/>
        <v/>
      </c>
      <c r="AA24" s="8" t="str">
        <f t="shared" si="22"/>
        <v/>
      </c>
      <c r="AB24" s="8" t="str">
        <f t="shared" si="22"/>
        <v/>
      </c>
      <c r="AC24" s="8" t="str">
        <f t="shared" si="22"/>
        <v/>
      </c>
      <c r="AD24" s="8" t="str">
        <f t="shared" si="22"/>
        <v/>
      </c>
      <c r="AE24" s="8" t="str">
        <f t="shared" si="22"/>
        <v/>
      </c>
      <c r="AF24" s="8" t="str">
        <f t="shared" si="22"/>
        <v/>
      </c>
      <c r="AG24" s="8" t="str">
        <f t="shared" si="22"/>
        <v/>
      </c>
      <c r="AH24" s="8" t="str">
        <f t="shared" si="22"/>
        <v/>
      </c>
      <c r="AI24" s="8" t="str">
        <f t="shared" si="22"/>
        <v/>
      </c>
      <c r="AJ24" s="8" t="str">
        <f t="shared" si="22"/>
        <v/>
      </c>
      <c r="AK24" s="8" t="str">
        <f t="shared" si="22"/>
        <v/>
      </c>
      <c r="AL24" s="8" t="str">
        <f t="shared" si="22"/>
        <v/>
      </c>
      <c r="AM24" s="8" t="str">
        <f t="shared" si="22"/>
        <v/>
      </c>
      <c r="AN24" s="8" t="str">
        <f t="shared" si="22"/>
        <v/>
      </c>
      <c r="AO24" s="8" t="str">
        <f t="shared" si="22"/>
        <v/>
      </c>
      <c r="AP24" s="8" t="str">
        <f t="shared" si="22"/>
        <v/>
      </c>
      <c r="AQ24" s="8" t="str">
        <f t="shared" si="22"/>
        <v/>
      </c>
      <c r="AR24" s="8" t="str">
        <f t="shared" si="22"/>
        <v/>
      </c>
      <c r="AS24" s="8" t="str">
        <f t="shared" si="22"/>
        <v/>
      </c>
      <c r="AT24" s="8" t="str">
        <f t="shared" si="22"/>
        <v/>
      </c>
    </row>
    <row r="25" spans="1:46" x14ac:dyDescent="0.3">
      <c r="L25" s="29" t="s">
        <v>21</v>
      </c>
      <c r="M25" s="12">
        <f>IF(SUM(M20:M24)=1,1,FALSE)</f>
        <v>1</v>
      </c>
      <c r="N25" s="12">
        <f t="shared" ref="N25:AT25" si="23">IF(SUM(N20:N24)=1,1,FALSE)</f>
        <v>1</v>
      </c>
      <c r="O25" s="12">
        <f t="shared" si="23"/>
        <v>1</v>
      </c>
      <c r="P25" s="12">
        <f t="shared" si="23"/>
        <v>1</v>
      </c>
      <c r="Q25" s="12">
        <f t="shared" si="23"/>
        <v>1</v>
      </c>
      <c r="R25" s="12">
        <f t="shared" si="23"/>
        <v>1</v>
      </c>
      <c r="S25" s="12">
        <f t="shared" si="23"/>
        <v>1</v>
      </c>
      <c r="T25" s="12">
        <f t="shared" si="23"/>
        <v>1</v>
      </c>
      <c r="U25" s="12">
        <f t="shared" si="23"/>
        <v>1</v>
      </c>
      <c r="V25" s="12">
        <f t="shared" si="23"/>
        <v>1</v>
      </c>
      <c r="W25" s="12">
        <f t="shared" si="23"/>
        <v>1</v>
      </c>
      <c r="X25" s="12">
        <f t="shared" si="23"/>
        <v>1</v>
      </c>
      <c r="Y25" s="12">
        <f t="shared" si="23"/>
        <v>1</v>
      </c>
      <c r="Z25" s="12">
        <f t="shared" si="23"/>
        <v>1</v>
      </c>
      <c r="AA25" s="12">
        <f t="shared" si="23"/>
        <v>1</v>
      </c>
      <c r="AB25" s="12">
        <f t="shared" si="23"/>
        <v>1</v>
      </c>
      <c r="AC25" s="12">
        <f t="shared" si="23"/>
        <v>1</v>
      </c>
      <c r="AD25" s="12">
        <f t="shared" si="23"/>
        <v>1</v>
      </c>
      <c r="AE25" s="12">
        <f t="shared" si="23"/>
        <v>1</v>
      </c>
      <c r="AF25" s="12">
        <f t="shared" si="23"/>
        <v>1</v>
      </c>
      <c r="AG25" s="12">
        <f t="shared" si="23"/>
        <v>1</v>
      </c>
      <c r="AH25" s="12">
        <f t="shared" si="23"/>
        <v>1</v>
      </c>
      <c r="AI25" s="12">
        <f t="shared" si="23"/>
        <v>1</v>
      </c>
      <c r="AJ25" s="12">
        <f t="shared" si="23"/>
        <v>1</v>
      </c>
      <c r="AK25" s="12">
        <f t="shared" si="23"/>
        <v>1</v>
      </c>
      <c r="AL25" s="12">
        <f t="shared" si="23"/>
        <v>1</v>
      </c>
      <c r="AM25" s="12">
        <f t="shared" si="23"/>
        <v>1</v>
      </c>
      <c r="AN25" s="12">
        <f t="shared" si="23"/>
        <v>1</v>
      </c>
      <c r="AO25" s="12">
        <f t="shared" si="23"/>
        <v>1</v>
      </c>
      <c r="AP25" s="12">
        <f t="shared" si="23"/>
        <v>1</v>
      </c>
      <c r="AQ25" s="12">
        <f t="shared" si="23"/>
        <v>1</v>
      </c>
      <c r="AR25" s="12">
        <f t="shared" si="23"/>
        <v>1</v>
      </c>
      <c r="AS25" s="12">
        <f t="shared" si="23"/>
        <v>1</v>
      </c>
      <c r="AT25" s="12">
        <f t="shared" si="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90C6-C1EF-4F27-B9BE-D6F11266FE89}">
  <sheetPr>
    <tabColor rgb="FF00B050"/>
  </sheetPr>
  <dimension ref="A1:BB72"/>
  <sheetViews>
    <sheetView tabSelected="1" zoomScale="70" zoomScaleNormal="70" workbookViewId="0">
      <pane xSplit="2" ySplit="1" topLeftCell="R17" activePane="bottomRight" state="frozen"/>
      <selection activeCell="AU2" sqref="AU2"/>
      <selection pane="topRight" activeCell="AU2" sqref="AU2"/>
      <selection pane="bottomLeft" activeCell="AU2" sqref="AU2"/>
      <selection pane="bottomRight" activeCell="AU2" sqref="AU2"/>
    </sheetView>
  </sheetViews>
  <sheetFormatPr defaultColWidth="11.5546875" defaultRowHeight="14.4" x14ac:dyDescent="0.3"/>
  <cols>
    <col min="1" max="1" width="12.6640625" customWidth="1"/>
    <col min="2" max="2" width="20.33203125" customWidth="1"/>
    <col min="3" max="3" width="17.6640625" customWidth="1"/>
    <col min="4" max="4" width="17.88671875" customWidth="1"/>
    <col min="5" max="5" width="22.109375" customWidth="1"/>
    <col min="6" max="6" width="14" customWidth="1"/>
    <col min="7" max="7" width="17.44140625" customWidth="1"/>
    <col min="8" max="8" width="20.6640625" customWidth="1"/>
    <col min="9" max="9" width="14.88671875" customWidth="1"/>
    <col min="13" max="14" width="20.44140625" customWidth="1"/>
    <col min="15" max="44" width="10.109375" customWidth="1"/>
    <col min="45" max="45" width="21.6640625" customWidth="1"/>
    <col min="46" max="46" width="21.44140625" customWidth="1"/>
    <col min="47" max="47" width="18.5546875" customWidth="1"/>
    <col min="48" max="48" width="10.109375" customWidth="1"/>
  </cols>
  <sheetData>
    <row r="1" spans="1:54" x14ac:dyDescent="0.3">
      <c r="A1" s="1" t="str">
        <f>M1</f>
        <v>source</v>
      </c>
      <c r="B1" s="1" t="str">
        <f t="shared" ref="B1:B7" si="0">N1</f>
        <v>FMS</v>
      </c>
      <c r="C1">
        <f>C13</f>
        <v>2015</v>
      </c>
      <c r="D1">
        <f t="shared" ref="D1:K1" si="1">D13</f>
        <v>2021</v>
      </c>
      <c r="E1">
        <f t="shared" si="1"/>
        <v>2022</v>
      </c>
      <c r="F1">
        <f t="shared" si="1"/>
        <v>2023</v>
      </c>
      <c r="G1" t="str">
        <f t="shared" si="1"/>
        <v>2021-2021</v>
      </c>
      <c r="H1" t="str">
        <f t="shared" si="1"/>
        <v>2015-2021</v>
      </c>
      <c r="I1" t="str">
        <f t="shared" si="1"/>
        <v>2023/2022</v>
      </c>
      <c r="J1" t="str">
        <f t="shared" si="1"/>
        <v>Share 2022</v>
      </c>
      <c r="K1" t="str">
        <f t="shared" si="1"/>
        <v>Share 2023</v>
      </c>
      <c r="M1" s="5" t="s">
        <v>0</v>
      </c>
      <c r="N1" s="5" t="s">
        <v>3</v>
      </c>
      <c r="O1" s="5" t="s">
        <v>109</v>
      </c>
      <c r="P1" s="5" t="s">
        <v>110</v>
      </c>
      <c r="Q1" s="5" t="s">
        <v>111</v>
      </c>
      <c r="R1" s="5" t="s">
        <v>112</v>
      </c>
      <c r="S1" s="5" t="s">
        <v>113</v>
      </c>
      <c r="T1" s="5" t="s">
        <v>114</v>
      </c>
      <c r="U1" s="5" t="s">
        <v>115</v>
      </c>
      <c r="V1" s="5" t="s">
        <v>116</v>
      </c>
      <c r="W1" s="5" t="s">
        <v>117</v>
      </c>
      <c r="X1" s="5" t="s">
        <v>118</v>
      </c>
      <c r="Y1" s="5" t="s">
        <v>119</v>
      </c>
      <c r="Z1" s="5" t="s">
        <v>120</v>
      </c>
      <c r="AA1" s="5" t="s">
        <v>121</v>
      </c>
      <c r="AB1" s="5" t="s">
        <v>122</v>
      </c>
      <c r="AC1" s="5" t="s">
        <v>123</v>
      </c>
      <c r="AD1" s="5" t="s">
        <v>124</v>
      </c>
      <c r="AE1" s="5" t="s">
        <v>125</v>
      </c>
      <c r="AF1" s="5" t="s">
        <v>126</v>
      </c>
      <c r="AG1" s="5" t="s">
        <v>127</v>
      </c>
      <c r="AH1" s="5" t="s">
        <v>128</v>
      </c>
      <c r="AI1" s="5" t="s">
        <v>129</v>
      </c>
      <c r="AJ1" s="5" t="s">
        <v>130</v>
      </c>
      <c r="AK1" s="5" t="s">
        <v>131</v>
      </c>
      <c r="AL1" s="5" t="s">
        <v>132</v>
      </c>
      <c r="AM1" s="5" t="s">
        <v>133</v>
      </c>
      <c r="AN1" s="5" t="s">
        <v>134</v>
      </c>
      <c r="AO1" s="5" t="s">
        <v>135</v>
      </c>
      <c r="AP1" s="5" t="s">
        <v>136</v>
      </c>
      <c r="AQ1" s="5" t="s">
        <v>137</v>
      </c>
      <c r="AR1" s="5" t="s">
        <v>138</v>
      </c>
      <c r="AS1" s="5" t="s">
        <v>139</v>
      </c>
      <c r="AT1" s="5" t="s">
        <v>140</v>
      </c>
      <c r="AU1" s="5" t="s">
        <v>141</v>
      </c>
      <c r="AV1" s="5" t="s">
        <v>142</v>
      </c>
      <c r="AW1" t="s">
        <v>1053</v>
      </c>
      <c r="AX1" t="s">
        <v>1054</v>
      </c>
      <c r="AY1" t="s">
        <v>1055</v>
      </c>
      <c r="AZ1" t="s">
        <v>1056</v>
      </c>
      <c r="BA1" t="s">
        <v>1057</v>
      </c>
    </row>
    <row r="2" spans="1:54" ht="30" customHeight="1" x14ac:dyDescent="0.3">
      <c r="A2" s="1" t="str">
        <f t="shared" ref="A2:A7" si="2">M2</f>
        <v>Contract</v>
      </c>
      <c r="B2" s="1" t="str">
        <f t="shared" si="0"/>
        <v>Obligations (includes FMS)</v>
      </c>
      <c r="M2" s="15" t="s">
        <v>1</v>
      </c>
      <c r="N2" s="15" t="s">
        <v>4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>
        <v>27766409244.572498</v>
      </c>
      <c r="AL2" s="11">
        <v>20117589432.5252</v>
      </c>
      <c r="AM2" s="11">
        <v>15814444285.1675</v>
      </c>
      <c r="AN2" s="11">
        <v>24205301305.038399</v>
      </c>
      <c r="AO2" s="11">
        <v>33686792060.450802</v>
      </c>
      <c r="AP2" s="11">
        <v>31035471218.9151</v>
      </c>
      <c r="AQ2" s="11">
        <v>34812921569.434502</v>
      </c>
      <c r="AR2" s="11">
        <v>38372874881.5383</v>
      </c>
      <c r="AS2" s="11">
        <v>50281239432.253502</v>
      </c>
      <c r="AT2" s="11">
        <v>24784129326.600101</v>
      </c>
      <c r="AU2" s="11">
        <v>38727744257.334503</v>
      </c>
      <c r="AV2" s="11"/>
    </row>
    <row r="3" spans="1:54" x14ac:dyDescent="0.3">
      <c r="A3" s="1" t="str">
        <f t="shared" si="2"/>
        <v>Contract</v>
      </c>
      <c r="B3" s="1" t="str">
        <f t="shared" si="0"/>
        <v>Obligations (no FMS)</v>
      </c>
      <c r="M3" s="15" t="s">
        <v>1</v>
      </c>
      <c r="N3" s="15" t="s">
        <v>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>
        <v>329870021411.01398</v>
      </c>
      <c r="AL3" s="11">
        <v>286463462910.15601</v>
      </c>
      <c r="AM3" s="11">
        <v>267469917694.332</v>
      </c>
      <c r="AN3" s="11">
        <v>249972943535.92099</v>
      </c>
      <c r="AO3" s="11">
        <v>264674994282.78101</v>
      </c>
      <c r="AP3" s="11">
        <v>289586919183.42297</v>
      </c>
      <c r="AQ3" s="11">
        <v>324143009236.927</v>
      </c>
      <c r="AR3" s="11">
        <v>345482620280.40698</v>
      </c>
      <c r="AS3" s="11">
        <v>371539500811.07202</v>
      </c>
      <c r="AT3" s="11">
        <v>362278491013.24799</v>
      </c>
      <c r="AU3" s="11">
        <v>375653934924.93799</v>
      </c>
      <c r="AV3" s="11"/>
    </row>
    <row r="4" spans="1:54" ht="45" customHeight="1" x14ac:dyDescent="0.3">
      <c r="A4" s="1" t="str">
        <f t="shared" si="2"/>
        <v>Contract</v>
      </c>
      <c r="B4" s="1" t="str">
        <f t="shared" si="0"/>
        <v>Obligations (before reliable
FMS labels available)</v>
      </c>
      <c r="M4" s="15" t="s">
        <v>1</v>
      </c>
      <c r="N4" s="15" t="s">
        <v>1058</v>
      </c>
      <c r="O4" s="11">
        <v>120350129405</v>
      </c>
      <c r="P4" s="11">
        <v>136154193844</v>
      </c>
      <c r="Q4" s="11">
        <v>123406660550</v>
      </c>
      <c r="R4" s="11">
        <v>121373382142</v>
      </c>
      <c r="S4" s="11">
        <v>117161902725</v>
      </c>
      <c r="T4" s="11">
        <v>116592014868</v>
      </c>
      <c r="U4" s="11">
        <v>118448779098</v>
      </c>
      <c r="V4" s="11">
        <v>115982151879</v>
      </c>
      <c r="W4" s="11">
        <v>116965882167</v>
      </c>
      <c r="X4" s="11">
        <v>122185036488</v>
      </c>
      <c r="Y4" s="11">
        <v>132178486506.38699</v>
      </c>
      <c r="Z4" s="11">
        <v>144014366218.961</v>
      </c>
      <c r="AA4" s="11">
        <v>169796562606.755</v>
      </c>
      <c r="AB4" s="11">
        <v>211626247016.09399</v>
      </c>
      <c r="AC4" s="11">
        <v>229748105178.85199</v>
      </c>
      <c r="AD4" s="11">
        <v>265719260299.30301</v>
      </c>
      <c r="AE4" s="11">
        <v>295225015978.26501</v>
      </c>
      <c r="AF4" s="11">
        <v>328140806112.57001</v>
      </c>
      <c r="AG4" s="11">
        <v>377958711302.5</v>
      </c>
      <c r="AH4" s="11">
        <v>381531232917.27899</v>
      </c>
      <c r="AI4" s="11">
        <v>362403868841.008</v>
      </c>
      <c r="AJ4" s="11">
        <v>368565915604.16199</v>
      </c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</row>
    <row r="5" spans="1:54" x14ac:dyDescent="0.3">
      <c r="A5" s="1" t="str">
        <f t="shared" si="2"/>
        <v>Contract</v>
      </c>
      <c r="B5" s="1" t="str">
        <f t="shared" si="0"/>
        <v>Unlabeled</v>
      </c>
      <c r="M5" s="15" t="s">
        <v>1</v>
      </c>
      <c r="N5" s="15" t="s">
        <v>6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>
        <v>6246925.665</v>
      </c>
      <c r="AO5" s="11"/>
      <c r="AP5" s="11"/>
      <c r="AQ5" s="11"/>
      <c r="AR5" s="11"/>
      <c r="AS5" s="11"/>
      <c r="AT5" s="11"/>
      <c r="AU5" s="11"/>
      <c r="AV5" s="11"/>
    </row>
    <row r="6" spans="1:54" x14ac:dyDescent="0.3">
      <c r="A6" s="1" t="str">
        <f t="shared" si="2"/>
        <v>TOA</v>
      </c>
      <c r="B6" s="1" t="str">
        <f t="shared" si="0"/>
        <v>Obligations (no FMS)</v>
      </c>
      <c r="C6" s="2"/>
      <c r="D6" s="2"/>
      <c r="E6" s="2"/>
      <c r="M6" s="15" t="s">
        <v>2</v>
      </c>
      <c r="N6" s="15" t="s">
        <v>5</v>
      </c>
      <c r="O6" s="28">
        <v>291356000000</v>
      </c>
      <c r="P6" s="28">
        <v>310620000000</v>
      </c>
      <c r="Q6" s="28">
        <v>285195000000</v>
      </c>
      <c r="R6" s="28">
        <v>269655000000</v>
      </c>
      <c r="S6" s="28">
        <v>251339000000</v>
      </c>
      <c r="T6" s="28">
        <v>254215000000</v>
      </c>
      <c r="U6" s="28">
        <v>255052000000</v>
      </c>
      <c r="V6" s="28">
        <v>254186000000</v>
      </c>
      <c r="W6" s="28">
        <v>259123000000</v>
      </c>
      <c r="X6" s="28">
        <v>272729000000</v>
      </c>
      <c r="Y6" s="28">
        <v>286958000000</v>
      </c>
      <c r="Z6" s="28">
        <v>316540000000</v>
      </c>
      <c r="AA6" s="28">
        <v>355378000000</v>
      </c>
      <c r="AB6" s="28">
        <v>433024000000</v>
      </c>
      <c r="AC6" s="28">
        <v>456052000000</v>
      </c>
      <c r="AD6" s="28">
        <v>502476000000</v>
      </c>
      <c r="AE6" s="28">
        <v>536272000000</v>
      </c>
      <c r="AF6" s="28">
        <v>603872000000</v>
      </c>
      <c r="AG6" s="28">
        <v>669279000000</v>
      </c>
      <c r="AH6" s="28">
        <v>665861000000</v>
      </c>
      <c r="AI6" s="28">
        <v>691791000000</v>
      </c>
      <c r="AJ6" s="28">
        <v>689092000000</v>
      </c>
      <c r="AK6" s="28">
        <v>652288000000</v>
      </c>
      <c r="AL6" s="28">
        <v>585393000000</v>
      </c>
      <c r="AM6" s="28">
        <v>581188000000</v>
      </c>
      <c r="AN6" s="28">
        <v>565403000000</v>
      </c>
      <c r="AO6" s="28">
        <v>587978000000</v>
      </c>
      <c r="AP6" s="28">
        <v>609287000000</v>
      </c>
      <c r="AQ6" s="28">
        <v>672960000000</v>
      </c>
      <c r="AR6" s="28">
        <v>693001000000</v>
      </c>
      <c r="AS6" s="28">
        <v>725757000000</v>
      </c>
      <c r="AT6" s="28">
        <v>711039000000</v>
      </c>
      <c r="AU6" s="28">
        <v>769467000000</v>
      </c>
      <c r="AV6" s="28">
        <v>853072000000</v>
      </c>
      <c r="AW6" s="28">
        <v>842157000000</v>
      </c>
      <c r="AX6" s="28">
        <v>859652000000</v>
      </c>
      <c r="AY6" s="28">
        <v>877652000000</v>
      </c>
      <c r="AZ6" s="28">
        <v>896152000000</v>
      </c>
      <c r="BA6" s="28">
        <v>914952000000</v>
      </c>
      <c r="BB6" s="28"/>
    </row>
    <row r="7" spans="1:54" x14ac:dyDescent="0.3">
      <c r="A7" s="1" t="str">
        <f t="shared" si="2"/>
        <v>Contract Total</v>
      </c>
      <c r="B7" s="1">
        <f t="shared" si="0"/>
        <v>0</v>
      </c>
      <c r="M7" s="15" t="s">
        <v>20</v>
      </c>
      <c r="N7" s="15"/>
      <c r="O7" s="28">
        <f t="shared" ref="O7:AV7" si="3">SUM(O2:O5)</f>
        <v>120350129405</v>
      </c>
      <c r="P7" s="14">
        <f t="shared" si="3"/>
        <v>136154193844</v>
      </c>
      <c r="Q7" s="14">
        <f t="shared" si="3"/>
        <v>123406660550</v>
      </c>
      <c r="R7" s="14">
        <f t="shared" si="3"/>
        <v>121373382142</v>
      </c>
      <c r="S7" s="14">
        <f t="shared" si="3"/>
        <v>117161902725</v>
      </c>
      <c r="T7" s="14">
        <f t="shared" si="3"/>
        <v>116592014868</v>
      </c>
      <c r="U7" s="14">
        <f t="shared" si="3"/>
        <v>118448779098</v>
      </c>
      <c r="V7" s="14">
        <f t="shared" si="3"/>
        <v>115982151879</v>
      </c>
      <c r="W7" s="14">
        <f t="shared" si="3"/>
        <v>116965882167</v>
      </c>
      <c r="X7" s="14">
        <f t="shared" si="3"/>
        <v>122185036488</v>
      </c>
      <c r="Y7" s="14">
        <f t="shared" si="3"/>
        <v>132178486506.38699</v>
      </c>
      <c r="Z7" s="14">
        <f t="shared" si="3"/>
        <v>144014366218.961</v>
      </c>
      <c r="AA7" s="14">
        <f t="shared" si="3"/>
        <v>169796562606.755</v>
      </c>
      <c r="AB7" s="14">
        <f t="shared" si="3"/>
        <v>211626247016.09399</v>
      </c>
      <c r="AC7" s="14">
        <f t="shared" si="3"/>
        <v>229748105178.85199</v>
      </c>
      <c r="AD7" s="14">
        <f t="shared" si="3"/>
        <v>265719260299.30301</v>
      </c>
      <c r="AE7" s="14">
        <f t="shared" si="3"/>
        <v>295225015978.26501</v>
      </c>
      <c r="AF7" s="14">
        <f t="shared" si="3"/>
        <v>328140806112.57001</v>
      </c>
      <c r="AG7" s="14">
        <f t="shared" si="3"/>
        <v>377958711302.5</v>
      </c>
      <c r="AH7" s="14">
        <f t="shared" si="3"/>
        <v>381531232917.27899</v>
      </c>
      <c r="AI7" s="14">
        <f t="shared" si="3"/>
        <v>362403868841.008</v>
      </c>
      <c r="AJ7" s="14">
        <f t="shared" si="3"/>
        <v>368565915604.16199</v>
      </c>
      <c r="AK7" s="14">
        <f t="shared" si="3"/>
        <v>357636430655.58649</v>
      </c>
      <c r="AL7" s="14">
        <f t="shared" si="3"/>
        <v>306581052342.68121</v>
      </c>
      <c r="AM7" s="14">
        <f t="shared" si="3"/>
        <v>283284361979.49951</v>
      </c>
      <c r="AN7" s="14">
        <f t="shared" si="3"/>
        <v>274184491766.62439</v>
      </c>
      <c r="AO7" s="14">
        <f t="shared" si="3"/>
        <v>298361786343.23181</v>
      </c>
      <c r="AP7" s="14">
        <f t="shared" si="3"/>
        <v>320622390402.33807</v>
      </c>
      <c r="AQ7" s="14">
        <f t="shared" si="3"/>
        <v>358955930806.36151</v>
      </c>
      <c r="AR7" s="14">
        <f t="shared" si="3"/>
        <v>383855495161.94531</v>
      </c>
      <c r="AS7" s="14">
        <f t="shared" si="3"/>
        <v>421820740243.3255</v>
      </c>
      <c r="AT7" s="14">
        <f t="shared" si="3"/>
        <v>387062620339.84808</v>
      </c>
      <c r="AU7" s="14">
        <f t="shared" si="3"/>
        <v>414381679182.27246</v>
      </c>
      <c r="AV7" s="14">
        <f t="shared" si="3"/>
        <v>0</v>
      </c>
    </row>
    <row r="8" spans="1:54" x14ac:dyDescent="0.3"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54" x14ac:dyDescent="0.3"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</row>
    <row r="10" spans="1:54" x14ac:dyDescent="0.3"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</row>
    <row r="11" spans="1:54" x14ac:dyDescent="0.3">
      <c r="A11" s="18">
        <v>1000000000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9"/>
      <c r="Z11" s="15"/>
      <c r="AA11" s="15"/>
      <c r="AB11" s="15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</row>
    <row r="12" spans="1:54" ht="30" customHeight="1" x14ac:dyDescent="0.3"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</row>
    <row r="13" spans="1:54" x14ac:dyDescent="0.3">
      <c r="A13" s="4">
        <f t="shared" ref="A13:B21" si="4">M13</f>
        <v>0</v>
      </c>
      <c r="B13" s="4">
        <f t="shared" si="4"/>
        <v>0</v>
      </c>
      <c r="C13" s="33">
        <f>AN13</f>
        <v>2015</v>
      </c>
      <c r="D13" s="34">
        <f t="shared" ref="D13:F21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L13" s="20"/>
      <c r="M13" s="22"/>
      <c r="N13" s="22"/>
      <c r="O13" s="15">
        <f>O1+0</f>
        <v>1990</v>
      </c>
      <c r="P13" s="15">
        <f t="shared" ref="P13:AV13" si="6">P1+0</f>
        <v>1991</v>
      </c>
      <c r="Q13" s="15">
        <f t="shared" si="6"/>
        <v>1992</v>
      </c>
      <c r="R13" s="15">
        <f t="shared" si="6"/>
        <v>1993</v>
      </c>
      <c r="S13" s="15">
        <f t="shared" si="6"/>
        <v>1994</v>
      </c>
      <c r="T13" s="15">
        <f t="shared" si="6"/>
        <v>1995</v>
      </c>
      <c r="U13" s="15">
        <f t="shared" si="6"/>
        <v>1996</v>
      </c>
      <c r="V13" s="15">
        <f t="shared" si="6"/>
        <v>1997</v>
      </c>
      <c r="W13" s="15">
        <f t="shared" si="6"/>
        <v>1998</v>
      </c>
      <c r="X13" s="15">
        <f t="shared" si="6"/>
        <v>1999</v>
      </c>
      <c r="Y13" s="15">
        <f t="shared" si="6"/>
        <v>2000</v>
      </c>
      <c r="Z13" s="15">
        <f t="shared" si="6"/>
        <v>2001</v>
      </c>
      <c r="AA13" s="15">
        <f t="shared" si="6"/>
        <v>2002</v>
      </c>
      <c r="AB13" s="15">
        <f t="shared" si="6"/>
        <v>2003</v>
      </c>
      <c r="AC13" s="15">
        <f t="shared" si="6"/>
        <v>2004</v>
      </c>
      <c r="AD13" s="15">
        <f t="shared" si="6"/>
        <v>2005</v>
      </c>
      <c r="AE13" s="15">
        <f t="shared" si="6"/>
        <v>2006</v>
      </c>
      <c r="AF13" s="15">
        <f t="shared" si="6"/>
        <v>2007</v>
      </c>
      <c r="AG13" s="15">
        <f t="shared" si="6"/>
        <v>2008</v>
      </c>
      <c r="AH13" s="15">
        <f t="shared" si="6"/>
        <v>2009</v>
      </c>
      <c r="AI13" s="15">
        <f t="shared" si="6"/>
        <v>2010</v>
      </c>
      <c r="AJ13" s="15">
        <f t="shared" si="6"/>
        <v>2011</v>
      </c>
      <c r="AK13" s="15">
        <f t="shared" si="6"/>
        <v>2012</v>
      </c>
      <c r="AL13" s="15">
        <f t="shared" si="6"/>
        <v>2013</v>
      </c>
      <c r="AM13" s="15">
        <f t="shared" si="6"/>
        <v>2014</v>
      </c>
      <c r="AN13" s="15">
        <f t="shared" si="6"/>
        <v>2015</v>
      </c>
      <c r="AO13" s="15">
        <f t="shared" si="6"/>
        <v>2016</v>
      </c>
      <c r="AP13" s="15">
        <f t="shared" si="6"/>
        <v>2017</v>
      </c>
      <c r="AQ13" s="15">
        <f t="shared" si="6"/>
        <v>2018</v>
      </c>
      <c r="AR13" s="15">
        <f t="shared" si="6"/>
        <v>2019</v>
      </c>
      <c r="AS13" s="15">
        <f t="shared" si="6"/>
        <v>2020</v>
      </c>
      <c r="AT13" s="15">
        <f t="shared" si="6"/>
        <v>2021</v>
      </c>
      <c r="AU13" s="15">
        <f t="shared" si="6"/>
        <v>2022</v>
      </c>
      <c r="AV13" s="15">
        <f t="shared" si="6"/>
        <v>2023</v>
      </c>
      <c r="AW13" s="17"/>
      <c r="AX13" s="17"/>
    </row>
    <row r="14" spans="1:54" ht="45" customHeight="1" x14ac:dyDescent="0.3">
      <c r="A14" s="4" t="str">
        <f t="shared" si="4"/>
        <v>Contract</v>
      </c>
      <c r="B14" s="4" t="str">
        <f t="shared" si="4"/>
        <v>Obligations (includes FMS)</v>
      </c>
      <c r="C14" s="24">
        <f>AN14</f>
        <v>29.032989760659643</v>
      </c>
      <c r="D14" s="24">
        <f t="shared" si="5"/>
        <v>26.501362039932918</v>
      </c>
      <c r="E14" s="24">
        <f t="shared" si="5"/>
        <v>38.7277442573345</v>
      </c>
      <c r="F14" s="24">
        <f>AV14</f>
        <v>0</v>
      </c>
      <c r="G14" s="12">
        <f>(E14/D14)-1</f>
        <v>0.46134920156098258</v>
      </c>
      <c r="H14" s="8">
        <f>(E14/C14)-1</f>
        <v>0.3339220168710102</v>
      </c>
      <c r="I14" s="8">
        <f>F14/E14</f>
        <v>0</v>
      </c>
      <c r="J14" s="21">
        <f>AU25</f>
        <v>0</v>
      </c>
      <c r="K14" s="21">
        <f t="shared" ref="K14:K21" si="7">AV25</f>
        <v>0</v>
      </c>
      <c r="L14" s="19"/>
      <c r="M14" s="22" t="str">
        <f>M2</f>
        <v>Contract</v>
      </c>
      <c r="N14" s="22" t="str">
        <f t="shared" ref="N14:N19" si="8">N2</f>
        <v>Obligations (includes FMS)</v>
      </c>
      <c r="O14" s="13">
        <f t="shared" ref="O14:AV18" si="9">O2/VLOOKUP(O$13,deflator,2,FALSE)/1000000000</f>
        <v>0</v>
      </c>
      <c r="P14" s="13">
        <f t="shared" si="9"/>
        <v>0</v>
      </c>
      <c r="Q14" s="13">
        <f t="shared" si="9"/>
        <v>0</v>
      </c>
      <c r="R14" s="13">
        <f t="shared" si="9"/>
        <v>0</v>
      </c>
      <c r="S14" s="13">
        <f t="shared" si="9"/>
        <v>0</v>
      </c>
      <c r="T14" s="13">
        <f t="shared" si="9"/>
        <v>0</v>
      </c>
      <c r="U14" s="13">
        <f t="shared" si="9"/>
        <v>0</v>
      </c>
      <c r="V14" s="13">
        <f t="shared" si="9"/>
        <v>0</v>
      </c>
      <c r="W14" s="13">
        <f t="shared" si="9"/>
        <v>0</v>
      </c>
      <c r="X14" s="13">
        <f t="shared" si="9"/>
        <v>0</v>
      </c>
      <c r="Y14" s="13">
        <f t="shared" si="9"/>
        <v>0</v>
      </c>
      <c r="Z14" s="13">
        <f t="shared" si="9"/>
        <v>0</v>
      </c>
      <c r="AA14" s="13">
        <f t="shared" si="9"/>
        <v>0</v>
      </c>
      <c r="AB14" s="13">
        <f t="shared" si="9"/>
        <v>0</v>
      </c>
      <c r="AC14" s="13">
        <f t="shared" si="9"/>
        <v>0</v>
      </c>
      <c r="AD14" s="13">
        <f t="shared" si="9"/>
        <v>0</v>
      </c>
      <c r="AE14" s="13">
        <f t="shared" si="9"/>
        <v>0</v>
      </c>
      <c r="AF14" s="13">
        <f t="shared" si="9"/>
        <v>0</v>
      </c>
      <c r="AG14" s="13">
        <f t="shared" si="9"/>
        <v>0</v>
      </c>
      <c r="AH14" s="13">
        <f t="shared" si="9"/>
        <v>0</v>
      </c>
      <c r="AI14" s="13">
        <f t="shared" si="9"/>
        <v>0</v>
      </c>
      <c r="AJ14" s="13">
        <f t="shared" si="9"/>
        <v>0</v>
      </c>
      <c r="AK14" s="13">
        <f t="shared" si="9"/>
        <v>34.966239155018584</v>
      </c>
      <c r="AL14" s="13">
        <f t="shared" si="9"/>
        <v>24.878798351287784</v>
      </c>
      <c r="AM14" s="13">
        <f t="shared" si="9"/>
        <v>19.186059433946468</v>
      </c>
      <c r="AN14" s="13">
        <f t="shared" si="9"/>
        <v>29.032989760659643</v>
      </c>
      <c r="AO14" s="13">
        <f t="shared" si="9"/>
        <v>40.073471816550509</v>
      </c>
      <c r="AP14" s="13">
        <f t="shared" si="9"/>
        <v>36.271896914591458</v>
      </c>
      <c r="AQ14" s="13">
        <f t="shared" si="9"/>
        <v>39.75327541518763</v>
      </c>
      <c r="AR14" s="13">
        <f t="shared" si="9"/>
        <v>42.97666430697803</v>
      </c>
      <c r="AS14" s="13">
        <f t="shared" si="9"/>
        <v>55.572375681579551</v>
      </c>
      <c r="AT14" s="13">
        <f t="shared" si="9"/>
        <v>26.501362039932918</v>
      </c>
      <c r="AU14" s="13">
        <f t="shared" si="9"/>
        <v>38.7277442573345</v>
      </c>
      <c r="AV14" s="13">
        <f t="shared" si="9"/>
        <v>0</v>
      </c>
      <c r="AW14" s="8"/>
      <c r="AX14" s="8"/>
    </row>
    <row r="15" spans="1:54" x14ac:dyDescent="0.3">
      <c r="A15" s="4" t="str">
        <f t="shared" si="4"/>
        <v>Contract</v>
      </c>
      <c r="B15" s="4" t="str">
        <f t="shared" si="4"/>
        <v>Obligations (no FMS)</v>
      </c>
      <c r="C15" s="24">
        <f t="shared" ref="C15:C21" si="10">AN15</f>
        <v>299.8294389588815</v>
      </c>
      <c r="D15" s="24">
        <f t="shared" si="5"/>
        <v>387.3798963483589</v>
      </c>
      <c r="E15" s="24">
        <f t="shared" si="5"/>
        <v>375.65393492493797</v>
      </c>
      <c r="F15" s="24">
        <f t="shared" si="5"/>
        <v>0</v>
      </c>
      <c r="G15" s="12">
        <f t="shared" ref="G15:G21" si="11">(E15/D15)-1</f>
        <v>-3.0269927618742809E-2</v>
      </c>
      <c r="H15" s="8">
        <f t="shared" ref="H15:H21" si="12">(E15/C15)-1</f>
        <v>0.2528920983521401</v>
      </c>
      <c r="I15" s="8">
        <f t="shared" ref="I15:I21" si="13">F15/E15</f>
        <v>0</v>
      </c>
      <c r="J15" s="21">
        <f t="shared" ref="J15:J21" si="14">AU26</f>
        <v>0</v>
      </c>
      <c r="K15" s="21">
        <f t="shared" si="7"/>
        <v>0</v>
      </c>
      <c r="L15" s="19"/>
      <c r="M15" s="22" t="str">
        <f t="shared" ref="M15:M19" si="15">M3</f>
        <v>Contract</v>
      </c>
      <c r="N15" s="22" t="str">
        <f t="shared" si="8"/>
        <v>Obligations (no FMS)</v>
      </c>
      <c r="O15" s="13">
        <f t="shared" si="9"/>
        <v>0</v>
      </c>
      <c r="P15" s="13">
        <f t="shared" si="9"/>
        <v>0</v>
      </c>
      <c r="Q15" s="13">
        <f t="shared" si="9"/>
        <v>0</v>
      </c>
      <c r="R15" s="13">
        <f t="shared" si="9"/>
        <v>0</v>
      </c>
      <c r="S15" s="13">
        <f t="shared" si="9"/>
        <v>0</v>
      </c>
      <c r="T15" s="13">
        <f t="shared" si="9"/>
        <v>0</v>
      </c>
      <c r="U15" s="13">
        <f t="shared" si="9"/>
        <v>0</v>
      </c>
      <c r="V15" s="13">
        <f t="shared" si="9"/>
        <v>0</v>
      </c>
      <c r="W15" s="13">
        <f t="shared" si="9"/>
        <v>0</v>
      </c>
      <c r="X15" s="13">
        <f t="shared" si="9"/>
        <v>0</v>
      </c>
      <c r="Y15" s="13">
        <f t="shared" si="9"/>
        <v>0</v>
      </c>
      <c r="Z15" s="13">
        <f t="shared" si="9"/>
        <v>0</v>
      </c>
      <c r="AA15" s="13">
        <f t="shared" si="9"/>
        <v>0</v>
      </c>
      <c r="AB15" s="13">
        <f t="shared" si="9"/>
        <v>0</v>
      </c>
      <c r="AC15" s="13">
        <f t="shared" si="9"/>
        <v>0</v>
      </c>
      <c r="AD15" s="13">
        <f t="shared" si="9"/>
        <v>0</v>
      </c>
      <c r="AE15" s="13">
        <f t="shared" si="9"/>
        <v>0</v>
      </c>
      <c r="AF15" s="13">
        <f t="shared" si="9"/>
        <v>0</v>
      </c>
      <c r="AG15" s="13">
        <f t="shared" si="9"/>
        <v>0</v>
      </c>
      <c r="AH15" s="13">
        <f t="shared" si="9"/>
        <v>0</v>
      </c>
      <c r="AI15" s="13">
        <f t="shared" si="9"/>
        <v>0</v>
      </c>
      <c r="AJ15" s="13">
        <f t="shared" si="9"/>
        <v>0</v>
      </c>
      <c r="AK15" s="13">
        <f t="shared" si="9"/>
        <v>415.40531788363057</v>
      </c>
      <c r="AL15" s="13">
        <f t="shared" si="9"/>
        <v>354.26047204398088</v>
      </c>
      <c r="AM15" s="13">
        <f t="shared" si="9"/>
        <v>324.49409192893881</v>
      </c>
      <c r="AN15" s="13">
        <f t="shared" si="9"/>
        <v>299.8294389588815</v>
      </c>
      <c r="AO15" s="13">
        <f t="shared" si="9"/>
        <v>314.85473312221211</v>
      </c>
      <c r="AP15" s="13">
        <f t="shared" si="9"/>
        <v>338.44715314112858</v>
      </c>
      <c r="AQ15" s="13">
        <f t="shared" si="9"/>
        <v>370.14262920745097</v>
      </c>
      <c r="AR15" s="13">
        <f t="shared" si="9"/>
        <v>386.93193151471775</v>
      </c>
      <c r="AS15" s="13">
        <f t="shared" si="9"/>
        <v>410.63690857180711</v>
      </c>
      <c r="AT15" s="13">
        <f t="shared" si="9"/>
        <v>387.3798963483589</v>
      </c>
      <c r="AU15" s="13">
        <f t="shared" si="9"/>
        <v>375.65393492493797</v>
      </c>
      <c r="AV15" s="13">
        <f t="shared" si="9"/>
        <v>0</v>
      </c>
      <c r="AW15" s="8"/>
      <c r="AX15" s="8"/>
    </row>
    <row r="16" spans="1:54" x14ac:dyDescent="0.3">
      <c r="A16" s="4" t="str">
        <f t="shared" si="4"/>
        <v>Contract</v>
      </c>
      <c r="B16" s="4" t="str">
        <f t="shared" si="4"/>
        <v>Obligations (before reliable
FMS labels available)</v>
      </c>
      <c r="C16" s="24">
        <f t="shared" si="10"/>
        <v>0</v>
      </c>
      <c r="D16" s="24">
        <f t="shared" si="5"/>
        <v>0</v>
      </c>
      <c r="E16" s="24">
        <f t="shared" si="5"/>
        <v>0</v>
      </c>
      <c r="F16" s="24">
        <f t="shared" si="5"/>
        <v>0</v>
      </c>
      <c r="G16" s="12" t="e">
        <f t="shared" si="11"/>
        <v>#DIV/0!</v>
      </c>
      <c r="H16" s="8" t="e">
        <f t="shared" si="12"/>
        <v>#DIV/0!</v>
      </c>
      <c r="I16" s="8" t="e">
        <f t="shared" si="13"/>
        <v>#DIV/0!</v>
      </c>
      <c r="J16" s="21">
        <f t="shared" si="14"/>
        <v>0</v>
      </c>
      <c r="K16" s="21">
        <f t="shared" si="7"/>
        <v>0</v>
      </c>
      <c r="M16" s="22" t="str">
        <f t="shared" si="15"/>
        <v>Contract</v>
      </c>
      <c r="N16" s="22" t="str">
        <f t="shared" si="8"/>
        <v>Obligations (before reliable
FMS labels available)</v>
      </c>
      <c r="O16" s="13">
        <f t="shared" si="9"/>
        <v>239.19968123054471</v>
      </c>
      <c r="P16" s="13">
        <f t="shared" si="9"/>
        <v>261.29072911994291</v>
      </c>
      <c r="Q16" s="13">
        <f t="shared" si="9"/>
        <v>231.05264270919878</v>
      </c>
      <c r="R16" s="13">
        <f t="shared" si="9"/>
        <v>222.03007008275242</v>
      </c>
      <c r="S16" s="13">
        <f t="shared" si="9"/>
        <v>209.75545071641369</v>
      </c>
      <c r="T16" s="13">
        <f t="shared" si="9"/>
        <v>204.40529624658194</v>
      </c>
      <c r="U16" s="13">
        <f t="shared" si="9"/>
        <v>203.82966328577427</v>
      </c>
      <c r="V16" s="13">
        <f t="shared" si="9"/>
        <v>196.10140143807629</v>
      </c>
      <c r="W16" s="13">
        <f t="shared" si="9"/>
        <v>195.32573317812</v>
      </c>
      <c r="X16" s="13">
        <f t="shared" si="9"/>
        <v>201.52929472562869</v>
      </c>
      <c r="Y16" s="13">
        <f t="shared" si="9"/>
        <v>213.56475258137834</v>
      </c>
      <c r="Z16" s="13">
        <f t="shared" si="9"/>
        <v>227.17937051330165</v>
      </c>
      <c r="AA16" s="13">
        <f t="shared" si="9"/>
        <v>263.68826154873489</v>
      </c>
      <c r="AB16" s="13">
        <f t="shared" si="9"/>
        <v>322.48418803794158</v>
      </c>
      <c r="AC16" s="13">
        <f t="shared" si="9"/>
        <v>341.74555725825132</v>
      </c>
      <c r="AD16" s="13">
        <f t="shared" si="9"/>
        <v>383.60686064056381</v>
      </c>
      <c r="AE16" s="13">
        <f t="shared" si="9"/>
        <v>412.76436375099991</v>
      </c>
      <c r="AF16" s="13">
        <f t="shared" si="9"/>
        <v>446.53956894861824</v>
      </c>
      <c r="AG16" s="13">
        <f t="shared" si="9"/>
        <v>503.82492319952934</v>
      </c>
      <c r="AH16" s="13">
        <f t="shared" si="9"/>
        <v>503.47090213592918</v>
      </c>
      <c r="AI16" s="13">
        <f t="shared" si="9"/>
        <v>474.10678563496941</v>
      </c>
      <c r="AJ16" s="13">
        <f t="shared" si="9"/>
        <v>472.64262454986033</v>
      </c>
      <c r="AK16" s="13">
        <f t="shared" si="9"/>
        <v>0</v>
      </c>
      <c r="AL16" s="13">
        <f t="shared" si="9"/>
        <v>0</v>
      </c>
      <c r="AM16" s="13">
        <f t="shared" si="9"/>
        <v>0</v>
      </c>
      <c r="AN16" s="13">
        <f t="shared" si="9"/>
        <v>0</v>
      </c>
      <c r="AO16" s="13">
        <f t="shared" si="9"/>
        <v>0</v>
      </c>
      <c r="AP16" s="13">
        <f t="shared" si="9"/>
        <v>0</v>
      </c>
      <c r="AQ16" s="13">
        <f t="shared" si="9"/>
        <v>0</v>
      </c>
      <c r="AR16" s="13">
        <f t="shared" si="9"/>
        <v>0</v>
      </c>
      <c r="AS16" s="13">
        <f t="shared" si="9"/>
        <v>0</v>
      </c>
      <c r="AT16" s="13">
        <f t="shared" si="9"/>
        <v>0</v>
      </c>
      <c r="AU16" s="13">
        <f t="shared" si="9"/>
        <v>0</v>
      </c>
      <c r="AV16" s="13">
        <f t="shared" si="9"/>
        <v>0</v>
      </c>
    </row>
    <row r="17" spans="1:50" x14ac:dyDescent="0.3">
      <c r="A17" s="4" t="str">
        <f t="shared" si="4"/>
        <v>Contract</v>
      </c>
      <c r="B17" s="4" t="str">
        <f t="shared" si="4"/>
        <v>Unlabeled</v>
      </c>
      <c r="C17" s="24">
        <f t="shared" si="10"/>
        <v>7.4928597905862425E-3</v>
      </c>
      <c r="D17" s="24">
        <f t="shared" si="5"/>
        <v>0</v>
      </c>
      <c r="E17" s="24">
        <f t="shared" si="5"/>
        <v>0</v>
      </c>
      <c r="F17" s="24">
        <f t="shared" si="5"/>
        <v>0</v>
      </c>
      <c r="G17" s="12" t="e">
        <f t="shared" si="11"/>
        <v>#DIV/0!</v>
      </c>
      <c r="H17" s="8">
        <f t="shared" si="12"/>
        <v>-1</v>
      </c>
      <c r="I17" s="8" t="e">
        <f t="shared" si="13"/>
        <v>#DIV/0!</v>
      </c>
      <c r="J17" s="21">
        <f t="shared" si="14"/>
        <v>0</v>
      </c>
      <c r="K17" s="21">
        <f t="shared" si="7"/>
        <v>0</v>
      </c>
      <c r="M17" s="22" t="str">
        <f t="shared" si="15"/>
        <v>Contract</v>
      </c>
      <c r="N17" s="22" t="str">
        <f t="shared" si="8"/>
        <v>Unlabeled</v>
      </c>
      <c r="O17" s="13">
        <f t="shared" si="9"/>
        <v>0</v>
      </c>
      <c r="P17" s="13">
        <f t="shared" si="9"/>
        <v>0</v>
      </c>
      <c r="Q17" s="13">
        <f t="shared" si="9"/>
        <v>0</v>
      </c>
      <c r="R17" s="13">
        <f t="shared" si="9"/>
        <v>0</v>
      </c>
      <c r="S17" s="13">
        <f t="shared" si="9"/>
        <v>0</v>
      </c>
      <c r="T17" s="13">
        <f t="shared" si="9"/>
        <v>0</v>
      </c>
      <c r="U17" s="13">
        <f t="shared" si="9"/>
        <v>0</v>
      </c>
      <c r="V17" s="13">
        <f t="shared" si="9"/>
        <v>0</v>
      </c>
      <c r="W17" s="13">
        <f t="shared" si="9"/>
        <v>0</v>
      </c>
      <c r="X17" s="13">
        <f t="shared" si="9"/>
        <v>0</v>
      </c>
      <c r="Y17" s="13">
        <f t="shared" si="9"/>
        <v>0</v>
      </c>
      <c r="Z17" s="13">
        <f t="shared" si="9"/>
        <v>0</v>
      </c>
      <c r="AA17" s="13">
        <f t="shared" si="9"/>
        <v>0</v>
      </c>
      <c r="AB17" s="13">
        <f t="shared" si="9"/>
        <v>0</v>
      </c>
      <c r="AC17" s="13">
        <f t="shared" si="9"/>
        <v>0</v>
      </c>
      <c r="AD17" s="13">
        <f t="shared" si="9"/>
        <v>0</v>
      </c>
      <c r="AE17" s="13">
        <f t="shared" si="9"/>
        <v>0</v>
      </c>
      <c r="AF17" s="13">
        <f t="shared" si="9"/>
        <v>0</v>
      </c>
      <c r="AG17" s="13">
        <f t="shared" si="9"/>
        <v>0</v>
      </c>
      <c r="AH17" s="13">
        <f t="shared" si="9"/>
        <v>0</v>
      </c>
      <c r="AI17" s="13">
        <f t="shared" si="9"/>
        <v>0</v>
      </c>
      <c r="AJ17" s="13">
        <f t="shared" si="9"/>
        <v>0</v>
      </c>
      <c r="AK17" s="13">
        <f t="shared" si="9"/>
        <v>0</v>
      </c>
      <c r="AL17" s="13">
        <f t="shared" si="9"/>
        <v>0</v>
      </c>
      <c r="AM17" s="13">
        <f t="shared" si="9"/>
        <v>0</v>
      </c>
      <c r="AN17" s="13">
        <f t="shared" si="9"/>
        <v>7.4928597905862425E-3</v>
      </c>
      <c r="AO17" s="13">
        <f t="shared" si="9"/>
        <v>0</v>
      </c>
      <c r="AP17" s="13">
        <f t="shared" si="9"/>
        <v>0</v>
      </c>
      <c r="AQ17" s="13">
        <f t="shared" si="9"/>
        <v>0</v>
      </c>
      <c r="AR17" s="13">
        <f t="shared" si="9"/>
        <v>0</v>
      </c>
      <c r="AS17" s="13">
        <f t="shared" si="9"/>
        <v>0</v>
      </c>
      <c r="AT17" s="13">
        <f t="shared" si="9"/>
        <v>0</v>
      </c>
      <c r="AU17" s="13">
        <f t="shared" si="9"/>
        <v>0</v>
      </c>
      <c r="AV17" s="13">
        <f t="shared" si="9"/>
        <v>0</v>
      </c>
    </row>
    <row r="18" spans="1:50" x14ac:dyDescent="0.3">
      <c r="A18" s="4" t="str">
        <f t="shared" si="4"/>
        <v>TOA</v>
      </c>
      <c r="B18" s="4" t="str">
        <f t="shared" si="4"/>
        <v>Obligations (no FMS)</v>
      </c>
      <c r="C18" s="24">
        <f t="shared" si="10"/>
        <v>678.17125276723357</v>
      </c>
      <c r="D18" s="24">
        <f t="shared" si="5"/>
        <v>760.30518220737599</v>
      </c>
      <c r="E18" s="24">
        <f t="shared" si="5"/>
        <v>769.46699999999998</v>
      </c>
      <c r="F18" s="24">
        <f t="shared" si="5"/>
        <v>813.65869114164673</v>
      </c>
      <c r="G18" s="12">
        <f t="shared" si="11"/>
        <v>1.205018459301388E-2</v>
      </c>
      <c r="H18" s="8">
        <f t="shared" si="12"/>
        <v>0.13462049129956499</v>
      </c>
      <c r="I18" s="8">
        <f t="shared" si="13"/>
        <v>1.0574315612516805</v>
      </c>
      <c r="J18" s="21">
        <f t="shared" si="14"/>
        <v>0</v>
      </c>
      <c r="K18" s="21">
        <f t="shared" si="7"/>
        <v>0</v>
      </c>
      <c r="L18" s="19"/>
      <c r="M18" s="22" t="str">
        <f t="shared" si="15"/>
        <v>TOA</v>
      </c>
      <c r="N18" s="22" t="str">
        <f t="shared" si="8"/>
        <v>Obligations (no FMS)</v>
      </c>
      <c r="O18" s="13">
        <f t="shared" ref="O18:X18" si="16">IF(O6="","",O6/VLOOKUP(O$13,deflator,2,FALSE)/$A$11)</f>
        <v>579.07924710308782</v>
      </c>
      <c r="P18" s="13">
        <f t="shared" si="16"/>
        <v>596.10448997427841</v>
      </c>
      <c r="Q18" s="13">
        <f t="shared" si="16"/>
        <v>533.96679031559734</v>
      </c>
      <c r="R18" s="13">
        <f t="shared" si="16"/>
        <v>493.28376198760213</v>
      </c>
      <c r="S18" s="13">
        <f t="shared" si="16"/>
        <v>449.97327630770349</v>
      </c>
      <c r="T18" s="13">
        <f t="shared" si="16"/>
        <v>445.68139974383985</v>
      </c>
      <c r="U18" s="13">
        <f t="shared" si="16"/>
        <v>438.89995047860396</v>
      </c>
      <c r="V18" s="13">
        <f t="shared" si="16"/>
        <v>429.7750129514896</v>
      </c>
      <c r="W18" s="13">
        <f t="shared" si="16"/>
        <v>432.71925984407886</v>
      </c>
      <c r="X18" s="13">
        <f t="shared" si="16"/>
        <v>449.83317598488412</v>
      </c>
      <c r="Y18" s="13">
        <f t="shared" si="9"/>
        <v>463.64666362166179</v>
      </c>
      <c r="Z18" s="13">
        <f t="shared" si="9"/>
        <v>499.33461383252347</v>
      </c>
      <c r="AA18" s="13">
        <f t="shared" si="9"/>
        <v>551.88989443616856</v>
      </c>
      <c r="AB18" s="13">
        <f t="shared" si="9"/>
        <v>659.8585714669025</v>
      </c>
      <c r="AC18" s="13">
        <f t="shared" si="9"/>
        <v>678.36792280577288</v>
      </c>
      <c r="AD18" s="13">
        <f t="shared" si="9"/>
        <v>725.40184211755286</v>
      </c>
      <c r="AE18" s="13">
        <f t="shared" si="9"/>
        <v>749.78053653072777</v>
      </c>
      <c r="AF18" s="13">
        <f t="shared" si="9"/>
        <v>821.75924955713845</v>
      </c>
      <c r="AG18" s="13">
        <f t="shared" si="9"/>
        <v>892.15946263553531</v>
      </c>
      <c r="AH18" s="13">
        <f t="shared" si="9"/>
        <v>878.67416725963506</v>
      </c>
      <c r="AI18" s="13">
        <f t="shared" si="9"/>
        <v>905.02015993955104</v>
      </c>
      <c r="AJ18" s="13">
        <f t="shared" si="9"/>
        <v>883.67979144904541</v>
      </c>
      <c r="AK18" s="13">
        <f t="shared" si="9"/>
        <v>821.4262782432719</v>
      </c>
      <c r="AL18" s="13">
        <f t="shared" si="9"/>
        <v>723.93735104809343</v>
      </c>
      <c r="AM18" s="13">
        <f t="shared" si="9"/>
        <v>705.0963858878572</v>
      </c>
      <c r="AN18" s="13">
        <f t="shared" si="9"/>
        <v>678.17125276723357</v>
      </c>
      <c r="AO18" s="13">
        <f t="shared" si="9"/>
        <v>699.45276384492934</v>
      </c>
      <c r="AP18" s="13">
        <f t="shared" si="9"/>
        <v>712.08827794215892</v>
      </c>
      <c r="AQ18" s="13">
        <f t="shared" si="9"/>
        <v>768.46076161826807</v>
      </c>
      <c r="AR18" s="13">
        <f t="shared" si="9"/>
        <v>776.1438629068947</v>
      </c>
      <c r="AS18" s="13">
        <f t="shared" si="9"/>
        <v>802.12900702015429</v>
      </c>
      <c r="AT18" s="13">
        <f t="shared" si="9"/>
        <v>760.30518220737599</v>
      </c>
      <c r="AU18" s="13">
        <f t="shared" si="9"/>
        <v>769.46699999999998</v>
      </c>
      <c r="AV18" s="13">
        <f t="shared" si="9"/>
        <v>813.65869114164673</v>
      </c>
      <c r="AW18" s="23"/>
      <c r="AX18" s="23"/>
    </row>
    <row r="19" spans="1:50" x14ac:dyDescent="0.3">
      <c r="A19" s="4" t="str">
        <f t="shared" si="4"/>
        <v>Contract Total</v>
      </c>
      <c r="B19" s="4">
        <f t="shared" si="4"/>
        <v>0</v>
      </c>
      <c r="C19" s="24">
        <f t="shared" si="10"/>
        <v>328.86992157933173</v>
      </c>
      <c r="D19" s="24">
        <f t="shared" si="5"/>
        <v>413.88125838829183</v>
      </c>
      <c r="E19" s="24">
        <f t="shared" si="5"/>
        <v>414.38167918227248</v>
      </c>
      <c r="F19" s="24">
        <f t="shared" si="5"/>
        <v>0</v>
      </c>
      <c r="G19" s="12">
        <f t="shared" si="11"/>
        <v>1.2090926656822543E-3</v>
      </c>
      <c r="H19" s="8">
        <f t="shared" si="12"/>
        <v>0.26001696108992789</v>
      </c>
      <c r="I19" s="8">
        <f t="shared" si="13"/>
        <v>0</v>
      </c>
      <c r="J19" s="21">
        <f t="shared" si="14"/>
        <v>0</v>
      </c>
      <c r="K19" s="21">
        <f t="shared" si="7"/>
        <v>0</v>
      </c>
      <c r="L19" s="19"/>
      <c r="M19" s="22" t="str">
        <f t="shared" si="15"/>
        <v>Contract Total</v>
      </c>
      <c r="N19" s="22">
        <f t="shared" si="8"/>
        <v>0</v>
      </c>
      <c r="O19" s="13">
        <f t="shared" ref="O19:AV19" si="17">O7/VLOOKUP(O$13,deflator,2,FALSE)/1000000000</f>
        <v>239.19968123054471</v>
      </c>
      <c r="P19" s="13">
        <f t="shared" si="17"/>
        <v>261.29072911994291</v>
      </c>
      <c r="Q19" s="13">
        <f t="shared" si="17"/>
        <v>231.05264270919878</v>
      </c>
      <c r="R19" s="13">
        <f t="shared" si="17"/>
        <v>222.03007008275242</v>
      </c>
      <c r="S19" s="13">
        <f t="shared" si="17"/>
        <v>209.75545071641369</v>
      </c>
      <c r="T19" s="13">
        <f t="shared" si="17"/>
        <v>204.40529624658194</v>
      </c>
      <c r="U19" s="13">
        <f t="shared" si="17"/>
        <v>203.82966328577427</v>
      </c>
      <c r="V19" s="13">
        <f t="shared" si="17"/>
        <v>196.10140143807629</v>
      </c>
      <c r="W19" s="13">
        <f t="shared" si="17"/>
        <v>195.32573317812</v>
      </c>
      <c r="X19" s="13">
        <f t="shared" si="17"/>
        <v>201.52929472562869</v>
      </c>
      <c r="Y19" s="13">
        <f t="shared" si="17"/>
        <v>213.56475258137834</v>
      </c>
      <c r="Z19" s="13">
        <f t="shared" si="17"/>
        <v>227.17937051330165</v>
      </c>
      <c r="AA19" s="13">
        <f t="shared" si="17"/>
        <v>263.68826154873489</v>
      </c>
      <c r="AB19" s="13">
        <f t="shared" si="17"/>
        <v>322.48418803794158</v>
      </c>
      <c r="AC19" s="13">
        <f t="shared" si="17"/>
        <v>341.74555725825132</v>
      </c>
      <c r="AD19" s="13">
        <f t="shared" si="17"/>
        <v>383.60686064056381</v>
      </c>
      <c r="AE19" s="13">
        <f t="shared" si="17"/>
        <v>412.76436375099991</v>
      </c>
      <c r="AF19" s="13">
        <f t="shared" si="17"/>
        <v>446.53956894861824</v>
      </c>
      <c r="AG19" s="13">
        <f t="shared" si="17"/>
        <v>503.82492319952934</v>
      </c>
      <c r="AH19" s="13">
        <f t="shared" si="17"/>
        <v>503.47090213592918</v>
      </c>
      <c r="AI19" s="13">
        <f t="shared" si="17"/>
        <v>474.10678563496941</v>
      </c>
      <c r="AJ19" s="13">
        <f t="shared" si="17"/>
        <v>472.64262454986033</v>
      </c>
      <c r="AK19" s="13">
        <f t="shared" si="17"/>
        <v>450.37155703864914</v>
      </c>
      <c r="AL19" s="13">
        <f t="shared" si="17"/>
        <v>379.13927039526868</v>
      </c>
      <c r="AM19" s="13">
        <f t="shared" si="17"/>
        <v>343.68015136288534</v>
      </c>
      <c r="AN19" s="13">
        <f t="shared" si="17"/>
        <v>328.86992157933173</v>
      </c>
      <c r="AO19" s="13">
        <f t="shared" si="17"/>
        <v>354.92820493876263</v>
      </c>
      <c r="AP19" s="13">
        <f t="shared" si="17"/>
        <v>374.71905005572</v>
      </c>
      <c r="AQ19" s="13">
        <f t="shared" si="17"/>
        <v>409.89590462263862</v>
      </c>
      <c r="AR19" s="13">
        <f t="shared" si="17"/>
        <v>429.90859582169588</v>
      </c>
      <c r="AS19" s="13">
        <f t="shared" si="17"/>
        <v>466.20928425338667</v>
      </c>
      <c r="AT19" s="13">
        <f t="shared" si="17"/>
        <v>413.88125838829183</v>
      </c>
      <c r="AU19" s="13">
        <f t="shared" si="17"/>
        <v>414.38167918227248</v>
      </c>
      <c r="AV19" s="13">
        <f t="shared" si="17"/>
        <v>0</v>
      </c>
      <c r="AW19" s="13"/>
      <c r="AX19" s="13"/>
    </row>
    <row r="20" spans="1:50" x14ac:dyDescent="0.3">
      <c r="A20" s="4" t="str">
        <f t="shared" si="4"/>
        <v>Percentage</v>
      </c>
      <c r="B20" s="4">
        <f t="shared" si="4"/>
        <v>0</v>
      </c>
      <c r="C20" s="24">
        <f t="shared" si="10"/>
        <v>0.48493639362830476</v>
      </c>
      <c r="D20" s="24">
        <f t="shared" si="5"/>
        <v>0.54436201156314656</v>
      </c>
      <c r="E20" s="24">
        <f t="shared" si="5"/>
        <v>0.53853080012823484</v>
      </c>
      <c r="F20" s="24">
        <f t="shared" si="5"/>
        <v>0</v>
      </c>
      <c r="G20" s="12">
        <f t="shared" si="11"/>
        <v>-1.071201022673729E-2</v>
      </c>
      <c r="H20" s="8">
        <f t="shared" si="12"/>
        <v>0.11051842510506482</v>
      </c>
      <c r="I20" s="8">
        <f t="shared" si="13"/>
        <v>0</v>
      </c>
      <c r="J20" s="21">
        <f t="shared" si="14"/>
        <v>0</v>
      </c>
      <c r="K20" s="21">
        <f t="shared" si="7"/>
        <v>0</v>
      </c>
      <c r="M20" s="15" t="s">
        <v>19</v>
      </c>
      <c r="N20" s="15"/>
      <c r="O20" s="7">
        <f t="shared" ref="O20:AV20" si="18">O19/O18</f>
        <v>0.41306899258982133</v>
      </c>
      <c r="P20" s="7">
        <f t="shared" si="18"/>
        <v>0.43833041608396117</v>
      </c>
      <c r="Q20" s="7">
        <f t="shared" si="18"/>
        <v>0.43270976191728466</v>
      </c>
      <c r="R20" s="7">
        <f t="shared" si="18"/>
        <v>0.45010618064563979</v>
      </c>
      <c r="S20" s="7">
        <f t="shared" si="18"/>
        <v>0.46615090664401465</v>
      </c>
      <c r="T20" s="7">
        <f t="shared" si="18"/>
        <v>0.45863546552327755</v>
      </c>
      <c r="U20" s="7">
        <f t="shared" si="18"/>
        <v>0.46441031279111711</v>
      </c>
      <c r="V20" s="7">
        <f t="shared" si="18"/>
        <v>0.45628851266002063</v>
      </c>
      <c r="W20" s="7">
        <f t="shared" si="18"/>
        <v>0.45139135532932245</v>
      </c>
      <c r="X20" s="7">
        <f t="shared" si="18"/>
        <v>0.44800896306590055</v>
      </c>
      <c r="Y20" s="7">
        <f t="shared" si="18"/>
        <v>0.46061962554236852</v>
      </c>
      <c r="Z20" s="7">
        <f t="shared" si="18"/>
        <v>0.4549641947904246</v>
      </c>
      <c r="AA20" s="7">
        <f t="shared" si="18"/>
        <v>0.47779142942656833</v>
      </c>
      <c r="AB20" s="7">
        <f t="shared" si="18"/>
        <v>0.48871713118925042</v>
      </c>
      <c r="AC20" s="7">
        <f t="shared" si="18"/>
        <v>0.50377611583515025</v>
      </c>
      <c r="AD20" s="7">
        <f t="shared" si="18"/>
        <v>0.52881980492461933</v>
      </c>
      <c r="AE20" s="7">
        <f t="shared" si="18"/>
        <v>0.55051357516011468</v>
      </c>
      <c r="AF20" s="7">
        <f t="shared" si="18"/>
        <v>0.54339463679814592</v>
      </c>
      <c r="AG20" s="7">
        <f t="shared" si="18"/>
        <v>0.56472519129167353</v>
      </c>
      <c r="AH20" s="7">
        <f t="shared" si="18"/>
        <v>0.57298930695337158</v>
      </c>
      <c r="AI20" s="7">
        <f t="shared" si="18"/>
        <v>0.52386323158440629</v>
      </c>
      <c r="AJ20" s="7">
        <f t="shared" si="18"/>
        <v>0.53485734213161962</v>
      </c>
      <c r="AK20" s="7">
        <f t="shared" si="18"/>
        <v>0.54827994789967993</v>
      </c>
      <c r="AL20" s="7">
        <f t="shared" si="18"/>
        <v>0.52371834364722714</v>
      </c>
      <c r="AM20" s="7">
        <f t="shared" si="18"/>
        <v>0.48742293712103402</v>
      </c>
      <c r="AN20" s="7">
        <f t="shared" si="18"/>
        <v>0.48493639362830476</v>
      </c>
      <c r="AO20" s="7">
        <f t="shared" si="18"/>
        <v>0.50743698972279883</v>
      </c>
      <c r="AP20" s="7">
        <f t="shared" si="18"/>
        <v>0.52622555610465682</v>
      </c>
      <c r="AQ20" s="7">
        <f t="shared" si="18"/>
        <v>0.53339861329999039</v>
      </c>
      <c r="AR20" s="7">
        <f t="shared" si="18"/>
        <v>0.55390323413955433</v>
      </c>
      <c r="AS20" s="7">
        <f t="shared" si="18"/>
        <v>0.58121484221760944</v>
      </c>
      <c r="AT20" s="7">
        <f t="shared" si="18"/>
        <v>0.54436201156314656</v>
      </c>
      <c r="AU20" s="7">
        <f t="shared" si="18"/>
        <v>0.53853080012823484</v>
      </c>
      <c r="AV20" s="7">
        <f t="shared" si="18"/>
        <v>0</v>
      </c>
    </row>
    <row r="21" spans="1:50" x14ac:dyDescent="0.3">
      <c r="A21" s="4">
        <f t="shared" si="4"/>
        <v>0</v>
      </c>
      <c r="B21" s="4">
        <f t="shared" si="4"/>
        <v>0</v>
      </c>
      <c r="C21" s="24">
        <f t="shared" si="10"/>
        <v>0</v>
      </c>
      <c r="D21" s="24">
        <f t="shared" si="5"/>
        <v>0</v>
      </c>
      <c r="E21" s="24">
        <f t="shared" si="5"/>
        <v>0</v>
      </c>
      <c r="F21" s="24">
        <f t="shared" si="5"/>
        <v>0</v>
      </c>
      <c r="G21" s="12" t="e">
        <f t="shared" si="11"/>
        <v>#DIV/0!</v>
      </c>
      <c r="H21" s="8" t="e">
        <f t="shared" si="12"/>
        <v>#DIV/0!</v>
      </c>
      <c r="I21" s="8" t="e">
        <f t="shared" si="13"/>
        <v>#DIV/0!</v>
      </c>
      <c r="J21" s="21">
        <f t="shared" si="14"/>
        <v>0</v>
      </c>
      <c r="K21" s="21">
        <f t="shared" si="7"/>
        <v>0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9"/>
      <c r="Z21" s="15"/>
      <c r="AA21" s="15"/>
      <c r="AB21" s="15"/>
    </row>
    <row r="22" spans="1:50" x14ac:dyDescent="0.3"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9"/>
      <c r="Z22" s="15"/>
      <c r="AA22" s="15"/>
      <c r="AB22" s="15"/>
    </row>
    <row r="23" spans="1:50" x14ac:dyDescent="0.3"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9"/>
      <c r="Z23" s="15"/>
      <c r="AA23" s="15"/>
      <c r="AB23" s="15"/>
    </row>
    <row r="24" spans="1:50" x14ac:dyDescent="0.3"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9"/>
      <c r="Z24" s="15"/>
      <c r="AA24" s="15"/>
      <c r="AB24" s="15"/>
    </row>
    <row r="25" spans="1:50" x14ac:dyDescent="0.3"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9"/>
      <c r="Z25" s="15"/>
      <c r="AA25" s="15"/>
      <c r="AB25" s="15"/>
    </row>
    <row r="26" spans="1:50" x14ac:dyDescent="0.3"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9"/>
      <c r="Z26" s="15"/>
      <c r="AA26" s="15"/>
      <c r="AB26" s="15"/>
    </row>
    <row r="27" spans="1:50" x14ac:dyDescent="0.3"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9"/>
      <c r="Z27" s="15"/>
      <c r="AA27" s="15"/>
      <c r="AB27" s="15"/>
    </row>
    <row r="28" spans="1:50" x14ac:dyDescent="0.3"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9"/>
      <c r="Z28" s="15"/>
      <c r="AA28" s="15"/>
      <c r="AB28" s="15"/>
    </row>
    <row r="29" spans="1:50" x14ac:dyDescent="0.3"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9"/>
      <c r="Z29" s="15"/>
      <c r="AA29" s="15"/>
      <c r="AB29" s="15"/>
    </row>
    <row r="30" spans="1:50" x14ac:dyDescent="0.3"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9"/>
      <c r="Z30" s="15"/>
      <c r="AA30" s="15"/>
      <c r="AB30" s="15"/>
    </row>
    <row r="31" spans="1:50" x14ac:dyDescent="0.3"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9"/>
      <c r="Z31" s="15"/>
      <c r="AA31" s="15"/>
      <c r="AB31" s="15"/>
    </row>
    <row r="63" spans="13:24" x14ac:dyDescent="0.3">
      <c r="M63" s="17" t="s">
        <v>18</v>
      </c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5" spans="13:46" x14ac:dyDescent="0.3">
      <c r="Y65" s="1">
        <v>2000</v>
      </c>
      <c r="Z65" s="1">
        <f t="shared" ref="Z65:AN65" si="19">Y65+1</f>
        <v>2001</v>
      </c>
      <c r="AA65" s="1">
        <f t="shared" si="19"/>
        <v>2002</v>
      </c>
      <c r="AB65" s="1">
        <f t="shared" si="19"/>
        <v>2003</v>
      </c>
      <c r="AC65" s="1">
        <f t="shared" si="19"/>
        <v>2004</v>
      </c>
      <c r="AD65" s="1">
        <f t="shared" si="19"/>
        <v>2005</v>
      </c>
      <c r="AE65" s="1">
        <f t="shared" si="19"/>
        <v>2006</v>
      </c>
      <c r="AF65" s="1">
        <f t="shared" si="19"/>
        <v>2007</v>
      </c>
      <c r="AG65" s="1">
        <f t="shared" si="19"/>
        <v>2008</v>
      </c>
      <c r="AH65" s="1">
        <f t="shared" si="19"/>
        <v>2009</v>
      </c>
      <c r="AI65" s="1">
        <f t="shared" si="19"/>
        <v>2010</v>
      </c>
      <c r="AJ65" s="1">
        <f t="shared" si="19"/>
        <v>2011</v>
      </c>
      <c r="AK65" s="1">
        <f t="shared" si="19"/>
        <v>2012</v>
      </c>
      <c r="AL65" s="1">
        <f t="shared" si="19"/>
        <v>2013</v>
      </c>
      <c r="AM65" s="1">
        <f t="shared" si="19"/>
        <v>2014</v>
      </c>
      <c r="AN65" s="1">
        <f t="shared" si="19"/>
        <v>2015</v>
      </c>
      <c r="AP65" s="1">
        <f>AN65+1</f>
        <v>2016</v>
      </c>
      <c r="AQ65" s="1">
        <f>AP65+1</f>
        <v>2017</v>
      </c>
      <c r="AR65" s="1">
        <f>AQ65+1</f>
        <v>2018</v>
      </c>
      <c r="AS65" s="1">
        <f>AR65+1</f>
        <v>2019</v>
      </c>
      <c r="AT65" s="1">
        <f>AS65+1</f>
        <v>2020</v>
      </c>
    </row>
    <row r="66" spans="13:46" x14ac:dyDescent="0.3">
      <c r="M66" s="1" t="s">
        <v>16</v>
      </c>
      <c r="Y66" s="3">
        <v>54228602513.140198</v>
      </c>
      <c r="Z66" s="3">
        <v>58872067133.047089</v>
      </c>
      <c r="AA66" s="3">
        <v>68834602974.015991</v>
      </c>
      <c r="AB66" s="3">
        <v>88896019300.9534</v>
      </c>
      <c r="AC66" s="3">
        <v>96513751878.045105</v>
      </c>
      <c r="AD66" s="3">
        <v>108617149213.17831</v>
      </c>
      <c r="AE66" s="3">
        <v>121515961895.94141</v>
      </c>
      <c r="AF66" s="3">
        <v>129306817454.23747</v>
      </c>
      <c r="AG66" s="3">
        <v>148758772392.73782</v>
      </c>
      <c r="AH66" s="3">
        <v>165604869716.36243</v>
      </c>
      <c r="AI66" s="3">
        <v>160506027310.87891</v>
      </c>
      <c r="AJ66" s="3">
        <v>157744797437.72733</v>
      </c>
      <c r="AK66" s="3">
        <v>152432032288.32428</v>
      </c>
      <c r="AL66" s="3">
        <v>132113432035.20105</v>
      </c>
      <c r="AM66" s="3">
        <v>129623807349.24054</v>
      </c>
      <c r="AN66" s="3">
        <v>121629100917.04428</v>
      </c>
      <c r="AO66" s="3"/>
      <c r="AP66" s="3">
        <v>126050694115.9113</v>
      </c>
      <c r="AQ66" s="3">
        <v>132271449833.36801</v>
      </c>
      <c r="AR66" s="3">
        <v>149042029779.88696</v>
      </c>
      <c r="AS66" s="3">
        <v>160688027837.1004</v>
      </c>
      <c r="AT66" s="3">
        <v>173056653758.39105</v>
      </c>
    </row>
    <row r="67" spans="13:46" x14ac:dyDescent="0.3">
      <c r="M67" s="1" t="s">
        <v>2</v>
      </c>
      <c r="Y67" s="10">
        <f t="shared" ref="Y67:AN67" si="20">Y18*1000000000</f>
        <v>463646663621.6618</v>
      </c>
      <c r="Z67" s="10">
        <f t="shared" si="20"/>
        <v>499334613832.5235</v>
      </c>
      <c r="AA67" s="10">
        <f t="shared" si="20"/>
        <v>551889894436.16858</v>
      </c>
      <c r="AB67" s="10">
        <f t="shared" si="20"/>
        <v>659858571466.90247</v>
      </c>
      <c r="AC67" s="10">
        <f t="shared" si="20"/>
        <v>678367922805.77283</v>
      </c>
      <c r="AD67" s="10">
        <f t="shared" si="20"/>
        <v>725401842117.55286</v>
      </c>
      <c r="AE67" s="10">
        <f t="shared" si="20"/>
        <v>749780536530.72778</v>
      </c>
      <c r="AF67" s="10">
        <f t="shared" si="20"/>
        <v>821759249557.13843</v>
      </c>
      <c r="AG67" s="10">
        <f t="shared" si="20"/>
        <v>892159462635.53528</v>
      </c>
      <c r="AH67" s="10">
        <f t="shared" si="20"/>
        <v>878674167259.63501</v>
      </c>
      <c r="AI67" s="10">
        <f t="shared" si="20"/>
        <v>905020159939.55103</v>
      </c>
      <c r="AJ67" s="10">
        <f t="shared" si="20"/>
        <v>883679791449.04541</v>
      </c>
      <c r="AK67" s="10">
        <f t="shared" si="20"/>
        <v>821426278243.27185</v>
      </c>
      <c r="AL67" s="10">
        <f t="shared" si="20"/>
        <v>723937351048.09338</v>
      </c>
      <c r="AM67" s="10">
        <f t="shared" si="20"/>
        <v>705096385887.85718</v>
      </c>
      <c r="AN67" s="10">
        <f t="shared" si="20"/>
        <v>678171252767.23352</v>
      </c>
      <c r="AO67" s="10"/>
      <c r="AP67" s="10">
        <f>AP18*1000000000</f>
        <v>712088277942.15894</v>
      </c>
      <c r="AQ67" s="10">
        <f>AQ18*1000000000</f>
        <v>768460761618.26807</v>
      </c>
      <c r="AR67" s="10">
        <f>AR18*1000000000</f>
        <v>776143862906.89465</v>
      </c>
      <c r="AS67" s="10">
        <f>AS18*1000000000</f>
        <v>802129007020.1543</v>
      </c>
      <c r="AT67" s="10">
        <f>AT18*1000000000</f>
        <v>760305182207.37598</v>
      </c>
    </row>
    <row r="70" spans="13:46" x14ac:dyDescent="0.3">
      <c r="M70" s="1" t="s">
        <v>17</v>
      </c>
      <c r="Z70" s="1">
        <v>2001</v>
      </c>
      <c r="AA70" s="1">
        <f t="shared" ref="AA70:AN70" si="21">Z70+1</f>
        <v>2002</v>
      </c>
      <c r="AB70" s="1">
        <f t="shared" si="21"/>
        <v>2003</v>
      </c>
      <c r="AC70" s="1">
        <f t="shared" si="21"/>
        <v>2004</v>
      </c>
      <c r="AD70" s="1">
        <f t="shared" si="21"/>
        <v>2005</v>
      </c>
      <c r="AE70" s="1">
        <f t="shared" si="21"/>
        <v>2006</v>
      </c>
      <c r="AF70" s="1">
        <f t="shared" si="21"/>
        <v>2007</v>
      </c>
      <c r="AG70" s="1">
        <f t="shared" si="21"/>
        <v>2008</v>
      </c>
      <c r="AH70" s="1">
        <f t="shared" si="21"/>
        <v>2009</v>
      </c>
      <c r="AI70" s="1">
        <f t="shared" si="21"/>
        <v>2010</v>
      </c>
      <c r="AJ70" s="1">
        <f t="shared" si="21"/>
        <v>2011</v>
      </c>
      <c r="AK70" s="1">
        <f t="shared" si="21"/>
        <v>2012</v>
      </c>
      <c r="AL70" s="1">
        <f t="shared" si="21"/>
        <v>2013</v>
      </c>
      <c r="AM70" s="1">
        <f t="shared" si="21"/>
        <v>2014</v>
      </c>
      <c r="AN70" s="1">
        <f t="shared" si="21"/>
        <v>2015</v>
      </c>
      <c r="AP70" s="1">
        <f>AN70+1</f>
        <v>2016</v>
      </c>
      <c r="AQ70" s="1">
        <f>AP70+1</f>
        <v>2017</v>
      </c>
      <c r="AR70" s="1">
        <f>AQ70+1</f>
        <v>2018</v>
      </c>
      <c r="AS70" s="1">
        <f>AR70+1</f>
        <v>2019</v>
      </c>
      <c r="AT70" s="1">
        <f>AS70+1</f>
        <v>2020</v>
      </c>
    </row>
    <row r="71" spans="13:46" x14ac:dyDescent="0.3">
      <c r="M71" s="1" t="s">
        <v>16</v>
      </c>
      <c r="Z71" s="1">
        <f t="shared" ref="Z71:AN72" si="22">Z66/Y66</f>
        <v>1.0856275914316937</v>
      </c>
      <c r="AA71" s="1">
        <f t="shared" si="22"/>
        <v>1.1692234760239386</v>
      </c>
      <c r="AB71" s="1">
        <f t="shared" si="22"/>
        <v>1.291443771884764</v>
      </c>
      <c r="AC71" s="1">
        <f t="shared" si="22"/>
        <v>1.0856926174759549</v>
      </c>
      <c r="AD71" s="1">
        <f t="shared" si="22"/>
        <v>1.1254059354197221</v>
      </c>
      <c r="AE71" s="1">
        <f t="shared" si="22"/>
        <v>1.1187548446649722</v>
      </c>
      <c r="AF71" s="1">
        <f t="shared" si="22"/>
        <v>1.0641138451010055</v>
      </c>
      <c r="AG71" s="1">
        <f t="shared" si="22"/>
        <v>1.1504325550768777</v>
      </c>
      <c r="AH71" s="1">
        <f t="shared" si="22"/>
        <v>1.1132443959617335</v>
      </c>
      <c r="AI71" s="1">
        <f t="shared" si="22"/>
        <v>0.9692107942585475</v>
      </c>
      <c r="AJ71" s="1">
        <f t="shared" si="22"/>
        <v>0.98279672159723042</v>
      </c>
      <c r="AK71" s="1">
        <f t="shared" si="22"/>
        <v>0.96632050479192277</v>
      </c>
      <c r="AL71" s="1">
        <f t="shared" si="22"/>
        <v>0.86670386828740353</v>
      </c>
      <c r="AM71" s="1">
        <f t="shared" si="22"/>
        <v>0.98115540072188001</v>
      </c>
      <c r="AN71" s="1">
        <f t="shared" si="22"/>
        <v>0.93832378020916773</v>
      </c>
      <c r="AP71" s="1">
        <f>AP66/AN66</f>
        <v>1.0363530862723611</v>
      </c>
      <c r="AQ71" s="1">
        <f t="shared" ref="AQ71:AT72" si="23">AQ66/AP66</f>
        <v>1.0493512214358482</v>
      </c>
      <c r="AR71" s="1">
        <f t="shared" si="23"/>
        <v>1.1267891141107629</v>
      </c>
      <c r="AS71" s="1">
        <f t="shared" si="23"/>
        <v>1.078139019405552</v>
      </c>
      <c r="AT71" s="1">
        <f t="shared" si="23"/>
        <v>1.0769729150813245</v>
      </c>
    </row>
    <row r="72" spans="13:46" x14ac:dyDescent="0.3">
      <c r="M72" s="1" t="s">
        <v>2</v>
      </c>
      <c r="Z72" s="1">
        <f t="shared" si="22"/>
        <v>1.0769723002686875</v>
      </c>
      <c r="AA72" s="1">
        <f t="shared" si="22"/>
        <v>1.105250625828379</v>
      </c>
      <c r="AB72" s="1">
        <f t="shared" si="22"/>
        <v>1.1956344519426991</v>
      </c>
      <c r="AC72" s="1">
        <f t="shared" si="22"/>
        <v>1.0280504825416195</v>
      </c>
      <c r="AD72" s="1">
        <f t="shared" si="22"/>
        <v>1.0693339377210596</v>
      </c>
      <c r="AE72" s="1">
        <f t="shared" si="22"/>
        <v>1.0336071581263291</v>
      </c>
      <c r="AF72" s="1">
        <f t="shared" si="22"/>
        <v>1.0959997086073476</v>
      </c>
      <c r="AG72" s="1">
        <f t="shared" si="22"/>
        <v>1.0856701194617973</v>
      </c>
      <c r="AH72" s="1">
        <f t="shared" si="22"/>
        <v>0.98488465802283454</v>
      </c>
      <c r="AI72" s="1">
        <f t="shared" si="22"/>
        <v>1.0299838024851493</v>
      </c>
      <c r="AJ72" s="1">
        <f t="shared" si="22"/>
        <v>0.97642000760300085</v>
      </c>
      <c r="AK72" s="1">
        <f t="shared" si="22"/>
        <v>0.92955195557466452</v>
      </c>
      <c r="AL72" s="1">
        <f t="shared" si="22"/>
        <v>0.88131749643599011</v>
      </c>
      <c r="AM72" s="1">
        <f t="shared" si="22"/>
        <v>0.9739743154114664</v>
      </c>
      <c r="AN72" s="1">
        <f t="shared" si="22"/>
        <v>0.96181354257443885</v>
      </c>
      <c r="AP72" s="1">
        <f>AP67/AN67</f>
        <v>1.050012478465475</v>
      </c>
      <c r="AQ72" s="1">
        <f t="shared" si="23"/>
        <v>1.0791650212794095</v>
      </c>
      <c r="AR72" s="1">
        <f t="shared" si="23"/>
        <v>1.0099980398120094</v>
      </c>
      <c r="AS72" s="1">
        <f t="shared" si="23"/>
        <v>1.0334798036229229</v>
      </c>
      <c r="AT72" s="1">
        <f t="shared" si="23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F0BB-3821-45A4-91A7-E45085281A63}">
  <sheetPr>
    <tabColor rgb="FFFFFF00"/>
  </sheetPr>
  <dimension ref="A1:AS35"/>
  <sheetViews>
    <sheetView workbookViewId="0">
      <pane xSplit="1" ySplit="1" topLeftCell="B2" activePane="bottomRight" state="frozen"/>
      <selection activeCell="AU2" sqref="AU2"/>
      <selection pane="topRight" activeCell="AU2" sqref="AU2"/>
      <selection pane="bottomLeft" activeCell="AU2" sqref="AU2"/>
      <selection pane="bottomRight" activeCell="AU2" sqref="AU2"/>
    </sheetView>
  </sheetViews>
  <sheetFormatPr defaultColWidth="11.5546875" defaultRowHeight="14.4" x14ac:dyDescent="0.3"/>
  <cols>
    <col min="2" max="2" width="8.5546875" customWidth="1"/>
    <col min="5" max="5" width="0" hidden="1" customWidth="1"/>
    <col min="10" max="10" width="0" hidden="1" customWidth="1"/>
    <col min="12" max="12" width="18.5546875" customWidth="1"/>
    <col min="13" max="21" width="7.6640625" customWidth="1"/>
    <col min="22" max="22" width="8.44140625" customWidth="1"/>
    <col min="23" max="44" width="7.6640625" customWidth="1"/>
  </cols>
  <sheetData>
    <row r="1" spans="1:45" x14ac:dyDescent="0.3">
      <c r="A1" t="str">
        <f>L1</f>
        <v>VendorSize_Intl</v>
      </c>
      <c r="B1">
        <f>B11</f>
        <v>2015</v>
      </c>
      <c r="C1">
        <f t="shared" ref="C1:I1" si="0">C11</f>
        <v>2021</v>
      </c>
      <c r="D1">
        <f t="shared" si="0"/>
        <v>2022</v>
      </c>
      <c r="E1">
        <f t="shared" si="0"/>
        <v>0</v>
      </c>
      <c r="F1" t="str">
        <f t="shared" si="0"/>
        <v>2021-2022</v>
      </c>
      <c r="G1" t="str">
        <f t="shared" si="0"/>
        <v>2015-2022</v>
      </c>
      <c r="H1" t="str">
        <f t="shared" si="0"/>
        <v>0/2022</v>
      </c>
      <c r="I1" t="str">
        <f t="shared" si="0"/>
        <v>Share 2022</v>
      </c>
      <c r="L1" s="1" t="s">
        <v>542</v>
      </c>
      <c r="M1" s="1" t="s">
        <v>109</v>
      </c>
      <c r="N1" s="1" t="s">
        <v>110</v>
      </c>
      <c r="O1" s="1" t="s">
        <v>111</v>
      </c>
      <c r="P1" s="1" t="s">
        <v>112</v>
      </c>
      <c r="Q1" s="1" t="s">
        <v>113</v>
      </c>
      <c r="R1" s="1" t="s">
        <v>114</v>
      </c>
      <c r="S1" s="1" t="s">
        <v>115</v>
      </c>
      <c r="T1" s="1" t="s">
        <v>116</v>
      </c>
      <c r="U1" s="1" t="s">
        <v>117</v>
      </c>
      <c r="V1" s="1" t="s">
        <v>118</v>
      </c>
      <c r="W1" s="1" t="s">
        <v>119</v>
      </c>
      <c r="X1" s="1" t="s">
        <v>120</v>
      </c>
      <c r="Y1" s="1" t="s">
        <v>121</v>
      </c>
      <c r="Z1" s="1" t="s">
        <v>122</v>
      </c>
      <c r="AA1" s="1" t="s">
        <v>123</v>
      </c>
      <c r="AB1" s="1" t="s">
        <v>124</v>
      </c>
      <c r="AC1" s="1" t="s">
        <v>125</v>
      </c>
      <c r="AD1" s="1" t="s">
        <v>126</v>
      </c>
      <c r="AE1" s="1" t="s">
        <v>127</v>
      </c>
      <c r="AF1" s="1" t="s">
        <v>128</v>
      </c>
      <c r="AG1" s="1" t="s">
        <v>129</v>
      </c>
      <c r="AH1" s="1" t="s">
        <v>130</v>
      </c>
      <c r="AI1" s="1" t="s">
        <v>131</v>
      </c>
      <c r="AJ1" s="1" t="s">
        <v>132</v>
      </c>
      <c r="AK1" s="1" t="s">
        <v>133</v>
      </c>
      <c r="AL1" s="1" t="s">
        <v>134</v>
      </c>
      <c r="AM1" s="1" t="s">
        <v>135</v>
      </c>
      <c r="AN1" s="1" t="s">
        <v>136</v>
      </c>
      <c r="AO1" s="1" t="s">
        <v>137</v>
      </c>
      <c r="AP1" s="1" t="s">
        <v>138</v>
      </c>
      <c r="AQ1" s="1" t="s">
        <v>139</v>
      </c>
      <c r="AR1" s="1" t="s">
        <v>140</v>
      </c>
      <c r="AS1" s="1" t="s">
        <v>141</v>
      </c>
    </row>
    <row r="2" spans="1:45" x14ac:dyDescent="0.3">
      <c r="A2" t="str">
        <f t="shared" ref="A2:A8" si="1">L2</f>
        <v>Unlabeled</v>
      </c>
      <c r="L2" s="1" t="s">
        <v>6</v>
      </c>
      <c r="M2" s="11">
        <v>120350129405</v>
      </c>
      <c r="N2" s="11">
        <v>136154193844</v>
      </c>
      <c r="O2" s="11">
        <v>123406660550</v>
      </c>
      <c r="P2" s="11">
        <v>121373382142</v>
      </c>
      <c r="Q2" s="11">
        <v>117161902725</v>
      </c>
      <c r="R2" s="11">
        <v>116592014868</v>
      </c>
      <c r="S2" s="11">
        <v>118448779098</v>
      </c>
      <c r="T2" s="11">
        <v>115982151879</v>
      </c>
      <c r="U2" s="11">
        <v>116965882167</v>
      </c>
      <c r="V2" s="11">
        <v>122185036488</v>
      </c>
      <c r="W2" s="11">
        <v>5236358155.9916</v>
      </c>
      <c r="X2" s="11">
        <v>5493894687.7280998</v>
      </c>
      <c r="Y2" s="11">
        <v>6595852744.1830997</v>
      </c>
      <c r="Z2" s="11">
        <v>6925356056.2142</v>
      </c>
      <c r="AA2" s="11">
        <v>9372288644.3409996</v>
      </c>
      <c r="AB2" s="11">
        <v>15240556753.4702</v>
      </c>
      <c r="AC2" s="11">
        <v>13482576861.5732</v>
      </c>
      <c r="AD2" s="11">
        <v>8113478167.1252003</v>
      </c>
      <c r="AE2" s="11">
        <v>10047527768.832001</v>
      </c>
      <c r="AF2" s="11">
        <v>5891485075.0867996</v>
      </c>
      <c r="AG2" s="11">
        <v>5104291491.3231001</v>
      </c>
      <c r="AH2" s="11">
        <v>4330718826.8533001</v>
      </c>
      <c r="AI2" s="11">
        <v>3082990599.5089002</v>
      </c>
      <c r="AJ2" s="11">
        <v>1609033568.5028</v>
      </c>
      <c r="AK2" s="11">
        <v>680453391.70319998</v>
      </c>
      <c r="AL2" s="11">
        <v>566899218.0891</v>
      </c>
      <c r="AM2" s="11">
        <v>766600193.24919999</v>
      </c>
      <c r="AN2" s="11">
        <v>547517746.23169994</v>
      </c>
      <c r="AO2" s="11">
        <v>240712405.9436</v>
      </c>
      <c r="AP2" s="11">
        <v>380518692.11409998</v>
      </c>
      <c r="AQ2" s="11">
        <v>89444381.4296</v>
      </c>
      <c r="AR2" s="11">
        <v>769670794.68789995</v>
      </c>
      <c r="AS2" s="11">
        <v>23298725.528499998</v>
      </c>
    </row>
    <row r="3" spans="1:45" x14ac:dyDescent="0.3">
      <c r="A3" t="str">
        <f t="shared" si="1"/>
        <v>International</v>
      </c>
      <c r="L3" s="1" t="s">
        <v>577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>
        <v>1329220610.9814999</v>
      </c>
      <c r="X3" s="11">
        <v>1060612921.42</v>
      </c>
      <c r="Y3" s="11">
        <v>1798490281.3146</v>
      </c>
      <c r="Z3" s="11">
        <v>1927951779.4036</v>
      </c>
      <c r="AA3" s="11">
        <v>2652741722.4707999</v>
      </c>
      <c r="AB3" s="11">
        <v>3808159135.1995001</v>
      </c>
      <c r="AC3" s="11">
        <v>9863060854.3008995</v>
      </c>
      <c r="AD3" s="11">
        <v>12893838480.6689</v>
      </c>
      <c r="AE3" s="11">
        <v>16867084713.4167</v>
      </c>
      <c r="AF3" s="11">
        <v>20550517047.766102</v>
      </c>
      <c r="AG3" s="11">
        <v>22679836748.497101</v>
      </c>
      <c r="AH3" s="11">
        <v>19753164985.670601</v>
      </c>
      <c r="AI3" s="11">
        <v>18705132716.526901</v>
      </c>
      <c r="AJ3" s="11">
        <v>18039454964.6385</v>
      </c>
      <c r="AK3" s="11">
        <v>12582856811.937799</v>
      </c>
      <c r="AL3" s="11">
        <v>10809719855.91</v>
      </c>
      <c r="AM3" s="11">
        <v>9825055376.3080006</v>
      </c>
      <c r="AN3" s="11">
        <v>9874481423.7910004</v>
      </c>
      <c r="AO3" s="11">
        <v>11566748983.780899</v>
      </c>
      <c r="AP3" s="11">
        <v>11431443200.739201</v>
      </c>
      <c r="AQ3" s="11">
        <v>11132235463.3976</v>
      </c>
      <c r="AR3" s="11">
        <v>10617085078.811701</v>
      </c>
      <c r="AS3" s="11">
        <v>14695703018.6654</v>
      </c>
    </row>
    <row r="4" spans="1:45" x14ac:dyDescent="0.3">
      <c r="A4" t="str">
        <f t="shared" si="1"/>
        <v>U.S. Big Five</v>
      </c>
      <c r="L4" s="1" t="s">
        <v>578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>
        <v>42550348684.225403</v>
      </c>
      <c r="X4" s="11">
        <v>45940286084.192802</v>
      </c>
      <c r="Y4" s="11">
        <v>59993621994.9049</v>
      </c>
      <c r="Z4" s="11">
        <v>70079943223.124695</v>
      </c>
      <c r="AA4" s="11">
        <v>72713438415.730103</v>
      </c>
      <c r="AB4" s="11">
        <v>73891453993.501907</v>
      </c>
      <c r="AC4" s="11">
        <v>88492988640.822296</v>
      </c>
      <c r="AD4" s="11">
        <v>98636916529.182007</v>
      </c>
      <c r="AE4" s="11">
        <v>104368842060.722</v>
      </c>
      <c r="AF4" s="11">
        <v>106814133477.713</v>
      </c>
      <c r="AG4" s="11">
        <v>95972949166.275406</v>
      </c>
      <c r="AH4" s="11">
        <v>108581856624.386</v>
      </c>
      <c r="AI4" s="11">
        <v>105059996799.245</v>
      </c>
      <c r="AJ4" s="11">
        <v>96262274718.122894</v>
      </c>
      <c r="AK4" s="11">
        <v>81791269260.164307</v>
      </c>
      <c r="AL4" s="11">
        <v>81079398578.443405</v>
      </c>
      <c r="AM4" s="11">
        <v>102613617058.157</v>
      </c>
      <c r="AN4" s="11">
        <v>112269920603.578</v>
      </c>
      <c r="AO4" s="11">
        <v>112777910161.715</v>
      </c>
      <c r="AP4" s="11">
        <v>123162121122.30499</v>
      </c>
      <c r="AQ4" s="11">
        <v>152131113905.879</v>
      </c>
      <c r="AR4" s="11">
        <v>113866888946.255</v>
      </c>
      <c r="AS4" s="11"/>
    </row>
    <row r="5" spans="1:45" x14ac:dyDescent="0.3">
      <c r="A5" t="str">
        <f t="shared" si="1"/>
        <v>U.S. Large</v>
      </c>
      <c r="L5" s="1" t="s">
        <v>579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>
        <v>34771960308.124001</v>
      </c>
      <c r="X5" s="11">
        <v>34644144663.959801</v>
      </c>
      <c r="Y5" s="11">
        <v>39931653102.951797</v>
      </c>
      <c r="Z5" s="11">
        <v>57857715324.034401</v>
      </c>
      <c r="AA5" s="11">
        <v>68361291669.708</v>
      </c>
      <c r="AB5" s="11">
        <v>78149556229.715897</v>
      </c>
      <c r="AC5" s="11">
        <v>85415814068.938202</v>
      </c>
      <c r="AD5" s="11">
        <v>99907699292.168106</v>
      </c>
      <c r="AE5" s="11">
        <v>123304861439.13699</v>
      </c>
      <c r="AF5" s="11">
        <v>115692542058.72099</v>
      </c>
      <c r="AG5" s="11">
        <v>112773832479.60899</v>
      </c>
      <c r="AH5" s="11">
        <v>112002013294.28101</v>
      </c>
      <c r="AI5" s="11">
        <v>112706297744.78799</v>
      </c>
      <c r="AJ5" s="11">
        <v>92009454850.906799</v>
      </c>
      <c r="AK5" s="11">
        <v>87683498577.074203</v>
      </c>
      <c r="AL5" s="11">
        <v>82423041509.961304</v>
      </c>
      <c r="AM5" s="11">
        <v>81715171365.361496</v>
      </c>
      <c r="AN5" s="11">
        <v>86456298004.801102</v>
      </c>
      <c r="AO5" s="11">
        <v>102584634452.491</v>
      </c>
      <c r="AP5" s="11">
        <v>106175928827.299</v>
      </c>
      <c r="AQ5" s="11">
        <v>109344848026.80099</v>
      </c>
      <c r="AR5" s="11">
        <v>119338778113.12</v>
      </c>
      <c r="AS5" s="11"/>
    </row>
    <row r="6" spans="1:45" x14ac:dyDescent="0.3">
      <c r="A6" t="str">
        <f t="shared" si="1"/>
        <v>U.S. Medium</v>
      </c>
      <c r="L6" s="1" t="s">
        <v>580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>
        <v>27694293262.518799</v>
      </c>
      <c r="X6" s="11">
        <v>35111137462.907898</v>
      </c>
      <c r="Y6" s="11">
        <v>35319299190.563698</v>
      </c>
      <c r="Z6" s="11">
        <v>42152434129.100601</v>
      </c>
      <c r="AA6" s="11">
        <v>41810873166.582603</v>
      </c>
      <c r="AB6" s="11">
        <v>51196509191.389397</v>
      </c>
      <c r="AC6" s="11">
        <v>52356729984.398804</v>
      </c>
      <c r="AD6" s="11">
        <v>58768716005.904999</v>
      </c>
      <c r="AE6" s="11">
        <v>68549479127.734901</v>
      </c>
      <c r="AF6" s="11">
        <v>73312728652.464706</v>
      </c>
      <c r="AG6" s="11">
        <v>67896397299.762497</v>
      </c>
      <c r="AH6" s="11">
        <v>67582833412.996902</v>
      </c>
      <c r="AI6" s="11">
        <v>61772668672.706299</v>
      </c>
      <c r="AJ6" s="11">
        <v>51521872781.575699</v>
      </c>
      <c r="AK6" s="11">
        <v>47080820542.145599</v>
      </c>
      <c r="AL6" s="11">
        <v>46810336551.083199</v>
      </c>
      <c r="AM6" s="11">
        <v>46933879756.8078</v>
      </c>
      <c r="AN6" s="11">
        <v>52306258163.265297</v>
      </c>
      <c r="AO6" s="11">
        <v>61603863743.861702</v>
      </c>
      <c r="AP6" s="11">
        <v>69494553151.243698</v>
      </c>
      <c r="AQ6" s="11">
        <v>73359449641.951401</v>
      </c>
      <c r="AR6" s="11">
        <v>68307967099.953003</v>
      </c>
      <c r="AS6" s="11">
        <v>315660843142.83899</v>
      </c>
    </row>
    <row r="7" spans="1:45" x14ac:dyDescent="0.3">
      <c r="A7" t="str">
        <f t="shared" si="1"/>
        <v>U.S. Small</v>
      </c>
      <c r="L7" s="1" t="s">
        <v>581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>
        <v>20596305484.546101</v>
      </c>
      <c r="X7" s="11">
        <v>21764290398.7523</v>
      </c>
      <c r="Y7" s="11">
        <v>26157645292.836498</v>
      </c>
      <c r="Z7" s="11">
        <v>32682846504.216499</v>
      </c>
      <c r="AA7" s="11">
        <v>34837471560.018997</v>
      </c>
      <c r="AB7" s="11">
        <v>43433024996.026001</v>
      </c>
      <c r="AC7" s="11">
        <v>45613845568.231201</v>
      </c>
      <c r="AD7" s="11">
        <v>49820157637.521202</v>
      </c>
      <c r="AE7" s="11">
        <v>54820916192.657898</v>
      </c>
      <c r="AF7" s="11">
        <v>59269826605.526901</v>
      </c>
      <c r="AG7" s="11">
        <v>57976561655.5411</v>
      </c>
      <c r="AH7" s="11">
        <v>56315328459.974098</v>
      </c>
      <c r="AI7" s="11">
        <v>56309344122.811203</v>
      </c>
      <c r="AJ7" s="11">
        <v>47138961458.9347</v>
      </c>
      <c r="AK7" s="11">
        <v>53465463396.4739</v>
      </c>
      <c r="AL7" s="11">
        <v>52495096053.137398</v>
      </c>
      <c r="AM7" s="11">
        <v>56507462593.348701</v>
      </c>
      <c r="AN7" s="11">
        <v>59167914460.6707</v>
      </c>
      <c r="AO7" s="11">
        <v>70182061058.569397</v>
      </c>
      <c r="AP7" s="11">
        <v>73210930168.2453</v>
      </c>
      <c r="AQ7" s="11">
        <v>75763648823.866501</v>
      </c>
      <c r="AR7" s="11">
        <v>74162230307.019897</v>
      </c>
      <c r="AS7" s="11">
        <v>84001834295.240005</v>
      </c>
    </row>
    <row r="8" spans="1:45" x14ac:dyDescent="0.3">
      <c r="A8" t="str">
        <f t="shared" si="1"/>
        <v>Grand Total</v>
      </c>
      <c r="L8" s="1" t="s">
        <v>24</v>
      </c>
      <c r="M8" s="89">
        <f t="shared" ref="M8:AS8" si="2">SUM(M2:M7)</f>
        <v>120350129405</v>
      </c>
      <c r="N8" s="89">
        <f t="shared" si="2"/>
        <v>136154193844</v>
      </c>
      <c r="O8" s="89">
        <f t="shared" si="2"/>
        <v>123406660550</v>
      </c>
      <c r="P8" s="89">
        <f t="shared" si="2"/>
        <v>121373382142</v>
      </c>
      <c r="Q8" s="89">
        <f t="shared" si="2"/>
        <v>117161902725</v>
      </c>
      <c r="R8" s="89">
        <f t="shared" si="2"/>
        <v>116592014868</v>
      </c>
      <c r="S8" s="89">
        <f t="shared" si="2"/>
        <v>118448779098</v>
      </c>
      <c r="T8" s="89">
        <f t="shared" si="2"/>
        <v>115982151879</v>
      </c>
      <c r="U8" s="89">
        <f t="shared" si="2"/>
        <v>116965882167</v>
      </c>
      <c r="V8" s="89">
        <f t="shared" si="2"/>
        <v>122185036488</v>
      </c>
      <c r="W8" s="89">
        <f t="shared" si="2"/>
        <v>132178486506.38741</v>
      </c>
      <c r="X8" s="89">
        <f t="shared" si="2"/>
        <v>144014366218.96091</v>
      </c>
      <c r="Y8" s="89">
        <f t="shared" si="2"/>
        <v>169796562606.75458</v>
      </c>
      <c r="Z8" s="89">
        <f t="shared" si="2"/>
        <v>211626247016.09399</v>
      </c>
      <c r="AA8" s="89">
        <f t="shared" si="2"/>
        <v>229748105178.8515</v>
      </c>
      <c r="AB8" s="89">
        <f t="shared" si="2"/>
        <v>265719260299.30292</v>
      </c>
      <c r="AC8" s="89">
        <f t="shared" si="2"/>
        <v>295225015978.26459</v>
      </c>
      <c r="AD8" s="89">
        <f t="shared" si="2"/>
        <v>328140806112.57037</v>
      </c>
      <c r="AE8" s="89">
        <f t="shared" si="2"/>
        <v>377958711302.50049</v>
      </c>
      <c r="AF8" s="89">
        <f t="shared" si="2"/>
        <v>381531232917.2785</v>
      </c>
      <c r="AG8" s="89">
        <f t="shared" si="2"/>
        <v>362403868841.00818</v>
      </c>
      <c r="AH8" s="89">
        <f t="shared" si="2"/>
        <v>368565915604.16193</v>
      </c>
      <c r="AI8" s="89">
        <f t="shared" si="2"/>
        <v>357636430655.5863</v>
      </c>
      <c r="AJ8" s="89">
        <f t="shared" si="2"/>
        <v>306581052342.6814</v>
      </c>
      <c r="AK8" s="89">
        <f t="shared" si="2"/>
        <v>283284361979.49902</v>
      </c>
      <c r="AL8" s="89">
        <f t="shared" si="2"/>
        <v>274184491766.62439</v>
      </c>
      <c r="AM8" s="89">
        <f t="shared" si="2"/>
        <v>298361786343.23218</v>
      </c>
      <c r="AN8" s="89">
        <f t="shared" si="2"/>
        <v>320622390402.33777</v>
      </c>
      <c r="AO8" s="89">
        <f t="shared" si="2"/>
        <v>358955930806.36157</v>
      </c>
      <c r="AP8" s="89">
        <f t="shared" si="2"/>
        <v>383855495161.94629</v>
      </c>
      <c r="AQ8" s="89">
        <f t="shared" si="2"/>
        <v>421820740243.32513</v>
      </c>
      <c r="AR8" s="89">
        <f t="shared" si="2"/>
        <v>387062620339.84753</v>
      </c>
      <c r="AS8" s="89">
        <f t="shared" si="2"/>
        <v>414381679182.27289</v>
      </c>
    </row>
    <row r="10" spans="1:45" x14ac:dyDescent="0.3">
      <c r="A10" s="88">
        <v>1000000000</v>
      </c>
    </row>
    <row r="11" spans="1:45" x14ac:dyDescent="0.3">
      <c r="A11" s="26" t="str">
        <f t="shared" ref="A11:A18" si="3">L11</f>
        <v>Shiny.VendorSize</v>
      </c>
      <c r="B11" s="33">
        <f>AL11</f>
        <v>2015</v>
      </c>
      <c r="C11" s="34">
        <f t="shared" ref="C11:E16" si="4">AR11</f>
        <v>2021</v>
      </c>
      <c r="D11" s="34">
        <f t="shared" si="4"/>
        <v>2022</v>
      </c>
      <c r="E11" s="34">
        <f t="shared" si="4"/>
        <v>0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0/2022</v>
      </c>
      <c r="I11" s="34" t="str">
        <f>"Share "&amp;AS11</f>
        <v>Share 2022</v>
      </c>
      <c r="J11" s="34" t="str">
        <f>"Share "&amp;AT11</f>
        <v xml:space="preserve">Share </v>
      </c>
      <c r="L11" s="1" t="s">
        <v>72</v>
      </c>
      <c r="M11" s="1" t="str">
        <f t="shared" ref="M11:V11" si="5">M1</f>
        <v>1990</v>
      </c>
      <c r="N11" s="1" t="str">
        <f t="shared" si="5"/>
        <v>1991</v>
      </c>
      <c r="O11" s="1" t="str">
        <f t="shared" si="5"/>
        <v>1992</v>
      </c>
      <c r="P11" s="1" t="str">
        <f t="shared" si="5"/>
        <v>1993</v>
      </c>
      <c r="Q11" s="1" t="str">
        <f t="shared" si="5"/>
        <v>1994</v>
      </c>
      <c r="R11" s="1" t="str">
        <f t="shared" si="5"/>
        <v>1995</v>
      </c>
      <c r="S11" s="1" t="str">
        <f t="shared" si="5"/>
        <v>1996</v>
      </c>
      <c r="T11" s="1" t="str">
        <f t="shared" si="5"/>
        <v>1997</v>
      </c>
      <c r="U11" s="1" t="str">
        <f t="shared" si="5"/>
        <v>1998</v>
      </c>
      <c r="V11" s="1" t="str">
        <f t="shared" si="5"/>
        <v>1999</v>
      </c>
      <c r="W11" s="1">
        <f>W1+0</f>
        <v>2000</v>
      </c>
      <c r="X11" s="1">
        <f t="shared" ref="X11:AS11" si="6">X1+0</f>
        <v>2001</v>
      </c>
      <c r="Y11" s="1">
        <f t="shared" si="6"/>
        <v>2002</v>
      </c>
      <c r="Z11" s="1">
        <f t="shared" si="6"/>
        <v>2003</v>
      </c>
      <c r="AA11" s="1">
        <f t="shared" si="6"/>
        <v>2004</v>
      </c>
      <c r="AB11" s="1">
        <f t="shared" si="6"/>
        <v>2005</v>
      </c>
      <c r="AC11" s="1">
        <f t="shared" si="6"/>
        <v>2006</v>
      </c>
      <c r="AD11" s="1">
        <f t="shared" si="6"/>
        <v>2007</v>
      </c>
      <c r="AE11" s="1">
        <f t="shared" si="6"/>
        <v>2008</v>
      </c>
      <c r="AF11" s="1">
        <f t="shared" si="6"/>
        <v>2009</v>
      </c>
      <c r="AG11" s="1">
        <f t="shared" si="6"/>
        <v>2010</v>
      </c>
      <c r="AH11" s="1">
        <f t="shared" si="6"/>
        <v>2011</v>
      </c>
      <c r="AI11" s="1">
        <f t="shared" si="6"/>
        <v>2012</v>
      </c>
      <c r="AJ11" s="1">
        <f t="shared" si="6"/>
        <v>2013</v>
      </c>
      <c r="AK11" s="1">
        <f t="shared" si="6"/>
        <v>2014</v>
      </c>
      <c r="AL11" s="1">
        <f t="shared" si="6"/>
        <v>2015</v>
      </c>
      <c r="AM11" s="1">
        <f t="shared" si="6"/>
        <v>2016</v>
      </c>
      <c r="AN11" s="1">
        <f t="shared" si="6"/>
        <v>2017</v>
      </c>
      <c r="AO11" s="1">
        <f t="shared" si="6"/>
        <v>2018</v>
      </c>
      <c r="AP11" s="1">
        <f t="shared" si="6"/>
        <v>2019</v>
      </c>
      <c r="AQ11" s="1">
        <f t="shared" si="6"/>
        <v>2020</v>
      </c>
      <c r="AR11" s="1">
        <f t="shared" si="6"/>
        <v>2021</v>
      </c>
      <c r="AS11" s="1">
        <f t="shared" si="6"/>
        <v>2022</v>
      </c>
    </row>
    <row r="12" spans="1:45" x14ac:dyDescent="0.3">
      <c r="A12" s="4" t="str">
        <f t="shared" si="3"/>
        <v>Unlabeled</v>
      </c>
      <c r="B12" s="54">
        <f>AL12</f>
        <v>0.67996588791401902</v>
      </c>
      <c r="C12" s="54">
        <f t="shared" si="4"/>
        <v>0.82299943293529554</v>
      </c>
      <c r="D12" s="54">
        <f t="shared" si="4"/>
        <v>2.3298725528499997E-2</v>
      </c>
      <c r="E12" s="54">
        <f t="shared" si="4"/>
        <v>0</v>
      </c>
      <c r="F12" s="12">
        <f>(D12/C12)-1</f>
        <v>-0.97169047195402902</v>
      </c>
      <c r="G12" s="8">
        <f>(D12/B12)-1</f>
        <v>-0.96573544946500889</v>
      </c>
      <c r="H12" s="8">
        <f>E12/D12</f>
        <v>0</v>
      </c>
      <c r="I12" s="21">
        <f>AR21</f>
        <v>1.9884916657984587E-3</v>
      </c>
      <c r="J12" s="21">
        <f t="shared" ref="J12:J18" si="7">AS21</f>
        <v>5.6225279009624491E-5</v>
      </c>
      <c r="L12" s="1" t="str">
        <f t="shared" ref="L12:L17" si="8">L2</f>
        <v>Unlabeled</v>
      </c>
      <c r="M12" s="87" t="e">
        <f t="shared" ref="M12:AS18" si="9">IF(M2="","",M2/VLOOKUP(M$11,deflator,2,FALSE)/$A$10)</f>
        <v>#N/A</v>
      </c>
      <c r="N12" s="87" t="e">
        <f t="shared" si="9"/>
        <v>#N/A</v>
      </c>
      <c r="O12" s="87" t="e">
        <f t="shared" si="9"/>
        <v>#N/A</v>
      </c>
      <c r="P12" s="87" t="e">
        <f t="shared" si="9"/>
        <v>#N/A</v>
      </c>
      <c r="Q12" s="87" t="e">
        <f t="shared" si="9"/>
        <v>#N/A</v>
      </c>
      <c r="R12" s="87" t="e">
        <f t="shared" si="9"/>
        <v>#N/A</v>
      </c>
      <c r="S12" s="87" t="e">
        <f t="shared" si="9"/>
        <v>#N/A</v>
      </c>
      <c r="T12" s="87" t="e">
        <f t="shared" si="9"/>
        <v>#N/A</v>
      </c>
      <c r="U12" s="87" t="e">
        <f t="shared" si="9"/>
        <v>#N/A</v>
      </c>
      <c r="V12" s="87" t="e">
        <f t="shared" si="9"/>
        <v>#N/A</v>
      </c>
      <c r="W12" s="87">
        <f t="shared" si="9"/>
        <v>8.4605412239895141</v>
      </c>
      <c r="X12" s="87">
        <f t="shared" si="9"/>
        <v>8.6664932783637543</v>
      </c>
      <c r="Y12" s="87">
        <f t="shared" si="9"/>
        <v>10.243134000145545</v>
      </c>
      <c r="Z12" s="87">
        <f t="shared" si="9"/>
        <v>10.553123046651374</v>
      </c>
      <c r="AA12" s="87">
        <f t="shared" si="9"/>
        <v>13.941085620932999</v>
      </c>
      <c r="AB12" s="87">
        <f t="shared" si="9"/>
        <v>22.002101481193915</v>
      </c>
      <c r="AC12" s="87">
        <f t="shared" si="9"/>
        <v>18.850459679205944</v>
      </c>
      <c r="AD12" s="87">
        <f t="shared" si="9"/>
        <v>11.040958563925852</v>
      </c>
      <c r="AE12" s="87">
        <f t="shared" si="9"/>
        <v>13.393512981965333</v>
      </c>
      <c r="AF12" s="87">
        <f t="shared" si="9"/>
        <v>7.7744390229709532</v>
      </c>
      <c r="AG12" s="87">
        <f t="shared" si="9"/>
        <v>6.6775755999359951</v>
      </c>
      <c r="AH12" s="87">
        <f t="shared" si="9"/>
        <v>5.5536397313249601</v>
      </c>
      <c r="AI12" s="87">
        <f t="shared" si="9"/>
        <v>3.8824100612207939</v>
      </c>
      <c r="AJ12" s="87">
        <f t="shared" si="9"/>
        <v>1.9898418657711623</v>
      </c>
      <c r="AK12" s="87">
        <f t="shared" si="9"/>
        <v>0.82552500611688595</v>
      </c>
      <c r="AL12" s="87">
        <f t="shared" si="9"/>
        <v>0.67996588791401902</v>
      </c>
      <c r="AM12" s="87">
        <f t="shared" si="9"/>
        <v>0.91193994321591942</v>
      </c>
      <c r="AN12" s="87">
        <f t="shared" si="9"/>
        <v>0.63989707487096092</v>
      </c>
      <c r="AO12" s="87">
        <f t="shared" si="9"/>
        <v>0.27487226403112303</v>
      </c>
      <c r="AP12" s="87">
        <f t="shared" si="9"/>
        <v>0.42617145950109286</v>
      </c>
      <c r="AQ12" s="87">
        <f t="shared" si="9"/>
        <v>9.8856687375605032E-2</v>
      </c>
      <c r="AR12" s="87">
        <f t="shared" si="9"/>
        <v>0.82299943293529554</v>
      </c>
      <c r="AS12" s="87">
        <f t="shared" si="9"/>
        <v>2.3298725528499997E-2</v>
      </c>
    </row>
    <row r="13" spans="1:45" x14ac:dyDescent="0.3">
      <c r="A13" s="4" t="str">
        <f t="shared" si="3"/>
        <v>International</v>
      </c>
      <c r="B13" s="54">
        <f>AL13</f>
        <v>12.965692181939827</v>
      </c>
      <c r="C13" s="54">
        <f t="shared" si="4"/>
        <v>11.352717369029186</v>
      </c>
      <c r="D13" s="54">
        <f t="shared" si="4"/>
        <v>14.6957030186654</v>
      </c>
      <c r="E13" s="54">
        <f t="shared" si="4"/>
        <v>0</v>
      </c>
      <c r="F13" s="12">
        <f t="shared" ref="F13:F16" si="10">(D13/C13)-1</f>
        <v>0.29446568085593805</v>
      </c>
      <c r="G13" s="8">
        <f t="shared" ref="G13:G16" si="11">(D13/B13)-1</f>
        <v>0.13342988653820886</v>
      </c>
      <c r="H13" s="8">
        <f t="shared" ref="H13:H16" si="12">E13/D13</f>
        <v>0</v>
      </c>
      <c r="I13" s="21">
        <f t="shared" ref="I13:I18" si="13">AR22</f>
        <v>2.7429889947755019E-2</v>
      </c>
      <c r="J13" s="21">
        <f t="shared" si="7"/>
        <v>3.5464171697130564E-2</v>
      </c>
      <c r="L13" s="1" t="str">
        <f t="shared" si="8"/>
        <v>International</v>
      </c>
      <c r="M13" s="87" t="str">
        <f t="shared" si="9"/>
        <v/>
      </c>
      <c r="N13" s="87" t="str">
        <f t="shared" si="9"/>
        <v/>
      </c>
      <c r="O13" s="87" t="str">
        <f t="shared" si="9"/>
        <v/>
      </c>
      <c r="P13" s="87" t="str">
        <f t="shared" si="9"/>
        <v/>
      </c>
      <c r="Q13" s="87" t="str">
        <f t="shared" si="9"/>
        <v/>
      </c>
      <c r="R13" s="87" t="str">
        <f t="shared" si="9"/>
        <v/>
      </c>
      <c r="S13" s="87" t="str">
        <f t="shared" si="9"/>
        <v/>
      </c>
      <c r="T13" s="87" t="str">
        <f t="shared" si="9"/>
        <v/>
      </c>
      <c r="U13" s="87" t="str">
        <f t="shared" si="9"/>
        <v/>
      </c>
      <c r="V13" s="87" t="str">
        <f t="shared" si="9"/>
        <v/>
      </c>
      <c r="W13" s="87">
        <f t="shared" si="9"/>
        <v>2.1476616839353473</v>
      </c>
      <c r="X13" s="87">
        <f t="shared" si="9"/>
        <v>1.6730926377173192</v>
      </c>
      <c r="Y13" s="87">
        <f t="shared" si="9"/>
        <v>2.792993971205842</v>
      </c>
      <c r="Z13" s="87">
        <f t="shared" si="9"/>
        <v>2.9378868307861281</v>
      </c>
      <c r="AA13" s="87">
        <f t="shared" si="9"/>
        <v>3.9458984765174243</v>
      </c>
      <c r="AB13" s="87">
        <f t="shared" si="9"/>
        <v>5.4976668572240355</v>
      </c>
      <c r="AC13" s="87">
        <f t="shared" si="9"/>
        <v>13.789888450586542</v>
      </c>
      <c r="AD13" s="87">
        <f t="shared" si="9"/>
        <v>17.546153876625226</v>
      </c>
      <c r="AE13" s="87">
        <f t="shared" si="9"/>
        <v>22.484089944776237</v>
      </c>
      <c r="AF13" s="87">
        <f t="shared" si="9"/>
        <v>27.118585491117233</v>
      </c>
      <c r="AG13" s="87">
        <f t="shared" si="9"/>
        <v>29.670391030712675</v>
      </c>
      <c r="AH13" s="87">
        <f t="shared" si="9"/>
        <v>25.331120830013965</v>
      </c>
      <c r="AI13" s="87">
        <f t="shared" si="9"/>
        <v>23.555373625427958</v>
      </c>
      <c r="AJ13" s="87">
        <f t="shared" si="9"/>
        <v>22.308833965304974</v>
      </c>
      <c r="AK13" s="87">
        <f t="shared" si="9"/>
        <v>15.265502491864503</v>
      </c>
      <c r="AL13" s="87">
        <f t="shared" si="9"/>
        <v>12.965692181939827</v>
      </c>
      <c r="AM13" s="87">
        <f t="shared" si="9"/>
        <v>11.687787872825366</v>
      </c>
      <c r="AN13" s="87">
        <f t="shared" si="9"/>
        <v>11.540542425226816</v>
      </c>
      <c r="AO13" s="87">
        <f t="shared" si="9"/>
        <v>13.208203657756178</v>
      </c>
      <c r="AP13" s="87">
        <f t="shared" si="9"/>
        <v>12.802931719322885</v>
      </c>
      <c r="AQ13" s="87">
        <f t="shared" si="9"/>
        <v>12.303689772430253</v>
      </c>
      <c r="AR13" s="87">
        <f t="shared" si="9"/>
        <v>11.352717369029186</v>
      </c>
      <c r="AS13" s="87">
        <f t="shared" si="9"/>
        <v>14.6957030186654</v>
      </c>
    </row>
    <row r="14" spans="1:45" x14ac:dyDescent="0.3">
      <c r="A14" s="4" t="str">
        <f t="shared" si="3"/>
        <v>U.S. Big Five</v>
      </c>
      <c r="B14" s="54">
        <f t="shared" ref="B14:B18" si="14">AL14</f>
        <v>97.250487364865094</v>
      </c>
      <c r="C14" s="54">
        <f t="shared" si="4"/>
        <v>121.75645182285284</v>
      </c>
      <c r="D14" s="54" t="str">
        <f t="shared" si="4"/>
        <v/>
      </c>
      <c r="E14" s="54">
        <f t="shared" si="4"/>
        <v>0</v>
      </c>
      <c r="F14" s="12" t="e">
        <f t="shared" si="10"/>
        <v>#VALUE!</v>
      </c>
      <c r="G14" s="8" t="e">
        <f t="shared" si="11"/>
        <v>#VALUE!</v>
      </c>
      <c r="H14" s="8" t="e">
        <f t="shared" si="12"/>
        <v>#VALUE!</v>
      </c>
      <c r="I14" s="21">
        <f t="shared" si="13"/>
        <v>0.29418208569527571</v>
      </c>
      <c r="J14" s="21" t="e">
        <f t="shared" si="7"/>
        <v>#VALUE!</v>
      </c>
      <c r="L14" s="1" t="str">
        <f t="shared" si="8"/>
        <v>U.S. Big Five</v>
      </c>
      <c r="M14" s="87" t="str">
        <f t="shared" si="9"/>
        <v/>
      </c>
      <c r="N14" s="87" t="str">
        <f t="shared" si="9"/>
        <v/>
      </c>
      <c r="O14" s="87" t="str">
        <f t="shared" si="9"/>
        <v/>
      </c>
      <c r="P14" s="87" t="str">
        <f t="shared" si="9"/>
        <v/>
      </c>
      <c r="Q14" s="87" t="str">
        <f t="shared" si="9"/>
        <v/>
      </c>
      <c r="R14" s="87" t="str">
        <f t="shared" si="9"/>
        <v/>
      </c>
      <c r="S14" s="87" t="str">
        <f t="shared" si="9"/>
        <v/>
      </c>
      <c r="T14" s="87" t="str">
        <f t="shared" si="9"/>
        <v/>
      </c>
      <c r="U14" s="87" t="str">
        <f t="shared" si="9"/>
        <v/>
      </c>
      <c r="V14" s="87" t="str">
        <f t="shared" si="9"/>
        <v/>
      </c>
      <c r="W14" s="87">
        <f t="shared" si="9"/>
        <v>68.749876997259094</v>
      </c>
      <c r="X14" s="87">
        <f t="shared" si="9"/>
        <v>72.469751093719807</v>
      </c>
      <c r="Y14" s="87">
        <f t="shared" si="9"/>
        <v>93.168045601054274</v>
      </c>
      <c r="Z14" s="87">
        <f t="shared" si="9"/>
        <v>106.79050404525545</v>
      </c>
      <c r="AA14" s="87">
        <f t="shared" si="9"/>
        <v>108.1597365610595</v>
      </c>
      <c r="AB14" s="87">
        <f t="shared" si="9"/>
        <v>106.67374530053314</v>
      </c>
      <c r="AC14" s="87">
        <f t="shared" si="9"/>
        <v>123.72512550034934</v>
      </c>
      <c r="AD14" s="87">
        <f t="shared" si="9"/>
        <v>134.22678730865269</v>
      </c>
      <c r="AE14" s="87">
        <f t="shared" si="9"/>
        <v>139.12531253600784</v>
      </c>
      <c r="AF14" s="87">
        <f t="shared" si="9"/>
        <v>140.95257085951718</v>
      </c>
      <c r="AG14" s="87">
        <f t="shared" si="9"/>
        <v>125.55447209393151</v>
      </c>
      <c r="AH14" s="87">
        <f t="shared" si="9"/>
        <v>139.24351525919266</v>
      </c>
      <c r="AI14" s="87">
        <f t="shared" si="9"/>
        <v>132.30205394404598</v>
      </c>
      <c r="AJ14" s="87">
        <f t="shared" si="9"/>
        <v>119.04456692393271</v>
      </c>
      <c r="AK14" s="87">
        <f t="shared" si="9"/>
        <v>99.229041811810362</v>
      </c>
      <c r="AL14" s="87">
        <f t="shared" si="9"/>
        <v>97.250487364865094</v>
      </c>
      <c r="AM14" s="87">
        <f t="shared" si="9"/>
        <v>122.068135303452</v>
      </c>
      <c r="AN14" s="87">
        <f t="shared" si="9"/>
        <v>131.21253929150754</v>
      </c>
      <c r="AO14" s="87">
        <f t="shared" si="9"/>
        <v>128.78239232136846</v>
      </c>
      <c r="AP14" s="87">
        <f t="shared" si="9"/>
        <v>137.93850867700428</v>
      </c>
      <c r="AQ14" s="87">
        <f t="shared" si="9"/>
        <v>168.13999635441712</v>
      </c>
      <c r="AR14" s="87">
        <f t="shared" si="9"/>
        <v>121.75645182285284</v>
      </c>
      <c r="AS14" s="87" t="str">
        <f t="shared" si="9"/>
        <v/>
      </c>
    </row>
    <row r="15" spans="1:45" x14ac:dyDescent="0.3">
      <c r="A15" s="4" t="str">
        <f t="shared" si="3"/>
        <v>U.S. Large</v>
      </c>
      <c r="B15" s="54">
        <f t="shared" si="14"/>
        <v>98.862116610092528</v>
      </c>
      <c r="C15" s="54">
        <f t="shared" si="4"/>
        <v>127.60747502978221</v>
      </c>
      <c r="D15" s="54" t="str">
        <f t="shared" si="4"/>
        <v/>
      </c>
      <c r="E15" s="54">
        <f t="shared" si="4"/>
        <v>0</v>
      </c>
      <c r="F15" s="12" t="e">
        <f t="shared" si="10"/>
        <v>#VALUE!</v>
      </c>
      <c r="G15" s="8" t="e">
        <f t="shared" si="11"/>
        <v>#VALUE!</v>
      </c>
      <c r="H15" s="8" t="e">
        <f t="shared" si="12"/>
        <v>#VALUE!</v>
      </c>
      <c r="I15" s="21">
        <f t="shared" si="13"/>
        <v>0.30831904669156251</v>
      </c>
      <c r="J15" s="21" t="e">
        <f t="shared" si="7"/>
        <v>#VALUE!</v>
      </c>
      <c r="L15" s="1" t="str">
        <f t="shared" si="8"/>
        <v>U.S. Large</v>
      </c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>
        <f t="shared" si="9"/>
        <v>56.182101159216835</v>
      </c>
      <c r="X15" s="87">
        <f t="shared" si="9"/>
        <v>54.650346235346071</v>
      </c>
      <c r="Y15" s="87">
        <f t="shared" si="9"/>
        <v>62.012493220316877</v>
      </c>
      <c r="Z15" s="87">
        <f t="shared" si="9"/>
        <v>88.165804625277246</v>
      </c>
      <c r="AA15" s="87">
        <f t="shared" si="9"/>
        <v>101.68600824094489</v>
      </c>
      <c r="AB15" s="87">
        <f t="shared" si="9"/>
        <v>112.82097463302762</v>
      </c>
      <c r="AC15" s="87">
        <f t="shared" si="9"/>
        <v>119.42282069699215</v>
      </c>
      <c r="AD15" s="87">
        <f t="shared" si="9"/>
        <v>135.956090024562</v>
      </c>
      <c r="AE15" s="87">
        <f t="shared" si="9"/>
        <v>164.3673250197445</v>
      </c>
      <c r="AF15" s="87">
        <f t="shared" si="9"/>
        <v>152.6685720467139</v>
      </c>
      <c r="AG15" s="87">
        <f t="shared" si="9"/>
        <v>147.5338532991783</v>
      </c>
      <c r="AH15" s="87">
        <f t="shared" si="9"/>
        <v>143.62946565881398</v>
      </c>
      <c r="AI15" s="87">
        <f t="shared" si="9"/>
        <v>141.93104072293107</v>
      </c>
      <c r="AJ15" s="87">
        <f t="shared" si="9"/>
        <v>113.7852366122325</v>
      </c>
      <c r="AK15" s="87">
        <f t="shared" si="9"/>
        <v>106.37748533813169</v>
      </c>
      <c r="AL15" s="87">
        <f t="shared" si="9"/>
        <v>98.862116610092528</v>
      </c>
      <c r="AM15" s="87">
        <f t="shared" si="9"/>
        <v>97.207552764838354</v>
      </c>
      <c r="AN15" s="87">
        <f t="shared" si="9"/>
        <v>101.04354165359334</v>
      </c>
      <c r="AO15" s="87">
        <f t="shared" si="9"/>
        <v>117.14257358786978</v>
      </c>
      <c r="AP15" s="87">
        <f t="shared" si="9"/>
        <v>118.91439629632187</v>
      </c>
      <c r="AQ15" s="87">
        <f t="shared" si="9"/>
        <v>120.85129646769865</v>
      </c>
      <c r="AR15" s="87">
        <f t="shared" si="9"/>
        <v>127.60747502978221</v>
      </c>
      <c r="AS15" s="87" t="str">
        <f t="shared" si="9"/>
        <v/>
      </c>
    </row>
    <row r="16" spans="1:45" x14ac:dyDescent="0.3">
      <c r="A16" s="4" t="str">
        <f t="shared" si="3"/>
        <v>U.S. Medium</v>
      </c>
      <c r="B16" s="54">
        <f t="shared" si="14"/>
        <v>56.14654429018578</v>
      </c>
      <c r="C16" s="54">
        <f t="shared" si="4"/>
        <v>73.040861854476645</v>
      </c>
      <c r="D16" s="54">
        <f t="shared" si="4"/>
        <v>315.66084314283898</v>
      </c>
      <c r="E16" s="54">
        <f t="shared" si="4"/>
        <v>0</v>
      </c>
      <c r="F16" s="12">
        <f t="shared" si="10"/>
        <v>3.3217020600297342</v>
      </c>
      <c r="G16" s="8">
        <f t="shared" si="11"/>
        <v>4.6220885387244639</v>
      </c>
      <c r="H16" s="8">
        <f t="shared" si="12"/>
        <v>0</v>
      </c>
      <c r="I16" s="21">
        <f t="shared" si="13"/>
        <v>0.17647781911871899</v>
      </c>
      <c r="J16" s="21">
        <f t="shared" si="7"/>
        <v>0.76176351175986756</v>
      </c>
      <c r="L16" s="1" t="str">
        <f t="shared" si="8"/>
        <v>U.S. Medium</v>
      </c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>
        <f t="shared" si="9"/>
        <v>44.746501831371518</v>
      </c>
      <c r="X16" s="87">
        <f t="shared" si="9"/>
        <v>55.387016700138254</v>
      </c>
      <c r="Y16" s="87">
        <f t="shared" si="9"/>
        <v>54.849665150458542</v>
      </c>
      <c r="Z16" s="87">
        <f t="shared" si="9"/>
        <v>64.233495067896996</v>
      </c>
      <c r="AA16" s="87">
        <f t="shared" si="9"/>
        <v>62.192809549591416</v>
      </c>
      <c r="AB16" s="87">
        <f t="shared" si="9"/>
        <v>73.910081431594918</v>
      </c>
      <c r="AC16" s="87">
        <f t="shared" si="9"/>
        <v>73.201765333071606</v>
      </c>
      <c r="AD16" s="87">
        <f t="shared" si="9"/>
        <v>79.973464513090647</v>
      </c>
      <c r="AE16" s="87">
        <f t="shared" si="9"/>
        <v>91.377536815805982</v>
      </c>
      <c r="AF16" s="87">
        <f t="shared" si="9"/>
        <v>96.743916220106001</v>
      </c>
      <c r="AG16" s="87">
        <f t="shared" si="9"/>
        <v>88.823948770004762</v>
      </c>
      <c r="AH16" s="87">
        <f t="shared" si="9"/>
        <v>86.667069325913943</v>
      </c>
      <c r="AI16" s="87">
        <f t="shared" si="9"/>
        <v>77.790321644696647</v>
      </c>
      <c r="AJ16" s="87">
        <f t="shared" si="9"/>
        <v>63.715500702145022</v>
      </c>
      <c r="AK16" s="87">
        <f t="shared" si="9"/>
        <v>57.118378921969558</v>
      </c>
      <c r="AL16" s="87">
        <f t="shared" si="9"/>
        <v>56.14654429018578</v>
      </c>
      <c r="AM16" s="87">
        <f t="shared" si="9"/>
        <v>55.832075203264061</v>
      </c>
      <c r="AN16" s="87">
        <f t="shared" si="9"/>
        <v>61.131573956243237</v>
      </c>
      <c r="AO16" s="87">
        <f t="shared" si="9"/>
        <v>70.346160323401051</v>
      </c>
      <c r="AP16" s="87">
        <f t="shared" si="9"/>
        <v>77.83216897781503</v>
      </c>
      <c r="AQ16" s="87">
        <f t="shared" si="9"/>
        <v>81.079124964476392</v>
      </c>
      <c r="AR16" s="87">
        <f t="shared" si="9"/>
        <v>73.040861854476645</v>
      </c>
      <c r="AS16" s="87">
        <f t="shared" si="9"/>
        <v>315.66084314283898</v>
      </c>
    </row>
    <row r="17" spans="1:45" x14ac:dyDescent="0.3">
      <c r="A17" s="29" t="str">
        <f t="shared" si="3"/>
        <v>U.S. Small</v>
      </c>
      <c r="B17" s="86">
        <f t="shared" si="14"/>
        <v>62.96511524433447</v>
      </c>
      <c r="C17" s="86">
        <f t="shared" ref="C17:D17" si="15">AQ17</f>
        <v>83.73632000698818</v>
      </c>
      <c r="D17" s="86">
        <f t="shared" si="15"/>
        <v>79.300752879214997</v>
      </c>
      <c r="E17" s="12">
        <f t="shared" ref="E17" si="16">D17/C17-1</f>
        <v>-5.297064795065054E-2</v>
      </c>
      <c r="F17" s="19">
        <f t="shared" ref="F17" si="17">D17/B17-1</f>
        <v>0.25943949394026378</v>
      </c>
      <c r="G17" s="8">
        <f t="shared" ref="G17" si="18">D17/$D$18</f>
        <v>0.19137128126828504</v>
      </c>
      <c r="H17" s="8">
        <f t="shared" ref="H17" si="19">C17/$C$18</f>
        <v>0.20231967094395281</v>
      </c>
      <c r="I17" s="21">
        <f t="shared" si="13"/>
        <v>0.19160266688088923</v>
      </c>
      <c r="J17" s="21">
        <f t="shared" si="7"/>
        <v>0.20271609126399229</v>
      </c>
      <c r="L17" s="1" t="str">
        <f t="shared" si="8"/>
        <v>U.S. Small</v>
      </c>
      <c r="M17" s="87" t="str">
        <f t="shared" ref="M17:V17" si="20">IF(M5="","",M5/VLOOKUP(M$11,deflator,2,FALSE)/$A$10)</f>
        <v/>
      </c>
      <c r="N17" s="87" t="str">
        <f t="shared" si="20"/>
        <v/>
      </c>
      <c r="O17" s="87" t="str">
        <f t="shared" si="20"/>
        <v/>
      </c>
      <c r="P17" s="87" t="str">
        <f t="shared" si="20"/>
        <v/>
      </c>
      <c r="Q17" s="87" t="str">
        <f t="shared" si="20"/>
        <v/>
      </c>
      <c r="R17" s="87" t="str">
        <f t="shared" si="20"/>
        <v/>
      </c>
      <c r="S17" s="87" t="str">
        <f t="shared" si="20"/>
        <v/>
      </c>
      <c r="T17" s="87" t="str">
        <f t="shared" si="20"/>
        <v/>
      </c>
      <c r="U17" s="87" t="str">
        <f t="shared" si="20"/>
        <v/>
      </c>
      <c r="V17" s="87" t="str">
        <f t="shared" si="20"/>
        <v/>
      </c>
      <c r="W17" s="87">
        <f t="shared" si="9"/>
        <v>33.278069685606724</v>
      </c>
      <c r="X17" s="87">
        <f t="shared" si="9"/>
        <v>34.332670568016297</v>
      </c>
      <c r="Y17" s="87">
        <f t="shared" si="9"/>
        <v>40.621929605553177</v>
      </c>
      <c r="Z17" s="87">
        <f t="shared" si="9"/>
        <v>49.803374422074413</v>
      </c>
      <c r="AA17" s="87">
        <f t="shared" si="9"/>
        <v>51.82001880920437</v>
      </c>
      <c r="AB17" s="87">
        <f t="shared" si="9"/>
        <v>62.702290936989982</v>
      </c>
      <c r="AC17" s="87">
        <f t="shared" si="9"/>
        <v>63.774304090793756</v>
      </c>
      <c r="AD17" s="87">
        <f t="shared" si="9"/>
        <v>67.79611466176236</v>
      </c>
      <c r="AE17" s="87">
        <f t="shared" si="9"/>
        <v>73.077145901230097</v>
      </c>
      <c r="AF17" s="87">
        <f t="shared" si="9"/>
        <v>78.212818495503285</v>
      </c>
      <c r="AG17" s="87">
        <f t="shared" si="9"/>
        <v>75.846544841206452</v>
      </c>
      <c r="AH17" s="87">
        <f t="shared" si="9"/>
        <v>72.217813744600718</v>
      </c>
      <c r="AI17" s="87">
        <f t="shared" si="9"/>
        <v>70.910357040326446</v>
      </c>
      <c r="AJ17" s="87">
        <f t="shared" si="9"/>
        <v>58.29529032588254</v>
      </c>
      <c r="AK17" s="87">
        <f t="shared" si="9"/>
        <v>64.86421779299171</v>
      </c>
      <c r="AL17" s="87">
        <f t="shared" si="9"/>
        <v>62.96511524433447</v>
      </c>
      <c r="AM17" s="87">
        <f t="shared" si="9"/>
        <v>67.220713851167403</v>
      </c>
      <c r="AN17" s="87">
        <f t="shared" si="9"/>
        <v>69.150955654277809</v>
      </c>
      <c r="AO17" s="87">
        <f t="shared" si="9"/>
        <v>80.141702468212117</v>
      </c>
      <c r="AP17" s="87">
        <f t="shared" si="9"/>
        <v>81.994418691731781</v>
      </c>
      <c r="AQ17" s="87">
        <f t="shared" si="9"/>
        <v>83.73632000698818</v>
      </c>
      <c r="AR17" s="87">
        <f t="shared" si="9"/>
        <v>79.300752879214997</v>
      </c>
      <c r="AS17" s="87">
        <f t="shared" si="9"/>
        <v>84.001834295240002</v>
      </c>
    </row>
    <row r="18" spans="1:45" x14ac:dyDescent="0.3">
      <c r="A18" s="4" t="str">
        <f t="shared" si="3"/>
        <v>Grand Total</v>
      </c>
      <c r="B18" s="54">
        <f t="shared" si="14"/>
        <v>328.86992157933173</v>
      </c>
      <c r="C18" s="54">
        <f t="shared" ref="C18:E18" si="21">AR18</f>
        <v>413.8812583882912</v>
      </c>
      <c r="D18" s="54">
        <f t="shared" si="21"/>
        <v>414.38167918227288</v>
      </c>
      <c r="E18" s="54">
        <f t="shared" si="21"/>
        <v>0</v>
      </c>
      <c r="F18" s="12">
        <f t="shared" ref="F18" si="22">(D18/C18)-1</f>
        <v>1.2090926656846968E-3</v>
      </c>
      <c r="G18" s="8">
        <f t="shared" ref="G18" si="23">(D18/B18)-1</f>
        <v>0.26001696108992922</v>
      </c>
      <c r="H18" s="8">
        <f t="shared" ref="H18" si="24">E18/D18</f>
        <v>0</v>
      </c>
      <c r="I18" s="21">
        <f t="shared" si="13"/>
        <v>0</v>
      </c>
      <c r="J18" s="21">
        <f t="shared" si="7"/>
        <v>0</v>
      </c>
      <c r="L18" s="1" t="s">
        <v>24</v>
      </c>
      <c r="M18" s="87" t="e">
        <f t="shared" ref="M18:V18" si="25">IF(M8="","",M8/VLOOKUP(M$11,deflator,2,FALSE)/$A$10)</f>
        <v>#N/A</v>
      </c>
      <c r="N18" s="87" t="e">
        <f t="shared" si="25"/>
        <v>#N/A</v>
      </c>
      <c r="O18" s="87" t="e">
        <f t="shared" si="25"/>
        <v>#N/A</v>
      </c>
      <c r="P18" s="87" t="e">
        <f t="shared" si="25"/>
        <v>#N/A</v>
      </c>
      <c r="Q18" s="87" t="e">
        <f t="shared" si="25"/>
        <v>#N/A</v>
      </c>
      <c r="R18" s="87" t="e">
        <f t="shared" si="25"/>
        <v>#N/A</v>
      </c>
      <c r="S18" s="87" t="e">
        <f t="shared" si="25"/>
        <v>#N/A</v>
      </c>
      <c r="T18" s="87" t="e">
        <f t="shared" si="25"/>
        <v>#N/A</v>
      </c>
      <c r="U18" s="87" t="e">
        <f t="shared" si="25"/>
        <v>#N/A</v>
      </c>
      <c r="V18" s="87" t="e">
        <f t="shared" si="25"/>
        <v>#N/A</v>
      </c>
      <c r="W18" s="87">
        <f t="shared" si="9"/>
        <v>213.56475258137903</v>
      </c>
      <c r="X18" s="87">
        <f t="shared" si="9"/>
        <v>227.17937051330151</v>
      </c>
      <c r="Y18" s="87">
        <f t="shared" si="9"/>
        <v>263.68826154873426</v>
      </c>
      <c r="Z18" s="87">
        <f t="shared" si="9"/>
        <v>322.48418803794158</v>
      </c>
      <c r="AA18" s="87">
        <f t="shared" si="9"/>
        <v>341.74555725825059</v>
      </c>
      <c r="AB18" s="87">
        <f t="shared" si="9"/>
        <v>383.60686064056364</v>
      </c>
      <c r="AC18" s="87">
        <f t="shared" si="9"/>
        <v>412.76436375099934</v>
      </c>
      <c r="AD18" s="87">
        <f t="shared" si="9"/>
        <v>446.53956894861869</v>
      </c>
      <c r="AE18" s="87">
        <f t="shared" si="9"/>
        <v>503.82492319952996</v>
      </c>
      <c r="AF18" s="87">
        <f t="shared" si="9"/>
        <v>503.47090213592855</v>
      </c>
      <c r="AG18" s="87">
        <f t="shared" si="9"/>
        <v>474.10678563496964</v>
      </c>
      <c r="AH18" s="87">
        <f t="shared" si="9"/>
        <v>472.64262454986022</v>
      </c>
      <c r="AI18" s="87">
        <f t="shared" si="9"/>
        <v>450.37155703864892</v>
      </c>
      <c r="AJ18" s="87">
        <f t="shared" si="9"/>
        <v>379.13927039526891</v>
      </c>
      <c r="AK18" s="87">
        <f t="shared" si="9"/>
        <v>343.68015136288471</v>
      </c>
      <c r="AL18" s="87">
        <f t="shared" si="9"/>
        <v>328.86992157933173</v>
      </c>
      <c r="AM18" s="87">
        <f t="shared" si="9"/>
        <v>354.92820493876309</v>
      </c>
      <c r="AN18" s="87">
        <f t="shared" si="9"/>
        <v>374.71905005571966</v>
      </c>
      <c r="AO18" s="87">
        <f t="shared" si="9"/>
        <v>409.89590462263868</v>
      </c>
      <c r="AP18" s="87">
        <f t="shared" si="9"/>
        <v>429.90859582169691</v>
      </c>
      <c r="AQ18" s="87">
        <f t="shared" si="9"/>
        <v>466.20928425338622</v>
      </c>
      <c r="AR18" s="87">
        <f t="shared" si="9"/>
        <v>413.8812583882912</v>
      </c>
      <c r="AS18" s="87">
        <f t="shared" si="9"/>
        <v>414.38167918227288</v>
      </c>
    </row>
    <row r="19" spans="1:45" x14ac:dyDescent="0.3"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x14ac:dyDescent="0.3">
      <c r="L20" s="1" t="s">
        <v>72</v>
      </c>
      <c r="M20" s="1" t="str">
        <f t="shared" ref="M20:AS20" si="26">M11</f>
        <v>1990</v>
      </c>
      <c r="N20" s="1" t="str">
        <f t="shared" si="26"/>
        <v>1991</v>
      </c>
      <c r="O20" s="1" t="str">
        <f t="shared" si="26"/>
        <v>1992</v>
      </c>
      <c r="P20" s="1" t="str">
        <f t="shared" si="26"/>
        <v>1993</v>
      </c>
      <c r="Q20" s="1" t="str">
        <f t="shared" si="26"/>
        <v>1994</v>
      </c>
      <c r="R20" s="1" t="str">
        <f t="shared" si="26"/>
        <v>1995</v>
      </c>
      <c r="S20" s="1" t="str">
        <f t="shared" si="26"/>
        <v>1996</v>
      </c>
      <c r="T20" s="1" t="str">
        <f t="shared" si="26"/>
        <v>1997</v>
      </c>
      <c r="U20" s="1" t="str">
        <f t="shared" si="26"/>
        <v>1998</v>
      </c>
      <c r="V20" s="1" t="str">
        <f t="shared" si="26"/>
        <v>1999</v>
      </c>
      <c r="W20" s="1">
        <f t="shared" si="26"/>
        <v>2000</v>
      </c>
      <c r="X20" s="1">
        <f t="shared" si="26"/>
        <v>2001</v>
      </c>
      <c r="Y20" s="1">
        <f t="shared" si="26"/>
        <v>2002</v>
      </c>
      <c r="Z20" s="1">
        <f t="shared" si="26"/>
        <v>2003</v>
      </c>
      <c r="AA20" s="1">
        <f t="shared" si="26"/>
        <v>2004</v>
      </c>
      <c r="AB20" s="1">
        <f t="shared" si="26"/>
        <v>2005</v>
      </c>
      <c r="AC20" s="1">
        <f t="shared" si="26"/>
        <v>2006</v>
      </c>
      <c r="AD20" s="1">
        <f t="shared" si="26"/>
        <v>2007</v>
      </c>
      <c r="AE20" s="1">
        <f t="shared" si="26"/>
        <v>2008</v>
      </c>
      <c r="AF20" s="1">
        <f t="shared" si="26"/>
        <v>2009</v>
      </c>
      <c r="AG20" s="1">
        <f t="shared" si="26"/>
        <v>2010</v>
      </c>
      <c r="AH20" s="1">
        <f t="shared" si="26"/>
        <v>2011</v>
      </c>
      <c r="AI20" s="1">
        <f t="shared" si="26"/>
        <v>2012</v>
      </c>
      <c r="AJ20" s="1">
        <f t="shared" si="26"/>
        <v>2013</v>
      </c>
      <c r="AK20" s="1">
        <f t="shared" si="26"/>
        <v>2014</v>
      </c>
      <c r="AL20" s="1">
        <f t="shared" si="26"/>
        <v>2015</v>
      </c>
      <c r="AM20" s="1">
        <f t="shared" si="26"/>
        <v>2016</v>
      </c>
      <c r="AN20" s="1">
        <f t="shared" si="26"/>
        <v>2017</v>
      </c>
      <c r="AO20" s="1">
        <f t="shared" si="26"/>
        <v>2018</v>
      </c>
      <c r="AP20" s="1">
        <f t="shared" si="26"/>
        <v>2019</v>
      </c>
      <c r="AQ20" s="1">
        <f t="shared" si="26"/>
        <v>2020</v>
      </c>
      <c r="AR20" s="1">
        <f t="shared" si="26"/>
        <v>2021</v>
      </c>
      <c r="AS20" s="1">
        <f t="shared" si="26"/>
        <v>2022</v>
      </c>
    </row>
    <row r="21" spans="1:45" x14ac:dyDescent="0.3">
      <c r="L21" s="1" t="str">
        <f t="shared" ref="L21:L26" si="27">L12</f>
        <v>Unlabeled</v>
      </c>
      <c r="M21" s="8" t="e">
        <f t="shared" ref="M21:AS26" si="28">M12/M$18</f>
        <v>#N/A</v>
      </c>
      <c r="N21" s="8" t="e">
        <f t="shared" si="28"/>
        <v>#N/A</v>
      </c>
      <c r="O21" s="8" t="e">
        <f t="shared" si="28"/>
        <v>#N/A</v>
      </c>
      <c r="P21" s="8" t="e">
        <f t="shared" si="28"/>
        <v>#N/A</v>
      </c>
      <c r="Q21" s="8" t="e">
        <f t="shared" si="28"/>
        <v>#N/A</v>
      </c>
      <c r="R21" s="8" t="e">
        <f t="shared" si="28"/>
        <v>#N/A</v>
      </c>
      <c r="S21" s="8" t="e">
        <f t="shared" si="28"/>
        <v>#N/A</v>
      </c>
      <c r="T21" s="8" t="e">
        <f t="shared" si="28"/>
        <v>#N/A</v>
      </c>
      <c r="U21" s="8" t="e">
        <f t="shared" si="28"/>
        <v>#N/A</v>
      </c>
      <c r="V21" s="8" t="e">
        <f t="shared" si="28"/>
        <v>#N/A</v>
      </c>
      <c r="W21" s="8">
        <f t="shared" si="28"/>
        <v>3.9615812636336692E-2</v>
      </c>
      <c r="X21" s="8">
        <f t="shared" si="28"/>
        <v>3.8148240567716186E-2</v>
      </c>
      <c r="Y21" s="8">
        <f t="shared" si="28"/>
        <v>3.8845619975587851E-2</v>
      </c>
      <c r="Z21" s="8">
        <f t="shared" si="28"/>
        <v>3.2724466619150197E-2</v>
      </c>
      <c r="AA21" s="8">
        <f t="shared" si="28"/>
        <v>4.0793758177221855E-2</v>
      </c>
      <c r="AB21" s="8">
        <f t="shared" si="28"/>
        <v>5.7355860227457443E-2</v>
      </c>
      <c r="AC21" s="8">
        <f t="shared" si="28"/>
        <v>4.5668815757015084E-2</v>
      </c>
      <c r="AD21" s="8">
        <f t="shared" si="28"/>
        <v>2.4725599547475455E-2</v>
      </c>
      <c r="AE21" s="8">
        <f t="shared" si="28"/>
        <v>2.6583665009881012E-2</v>
      </c>
      <c r="AF21" s="8">
        <f t="shared" si="28"/>
        <v>1.5441684891795371E-2</v>
      </c>
      <c r="AG21" s="8">
        <f t="shared" si="28"/>
        <v>1.4084539184548351E-2</v>
      </c>
      <c r="AH21" s="8">
        <f t="shared" si="28"/>
        <v>1.1750188076274728E-2</v>
      </c>
      <c r="AI21" s="8">
        <f t="shared" si="28"/>
        <v>8.6204601523884039E-3</v>
      </c>
      <c r="AJ21" s="8">
        <f t="shared" si="28"/>
        <v>5.2483138021990365E-3</v>
      </c>
      <c r="AK21" s="8">
        <f t="shared" si="28"/>
        <v>2.4020153705217365E-3</v>
      </c>
      <c r="AL21" s="8">
        <f t="shared" si="28"/>
        <v>2.0675830877102397E-3</v>
      </c>
      <c r="AM21" s="8">
        <f t="shared" si="28"/>
        <v>2.5693645377471742E-3</v>
      </c>
      <c r="AN21" s="8">
        <f t="shared" si="28"/>
        <v>1.7076715869551069E-3</v>
      </c>
      <c r="AO21" s="8">
        <f t="shared" si="28"/>
        <v>6.7059041315423217E-4</v>
      </c>
      <c r="AP21" s="8">
        <f t="shared" si="28"/>
        <v>9.9130713747776753E-4</v>
      </c>
      <c r="AQ21" s="8">
        <f t="shared" si="28"/>
        <v>2.1204358367491477E-4</v>
      </c>
      <c r="AR21" s="8">
        <f t="shared" si="28"/>
        <v>1.9884916657984587E-3</v>
      </c>
      <c r="AS21" s="8">
        <f t="shared" si="28"/>
        <v>5.6225279009624491E-5</v>
      </c>
    </row>
    <row r="22" spans="1:45" x14ac:dyDescent="0.3">
      <c r="L22" s="1" t="str">
        <f t="shared" si="27"/>
        <v>International</v>
      </c>
      <c r="M22" s="8" t="e">
        <f t="shared" si="28"/>
        <v>#VALUE!</v>
      </c>
      <c r="N22" s="8" t="e">
        <f t="shared" si="28"/>
        <v>#VALUE!</v>
      </c>
      <c r="O22" s="8" t="e">
        <f t="shared" si="28"/>
        <v>#VALUE!</v>
      </c>
      <c r="P22" s="8" t="e">
        <f t="shared" si="28"/>
        <v>#VALUE!</v>
      </c>
      <c r="Q22" s="8" t="e">
        <f t="shared" si="28"/>
        <v>#VALUE!</v>
      </c>
      <c r="R22" s="8" t="e">
        <f t="shared" si="28"/>
        <v>#VALUE!</v>
      </c>
      <c r="S22" s="8" t="e">
        <f t="shared" si="28"/>
        <v>#VALUE!</v>
      </c>
      <c r="T22" s="8" t="e">
        <f t="shared" si="28"/>
        <v>#VALUE!</v>
      </c>
      <c r="U22" s="8" t="e">
        <f t="shared" si="28"/>
        <v>#VALUE!</v>
      </c>
      <c r="V22" s="8" t="e">
        <f t="shared" si="28"/>
        <v>#VALUE!</v>
      </c>
      <c r="W22" s="8">
        <f t="shared" si="28"/>
        <v>1.0056255341653249E-2</v>
      </c>
      <c r="X22" s="8">
        <f t="shared" si="28"/>
        <v>7.3646327742569323E-3</v>
      </c>
      <c r="Y22" s="8">
        <f t="shared" si="28"/>
        <v>1.059202997813252E-2</v>
      </c>
      <c r="Z22" s="8">
        <f t="shared" si="28"/>
        <v>9.1101732728690373E-3</v>
      </c>
      <c r="AA22" s="8">
        <f t="shared" si="28"/>
        <v>1.1546305117100862E-2</v>
      </c>
      <c r="AB22" s="8">
        <f t="shared" si="28"/>
        <v>1.433151338337325E-2</v>
      </c>
      <c r="AC22" s="8">
        <f t="shared" si="28"/>
        <v>3.3408621629228898E-2</v>
      </c>
      <c r="AD22" s="8">
        <f t="shared" si="28"/>
        <v>3.9293614937502178E-2</v>
      </c>
      <c r="AE22" s="8">
        <f t="shared" si="28"/>
        <v>4.4626791787098344E-2</v>
      </c>
      <c r="AF22" s="8">
        <f t="shared" si="28"/>
        <v>5.3863262754747399E-2</v>
      </c>
      <c r="AG22" s="8">
        <f t="shared" si="28"/>
        <v>6.2581662886295158E-2</v>
      </c>
      <c r="AH22" s="8">
        <f t="shared" si="28"/>
        <v>5.3594660139125318E-2</v>
      </c>
      <c r="AI22" s="8">
        <f t="shared" si="28"/>
        <v>5.2302089812937581E-2</v>
      </c>
      <c r="AJ22" s="8">
        <f t="shared" si="28"/>
        <v>5.8840736656076434E-2</v>
      </c>
      <c r="AK22" s="8">
        <f t="shared" si="28"/>
        <v>4.4417760034521102E-2</v>
      </c>
      <c r="AL22" s="8">
        <f t="shared" si="28"/>
        <v>3.9424986388766403E-2</v>
      </c>
      <c r="AM22" s="8">
        <f t="shared" si="28"/>
        <v>3.2930005872150669E-2</v>
      </c>
      <c r="AN22" s="8">
        <f t="shared" si="28"/>
        <v>3.079785354790681E-2</v>
      </c>
      <c r="AO22" s="8">
        <f t="shared" si="28"/>
        <v>3.2223312086799231E-2</v>
      </c>
      <c r="AP22" s="8">
        <f t="shared" si="28"/>
        <v>2.9780590208605309E-2</v>
      </c>
      <c r="AQ22" s="8">
        <f t="shared" si="28"/>
        <v>2.639091538499512E-2</v>
      </c>
      <c r="AR22" s="8">
        <f t="shared" si="28"/>
        <v>2.7429889947755019E-2</v>
      </c>
      <c r="AS22" s="8">
        <f t="shared" si="28"/>
        <v>3.5464171697130564E-2</v>
      </c>
    </row>
    <row r="23" spans="1:45" x14ac:dyDescent="0.3">
      <c r="L23" s="1" t="str">
        <f t="shared" si="27"/>
        <v>U.S. Big Five</v>
      </c>
      <c r="M23" s="8" t="e">
        <f t="shared" si="28"/>
        <v>#VALUE!</v>
      </c>
      <c r="N23" s="8" t="e">
        <f t="shared" si="28"/>
        <v>#VALUE!</v>
      </c>
      <c r="O23" s="8" t="e">
        <f t="shared" si="28"/>
        <v>#VALUE!</v>
      </c>
      <c r="P23" s="8" t="e">
        <f t="shared" si="28"/>
        <v>#VALUE!</v>
      </c>
      <c r="Q23" s="8" t="e">
        <f t="shared" si="28"/>
        <v>#VALUE!</v>
      </c>
      <c r="R23" s="8" t="e">
        <f t="shared" si="28"/>
        <v>#VALUE!</v>
      </c>
      <c r="S23" s="8" t="e">
        <f t="shared" si="28"/>
        <v>#VALUE!</v>
      </c>
      <c r="T23" s="8" t="e">
        <f t="shared" si="28"/>
        <v>#VALUE!</v>
      </c>
      <c r="U23" s="8" t="e">
        <f t="shared" si="28"/>
        <v>#VALUE!</v>
      </c>
      <c r="V23" s="8" t="e">
        <f t="shared" si="28"/>
        <v>#VALUE!</v>
      </c>
      <c r="W23" s="8">
        <f t="shared" si="28"/>
        <v>0.32191584129062634</v>
      </c>
      <c r="X23" s="8">
        <f t="shared" si="28"/>
        <v>0.31899793951351163</v>
      </c>
      <c r="Y23" s="8">
        <f t="shared" si="28"/>
        <v>0.35332648125421073</v>
      </c>
      <c r="Z23" s="8">
        <f t="shared" si="28"/>
        <v>0.33114958192210997</v>
      </c>
      <c r="AA23" s="8">
        <f t="shared" si="28"/>
        <v>0.31649200483775497</v>
      </c>
      <c r="AB23" s="8">
        <f t="shared" si="28"/>
        <v>0.27808091107235317</v>
      </c>
      <c r="AC23" s="8">
        <f t="shared" si="28"/>
        <v>0.29974759539800455</v>
      </c>
      <c r="AD23" s="8">
        <f t="shared" si="28"/>
        <v>0.30059326573161438</v>
      </c>
      <c r="AE23" s="8">
        <f t="shared" si="28"/>
        <v>0.27613821017923323</v>
      </c>
      <c r="AF23" s="8">
        <f t="shared" si="28"/>
        <v>0.27996170237751372</v>
      </c>
      <c r="AG23" s="8">
        <f t="shared" si="28"/>
        <v>0.26482319152166706</v>
      </c>
      <c r="AH23" s="8">
        <f t="shared" si="28"/>
        <v>0.29460634320022805</v>
      </c>
      <c r="AI23" s="8">
        <f t="shared" si="28"/>
        <v>0.29376201022546455</v>
      </c>
      <c r="AJ23" s="8">
        <f t="shared" si="28"/>
        <v>0.31398637972749077</v>
      </c>
      <c r="AK23" s="8">
        <f t="shared" si="28"/>
        <v>0.28872497122196761</v>
      </c>
      <c r="AL23" s="8">
        <f t="shared" si="28"/>
        <v>0.29571110333787648</v>
      </c>
      <c r="AM23" s="8">
        <f t="shared" si="28"/>
        <v>0.34392345720879752</v>
      </c>
      <c r="AN23" s="8">
        <f t="shared" si="28"/>
        <v>0.35016244643018979</v>
      </c>
      <c r="AO23" s="8">
        <f t="shared" si="28"/>
        <v>0.31418316423514658</v>
      </c>
      <c r="AP23" s="8">
        <f t="shared" si="28"/>
        <v>0.32085543303305758</v>
      </c>
      <c r="AQ23" s="8">
        <f t="shared" si="28"/>
        <v>0.36065347051954572</v>
      </c>
      <c r="AR23" s="8">
        <f t="shared" si="28"/>
        <v>0.29418208569527571</v>
      </c>
      <c r="AS23" s="8" t="e">
        <f t="shared" si="28"/>
        <v>#VALUE!</v>
      </c>
    </row>
    <row r="24" spans="1:45" x14ac:dyDescent="0.3">
      <c r="L24" s="1" t="str">
        <f t="shared" si="27"/>
        <v>U.S. Large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f t="shared" si="28"/>
        <v>0.26306822862920043</v>
      </c>
      <c r="X24" s="8">
        <f t="shared" si="28"/>
        <v>0.24056033834351281</v>
      </c>
      <c r="Y24" s="8">
        <f t="shared" si="28"/>
        <v>0.23517350698925923</v>
      </c>
      <c r="Z24" s="8">
        <f t="shared" si="28"/>
        <v>0.27339574433616626</v>
      </c>
      <c r="AA24" s="8">
        <f t="shared" si="28"/>
        <v>0.29754888126929685</v>
      </c>
      <c r="AB24" s="8">
        <f t="shared" si="28"/>
        <v>0.29410572700559678</v>
      </c>
      <c r="AC24" s="8">
        <f t="shared" si="28"/>
        <v>0.28932444557891662</v>
      </c>
      <c r="AD24" s="8">
        <f t="shared" si="28"/>
        <v>0.30446594093480184</v>
      </c>
      <c r="AE24" s="8">
        <f t="shared" si="28"/>
        <v>0.32623897201419322</v>
      </c>
      <c r="AF24" s="8">
        <f t="shared" si="28"/>
        <v>0.30323216574986095</v>
      </c>
      <c r="AG24" s="8">
        <f t="shared" si="28"/>
        <v>0.31118274989797223</v>
      </c>
      <c r="AH24" s="8">
        <f t="shared" si="28"/>
        <v>0.30388597684266239</v>
      </c>
      <c r="AI24" s="8">
        <f t="shared" si="28"/>
        <v>0.31514210545660898</v>
      </c>
      <c r="AJ24" s="8">
        <f t="shared" si="28"/>
        <v>0.30011461617681157</v>
      </c>
      <c r="AK24" s="8">
        <f t="shared" si="28"/>
        <v>0.3095246697148068</v>
      </c>
      <c r="AL24" s="8">
        <f t="shared" si="28"/>
        <v>0.30061161001081238</v>
      </c>
      <c r="AM24" s="8">
        <f t="shared" si="28"/>
        <v>0.27387948157461839</v>
      </c>
      <c r="AN24" s="8">
        <f t="shared" si="28"/>
        <v>0.26965146724877864</v>
      </c>
      <c r="AO24" s="8">
        <f t="shared" si="28"/>
        <v>0.28578615269580315</v>
      </c>
      <c r="AP24" s="8">
        <f t="shared" si="28"/>
        <v>0.27660390476500546</v>
      </c>
      <c r="AQ24" s="8">
        <f t="shared" si="28"/>
        <v>0.25922112782725193</v>
      </c>
      <c r="AR24" s="8">
        <f t="shared" si="28"/>
        <v>0.30831904669156251</v>
      </c>
      <c r="AS24" s="8" t="e">
        <f t="shared" si="28"/>
        <v>#VALUE!</v>
      </c>
    </row>
    <row r="25" spans="1:45" x14ac:dyDescent="0.3">
      <c r="L25" s="1" t="str">
        <f t="shared" si="27"/>
        <v>U.S. Medium</v>
      </c>
      <c r="M25" s="8" t="e">
        <f t="shared" ref="M25:V25" si="29">M17/M$18</f>
        <v>#VALUE!</v>
      </c>
      <c r="N25" s="8" t="e">
        <f t="shared" si="29"/>
        <v>#VALUE!</v>
      </c>
      <c r="O25" s="8" t="e">
        <f t="shared" si="29"/>
        <v>#VALUE!</v>
      </c>
      <c r="P25" s="8" t="e">
        <f t="shared" si="29"/>
        <v>#VALUE!</v>
      </c>
      <c r="Q25" s="8" t="e">
        <f t="shared" si="29"/>
        <v>#VALUE!</v>
      </c>
      <c r="R25" s="8" t="e">
        <f t="shared" si="29"/>
        <v>#VALUE!</v>
      </c>
      <c r="S25" s="8" t="e">
        <f t="shared" si="29"/>
        <v>#VALUE!</v>
      </c>
      <c r="T25" s="8" t="e">
        <f t="shared" si="29"/>
        <v>#VALUE!</v>
      </c>
      <c r="U25" s="8" t="e">
        <f t="shared" si="29"/>
        <v>#VALUE!</v>
      </c>
      <c r="V25" s="8" t="e">
        <f t="shared" si="29"/>
        <v>#VALUE!</v>
      </c>
      <c r="W25" s="8">
        <f t="shared" si="28"/>
        <v>0.20952194259827978</v>
      </c>
      <c r="X25" s="8">
        <f t="shared" si="28"/>
        <v>0.24380302038426199</v>
      </c>
      <c r="Y25" s="8">
        <f t="shared" si="28"/>
        <v>0.20800950648431255</v>
      </c>
      <c r="Z25" s="8">
        <f t="shared" si="28"/>
        <v>0.19918339394779772</v>
      </c>
      <c r="AA25" s="8">
        <f t="shared" si="28"/>
        <v>0.18198571489429341</v>
      </c>
      <c r="AB25" s="8">
        <f t="shared" si="28"/>
        <v>0.19267142748223171</v>
      </c>
      <c r="AC25" s="8">
        <f t="shared" si="28"/>
        <v>0.17734516775588377</v>
      </c>
      <c r="AD25" s="8">
        <f t="shared" si="28"/>
        <v>0.17909603106705385</v>
      </c>
      <c r="AE25" s="8">
        <f t="shared" si="28"/>
        <v>0.18136763905111083</v>
      </c>
      <c r="AF25" s="8">
        <f t="shared" si="28"/>
        <v>0.19215393741659928</v>
      </c>
      <c r="AG25" s="8">
        <f t="shared" si="28"/>
        <v>0.18735008960279517</v>
      </c>
      <c r="AH25" s="8">
        <f t="shared" si="28"/>
        <v>0.18336701944403497</v>
      </c>
      <c r="AI25" s="8">
        <f t="shared" si="28"/>
        <v>0.17272476564949021</v>
      </c>
      <c r="AJ25" s="8">
        <f t="shared" si="28"/>
        <v>0.16805302345947673</v>
      </c>
      <c r="AK25" s="8">
        <f t="shared" si="28"/>
        <v>0.16619632729869072</v>
      </c>
      <c r="AL25" s="8">
        <f t="shared" si="28"/>
        <v>0.17072569002526372</v>
      </c>
      <c r="AM25" s="8">
        <f t="shared" si="28"/>
        <v>0.15730526463203157</v>
      </c>
      <c r="AN25" s="8">
        <f t="shared" si="28"/>
        <v>0.16313975483006041</v>
      </c>
      <c r="AO25" s="8">
        <f t="shared" si="28"/>
        <v>0.17161957348211038</v>
      </c>
      <c r="AP25" s="8">
        <f t="shared" si="28"/>
        <v>0.18104352816917307</v>
      </c>
      <c r="AQ25" s="8">
        <f t="shared" si="28"/>
        <v>0.17391143356212022</v>
      </c>
      <c r="AR25" s="8">
        <f t="shared" si="28"/>
        <v>0.17647781911871899</v>
      </c>
      <c r="AS25" s="8">
        <f t="shared" si="28"/>
        <v>0.76176351175986756</v>
      </c>
    </row>
    <row r="26" spans="1:45" x14ac:dyDescent="0.3">
      <c r="L26" s="1" t="str">
        <f t="shared" si="27"/>
        <v>U.S. Small</v>
      </c>
      <c r="M26" s="8" t="e">
        <f>#REF!/M$18</f>
        <v>#REF!</v>
      </c>
      <c r="N26" s="8" t="e">
        <f>#REF!/N$18</f>
        <v>#REF!</v>
      </c>
      <c r="O26" s="8" t="e">
        <f>#REF!/O$18</f>
        <v>#REF!</v>
      </c>
      <c r="P26" s="8" t="e">
        <f>#REF!/P$18</f>
        <v>#REF!</v>
      </c>
      <c r="Q26" s="8" t="e">
        <f>#REF!/Q$18</f>
        <v>#REF!</v>
      </c>
      <c r="R26" s="8" t="e">
        <f>#REF!/R$18</f>
        <v>#REF!</v>
      </c>
      <c r="S26" s="8" t="e">
        <f>#REF!/S$18</f>
        <v>#REF!</v>
      </c>
      <c r="T26" s="8" t="e">
        <f>#REF!/T$18</f>
        <v>#REF!</v>
      </c>
      <c r="U26" s="8" t="e">
        <f>#REF!/U$18</f>
        <v>#REF!</v>
      </c>
      <c r="V26" s="8" t="e">
        <f>#REF!/V$18</f>
        <v>#REF!</v>
      </c>
      <c r="W26" s="8">
        <f t="shared" si="28"/>
        <v>0.15582191950390356</v>
      </c>
      <c r="X26" s="8">
        <f t="shared" si="28"/>
        <v>0.15112582841674041</v>
      </c>
      <c r="Y26" s="8">
        <f t="shared" si="28"/>
        <v>0.15405285531849708</v>
      </c>
      <c r="Z26" s="8">
        <f t="shared" si="28"/>
        <v>0.1544366399019069</v>
      </c>
      <c r="AA26" s="8">
        <f t="shared" si="28"/>
        <v>0.15163333570433213</v>
      </c>
      <c r="AB26" s="8">
        <f t="shared" si="28"/>
        <v>0.1634545608289876</v>
      </c>
      <c r="AC26" s="8">
        <f t="shared" si="28"/>
        <v>0.15450535388095105</v>
      </c>
      <c r="AD26" s="8">
        <f t="shared" si="28"/>
        <v>0.15182554778155249</v>
      </c>
      <c r="AE26" s="8">
        <f t="shared" si="28"/>
        <v>0.14504472195848345</v>
      </c>
      <c r="AF26" s="8">
        <f t="shared" si="28"/>
        <v>0.15534724680948325</v>
      </c>
      <c r="AG26" s="8">
        <f t="shared" si="28"/>
        <v>0.15997776690672214</v>
      </c>
      <c r="AH26" s="8">
        <f t="shared" si="28"/>
        <v>0.15279581229767458</v>
      </c>
      <c r="AI26" s="8">
        <f t="shared" si="28"/>
        <v>0.15744856870311025</v>
      </c>
      <c r="AJ26" s="8">
        <f t="shared" si="28"/>
        <v>0.15375693017794545</v>
      </c>
      <c r="AK26" s="8">
        <f t="shared" si="28"/>
        <v>0.18873425635949204</v>
      </c>
      <c r="AL26" s="8">
        <f t="shared" si="28"/>
        <v>0.19145902714957072</v>
      </c>
      <c r="AM26" s="8">
        <f t="shared" si="28"/>
        <v>0.18939242617465471</v>
      </c>
      <c r="AN26" s="8">
        <f t="shared" si="28"/>
        <v>0.18454080635610934</v>
      </c>
      <c r="AO26" s="8">
        <f t="shared" si="28"/>
        <v>0.1955172070869865</v>
      </c>
      <c r="AP26" s="8">
        <f t="shared" si="28"/>
        <v>0.1907252366866809</v>
      </c>
      <c r="AQ26" s="8">
        <f t="shared" si="28"/>
        <v>0.17961100912241212</v>
      </c>
      <c r="AR26" s="8">
        <f t="shared" si="28"/>
        <v>0.19160266688088923</v>
      </c>
      <c r="AS26" s="8">
        <f t="shared" si="28"/>
        <v>0.20271609126399229</v>
      </c>
    </row>
    <row r="31" spans="1:45" x14ac:dyDescent="0.3">
      <c r="U31" s="49"/>
    </row>
    <row r="35" spans="12:20" x14ac:dyDescent="0.3">
      <c r="L35" s="29"/>
      <c r="M35" s="86"/>
      <c r="N35" s="86"/>
      <c r="O35" s="86"/>
      <c r="P35" s="8"/>
      <c r="Q35" s="8"/>
      <c r="R35" s="8"/>
      <c r="S35" s="8"/>
      <c r="T35" s="8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4F74-0577-4959-972B-102163989E7C}">
  <sheetPr>
    <tabColor rgb="FF00B050"/>
  </sheetPr>
  <dimension ref="A1:BF28"/>
  <sheetViews>
    <sheetView workbookViewId="0">
      <pane xSplit="11" ySplit="1" topLeftCell="BD2" activePane="bottomRight" state="frozen"/>
      <selection activeCell="M41" sqref="M41"/>
      <selection pane="topRight" activeCell="M41" sqref="M41"/>
      <selection pane="bottomLeft" activeCell="M41" sqref="M41"/>
      <selection pane="bottomRight" activeCell="M41" sqref="M41"/>
    </sheetView>
  </sheetViews>
  <sheetFormatPr defaultColWidth="11.5546875" defaultRowHeight="14.4" x14ac:dyDescent="0.3"/>
  <cols>
    <col min="1" max="1" width="11" customWidth="1"/>
    <col min="5" max="5" width="0" hidden="1" customWidth="1"/>
    <col min="8" max="8" width="0" hidden="1" customWidth="1"/>
    <col min="10" max="10" width="0" hidden="1" customWidth="1"/>
    <col min="11" max="11" width="17.6640625" customWidth="1"/>
    <col min="13" max="13" width="9.33203125" customWidth="1"/>
    <col min="14" max="14" width="19" customWidth="1"/>
    <col min="15" max="26" width="19.109375" customWidth="1"/>
    <col min="27" max="34" width="19" customWidth="1"/>
    <col min="35" max="56" width="19.109375" customWidth="1"/>
    <col min="57" max="57" width="19" customWidth="1"/>
  </cols>
  <sheetData>
    <row r="1" spans="1:58" x14ac:dyDescent="0.3">
      <c r="A1" s="1">
        <v>1000000000</v>
      </c>
      <c r="L1" s="1" t="s">
        <v>88</v>
      </c>
      <c r="M1" s="1" t="s">
        <v>1078</v>
      </c>
      <c r="N1" s="1" t="s">
        <v>1077</v>
      </c>
      <c r="O1" s="1" t="s">
        <v>1076</v>
      </c>
      <c r="P1" s="1" t="s">
        <v>1075</v>
      </c>
      <c r="Q1" s="1" t="s">
        <v>1074</v>
      </c>
      <c r="R1" s="1" t="s">
        <v>1073</v>
      </c>
      <c r="S1" s="1" t="s">
        <v>1072</v>
      </c>
      <c r="T1" s="1" t="s">
        <v>1071</v>
      </c>
      <c r="U1" s="1" t="s">
        <v>1070</v>
      </c>
      <c r="V1" s="1" t="s">
        <v>1069</v>
      </c>
      <c r="W1" s="1" t="s">
        <v>1068</v>
      </c>
      <c r="X1" s="1" t="s">
        <v>1067</v>
      </c>
      <c r="Y1" s="1" t="s">
        <v>1066</v>
      </c>
      <c r="Z1" s="1" t="s">
        <v>109</v>
      </c>
      <c r="AA1" s="1" t="s">
        <v>110</v>
      </c>
      <c r="AB1" s="1" t="s">
        <v>111</v>
      </c>
      <c r="AC1" s="1" t="s">
        <v>112</v>
      </c>
      <c r="AD1" s="1" t="s">
        <v>113</v>
      </c>
      <c r="AE1" s="1" t="s">
        <v>114</v>
      </c>
      <c r="AF1" s="1" t="s">
        <v>115</v>
      </c>
      <c r="AG1" s="1" t="s">
        <v>116</v>
      </c>
      <c r="AH1" s="1" t="s">
        <v>117</v>
      </c>
      <c r="AI1" s="1" t="s">
        <v>118</v>
      </c>
      <c r="AJ1" s="1" t="s">
        <v>119</v>
      </c>
      <c r="AK1" s="1" t="s">
        <v>120</v>
      </c>
      <c r="AL1" s="1" t="s">
        <v>121</v>
      </c>
      <c r="AM1" s="1" t="s">
        <v>122</v>
      </c>
      <c r="AN1" s="1" t="s">
        <v>123</v>
      </c>
      <c r="AO1" s="1" t="s">
        <v>124</v>
      </c>
      <c r="AP1" s="1" t="s">
        <v>125</v>
      </c>
      <c r="AQ1" s="1" t="s">
        <v>126</v>
      </c>
      <c r="AR1" s="1" t="s">
        <v>127</v>
      </c>
      <c r="AS1" s="1" t="s">
        <v>128</v>
      </c>
      <c r="AT1" s="1" t="s">
        <v>129</v>
      </c>
      <c r="AU1" s="1" t="s">
        <v>130</v>
      </c>
      <c r="AV1" s="1" t="s">
        <v>131</v>
      </c>
      <c r="AW1" s="1" t="s">
        <v>132</v>
      </c>
      <c r="AX1" s="1" t="s">
        <v>133</v>
      </c>
      <c r="AY1" s="1" t="s">
        <v>134</v>
      </c>
      <c r="AZ1" s="1" t="s">
        <v>135</v>
      </c>
      <c r="BA1" s="1" t="s">
        <v>136</v>
      </c>
      <c r="BB1" s="1" t="s">
        <v>137</v>
      </c>
      <c r="BC1" s="1" t="s">
        <v>138</v>
      </c>
      <c r="BD1" s="1" t="s">
        <v>139</v>
      </c>
      <c r="BE1" s="1" t="s">
        <v>140</v>
      </c>
      <c r="BF1" t="s">
        <v>141</v>
      </c>
    </row>
    <row r="2" spans="1:58" x14ac:dyDescent="0.3">
      <c r="L2" s="1" t="s">
        <v>87</v>
      </c>
      <c r="M2" s="3"/>
      <c r="N2" s="3"/>
      <c r="O2" s="11">
        <v>1647626000</v>
      </c>
      <c r="P2" s="11">
        <v>1820342000</v>
      </c>
      <c r="Q2" s="11">
        <v>2306858000</v>
      </c>
      <c r="R2" s="11">
        <v>2320958000</v>
      </c>
      <c r="S2" s="11">
        <v>1941597000</v>
      </c>
      <c r="T2" s="11">
        <v>1759138000</v>
      </c>
      <c r="U2" s="11">
        <v>1526832000</v>
      </c>
      <c r="V2" s="11">
        <v>1802919000</v>
      </c>
      <c r="W2" s="11">
        <v>2254597000</v>
      </c>
      <c r="X2" s="11">
        <v>2457830000</v>
      </c>
      <c r="Y2" s="11">
        <v>2657287000</v>
      </c>
      <c r="Z2" s="11">
        <v>3069327000</v>
      </c>
      <c r="AA2" s="11">
        <v>2983417000</v>
      </c>
      <c r="AB2" s="11">
        <v>3182264000</v>
      </c>
      <c r="AC2" s="11">
        <v>3560166000</v>
      </c>
      <c r="AD2" s="11">
        <v>3703958413.1599998</v>
      </c>
      <c r="AE2" s="11">
        <v>4529362193</v>
      </c>
      <c r="AF2" s="11">
        <v>4654631000</v>
      </c>
      <c r="AG2" s="11">
        <v>4672017610.0100002</v>
      </c>
      <c r="AH2" s="11">
        <v>5014421536.3999996</v>
      </c>
      <c r="AI2" s="11">
        <v>5366912801.5200005</v>
      </c>
      <c r="AJ2" s="11">
        <v>6381963542.7799997</v>
      </c>
      <c r="AK2" s="11">
        <v>6747133135.6599998</v>
      </c>
      <c r="AL2" s="11">
        <v>8072281205.6999998</v>
      </c>
      <c r="AM2" s="11">
        <v>10540757674.440001</v>
      </c>
      <c r="AN2" s="11">
        <v>12837555953.34</v>
      </c>
      <c r="AO2" s="11">
        <v>15099300635.74</v>
      </c>
      <c r="AP2" s="11">
        <v>20557862019.509998</v>
      </c>
      <c r="AQ2" s="11">
        <v>37423305817.230003</v>
      </c>
      <c r="AR2" s="11">
        <v>49732498550.300003</v>
      </c>
      <c r="AS2" s="11">
        <v>54636920926.129997</v>
      </c>
      <c r="AT2" s="11">
        <v>18604273451.43</v>
      </c>
      <c r="AU2" s="11">
        <v>13773044876.440001</v>
      </c>
      <c r="AV2" s="11">
        <v>9963317995.0599995</v>
      </c>
      <c r="AW2" s="11">
        <v>5700301163.5799999</v>
      </c>
      <c r="AX2" s="11">
        <v>3569098844.48</v>
      </c>
      <c r="AY2" s="11">
        <v>3309423270.5</v>
      </c>
      <c r="AZ2" s="11">
        <v>3490018796.1700001</v>
      </c>
      <c r="BA2" s="11">
        <v>3758393558.0500002</v>
      </c>
      <c r="BB2" s="11">
        <v>5061833219.3900003</v>
      </c>
      <c r="BC2" s="11">
        <v>5075787901.5699997</v>
      </c>
      <c r="BD2" s="11">
        <v>5598053590.0100002</v>
      </c>
      <c r="BE2" s="11">
        <v>5049671514.25</v>
      </c>
      <c r="BF2" s="11">
        <v>4879611838.9328003</v>
      </c>
    </row>
    <row r="3" spans="1:58" x14ac:dyDescent="0.3">
      <c r="L3" s="1" t="s">
        <v>86</v>
      </c>
      <c r="M3" s="3"/>
      <c r="N3" s="3"/>
      <c r="O3" s="11">
        <v>13982170000</v>
      </c>
      <c r="P3" s="11">
        <v>15714692000</v>
      </c>
      <c r="Q3" s="11">
        <v>18557567000</v>
      </c>
      <c r="R3" s="11">
        <v>23248951000</v>
      </c>
      <c r="S3" s="11">
        <v>20752357000</v>
      </c>
      <c r="T3" s="11">
        <v>22829371000</v>
      </c>
      <c r="U3" s="11">
        <v>22727206381.73</v>
      </c>
      <c r="V3" s="11">
        <v>23316908539.950001</v>
      </c>
      <c r="W3" s="11">
        <v>25228715000</v>
      </c>
      <c r="X3" s="11">
        <v>24983682000</v>
      </c>
      <c r="Y3" s="11">
        <v>16840778000</v>
      </c>
      <c r="Z3" s="11">
        <v>19033470134.529999</v>
      </c>
      <c r="AA3" s="11">
        <v>19774837000</v>
      </c>
      <c r="AB3" s="11">
        <v>23153032000</v>
      </c>
      <c r="AC3" s="11">
        <v>25029827000</v>
      </c>
      <c r="AD3" s="11">
        <v>23730107105.060001</v>
      </c>
      <c r="AE3" s="11">
        <v>32739630400</v>
      </c>
      <c r="AF3" s="11">
        <v>34723140928.800003</v>
      </c>
      <c r="AG3" s="11">
        <v>40342133633.720001</v>
      </c>
      <c r="AH3" s="11">
        <v>41017634942.110001</v>
      </c>
      <c r="AI3" s="11">
        <v>40359575215.190002</v>
      </c>
      <c r="AJ3" s="11">
        <v>41010891990.790001</v>
      </c>
      <c r="AK3" s="11">
        <v>43077261684.489998</v>
      </c>
      <c r="AL3" s="11">
        <v>47986493041.849998</v>
      </c>
      <c r="AM3" s="11">
        <v>60359498512.959999</v>
      </c>
      <c r="AN3" s="11">
        <v>72622312779.279999</v>
      </c>
      <c r="AO3" s="11">
        <v>78919946082.399994</v>
      </c>
      <c r="AP3" s="11">
        <v>91528343771.259995</v>
      </c>
      <c r="AQ3" s="11">
        <v>90586691120.429993</v>
      </c>
      <c r="AR3" s="11">
        <v>92237613209.009995</v>
      </c>
      <c r="AS3" s="11">
        <v>93377215791.470001</v>
      </c>
      <c r="AT3" s="11">
        <v>106585040010.63</v>
      </c>
      <c r="AU3" s="11">
        <v>114613648632.85001</v>
      </c>
      <c r="AV3" s="11">
        <v>101893579645.11</v>
      </c>
      <c r="AW3" s="11">
        <v>94998547257.509995</v>
      </c>
      <c r="AX3" s="11">
        <v>88554670782.050003</v>
      </c>
      <c r="AY3" s="11">
        <v>84524727053.710007</v>
      </c>
      <c r="AZ3" s="11">
        <v>88495039217.369995</v>
      </c>
      <c r="BA3" s="11">
        <v>95472254246.199997</v>
      </c>
      <c r="BB3" s="11">
        <v>101305085258.08</v>
      </c>
      <c r="BC3" s="11">
        <v>110672332280.31</v>
      </c>
      <c r="BD3" s="11">
        <v>109756598506.37</v>
      </c>
      <c r="BE3" s="11">
        <v>114079555221.03999</v>
      </c>
      <c r="BF3" s="11">
        <v>119321162556.45399</v>
      </c>
    </row>
    <row r="4" spans="1:58" x14ac:dyDescent="0.3">
      <c r="L4" s="1" t="s">
        <v>85</v>
      </c>
      <c r="M4" s="3">
        <v>0</v>
      </c>
      <c r="N4" s="3"/>
      <c r="O4" s="11">
        <v>27575087730.310001</v>
      </c>
      <c r="P4" s="11">
        <v>32416936771.990002</v>
      </c>
      <c r="Q4" s="11">
        <v>43113315000</v>
      </c>
      <c r="R4" s="11">
        <v>55481352000</v>
      </c>
      <c r="S4" s="11">
        <v>55652989991.150002</v>
      </c>
      <c r="T4" s="11">
        <v>64171880000</v>
      </c>
      <c r="U4" s="11">
        <v>76002077748</v>
      </c>
      <c r="V4" s="11">
        <v>74402138250</v>
      </c>
      <c r="W4" s="11">
        <v>80784922000</v>
      </c>
      <c r="X4" s="11">
        <v>71828742000</v>
      </c>
      <c r="Y4" s="11">
        <v>55529785021</v>
      </c>
      <c r="Z4" s="11">
        <v>55343940136</v>
      </c>
      <c r="AA4" s="11">
        <v>61194898000</v>
      </c>
      <c r="AB4" s="11">
        <v>51687205019</v>
      </c>
      <c r="AC4" s="11">
        <v>50073068693.660004</v>
      </c>
      <c r="AD4" s="11">
        <v>45469613749.050003</v>
      </c>
      <c r="AE4" s="11">
        <v>51735968828</v>
      </c>
      <c r="AF4" s="11">
        <v>55103050958.980003</v>
      </c>
      <c r="AG4" s="11">
        <v>60587104735.900002</v>
      </c>
      <c r="AH4" s="11">
        <v>57425876834.860001</v>
      </c>
      <c r="AI4" s="11">
        <v>62631025528.629997</v>
      </c>
      <c r="AJ4" s="11">
        <v>67098720069.150002</v>
      </c>
      <c r="AK4" s="11">
        <v>74230797319.160004</v>
      </c>
      <c r="AL4" s="11">
        <v>88869869375.059998</v>
      </c>
      <c r="AM4" s="11">
        <v>113412672770.41</v>
      </c>
      <c r="AN4" s="11">
        <v>115108225869.52</v>
      </c>
      <c r="AO4" s="11">
        <v>140276836850.95001</v>
      </c>
      <c r="AP4" s="11">
        <v>156736262947.26001</v>
      </c>
      <c r="AQ4" s="11">
        <v>181829494423.64001</v>
      </c>
      <c r="AR4" s="11">
        <v>220912075065.64999</v>
      </c>
      <c r="AS4" s="11">
        <v>188033701452.20001</v>
      </c>
      <c r="AT4" s="11">
        <v>211116634144.03</v>
      </c>
      <c r="AU4" s="11">
        <v>201927327482.56</v>
      </c>
      <c r="AV4" s="11">
        <v>196805354953.26999</v>
      </c>
      <c r="AW4" s="11">
        <v>155608990207.31</v>
      </c>
      <c r="AX4" s="11">
        <v>151064624724.67999</v>
      </c>
      <c r="AY4" s="11">
        <v>148272558750.34</v>
      </c>
      <c r="AZ4" s="11">
        <v>162415312395.53</v>
      </c>
      <c r="BA4" s="11">
        <v>164495627300.48999</v>
      </c>
      <c r="BB4" s="11">
        <v>186978250131.78</v>
      </c>
      <c r="BC4" s="11">
        <v>202812780518.62</v>
      </c>
      <c r="BD4" s="11">
        <v>223068469370.38</v>
      </c>
      <c r="BE4" s="11">
        <v>221583598001.38</v>
      </c>
      <c r="BF4" s="11">
        <v>229191736500.91199</v>
      </c>
    </row>
    <row r="5" spans="1:58" x14ac:dyDescent="0.3">
      <c r="L5" s="1" t="s">
        <v>84</v>
      </c>
      <c r="M5" s="3"/>
      <c r="N5" s="3"/>
      <c r="O5" s="11">
        <v>5675501000</v>
      </c>
      <c r="P5" s="11">
        <v>10414281000</v>
      </c>
      <c r="Q5" s="11">
        <v>13380609000</v>
      </c>
      <c r="R5" s="11">
        <v>12922172000</v>
      </c>
      <c r="S5" s="11">
        <v>12275919000</v>
      </c>
      <c r="T5" s="11">
        <v>15364032000</v>
      </c>
      <c r="U5" s="11">
        <v>16311747000</v>
      </c>
      <c r="V5" s="11">
        <v>16442932000</v>
      </c>
      <c r="W5" s="11">
        <v>10393712000</v>
      </c>
      <c r="X5" s="11">
        <v>9449777000</v>
      </c>
      <c r="Y5" s="11">
        <v>9450317000</v>
      </c>
      <c r="Z5" s="11">
        <v>9578074000</v>
      </c>
      <c r="AA5" s="11">
        <v>9592245000</v>
      </c>
      <c r="AB5" s="11">
        <v>7414320000</v>
      </c>
      <c r="AC5" s="11">
        <v>7829042000</v>
      </c>
      <c r="AD5" s="11">
        <v>6786350000</v>
      </c>
      <c r="AE5" s="11">
        <v>6862892386.0600004</v>
      </c>
      <c r="AF5" s="11">
        <v>6994338103.0100002</v>
      </c>
      <c r="AG5" s="11">
        <v>6134096311.8999996</v>
      </c>
      <c r="AH5" s="11">
        <v>5435433402</v>
      </c>
      <c r="AI5" s="11">
        <v>5684733519</v>
      </c>
      <c r="AJ5" s="11">
        <v>6316076478</v>
      </c>
      <c r="AK5" s="11">
        <v>8516968238</v>
      </c>
      <c r="AL5" s="11">
        <v>8608722273</v>
      </c>
      <c r="AM5" s="11">
        <v>10274915370.139999</v>
      </c>
      <c r="AN5" s="11">
        <v>11435686045.32</v>
      </c>
      <c r="AO5" s="11">
        <v>22182373961.139999</v>
      </c>
      <c r="AP5" s="11">
        <v>19939453220.360001</v>
      </c>
      <c r="AQ5" s="11">
        <v>17512011649.040001</v>
      </c>
      <c r="AR5" s="11">
        <v>23265277295.779999</v>
      </c>
      <c r="AS5" s="11">
        <v>24838391856.419998</v>
      </c>
      <c r="AT5" s="11">
        <v>17221046929.060001</v>
      </c>
      <c r="AU5" s="11">
        <v>19634004036.860001</v>
      </c>
      <c r="AV5" s="11">
        <v>27184053651.48</v>
      </c>
      <c r="AW5" s="11">
        <v>18358027883</v>
      </c>
      <c r="AX5" s="11">
        <v>11921505315.09</v>
      </c>
      <c r="AY5" s="11">
        <v>9012585631.6000004</v>
      </c>
      <c r="AZ5" s="11">
        <v>7390752130.1400003</v>
      </c>
      <c r="BA5" s="11">
        <v>9228805725.1900005</v>
      </c>
      <c r="BB5" s="11">
        <v>10668071159.450001</v>
      </c>
      <c r="BC5" s="11">
        <v>9823803759.7999992</v>
      </c>
      <c r="BD5" s="11">
        <v>8890896886.9500008</v>
      </c>
      <c r="BE5" s="11">
        <v>9936214233.0100002</v>
      </c>
      <c r="BF5" s="11">
        <v>17511865211.157799</v>
      </c>
    </row>
    <row r="6" spans="1:58" x14ac:dyDescent="0.3">
      <c r="L6" s="1" t="s">
        <v>83</v>
      </c>
      <c r="M6" s="3"/>
      <c r="N6" s="3"/>
      <c r="O6" s="11">
        <v>8705948000</v>
      </c>
      <c r="P6" s="11">
        <v>8066191000</v>
      </c>
      <c r="Q6" s="11">
        <v>11497814000</v>
      </c>
      <c r="R6" s="11">
        <v>15794200000</v>
      </c>
      <c r="S6" s="11">
        <v>22240856000</v>
      </c>
      <c r="T6" s="11">
        <v>20857129000</v>
      </c>
      <c r="U6" s="11">
        <v>20106344000</v>
      </c>
      <c r="V6" s="11">
        <v>19268842000</v>
      </c>
      <c r="W6" s="11">
        <v>19162633000</v>
      </c>
      <c r="X6" s="11">
        <v>20286201000</v>
      </c>
      <c r="Y6" s="11">
        <v>10634664000</v>
      </c>
      <c r="Z6" s="11">
        <v>11904822580</v>
      </c>
      <c r="AA6" s="11">
        <v>10622743000</v>
      </c>
      <c r="AB6" s="11">
        <v>7737710000</v>
      </c>
      <c r="AC6" s="11">
        <v>7713274000</v>
      </c>
      <c r="AD6" s="11">
        <v>8637093000</v>
      </c>
      <c r="AE6" s="11">
        <v>11609544000</v>
      </c>
      <c r="AF6" s="11">
        <v>7077982000</v>
      </c>
      <c r="AG6" s="11">
        <v>5759176139</v>
      </c>
      <c r="AH6" s="11">
        <v>5878349739</v>
      </c>
      <c r="AI6" s="11">
        <v>6147558939</v>
      </c>
      <c r="AJ6" s="11">
        <v>6133098540</v>
      </c>
      <c r="AK6" s="11">
        <v>6192593185</v>
      </c>
      <c r="AL6" s="11">
        <v>9031564892</v>
      </c>
      <c r="AM6" s="11">
        <v>9079232478</v>
      </c>
      <c r="AN6" s="11">
        <v>9827511404.4899998</v>
      </c>
      <c r="AO6" s="11">
        <v>6844005102.9099998</v>
      </c>
      <c r="AP6" s="11">
        <v>7082066073.1000004</v>
      </c>
      <c r="AQ6" s="11">
        <v>5551385142.1700001</v>
      </c>
      <c r="AR6" s="11">
        <v>5349736698.1899996</v>
      </c>
      <c r="AS6" s="11">
        <v>9307112499.7900009</v>
      </c>
      <c r="AT6" s="11">
        <v>14936091941.26</v>
      </c>
      <c r="AU6" s="11">
        <v>24522062681.290001</v>
      </c>
      <c r="AV6" s="11">
        <v>27899554946.470001</v>
      </c>
      <c r="AW6" s="11">
        <v>34662467051.910004</v>
      </c>
      <c r="AX6" s="11">
        <v>29425165671.099998</v>
      </c>
      <c r="AY6" s="11">
        <v>29391578439.220001</v>
      </c>
      <c r="AZ6" s="11">
        <v>36450055082.019997</v>
      </c>
      <c r="BA6" s="11">
        <v>48923641305.099998</v>
      </c>
      <c r="BB6" s="11">
        <v>55354881707.690002</v>
      </c>
      <c r="BC6" s="11">
        <v>55485149109.589996</v>
      </c>
      <c r="BD6" s="11">
        <v>75264219923.759995</v>
      </c>
      <c r="BE6" s="11">
        <v>36342630178.349998</v>
      </c>
      <c r="BF6" s="11">
        <v>43416315941.7472</v>
      </c>
    </row>
    <row r="7" spans="1:58" x14ac:dyDescent="0.3">
      <c r="M7" s="3"/>
      <c r="N7" s="3">
        <v>0</v>
      </c>
      <c r="O7" s="11">
        <v>5124536000</v>
      </c>
      <c r="P7" s="11">
        <v>7915257000</v>
      </c>
      <c r="Q7" s="11">
        <v>7464044000</v>
      </c>
      <c r="R7" s="11">
        <v>9679452000</v>
      </c>
      <c r="S7" s="11">
        <v>6061826000</v>
      </c>
      <c r="T7" s="11">
        <v>6519061000</v>
      </c>
      <c r="U7" s="11">
        <v>8036904000</v>
      </c>
      <c r="V7" s="11">
        <v>5691357000</v>
      </c>
      <c r="W7" s="11">
        <v>4930413000</v>
      </c>
      <c r="X7" s="11">
        <v>4838246000</v>
      </c>
      <c r="Y7" s="11">
        <v>4336429000</v>
      </c>
      <c r="Z7" s="11">
        <v>4654106000</v>
      </c>
      <c r="AA7" s="11">
        <v>6424162214.1099997</v>
      </c>
      <c r="AB7" s="11">
        <v>4667881000</v>
      </c>
      <c r="AC7" s="11">
        <v>6995823000</v>
      </c>
      <c r="AD7" s="11">
        <v>7743548000</v>
      </c>
      <c r="AE7" s="11">
        <v>8343276178</v>
      </c>
      <c r="AF7" s="11">
        <v>11561891995</v>
      </c>
      <c r="AG7" s="11">
        <v>2642925998</v>
      </c>
      <c r="AH7" s="11">
        <v>3380039870.0900002</v>
      </c>
      <c r="AI7" s="11">
        <v>5234845239.1000004</v>
      </c>
      <c r="AJ7" s="11">
        <v>6485555796.21</v>
      </c>
      <c r="AK7" s="11">
        <v>6429789120.4099998</v>
      </c>
      <c r="AL7" s="11">
        <v>8487149972.9099998</v>
      </c>
      <c r="AM7" s="11">
        <v>9086075125.9899998</v>
      </c>
      <c r="AN7" s="11">
        <v>9274240249.4699993</v>
      </c>
      <c r="AO7" s="11">
        <v>7415245840.8800001</v>
      </c>
      <c r="AP7" s="11">
        <v>4714697629.7799997</v>
      </c>
      <c r="AQ7" s="11">
        <v>820198022.75</v>
      </c>
      <c r="AR7" s="11">
        <v>6196597160.0200005</v>
      </c>
      <c r="AS7" s="11">
        <v>3294194223.4000001</v>
      </c>
      <c r="AT7" s="11">
        <v>214382588.13999999</v>
      </c>
      <c r="AU7" s="11">
        <v>-3081399.56</v>
      </c>
      <c r="AV7" s="11">
        <v>-1975038.69</v>
      </c>
      <c r="AW7" s="11">
        <v>508721.45</v>
      </c>
      <c r="AX7" s="11">
        <v>-2834591.32</v>
      </c>
      <c r="AY7" s="11">
        <v>30000</v>
      </c>
      <c r="AZ7" s="11">
        <v>-58489.62</v>
      </c>
      <c r="BA7" s="11">
        <v>1357851.96</v>
      </c>
      <c r="BB7" s="11">
        <v>20204.71</v>
      </c>
      <c r="BC7" s="11">
        <v>50903.56</v>
      </c>
      <c r="BD7" s="11">
        <v>314555.62</v>
      </c>
      <c r="BE7" s="11">
        <v>10000</v>
      </c>
      <c r="BF7" s="11">
        <v>0</v>
      </c>
    </row>
    <row r="8" spans="1:58" x14ac:dyDescent="0.3">
      <c r="N8" s="3">
        <f t="shared" ref="N8:BF8" si="0">SUBTOTAL(9,N2:N7)</f>
        <v>0</v>
      </c>
      <c r="O8" s="11">
        <f t="shared" si="0"/>
        <v>62710868730.309998</v>
      </c>
      <c r="P8" s="11">
        <f t="shared" si="0"/>
        <v>76347699771.990005</v>
      </c>
      <c r="Q8" s="11">
        <f t="shared" si="0"/>
        <v>96320207000</v>
      </c>
      <c r="R8" s="11">
        <f t="shared" si="0"/>
        <v>119447085000</v>
      </c>
      <c r="S8" s="11">
        <f t="shared" si="0"/>
        <v>118925544991.14999</v>
      </c>
      <c r="T8" s="11">
        <f t="shared" si="0"/>
        <v>131500611000</v>
      </c>
      <c r="U8" s="11">
        <f t="shared" si="0"/>
        <v>144711111129.72998</v>
      </c>
      <c r="V8" s="11">
        <f t="shared" si="0"/>
        <v>140925096789.95001</v>
      </c>
      <c r="W8" s="11">
        <f t="shared" si="0"/>
        <v>142754992000</v>
      </c>
      <c r="X8" s="11">
        <f t="shared" si="0"/>
        <v>133844478000</v>
      </c>
      <c r="Y8" s="11">
        <f t="shared" si="0"/>
        <v>99449260021</v>
      </c>
      <c r="Z8" s="11">
        <f t="shared" si="0"/>
        <v>103583739850.53</v>
      </c>
      <c r="AA8" s="11">
        <f t="shared" si="0"/>
        <v>110592302214.11</v>
      </c>
      <c r="AB8" s="11">
        <f t="shared" si="0"/>
        <v>97842412019</v>
      </c>
      <c r="AC8" s="11">
        <f t="shared" si="0"/>
        <v>101201200693.66</v>
      </c>
      <c r="AD8" s="11">
        <f t="shared" si="0"/>
        <v>96070670267.270004</v>
      </c>
      <c r="AE8" s="11">
        <f t="shared" si="0"/>
        <v>115820673985.06</v>
      </c>
      <c r="AF8" s="11">
        <f t="shared" si="0"/>
        <v>120115034985.78999</v>
      </c>
      <c r="AG8" s="11">
        <f t="shared" si="0"/>
        <v>120137454428.53</v>
      </c>
      <c r="AH8" s="11">
        <f t="shared" si="0"/>
        <v>118151756324.45999</v>
      </c>
      <c r="AI8" s="11">
        <f t="shared" si="0"/>
        <v>125424651242.44</v>
      </c>
      <c r="AJ8" s="11">
        <f t="shared" si="0"/>
        <v>133426306416.93001</v>
      </c>
      <c r="AK8" s="11">
        <f t="shared" si="0"/>
        <v>145194542682.72</v>
      </c>
      <c r="AL8" s="11">
        <f t="shared" si="0"/>
        <v>171056080760.51999</v>
      </c>
      <c r="AM8" s="11">
        <f t="shared" si="0"/>
        <v>212753151931.94</v>
      </c>
      <c r="AN8" s="11">
        <f t="shared" si="0"/>
        <v>231105532301.42001</v>
      </c>
      <c r="AO8" s="11">
        <f t="shared" si="0"/>
        <v>270737708474.02005</v>
      </c>
      <c r="AP8" s="11">
        <f t="shared" si="0"/>
        <v>300558685661.27002</v>
      </c>
      <c r="AQ8" s="11">
        <f t="shared" si="0"/>
        <v>333723086175.26001</v>
      </c>
      <c r="AR8" s="11">
        <f t="shared" si="0"/>
        <v>397693797978.95001</v>
      </c>
      <c r="AS8" s="11">
        <f t="shared" si="0"/>
        <v>373487536749.41003</v>
      </c>
      <c r="AT8" s="11">
        <f t="shared" si="0"/>
        <v>368677469064.54999</v>
      </c>
      <c r="AU8" s="11">
        <f t="shared" si="0"/>
        <v>374467006310.43994</v>
      </c>
      <c r="AV8" s="11">
        <f t="shared" si="0"/>
        <v>363743886152.70001</v>
      </c>
      <c r="AW8" s="11">
        <f t="shared" si="0"/>
        <v>309328842284.76001</v>
      </c>
      <c r="AX8" s="11">
        <f t="shared" si="0"/>
        <v>284532230746.07996</v>
      </c>
      <c r="AY8" s="11">
        <f t="shared" si="0"/>
        <v>274510903145.37</v>
      </c>
      <c r="AZ8" s="11">
        <f t="shared" si="0"/>
        <v>298241119131.61005</v>
      </c>
      <c r="BA8" s="11">
        <f t="shared" si="0"/>
        <v>321880079986.98999</v>
      </c>
      <c r="BB8" s="11">
        <f t="shared" si="0"/>
        <v>359368141681.10004</v>
      </c>
      <c r="BC8" s="11">
        <f t="shared" si="0"/>
        <v>383869904473.45001</v>
      </c>
      <c r="BD8" s="11">
        <f t="shared" si="0"/>
        <v>422578552833.09003</v>
      </c>
      <c r="BE8" s="11">
        <f t="shared" si="0"/>
        <v>386991679148.02997</v>
      </c>
      <c r="BF8" s="11">
        <f t="shared" si="0"/>
        <v>414320692049.20374</v>
      </c>
    </row>
    <row r="10" spans="1:58" x14ac:dyDescent="0.3">
      <c r="A10" s="26" t="str">
        <f t="shared" ref="A10:A17" si="1">L10</f>
        <v>PricingInflation</v>
      </c>
      <c r="B10" s="33">
        <f>AY10</f>
        <v>2015</v>
      </c>
      <c r="C10" s="34">
        <f t="shared" ref="C10:E17" si="2">BE10</f>
        <v>2021</v>
      </c>
      <c r="D10" s="34">
        <f t="shared" si="2"/>
        <v>2022</v>
      </c>
      <c r="E10" s="34">
        <f t="shared" si="2"/>
        <v>0</v>
      </c>
      <c r="F10" s="34" t="str">
        <f>C10&amp;"-"&amp;$D10</f>
        <v>2021-2022</v>
      </c>
      <c r="G10" s="34" t="str">
        <f>B10&amp;"-"&amp;$D10</f>
        <v>2015-2022</v>
      </c>
      <c r="H10" s="34" t="str">
        <f>$E10&amp;"/"&amp;D10</f>
        <v>0/2022</v>
      </c>
      <c r="I10" s="34" t="str">
        <f>"Share "&amp;BF21</f>
        <v>Share 2022</v>
      </c>
      <c r="J10" s="34" t="str">
        <f>"Share "&amp;BG21</f>
        <v xml:space="preserve">Share </v>
      </c>
      <c r="L10" s="1" t="str">
        <f t="shared" ref="L10:L16" si="3">L1</f>
        <v>PricingInflation</v>
      </c>
      <c r="M10" s="1">
        <f t="shared" ref="M10:BF10" si="4">M1+0</f>
        <v>1974</v>
      </c>
      <c r="N10" s="1">
        <f t="shared" si="4"/>
        <v>1977</v>
      </c>
      <c r="O10" s="1">
        <f t="shared" si="4"/>
        <v>1979</v>
      </c>
      <c r="P10" s="1">
        <f t="shared" si="4"/>
        <v>1980</v>
      </c>
      <c r="Q10" s="1">
        <f t="shared" si="4"/>
        <v>1981</v>
      </c>
      <c r="R10" s="1">
        <f t="shared" si="4"/>
        <v>1982</v>
      </c>
      <c r="S10" s="1">
        <f t="shared" si="4"/>
        <v>1983</v>
      </c>
      <c r="T10" s="1">
        <f t="shared" si="4"/>
        <v>1984</v>
      </c>
      <c r="U10" s="1">
        <f t="shared" si="4"/>
        <v>1985</v>
      </c>
      <c r="V10" s="1">
        <f t="shared" si="4"/>
        <v>1986</v>
      </c>
      <c r="W10" s="1">
        <f t="shared" si="4"/>
        <v>1987</v>
      </c>
      <c r="X10" s="1">
        <f t="shared" si="4"/>
        <v>1988</v>
      </c>
      <c r="Y10" s="1">
        <f t="shared" si="4"/>
        <v>1989</v>
      </c>
      <c r="Z10" s="1">
        <f t="shared" si="4"/>
        <v>1990</v>
      </c>
      <c r="AA10" s="1">
        <f t="shared" si="4"/>
        <v>1991</v>
      </c>
      <c r="AB10" s="1">
        <f t="shared" si="4"/>
        <v>1992</v>
      </c>
      <c r="AC10" s="1">
        <f t="shared" si="4"/>
        <v>1993</v>
      </c>
      <c r="AD10" s="1">
        <f t="shared" si="4"/>
        <v>1994</v>
      </c>
      <c r="AE10" s="1">
        <f t="shared" si="4"/>
        <v>1995</v>
      </c>
      <c r="AF10" s="1">
        <f t="shared" si="4"/>
        <v>1996</v>
      </c>
      <c r="AG10" s="1">
        <f t="shared" si="4"/>
        <v>1997</v>
      </c>
      <c r="AH10" s="1">
        <f t="shared" si="4"/>
        <v>1998</v>
      </c>
      <c r="AI10" s="1">
        <f t="shared" si="4"/>
        <v>1999</v>
      </c>
      <c r="AJ10" s="1">
        <f t="shared" si="4"/>
        <v>2000</v>
      </c>
      <c r="AK10" s="1">
        <f t="shared" si="4"/>
        <v>2001</v>
      </c>
      <c r="AL10" s="1">
        <f t="shared" si="4"/>
        <v>2002</v>
      </c>
      <c r="AM10" s="1">
        <f t="shared" si="4"/>
        <v>2003</v>
      </c>
      <c r="AN10" s="1">
        <f t="shared" si="4"/>
        <v>2004</v>
      </c>
      <c r="AO10" s="1">
        <f t="shared" si="4"/>
        <v>2005</v>
      </c>
      <c r="AP10" s="1">
        <f t="shared" si="4"/>
        <v>2006</v>
      </c>
      <c r="AQ10" s="1">
        <f t="shared" si="4"/>
        <v>2007</v>
      </c>
      <c r="AR10" s="1">
        <f t="shared" si="4"/>
        <v>2008</v>
      </c>
      <c r="AS10" s="1">
        <f t="shared" si="4"/>
        <v>2009</v>
      </c>
      <c r="AT10" s="1">
        <f t="shared" si="4"/>
        <v>2010</v>
      </c>
      <c r="AU10" s="1">
        <f t="shared" si="4"/>
        <v>2011</v>
      </c>
      <c r="AV10" s="1">
        <f t="shared" si="4"/>
        <v>2012</v>
      </c>
      <c r="AW10" s="1">
        <f t="shared" si="4"/>
        <v>2013</v>
      </c>
      <c r="AX10" s="1">
        <f t="shared" si="4"/>
        <v>2014</v>
      </c>
      <c r="AY10" s="1">
        <f t="shared" si="4"/>
        <v>2015</v>
      </c>
      <c r="AZ10" s="1">
        <f t="shared" si="4"/>
        <v>2016</v>
      </c>
      <c r="BA10" s="1">
        <f t="shared" si="4"/>
        <v>2017</v>
      </c>
      <c r="BB10" s="1">
        <f t="shared" si="4"/>
        <v>2018</v>
      </c>
      <c r="BC10" s="1">
        <f t="shared" si="4"/>
        <v>2019</v>
      </c>
      <c r="BD10" s="1">
        <f t="shared" si="4"/>
        <v>2020</v>
      </c>
      <c r="BE10" s="1">
        <f t="shared" si="4"/>
        <v>2021</v>
      </c>
      <c r="BF10" s="1">
        <f t="shared" si="4"/>
        <v>2022</v>
      </c>
    </row>
    <row r="11" spans="1:58" x14ac:dyDescent="0.3">
      <c r="A11" s="4" t="str">
        <f t="shared" si="1"/>
        <v>All Other</v>
      </c>
      <c r="B11" s="31">
        <f t="shared" ref="B11:B17" si="5">AL11</f>
        <v>12.535976966702611</v>
      </c>
      <c r="C11" s="31">
        <f t="shared" si="2"/>
        <v>5.3995511086301073</v>
      </c>
      <c r="D11" s="31">
        <f t="shared" si="2"/>
        <v>4.8796118389328003</v>
      </c>
      <c r="E11" s="31">
        <f t="shared" si="2"/>
        <v>0</v>
      </c>
      <c r="F11" s="12">
        <f>(D11/C11)-1</f>
        <v>-9.629305459601778E-2</v>
      </c>
      <c r="G11" s="8">
        <f>(D11/B11)-1</f>
        <v>-0.6107513716805828</v>
      </c>
      <c r="H11" s="8">
        <f>E11/D11</f>
        <v>0</v>
      </c>
      <c r="I11" s="21">
        <f t="shared" ref="I11:J17" si="6">BF22</f>
        <v>1.1777379050992002E-2</v>
      </c>
      <c r="J11" s="21">
        <f t="shared" si="6"/>
        <v>0</v>
      </c>
      <c r="L11" s="1" t="str">
        <f t="shared" si="3"/>
        <v>All Other</v>
      </c>
      <c r="M11" s="54" t="str">
        <f t="shared" ref="M11:BF11" si="7">IF(M2="","",M2/VLOOKUP(M$10,deflator,2,FALSE)/$A$1)</f>
        <v/>
      </c>
      <c r="N11" s="54" t="str">
        <f t="shared" si="7"/>
        <v/>
      </c>
      <c r="O11" s="54">
        <f t="shared" si="7"/>
        <v>5.4372521598760546</v>
      </c>
      <c r="P11" s="54">
        <f t="shared" si="7"/>
        <v>5.5250823908180529</v>
      </c>
      <c r="Q11" s="54">
        <f t="shared" si="7"/>
        <v>6.3762648816485346</v>
      </c>
      <c r="R11" s="54">
        <f t="shared" si="7"/>
        <v>5.9991428747215094</v>
      </c>
      <c r="S11" s="54">
        <f t="shared" si="7"/>
        <v>4.8083640105582086</v>
      </c>
      <c r="T11" s="54">
        <f t="shared" si="7"/>
        <v>4.2059663644771454</v>
      </c>
      <c r="U11" s="54">
        <f t="shared" si="7"/>
        <v>3.532499606246065</v>
      </c>
      <c r="V11" s="54">
        <f t="shared" si="7"/>
        <v>4.0790799403073699</v>
      </c>
      <c r="W11" s="54">
        <f t="shared" si="7"/>
        <v>4.9898312852936115</v>
      </c>
      <c r="X11" s="54">
        <f t="shared" si="7"/>
        <v>5.2692293464536366</v>
      </c>
      <c r="Y11" s="54">
        <f t="shared" si="7"/>
        <v>5.4750024901153447</v>
      </c>
      <c r="Z11" s="54">
        <f t="shared" si="7"/>
        <v>6.1003843005573213</v>
      </c>
      <c r="AA11" s="54">
        <f t="shared" si="7"/>
        <v>5.7254145552945461</v>
      </c>
      <c r="AB11" s="54">
        <f t="shared" si="7"/>
        <v>5.9581103947014284</v>
      </c>
      <c r="AC11" s="54">
        <f t="shared" si="7"/>
        <v>6.5126627645708535</v>
      </c>
      <c r="AD11" s="54">
        <f t="shared" si="7"/>
        <v>6.6312124361005953</v>
      </c>
      <c r="AE11" s="54">
        <f t="shared" si="7"/>
        <v>7.9407292336135473</v>
      </c>
      <c r="AF11" s="54">
        <f t="shared" si="7"/>
        <v>8.0098070801098391</v>
      </c>
      <c r="AG11" s="54">
        <f t="shared" si="7"/>
        <v>7.8993981920783813</v>
      </c>
      <c r="AH11" s="54">
        <f t="shared" si="7"/>
        <v>8.3737714358710598</v>
      </c>
      <c r="AI11" s="54">
        <f t="shared" si="7"/>
        <v>8.8520671829606457</v>
      </c>
      <c r="AJ11" s="54">
        <f t="shared" si="7"/>
        <v>10.311530272600963</v>
      </c>
      <c r="AK11" s="54">
        <f t="shared" si="7"/>
        <v>10.643448280695674</v>
      </c>
      <c r="AL11" s="54">
        <f t="shared" si="7"/>
        <v>12.535976966702611</v>
      </c>
      <c r="AM11" s="54">
        <f t="shared" si="7"/>
        <v>16.062410631361697</v>
      </c>
      <c r="AN11" s="54">
        <f t="shared" si="7"/>
        <v>19.095599111439348</v>
      </c>
      <c r="AO11" s="54">
        <f t="shared" si="7"/>
        <v>21.798176422063008</v>
      </c>
      <c r="AP11" s="54">
        <f t="shared" si="7"/>
        <v>28.742661960558962</v>
      </c>
      <c r="AQ11" s="54">
        <f t="shared" si="7"/>
        <v>50.926268653479909</v>
      </c>
      <c r="AR11" s="54">
        <f t="shared" si="7"/>
        <v>66.294204931214324</v>
      </c>
      <c r="AS11" s="54">
        <f t="shared" si="7"/>
        <v>72.099208387933515</v>
      </c>
      <c r="AT11" s="54">
        <f t="shared" si="7"/>
        <v>24.338626166822529</v>
      </c>
      <c r="AU11" s="54">
        <f t="shared" si="7"/>
        <v>17.662317112999197</v>
      </c>
      <c r="AV11" s="54">
        <f t="shared" si="7"/>
        <v>12.546806348785125</v>
      </c>
      <c r="AW11" s="54">
        <f t="shared" si="7"/>
        <v>7.0493854975007721</v>
      </c>
      <c r="AX11" s="54">
        <f t="shared" si="7"/>
        <v>4.3300252175189007</v>
      </c>
      <c r="AY11" s="54">
        <f t="shared" si="7"/>
        <v>3.9694796902245302</v>
      </c>
      <c r="AZ11" s="54">
        <f t="shared" si="7"/>
        <v>4.1516915477311391</v>
      </c>
      <c r="BA11" s="54">
        <f t="shared" si="7"/>
        <v>4.3925243712416773</v>
      </c>
      <c r="BB11" s="54">
        <f t="shared" si="7"/>
        <v>5.7801655536095602</v>
      </c>
      <c r="BC11" s="54">
        <f t="shared" si="7"/>
        <v>5.6847560526184235</v>
      </c>
      <c r="BD11" s="54">
        <f t="shared" si="7"/>
        <v>6.1871413812065628</v>
      </c>
      <c r="BE11" s="54">
        <f t="shared" si="7"/>
        <v>5.3995511086301073</v>
      </c>
      <c r="BF11" s="54">
        <f t="shared" si="7"/>
        <v>4.8796118389328003</v>
      </c>
    </row>
    <row r="12" spans="1:58" x14ac:dyDescent="0.3">
      <c r="A12" s="4" t="str">
        <f t="shared" si="1"/>
        <v>Cost-Based</v>
      </c>
      <c r="B12" s="31">
        <f t="shared" si="5"/>
        <v>74.521384495462684</v>
      </c>
      <c r="C12" s="31">
        <f t="shared" si="2"/>
        <v>121.98385323233919</v>
      </c>
      <c r="D12" s="31">
        <f t="shared" si="2"/>
        <v>119.321162556454</v>
      </c>
      <c r="E12" s="31">
        <f t="shared" si="2"/>
        <v>0</v>
      </c>
      <c r="F12" s="12">
        <f>(D12/C12)-1</f>
        <v>-2.1828222386233609E-2</v>
      </c>
      <c r="G12" s="8">
        <f>(D12/B12)-1</f>
        <v>0.60116674380518242</v>
      </c>
      <c r="H12" s="8">
        <f>E12/D12</f>
        <v>0</v>
      </c>
      <c r="I12" s="21">
        <f t="shared" si="6"/>
        <v>0.28799228434935059</v>
      </c>
      <c r="J12" s="21">
        <f t="shared" si="6"/>
        <v>0</v>
      </c>
      <c r="L12" s="1" t="str">
        <f t="shared" si="3"/>
        <v>Cost-Based</v>
      </c>
      <c r="M12" s="54" t="str">
        <f t="shared" ref="M12:BF12" si="8">IF(M3="","",M3/VLOOKUP(M$10,deflator,2,FALSE)/$A$1)</f>
        <v/>
      </c>
      <c r="N12" s="54" t="str">
        <f t="shared" si="8"/>
        <v/>
      </c>
      <c r="O12" s="54">
        <f t="shared" si="8"/>
        <v>46.141893871700361</v>
      </c>
      <c r="P12" s="54">
        <f t="shared" si="8"/>
        <v>47.697063544284163</v>
      </c>
      <c r="Q12" s="54">
        <f t="shared" si="8"/>
        <v>51.293995014404771</v>
      </c>
      <c r="R12" s="54">
        <f t="shared" si="8"/>
        <v>60.09319373138139</v>
      </c>
      <c r="S12" s="54">
        <f t="shared" si="8"/>
        <v>51.39320185036118</v>
      </c>
      <c r="T12" s="54">
        <f t="shared" si="8"/>
        <v>54.583305316677809</v>
      </c>
      <c r="U12" s="54">
        <f t="shared" si="8"/>
        <v>52.581978629301901</v>
      </c>
      <c r="V12" s="54">
        <f t="shared" si="8"/>
        <v>52.754191339317877</v>
      </c>
      <c r="W12" s="54">
        <f t="shared" si="8"/>
        <v>55.835713165038463</v>
      </c>
      <c r="X12" s="54">
        <f t="shared" si="8"/>
        <v>53.561373397210325</v>
      </c>
      <c r="Y12" s="54">
        <f t="shared" si="8"/>
        <v>34.698284937035304</v>
      </c>
      <c r="Z12" s="54">
        <f t="shared" si="8"/>
        <v>37.829622713322316</v>
      </c>
      <c r="AA12" s="54">
        <f t="shared" si="8"/>
        <v>37.949485301041435</v>
      </c>
      <c r="AB12" s="54">
        <f t="shared" si="8"/>
        <v>43.349112653147195</v>
      </c>
      <c r="AC12" s="54">
        <f t="shared" si="8"/>
        <v>45.787421796216854</v>
      </c>
      <c r="AD12" s="54">
        <f t="shared" si="8"/>
        <v>42.484111264851698</v>
      </c>
      <c r="AE12" s="54">
        <f t="shared" si="8"/>
        <v>57.398046156867103</v>
      </c>
      <c r="AF12" s="54">
        <f t="shared" si="8"/>
        <v>59.75246159258468</v>
      </c>
      <c r="AG12" s="54">
        <f t="shared" si="8"/>
        <v>68.210054861096751</v>
      </c>
      <c r="AH12" s="54">
        <f t="shared" si="8"/>
        <v>68.496893879371839</v>
      </c>
      <c r="AI12" s="54">
        <f t="shared" si="8"/>
        <v>66.568190036445444</v>
      </c>
      <c r="AJ12" s="54">
        <f t="shared" si="8"/>
        <v>66.262530557357238</v>
      </c>
      <c r="AK12" s="54">
        <f t="shared" si="8"/>
        <v>67.953395552496914</v>
      </c>
      <c r="AL12" s="54">
        <f t="shared" si="8"/>
        <v>74.521384495462684</v>
      </c>
      <c r="AM12" s="54">
        <f t="shared" si="8"/>
        <v>91.97811775610684</v>
      </c>
      <c r="AN12" s="54">
        <f t="shared" si="8"/>
        <v>108.02418906052665</v>
      </c>
      <c r="AO12" s="54">
        <f t="shared" si="8"/>
        <v>113.93315156941009</v>
      </c>
      <c r="AP12" s="54">
        <f t="shared" si="8"/>
        <v>127.96896108800051</v>
      </c>
      <c r="AQ12" s="54">
        <f t="shared" si="8"/>
        <v>123.27190417007056</v>
      </c>
      <c r="AR12" s="54">
        <f t="shared" si="8"/>
        <v>122.95419314715492</v>
      </c>
      <c r="AS12" s="54">
        <f t="shared" si="8"/>
        <v>123.22113373000241</v>
      </c>
      <c r="AT12" s="54">
        <f t="shared" si="8"/>
        <v>139.43750346214944</v>
      </c>
      <c r="AU12" s="54">
        <f t="shared" si="8"/>
        <v>146.9785821357541</v>
      </c>
      <c r="AV12" s="54">
        <f t="shared" si="8"/>
        <v>128.31458482260459</v>
      </c>
      <c r="AW12" s="54">
        <f t="shared" si="8"/>
        <v>117.48175440263022</v>
      </c>
      <c r="AX12" s="54">
        <f t="shared" si="8"/>
        <v>107.43439011457993</v>
      </c>
      <c r="AY12" s="54">
        <f t="shared" si="8"/>
        <v>101.38297822229984</v>
      </c>
      <c r="AZ12" s="54">
        <f t="shared" si="8"/>
        <v>105.27281593385273</v>
      </c>
      <c r="BA12" s="54">
        <f t="shared" si="8"/>
        <v>111.58070518069896</v>
      </c>
      <c r="BB12" s="54">
        <f t="shared" si="8"/>
        <v>115.68144165065938</v>
      </c>
      <c r="BC12" s="54">
        <f t="shared" si="8"/>
        <v>123.95025619437088</v>
      </c>
      <c r="BD12" s="54">
        <f t="shared" si="8"/>
        <v>121.30637578945063</v>
      </c>
      <c r="BE12" s="54">
        <f t="shared" si="8"/>
        <v>121.98385323233919</v>
      </c>
      <c r="BF12" s="54">
        <f t="shared" si="8"/>
        <v>119.321162556454</v>
      </c>
    </row>
    <row r="13" spans="1:58" x14ac:dyDescent="0.3">
      <c r="A13" s="4" t="str">
        <f t="shared" si="1"/>
        <v>FFP</v>
      </c>
      <c r="B13" s="31">
        <f t="shared" si="5"/>
        <v>138.01187138190306</v>
      </c>
      <c r="C13" s="31">
        <f t="shared" si="2"/>
        <v>236.93659258156754</v>
      </c>
      <c r="D13" s="31">
        <f t="shared" si="2"/>
        <v>229.19173650091199</v>
      </c>
      <c r="E13" s="31">
        <f t="shared" si="2"/>
        <v>0</v>
      </c>
      <c r="F13" s="12">
        <f>(D13/C13)-1</f>
        <v>-3.2687462904191666E-2</v>
      </c>
      <c r="G13" s="8">
        <f>(D13/B13)-1</f>
        <v>0.66066682674491273</v>
      </c>
      <c r="H13" s="8">
        <f>E13/D13</f>
        <v>0</v>
      </c>
      <c r="I13" s="21">
        <f t="shared" si="6"/>
        <v>0.55317472889742547</v>
      </c>
      <c r="J13" s="21">
        <f t="shared" si="6"/>
        <v>0</v>
      </c>
      <c r="L13" s="1" t="str">
        <f t="shared" si="3"/>
        <v>FFP</v>
      </c>
      <c r="M13" s="54" t="e">
        <f t="shared" ref="M13:BF13" si="9">IF(M4="","",M4/VLOOKUP(M$10,deflator,2,FALSE)/$A$1)</f>
        <v>#N/A</v>
      </c>
      <c r="N13" s="54" t="str">
        <f t="shared" si="9"/>
        <v/>
      </c>
      <c r="O13" s="54">
        <f t="shared" si="9"/>
        <v>90.999234850870138</v>
      </c>
      <c r="P13" s="54">
        <f t="shared" si="9"/>
        <v>98.391536603113124</v>
      </c>
      <c r="Q13" s="54">
        <f t="shared" si="9"/>
        <v>119.16724669049893</v>
      </c>
      <c r="R13" s="54">
        <f t="shared" si="9"/>
        <v>143.40654054520417</v>
      </c>
      <c r="S13" s="54">
        <f t="shared" si="9"/>
        <v>137.8246021977794</v>
      </c>
      <c r="T13" s="54">
        <f t="shared" si="9"/>
        <v>153.43012817940581</v>
      </c>
      <c r="U13" s="54">
        <f t="shared" si="9"/>
        <v>175.83945694005158</v>
      </c>
      <c r="V13" s="54">
        <f t="shared" si="9"/>
        <v>168.33383510382367</v>
      </c>
      <c r="W13" s="54">
        <f t="shared" si="9"/>
        <v>178.7916559702706</v>
      </c>
      <c r="X13" s="54">
        <f t="shared" si="9"/>
        <v>153.99035542134601</v>
      </c>
      <c r="Y13" s="54">
        <f t="shared" si="9"/>
        <v>114.41207188592907</v>
      </c>
      <c r="Z13" s="54">
        <f t="shared" si="9"/>
        <v>109.99782803742926</v>
      </c>
      <c r="AA13" s="54">
        <f t="shared" si="9"/>
        <v>117.43787734633311</v>
      </c>
      <c r="AB13" s="54">
        <f t="shared" si="9"/>
        <v>96.773263782253068</v>
      </c>
      <c r="AC13" s="54">
        <f t="shared" si="9"/>
        <v>91.599383284093491</v>
      </c>
      <c r="AD13" s="54">
        <f t="shared" si="9"/>
        <v>81.404442092575479</v>
      </c>
      <c r="AE13" s="54">
        <f t="shared" si="9"/>
        <v>90.701803608625397</v>
      </c>
      <c r="AF13" s="54">
        <f t="shared" si="9"/>
        <v>94.822727667755245</v>
      </c>
      <c r="AG13" s="54">
        <f t="shared" si="9"/>
        <v>102.44003887926432</v>
      </c>
      <c r="AH13" s="54">
        <f t="shared" si="9"/>
        <v>95.897635176645281</v>
      </c>
      <c r="AI13" s="54">
        <f t="shared" si="9"/>
        <v>103.30222722458552</v>
      </c>
      <c r="AJ13" s="54">
        <f t="shared" si="9"/>
        <v>108.41341831677541</v>
      </c>
      <c r="AK13" s="54">
        <f t="shared" si="9"/>
        <v>117.09738584015631</v>
      </c>
      <c r="AL13" s="54">
        <f t="shared" si="9"/>
        <v>138.01187138190306</v>
      </c>
      <c r="AM13" s="54">
        <f t="shared" si="9"/>
        <v>172.82257851880271</v>
      </c>
      <c r="AN13" s="54">
        <f t="shared" si="9"/>
        <v>171.22110654259603</v>
      </c>
      <c r="AO13" s="54">
        <f t="shared" si="9"/>
        <v>202.51131568095303</v>
      </c>
      <c r="AP13" s="54">
        <f t="shared" si="9"/>
        <v>219.13842103711892</v>
      </c>
      <c r="AQ13" s="54">
        <f t="shared" si="9"/>
        <v>247.43665691557865</v>
      </c>
      <c r="AR13" s="54">
        <f t="shared" si="9"/>
        <v>294.47928021090058</v>
      </c>
      <c r="AS13" s="54">
        <f t="shared" si="9"/>
        <v>248.13039964836304</v>
      </c>
      <c r="AT13" s="54">
        <f t="shared" si="9"/>
        <v>276.188632114222</v>
      </c>
      <c r="AU13" s="54">
        <f t="shared" si="9"/>
        <v>258.94815008395358</v>
      </c>
      <c r="AV13" s="54">
        <f t="shared" si="9"/>
        <v>247.8369834453656</v>
      </c>
      <c r="AW13" s="54">
        <f t="shared" si="9"/>
        <v>192.43680770003863</v>
      </c>
      <c r="AX13" s="54">
        <f t="shared" si="9"/>
        <v>183.27136989902974</v>
      </c>
      <c r="AY13" s="54">
        <f t="shared" si="9"/>
        <v>177.84515985716612</v>
      </c>
      <c r="AZ13" s="54">
        <f t="shared" si="9"/>
        <v>193.20763556764209</v>
      </c>
      <c r="BA13" s="54">
        <f t="shared" si="9"/>
        <v>192.2499708239649</v>
      </c>
      <c r="BB13" s="54">
        <f t="shared" si="9"/>
        <v>213.51261368033568</v>
      </c>
      <c r="BC13" s="54">
        <f t="shared" si="9"/>
        <v>227.14526374220227</v>
      </c>
      <c r="BD13" s="54">
        <f t="shared" si="9"/>
        <v>246.54214817572358</v>
      </c>
      <c r="BE13" s="54">
        <f t="shared" si="9"/>
        <v>236.93659258156754</v>
      </c>
      <c r="BF13" s="54">
        <f t="shared" si="9"/>
        <v>229.19173650091199</v>
      </c>
    </row>
    <row r="14" spans="1:58" x14ac:dyDescent="0.3">
      <c r="A14" s="4" t="str">
        <f t="shared" si="1"/>
        <v>FP-Econ. Price Adj.</v>
      </c>
      <c r="B14" s="31">
        <f t="shared" si="5"/>
        <v>13.369051619617037</v>
      </c>
      <c r="C14" s="31">
        <f t="shared" si="2"/>
        <v>10.624670619867816</v>
      </c>
      <c r="D14" s="31">
        <f t="shared" si="2"/>
        <v>17.511865211157797</v>
      </c>
      <c r="E14" s="31">
        <f t="shared" si="2"/>
        <v>0</v>
      </c>
      <c r="F14" s="12">
        <f>(D14/C14)-1</f>
        <v>0.64822664510757955</v>
      </c>
      <c r="G14" s="8">
        <f>(D14/B14)-1</f>
        <v>0.30988088829441085</v>
      </c>
      <c r="H14" s="8">
        <f>E14/D14</f>
        <v>0</v>
      </c>
      <c r="I14" s="21">
        <f t="shared" si="6"/>
        <v>4.2266450957458165E-2</v>
      </c>
      <c r="J14" s="21">
        <f t="shared" si="6"/>
        <v>0</v>
      </c>
      <c r="L14" s="1" t="str">
        <f t="shared" si="3"/>
        <v>FP-Econ. Price Adj.</v>
      </c>
      <c r="M14" s="54" t="str">
        <f t="shared" ref="M14:BF14" si="10">IF(M5="","",M5/VLOOKUP(M$10,deflator,2,FALSE)/$A$1)</f>
        <v/>
      </c>
      <c r="N14" s="54" t="str">
        <f t="shared" si="10"/>
        <v/>
      </c>
      <c r="O14" s="54">
        <f t="shared" si="10"/>
        <v>18.729450779866738</v>
      </c>
      <c r="P14" s="54">
        <f t="shared" si="10"/>
        <v>31.609313286256661</v>
      </c>
      <c r="Q14" s="54">
        <f t="shared" si="10"/>
        <v>36.984637659435613</v>
      </c>
      <c r="R14" s="54">
        <f t="shared" si="10"/>
        <v>33.400843996197167</v>
      </c>
      <c r="S14" s="54">
        <f t="shared" si="10"/>
        <v>30.401307334183002</v>
      </c>
      <c r="T14" s="54">
        <f t="shared" si="10"/>
        <v>36.734242461222777</v>
      </c>
      <c r="U14" s="54">
        <f t="shared" si="10"/>
        <v>37.739083183143556</v>
      </c>
      <c r="V14" s="54">
        <f t="shared" si="10"/>
        <v>37.201912055415768</v>
      </c>
      <c r="W14" s="54">
        <f t="shared" si="10"/>
        <v>23.003166112583152</v>
      </c>
      <c r="X14" s="54">
        <f t="shared" si="10"/>
        <v>20.258944795141488</v>
      </c>
      <c r="Y14" s="54">
        <f t="shared" si="10"/>
        <v>19.471178351220392</v>
      </c>
      <c r="Z14" s="54">
        <f t="shared" si="10"/>
        <v>19.036724421730323</v>
      </c>
      <c r="AA14" s="54">
        <f t="shared" si="10"/>
        <v>18.408281222823135</v>
      </c>
      <c r="AB14" s="54">
        <f t="shared" si="10"/>
        <v>13.881732333220217</v>
      </c>
      <c r="AC14" s="54">
        <f t="shared" si="10"/>
        <v>14.321778904596394</v>
      </c>
      <c r="AD14" s="54">
        <f t="shared" si="10"/>
        <v>12.149631150242435</v>
      </c>
      <c r="AE14" s="54">
        <f t="shared" si="10"/>
        <v>12.031797828257821</v>
      </c>
      <c r="AF14" s="54">
        <f t="shared" si="10"/>
        <v>12.036034404912339</v>
      </c>
      <c r="AG14" s="54">
        <f t="shared" si="10"/>
        <v>10.371465469744624</v>
      </c>
      <c r="AH14" s="54">
        <f t="shared" si="10"/>
        <v>9.0768350113468266</v>
      </c>
      <c r="AI14" s="54">
        <f t="shared" si="10"/>
        <v>9.3762736396917692</v>
      </c>
      <c r="AJ14" s="54">
        <f t="shared" si="10"/>
        <v>10.20507456214483</v>
      </c>
      <c r="AK14" s="54">
        <f t="shared" si="10"/>
        <v>13.435322695853914</v>
      </c>
      <c r="AL14" s="54">
        <f t="shared" si="10"/>
        <v>13.369051619617037</v>
      </c>
      <c r="AM14" s="54">
        <f t="shared" si="10"/>
        <v>15.657309936825442</v>
      </c>
      <c r="AN14" s="54">
        <f t="shared" si="10"/>
        <v>17.010346601753071</v>
      </c>
      <c r="AO14" s="54">
        <f t="shared" si="10"/>
        <v>32.023688562143057</v>
      </c>
      <c r="AP14" s="54">
        <f t="shared" si="10"/>
        <v>27.878043108144499</v>
      </c>
      <c r="AQ14" s="54">
        <f t="shared" si="10"/>
        <v>23.83064217408818</v>
      </c>
      <c r="AR14" s="54">
        <f t="shared" si="10"/>
        <v>31.012981567133888</v>
      </c>
      <c r="AS14" s="54">
        <f t="shared" si="10"/>
        <v>32.776890793286199</v>
      </c>
      <c r="AT14" s="54">
        <f t="shared" si="10"/>
        <v>22.529050892631442</v>
      </c>
      <c r="AU14" s="54">
        <f t="shared" si="10"/>
        <v>25.178310867927884</v>
      </c>
      <c r="AV14" s="54">
        <f t="shared" si="10"/>
        <v>34.232878756777133</v>
      </c>
      <c r="AW14" s="54">
        <f t="shared" si="10"/>
        <v>22.702803204148427</v>
      </c>
      <c r="AX14" s="54">
        <f t="shared" si="10"/>
        <v>14.463151875146835</v>
      </c>
      <c r="AY14" s="54">
        <f t="shared" si="10"/>
        <v>10.81012390888294</v>
      </c>
      <c r="AZ14" s="54">
        <f t="shared" si="10"/>
        <v>8.7919650128392917</v>
      </c>
      <c r="BA14" s="54">
        <f t="shared" si="10"/>
        <v>10.785925805594546</v>
      </c>
      <c r="BB14" s="54">
        <f t="shared" si="10"/>
        <v>12.18199311725634</v>
      </c>
      <c r="BC14" s="54">
        <f t="shared" si="10"/>
        <v>11.002415578867051</v>
      </c>
      <c r="BD14" s="54">
        <f t="shared" si="10"/>
        <v>9.8264932910709568</v>
      </c>
      <c r="BE14" s="54">
        <f t="shared" si="10"/>
        <v>10.624670619867816</v>
      </c>
      <c r="BF14" s="54">
        <f t="shared" si="10"/>
        <v>17.511865211157797</v>
      </c>
    </row>
    <row r="15" spans="1:58" x14ac:dyDescent="0.3">
      <c r="A15" s="4" t="str">
        <f t="shared" si="1"/>
        <v>FP-Incentive</v>
      </c>
      <c r="B15" s="31">
        <f t="shared" si="5"/>
        <v>14.025711762797041</v>
      </c>
      <c r="C15" s="31">
        <f t="shared" si="2"/>
        <v>38.860723616630985</v>
      </c>
      <c r="D15" s="31">
        <f t="shared" si="2"/>
        <v>43.4163159417472</v>
      </c>
      <c r="E15" s="31">
        <f t="shared" si="2"/>
        <v>0</v>
      </c>
      <c r="F15" s="12">
        <f>(D15/C15)-1</f>
        <v>0.11722870551917852</v>
      </c>
      <c r="G15" s="8">
        <f>(D15/B15)-1</f>
        <v>2.0954804059861143</v>
      </c>
      <c r="H15" s="8">
        <f>E15/D15</f>
        <v>0</v>
      </c>
      <c r="I15" s="21">
        <f t="shared" si="6"/>
        <v>0.10478915674477389</v>
      </c>
      <c r="J15" s="21">
        <f t="shared" si="6"/>
        <v>0</v>
      </c>
      <c r="L15" s="1" t="str">
        <f t="shared" si="3"/>
        <v>FP-Incentive</v>
      </c>
      <c r="M15" s="54" t="str">
        <f t="shared" ref="M15:BF15" si="11">IF(M6="","",M6/VLOOKUP(M$10,deflator,2,FALSE)/$A$1)</f>
        <v/>
      </c>
      <c r="N15" s="54" t="str">
        <f t="shared" si="11"/>
        <v/>
      </c>
      <c r="O15" s="54">
        <f t="shared" si="11"/>
        <v>28.730084719935604</v>
      </c>
      <c r="P15" s="54">
        <f t="shared" si="11"/>
        <v>24.482415862005634</v>
      </c>
      <c r="Q15" s="54">
        <f t="shared" si="11"/>
        <v>31.780503014891625</v>
      </c>
      <c r="R15" s="54">
        <f t="shared" si="11"/>
        <v>40.8243761377528</v>
      </c>
      <c r="S15" s="54">
        <f t="shared" si="11"/>
        <v>55.07946888793483</v>
      </c>
      <c r="T15" s="54">
        <f t="shared" si="11"/>
        <v>49.867823350732486</v>
      </c>
      <c r="U15" s="54">
        <f t="shared" si="11"/>
        <v>46.518315219387553</v>
      </c>
      <c r="V15" s="54">
        <f t="shared" si="11"/>
        <v>43.595495346797136</v>
      </c>
      <c r="W15" s="54">
        <f t="shared" si="11"/>
        <v>42.410375624557197</v>
      </c>
      <c r="X15" s="54">
        <f t="shared" si="11"/>
        <v>43.490658685611741</v>
      </c>
      <c r="Y15" s="54">
        <f t="shared" si="11"/>
        <v>21.911374978141243</v>
      </c>
      <c r="Z15" s="54">
        <f t="shared" si="11"/>
        <v>23.661210671900488</v>
      </c>
      <c r="AA15" s="54">
        <f t="shared" si="11"/>
        <v>20.385888861447544</v>
      </c>
      <c r="AB15" s="54">
        <f t="shared" si="11"/>
        <v>14.487211112021249</v>
      </c>
      <c r="AC15" s="54">
        <f t="shared" si="11"/>
        <v>14.110002840522741</v>
      </c>
      <c r="AD15" s="54">
        <f t="shared" si="11"/>
        <v>15.463024182416305</v>
      </c>
      <c r="AE15" s="54">
        <f t="shared" si="11"/>
        <v>20.353471747566815</v>
      </c>
      <c r="AF15" s="54">
        <f t="shared" si="11"/>
        <v>12.179970944311162</v>
      </c>
      <c r="AG15" s="54">
        <f t="shared" si="11"/>
        <v>9.7375543882378839</v>
      </c>
      <c r="AH15" s="54">
        <f t="shared" si="11"/>
        <v>9.8164776888377876</v>
      </c>
      <c r="AI15" s="54">
        <f t="shared" si="11"/>
        <v>10.139647643208585</v>
      </c>
      <c r="AJ15" s="54">
        <f t="shared" si="11"/>
        <v>9.9094316092734296</v>
      </c>
      <c r="AK15" s="54">
        <f t="shared" si="11"/>
        <v>9.7686741854233006</v>
      </c>
      <c r="AL15" s="54">
        <f t="shared" si="11"/>
        <v>14.025711762797041</v>
      </c>
      <c r="AM15" s="54">
        <f t="shared" si="11"/>
        <v>13.835282508472938</v>
      </c>
      <c r="AN15" s="54">
        <f t="shared" si="11"/>
        <v>14.618220066601888</v>
      </c>
      <c r="AO15" s="54">
        <f t="shared" si="11"/>
        <v>9.8803801755961391</v>
      </c>
      <c r="AP15" s="54">
        <f t="shared" si="11"/>
        <v>9.9016829147055638</v>
      </c>
      <c r="AQ15" s="54">
        <f t="shared" si="11"/>
        <v>7.5544189636748635</v>
      </c>
      <c r="AR15" s="54">
        <f t="shared" si="11"/>
        <v>7.1312833928732147</v>
      </c>
      <c r="AS15" s="54">
        <f t="shared" si="11"/>
        <v>12.281721448387453</v>
      </c>
      <c r="AT15" s="54">
        <f t="shared" si="11"/>
        <v>19.539809447580215</v>
      </c>
      <c r="AU15" s="54">
        <f t="shared" si="11"/>
        <v>31.446673646048378</v>
      </c>
      <c r="AV15" s="54">
        <f t="shared" si="11"/>
        <v>35.133909537386124</v>
      </c>
      <c r="AW15" s="54">
        <f t="shared" si="11"/>
        <v>42.865996994073285</v>
      </c>
      <c r="AX15" s="54">
        <f t="shared" si="11"/>
        <v>35.69856564286264</v>
      </c>
      <c r="AY15" s="54">
        <f t="shared" si="11"/>
        <v>35.253657251433474</v>
      </c>
      <c r="AZ15" s="54">
        <f t="shared" si="11"/>
        <v>43.360621944050287</v>
      </c>
      <c r="BA15" s="54">
        <f t="shared" si="11"/>
        <v>57.178228794654295</v>
      </c>
      <c r="BB15" s="54">
        <f t="shared" si="11"/>
        <v>63.210375886205107</v>
      </c>
      <c r="BC15" s="54">
        <f t="shared" si="11"/>
        <v>62.141985312982563</v>
      </c>
      <c r="BD15" s="54">
        <f t="shared" si="11"/>
        <v>83.184335792272236</v>
      </c>
      <c r="BE15" s="54">
        <f t="shared" si="11"/>
        <v>38.860723616630985</v>
      </c>
      <c r="BF15" s="54">
        <f t="shared" si="11"/>
        <v>43.4163159417472</v>
      </c>
    </row>
    <row r="16" spans="1:58" x14ac:dyDescent="0.3">
      <c r="A16" s="31">
        <f t="shared" si="1"/>
        <v>0</v>
      </c>
      <c r="B16" s="31">
        <f t="shared" si="5"/>
        <v>13.180253990436185</v>
      </c>
      <c r="C16" s="31">
        <f t="shared" si="2"/>
        <v>1.0692875949242953E-5</v>
      </c>
      <c r="D16" s="31">
        <f t="shared" si="2"/>
        <v>0</v>
      </c>
      <c r="E16" s="31">
        <f t="shared" si="2"/>
        <v>0</v>
      </c>
      <c r="F16" s="46"/>
      <c r="G16" s="8">
        <f>AR26</f>
        <v>1.3451898735602513E-2</v>
      </c>
      <c r="H16" s="8"/>
      <c r="I16" s="21">
        <f t="shared" si="6"/>
        <v>0</v>
      </c>
      <c r="J16" s="21">
        <f t="shared" si="6"/>
        <v>0</v>
      </c>
      <c r="L16" s="1">
        <f t="shared" si="3"/>
        <v>0</v>
      </c>
      <c r="M16" s="54" t="str">
        <f t="shared" ref="M16:BF16" si="12">IF(M7="","",M7/VLOOKUP(M$10,deflator,2,FALSE)/$A$1)</f>
        <v/>
      </c>
      <c r="N16" s="54">
        <f t="shared" si="12"/>
        <v>0</v>
      </c>
      <c r="O16" s="54">
        <f t="shared" si="12"/>
        <v>16.911237401183644</v>
      </c>
      <c r="P16" s="54">
        <f t="shared" si="12"/>
        <v>24.024302614288594</v>
      </c>
      <c r="Q16" s="54">
        <f t="shared" si="12"/>
        <v>20.630971491214222</v>
      </c>
      <c r="R16" s="54">
        <f t="shared" si="12"/>
        <v>25.019158251467221</v>
      </c>
      <c r="S16" s="54">
        <f t="shared" si="12"/>
        <v>15.01210909198254</v>
      </c>
      <c r="T16" s="54">
        <f t="shared" si="12"/>
        <v>15.586583482350299</v>
      </c>
      <c r="U16" s="54">
        <f t="shared" si="12"/>
        <v>18.594292112974728</v>
      </c>
      <c r="V16" s="54">
        <f t="shared" si="12"/>
        <v>12.876618512438958</v>
      </c>
      <c r="W16" s="54">
        <f t="shared" si="12"/>
        <v>10.911896466117151</v>
      </c>
      <c r="X16" s="54">
        <f t="shared" si="12"/>
        <v>10.372494358259896</v>
      </c>
      <c r="Y16" s="54">
        <f t="shared" si="12"/>
        <v>8.9346613945758957</v>
      </c>
      <c r="Z16" s="54">
        <f t="shared" si="12"/>
        <v>9.2501825890593068</v>
      </c>
      <c r="AA16" s="54">
        <f t="shared" si="12"/>
        <v>12.328478334151287</v>
      </c>
      <c r="AB16" s="54">
        <f t="shared" si="12"/>
        <v>8.7396112664848999</v>
      </c>
      <c r="AC16" s="54">
        <f t="shared" si="12"/>
        <v>12.797559428304288</v>
      </c>
      <c r="AD16" s="54">
        <f t="shared" si="12"/>
        <v>13.863306784088282</v>
      </c>
      <c r="AE16" s="54">
        <f t="shared" si="12"/>
        <v>14.627158135674424</v>
      </c>
      <c r="AF16" s="54">
        <f t="shared" si="12"/>
        <v>19.895996989023679</v>
      </c>
      <c r="AG16" s="54">
        <f t="shared" si="12"/>
        <v>4.4686314549986177</v>
      </c>
      <c r="AH16" s="54">
        <f t="shared" si="12"/>
        <v>5.6444559179571918</v>
      </c>
      <c r="AI16" s="54">
        <f t="shared" si="12"/>
        <v>8.6342378687037424</v>
      </c>
      <c r="AJ16" s="54">
        <f t="shared" si="12"/>
        <v>10.47890738939112</v>
      </c>
      <c r="AK16" s="54">
        <f t="shared" si="12"/>
        <v>10.142845351186226</v>
      </c>
      <c r="AL16" s="54">
        <f t="shared" si="12"/>
        <v>13.180253990436185</v>
      </c>
      <c r="AM16" s="54">
        <f t="shared" si="12"/>
        <v>13.845709597797622</v>
      </c>
      <c r="AN16" s="54">
        <f t="shared" si="12"/>
        <v>13.795240660351572</v>
      </c>
      <c r="AO16" s="54">
        <f t="shared" si="12"/>
        <v>10.705054555299904</v>
      </c>
      <c r="AP16" s="54">
        <f t="shared" si="12"/>
        <v>6.5917827491209664</v>
      </c>
      <c r="AQ16" s="54">
        <f t="shared" si="12"/>
        <v>1.1161393667255457</v>
      </c>
      <c r="AR16" s="54">
        <f t="shared" si="12"/>
        <v>8.2601617448811737</v>
      </c>
      <c r="AS16" s="54">
        <f t="shared" si="12"/>
        <v>4.3470384450170458</v>
      </c>
      <c r="AT16" s="54">
        <f t="shared" si="12"/>
        <v>0.280461243651215</v>
      </c>
      <c r="AU16" s="54">
        <f t="shared" si="12"/>
        <v>-3.9515340775280808E-3</v>
      </c>
      <c r="AV16" s="54">
        <f t="shared" si="12"/>
        <v>-2.4871662218424488E-3</v>
      </c>
      <c r="AW16" s="54">
        <f t="shared" si="12"/>
        <v>6.2912002523833588E-4</v>
      </c>
      <c r="AX16" s="54">
        <f t="shared" si="12"/>
        <v>-3.4389218208240539E-3</v>
      </c>
      <c r="AY16" s="54">
        <f t="shared" si="12"/>
        <v>3.598342701226736E-5</v>
      </c>
      <c r="AZ16" s="54">
        <f t="shared" si="12"/>
        <v>-6.9578668530522665E-5</v>
      </c>
      <c r="BA16" s="54">
        <f t="shared" si="12"/>
        <v>1.5869540362699109E-3</v>
      </c>
      <c r="BB16" s="54">
        <f t="shared" si="12"/>
        <v>2.3071990660479427E-5</v>
      </c>
      <c r="BC16" s="54">
        <f t="shared" si="12"/>
        <v>5.7010719600856108E-5</v>
      </c>
      <c r="BD16" s="54">
        <f t="shared" si="12"/>
        <v>3.4765656703718875E-4</v>
      </c>
      <c r="BE16" s="54">
        <f t="shared" si="12"/>
        <v>1.0692875949242953E-5</v>
      </c>
      <c r="BF16" s="54">
        <f t="shared" si="12"/>
        <v>0</v>
      </c>
    </row>
    <row r="17" spans="1:58" x14ac:dyDescent="0.3">
      <c r="A17" s="31" t="str">
        <f t="shared" si="1"/>
        <v>Grand Total</v>
      </c>
      <c r="B17" s="31">
        <f t="shared" si="5"/>
        <v>265.64425021691864</v>
      </c>
      <c r="C17" s="31">
        <f t="shared" si="2"/>
        <v>413.80540185191154</v>
      </c>
      <c r="D17" s="31">
        <f t="shared" si="2"/>
        <v>414.32069204920373</v>
      </c>
      <c r="E17" s="31">
        <f t="shared" si="2"/>
        <v>0</v>
      </c>
      <c r="F17" s="12">
        <f>(D17/C17)-1</f>
        <v>1.2452476332742712E-3</v>
      </c>
      <c r="G17" s="8">
        <f>(D17/B17)-1</f>
        <v>0.55968251415522641</v>
      </c>
      <c r="H17" s="8">
        <f>E17/D17</f>
        <v>0</v>
      </c>
      <c r="I17" s="21">
        <f t="shared" si="6"/>
        <v>1.0000000000000002</v>
      </c>
      <c r="J17" s="21">
        <f t="shared" si="6"/>
        <v>0</v>
      </c>
      <c r="L17" s="1" t="s">
        <v>24</v>
      </c>
      <c r="M17" s="54" t="str">
        <f t="shared" ref="M17:BF17" si="13">IF(M8="","",M8/VLOOKUP(M$10,deflator,2,FALSE)/$A$1)</f>
        <v/>
      </c>
      <c r="N17" s="54">
        <f t="shared" si="13"/>
        <v>0</v>
      </c>
      <c r="O17" s="54">
        <f t="shared" si="13"/>
        <v>206.94915378343254</v>
      </c>
      <c r="P17" s="54">
        <f t="shared" si="13"/>
        <v>231.72971430076626</v>
      </c>
      <c r="Q17" s="54">
        <f t="shared" si="13"/>
        <v>266.23361875209366</v>
      </c>
      <c r="R17" s="54">
        <f t="shared" si="13"/>
        <v>308.74325553672423</v>
      </c>
      <c r="S17" s="54">
        <f t="shared" si="13"/>
        <v>294.51905337279914</v>
      </c>
      <c r="T17" s="54">
        <f t="shared" si="13"/>
        <v>314.40804915486632</v>
      </c>
      <c r="U17" s="54">
        <f t="shared" si="13"/>
        <v>334.80562569110532</v>
      </c>
      <c r="V17" s="54">
        <f t="shared" si="13"/>
        <v>318.84113229810083</v>
      </c>
      <c r="W17" s="54">
        <f t="shared" si="13"/>
        <v>315.94263862386015</v>
      </c>
      <c r="X17" s="54">
        <f t="shared" si="13"/>
        <v>286.94305600402305</v>
      </c>
      <c r="Y17" s="54">
        <f t="shared" si="13"/>
        <v>204.90257403701725</v>
      </c>
      <c r="Z17" s="54">
        <f t="shared" si="13"/>
        <v>205.87595273399901</v>
      </c>
      <c r="AA17" s="54">
        <f t="shared" si="13"/>
        <v>212.23542562109105</v>
      </c>
      <c r="AB17" s="54">
        <f t="shared" si="13"/>
        <v>183.18904154182806</v>
      </c>
      <c r="AC17" s="54">
        <f t="shared" si="13"/>
        <v>185.12880901830462</v>
      </c>
      <c r="AD17" s="54">
        <f t="shared" si="13"/>
        <v>171.99572791027481</v>
      </c>
      <c r="AE17" s="54">
        <f t="shared" si="13"/>
        <v>203.0530067106051</v>
      </c>
      <c r="AF17" s="54">
        <f t="shared" si="13"/>
        <v>206.69699867869693</v>
      </c>
      <c r="AG17" s="54">
        <f t="shared" si="13"/>
        <v>203.1271432454206</v>
      </c>
      <c r="AH17" s="54">
        <f t="shared" si="13"/>
        <v>197.30606911002997</v>
      </c>
      <c r="AI17" s="54">
        <f t="shared" si="13"/>
        <v>206.87264359559575</v>
      </c>
      <c r="AJ17" s="54">
        <f t="shared" si="13"/>
        <v>215.580892707543</v>
      </c>
      <c r="AK17" s="54">
        <f t="shared" si="13"/>
        <v>229.04107190581234</v>
      </c>
      <c r="AL17" s="54">
        <f t="shared" si="13"/>
        <v>265.64425021691864</v>
      </c>
      <c r="AM17" s="54">
        <f t="shared" si="13"/>
        <v>324.20140894936725</v>
      </c>
      <c r="AN17" s="54">
        <f t="shared" si="13"/>
        <v>343.76470204326853</v>
      </c>
      <c r="AO17" s="54">
        <f t="shared" si="13"/>
        <v>390.85176696546529</v>
      </c>
      <c r="AP17" s="54">
        <f t="shared" si="13"/>
        <v>420.2215528576495</v>
      </c>
      <c r="AQ17" s="54">
        <f t="shared" si="13"/>
        <v>454.13603024361765</v>
      </c>
      <c r="AR17" s="54">
        <f t="shared" si="13"/>
        <v>530.13210499415811</v>
      </c>
      <c r="AS17" s="54">
        <f t="shared" si="13"/>
        <v>492.85639245298967</v>
      </c>
      <c r="AT17" s="54">
        <f t="shared" si="13"/>
        <v>482.31408332705678</v>
      </c>
      <c r="AU17" s="54">
        <f t="shared" si="13"/>
        <v>480.21008231260555</v>
      </c>
      <c r="AV17" s="54">
        <f t="shared" si="13"/>
        <v>458.06267574469672</v>
      </c>
      <c r="AW17" s="54">
        <f t="shared" si="13"/>
        <v>382.53737691841656</v>
      </c>
      <c r="AX17" s="54">
        <f t="shared" si="13"/>
        <v>345.19406382731717</v>
      </c>
      <c r="AY17" s="54">
        <f t="shared" si="13"/>
        <v>329.2614349134339</v>
      </c>
      <c r="AZ17" s="54">
        <f t="shared" si="13"/>
        <v>354.78466042744708</v>
      </c>
      <c r="BA17" s="54">
        <f t="shared" si="13"/>
        <v>376.18894193019065</v>
      </c>
      <c r="BB17" s="54">
        <f t="shared" si="13"/>
        <v>410.36661296005678</v>
      </c>
      <c r="BC17" s="54">
        <f t="shared" si="13"/>
        <v>429.92473389176081</v>
      </c>
      <c r="BD17" s="54">
        <f t="shared" si="13"/>
        <v>467.04684208629101</v>
      </c>
      <c r="BE17" s="54">
        <f t="shared" si="13"/>
        <v>413.80540185191154</v>
      </c>
      <c r="BF17" s="54">
        <f t="shared" si="13"/>
        <v>414.32069204920373</v>
      </c>
    </row>
    <row r="18" spans="1:58" x14ac:dyDescent="0.3">
      <c r="A18" s="29"/>
      <c r="B18" s="86"/>
      <c r="C18" s="10"/>
      <c r="D18" s="10"/>
      <c r="E18" s="46"/>
      <c r="F18" s="46"/>
      <c r="G18" s="19"/>
      <c r="H18" s="19"/>
      <c r="I18" s="19"/>
      <c r="L18" s="1" t="s">
        <v>75</v>
      </c>
      <c r="M18" s="54" t="str">
        <f t="shared" ref="M18:BF18" si="14">IF(M9="","",M9/VLOOKUP(M$10,deflator,2,FALSE)/$A$1)</f>
        <v/>
      </c>
      <c r="N18" s="54" t="str">
        <f t="shared" si="14"/>
        <v/>
      </c>
      <c r="O18" s="54" t="str">
        <f t="shared" si="14"/>
        <v/>
      </c>
      <c r="P18" s="54" t="str">
        <f t="shared" si="14"/>
        <v/>
      </c>
      <c r="Q18" s="54" t="str">
        <f t="shared" si="14"/>
        <v/>
      </c>
      <c r="R18" s="54" t="str">
        <f t="shared" si="14"/>
        <v/>
      </c>
      <c r="S18" s="54" t="str">
        <f t="shared" si="14"/>
        <v/>
      </c>
      <c r="T18" s="54" t="str">
        <f t="shared" si="14"/>
        <v/>
      </c>
      <c r="U18" s="54" t="str">
        <f t="shared" si="14"/>
        <v/>
      </c>
      <c r="V18" s="54" t="str">
        <f t="shared" si="14"/>
        <v/>
      </c>
      <c r="W18" s="54" t="str">
        <f t="shared" si="14"/>
        <v/>
      </c>
      <c r="X18" s="54" t="str">
        <f t="shared" si="14"/>
        <v/>
      </c>
      <c r="Y18" s="54" t="str">
        <f t="shared" si="14"/>
        <v/>
      </c>
      <c r="Z18" s="54" t="str">
        <f t="shared" si="14"/>
        <v/>
      </c>
      <c r="AA18" s="54" t="str">
        <f t="shared" si="14"/>
        <v/>
      </c>
      <c r="AB18" s="54" t="str">
        <f t="shared" si="14"/>
        <v/>
      </c>
      <c r="AC18" s="54" t="str">
        <f t="shared" si="14"/>
        <v/>
      </c>
      <c r="AD18" s="54" t="str">
        <f t="shared" si="14"/>
        <v/>
      </c>
      <c r="AE18" s="54" t="str">
        <f t="shared" si="14"/>
        <v/>
      </c>
      <c r="AF18" s="54" t="str">
        <f t="shared" si="14"/>
        <v/>
      </c>
      <c r="AG18" s="54" t="str">
        <f t="shared" si="14"/>
        <v/>
      </c>
      <c r="AH18" s="54" t="str">
        <f t="shared" si="14"/>
        <v/>
      </c>
      <c r="AI18" s="54" t="str">
        <f t="shared" si="14"/>
        <v/>
      </c>
      <c r="AJ18" s="54" t="str">
        <f t="shared" si="14"/>
        <v/>
      </c>
      <c r="AK18" s="54" t="str">
        <f t="shared" si="14"/>
        <v/>
      </c>
      <c r="AL18" s="54" t="str">
        <f t="shared" si="14"/>
        <v/>
      </c>
      <c r="AM18" s="54" t="str">
        <f t="shared" si="14"/>
        <v/>
      </c>
      <c r="AN18" s="54" t="str">
        <f t="shared" si="14"/>
        <v/>
      </c>
      <c r="AO18" s="54" t="str">
        <f t="shared" si="14"/>
        <v/>
      </c>
      <c r="AP18" s="54" t="str">
        <f t="shared" si="14"/>
        <v/>
      </c>
      <c r="AQ18" s="54" t="str">
        <f t="shared" si="14"/>
        <v/>
      </c>
      <c r="AR18" s="54" t="str">
        <f t="shared" si="14"/>
        <v/>
      </c>
      <c r="AS18" s="54" t="str">
        <f t="shared" si="14"/>
        <v/>
      </c>
      <c r="AT18" s="54" t="str">
        <f t="shared" si="14"/>
        <v/>
      </c>
      <c r="AU18" s="54" t="str">
        <f t="shared" si="14"/>
        <v/>
      </c>
      <c r="AV18" s="54" t="str">
        <f t="shared" si="14"/>
        <v/>
      </c>
      <c r="AW18" s="54" t="str">
        <f t="shared" si="14"/>
        <v/>
      </c>
      <c r="AX18" s="54" t="str">
        <f t="shared" si="14"/>
        <v/>
      </c>
      <c r="AY18" s="54" t="str">
        <f t="shared" si="14"/>
        <v/>
      </c>
      <c r="AZ18" s="54" t="str">
        <f t="shared" si="14"/>
        <v/>
      </c>
      <c r="BA18" s="54" t="str">
        <f t="shared" si="14"/>
        <v/>
      </c>
      <c r="BB18" s="54" t="str">
        <f t="shared" si="14"/>
        <v/>
      </c>
      <c r="BC18" s="54" t="str">
        <f t="shared" si="14"/>
        <v/>
      </c>
      <c r="BD18" s="54" t="str">
        <f t="shared" si="14"/>
        <v/>
      </c>
      <c r="BE18" s="54" t="str">
        <f t="shared" si="14"/>
        <v/>
      </c>
      <c r="BF18" s="54" t="str">
        <f t="shared" si="14"/>
        <v/>
      </c>
    </row>
    <row r="21" spans="1:58" x14ac:dyDescent="0.3">
      <c r="A21" t="str">
        <f t="shared" ref="A21:A27" si="15">L21</f>
        <v>PricingInflation</v>
      </c>
      <c r="L21" s="1" t="s">
        <v>88</v>
      </c>
      <c r="M21" s="1">
        <f t="shared" ref="M21:BF21" si="16">M10</f>
        <v>1974</v>
      </c>
      <c r="N21" s="1">
        <f t="shared" si="16"/>
        <v>1977</v>
      </c>
      <c r="O21" s="1">
        <f t="shared" si="16"/>
        <v>1979</v>
      </c>
      <c r="P21" s="1">
        <f t="shared" si="16"/>
        <v>1980</v>
      </c>
      <c r="Q21" s="1">
        <f t="shared" si="16"/>
        <v>1981</v>
      </c>
      <c r="R21" s="1">
        <f t="shared" si="16"/>
        <v>1982</v>
      </c>
      <c r="S21" s="1">
        <f t="shared" si="16"/>
        <v>1983</v>
      </c>
      <c r="T21" s="1">
        <f t="shared" si="16"/>
        <v>1984</v>
      </c>
      <c r="U21" s="1">
        <f t="shared" si="16"/>
        <v>1985</v>
      </c>
      <c r="V21" s="1">
        <f t="shared" si="16"/>
        <v>1986</v>
      </c>
      <c r="W21" s="1">
        <f t="shared" si="16"/>
        <v>1987</v>
      </c>
      <c r="X21" s="1">
        <f t="shared" si="16"/>
        <v>1988</v>
      </c>
      <c r="Y21" s="1">
        <f t="shared" si="16"/>
        <v>1989</v>
      </c>
      <c r="Z21" s="1">
        <f t="shared" si="16"/>
        <v>1990</v>
      </c>
      <c r="AA21" s="1">
        <f t="shared" si="16"/>
        <v>1991</v>
      </c>
      <c r="AB21" s="1">
        <f t="shared" si="16"/>
        <v>1992</v>
      </c>
      <c r="AC21" s="1">
        <f t="shared" si="16"/>
        <v>1993</v>
      </c>
      <c r="AD21" s="1">
        <f t="shared" si="16"/>
        <v>1994</v>
      </c>
      <c r="AE21" s="1">
        <f t="shared" si="16"/>
        <v>1995</v>
      </c>
      <c r="AF21" s="1">
        <f t="shared" si="16"/>
        <v>1996</v>
      </c>
      <c r="AG21" s="1">
        <f t="shared" si="16"/>
        <v>1997</v>
      </c>
      <c r="AH21" s="1">
        <f t="shared" si="16"/>
        <v>1998</v>
      </c>
      <c r="AI21" s="1">
        <f t="shared" si="16"/>
        <v>1999</v>
      </c>
      <c r="AJ21" s="1">
        <f t="shared" si="16"/>
        <v>2000</v>
      </c>
      <c r="AK21" s="1">
        <f t="shared" si="16"/>
        <v>2001</v>
      </c>
      <c r="AL21" s="1">
        <f t="shared" si="16"/>
        <v>2002</v>
      </c>
      <c r="AM21" s="1">
        <f t="shared" si="16"/>
        <v>2003</v>
      </c>
      <c r="AN21" s="1">
        <f t="shared" si="16"/>
        <v>2004</v>
      </c>
      <c r="AO21" s="1">
        <f t="shared" si="16"/>
        <v>2005</v>
      </c>
      <c r="AP21" s="1">
        <f t="shared" si="16"/>
        <v>2006</v>
      </c>
      <c r="AQ21" s="1">
        <f t="shared" si="16"/>
        <v>2007</v>
      </c>
      <c r="AR21" s="1">
        <f t="shared" si="16"/>
        <v>2008</v>
      </c>
      <c r="AS21" s="1">
        <f t="shared" si="16"/>
        <v>2009</v>
      </c>
      <c r="AT21" s="1">
        <f t="shared" si="16"/>
        <v>2010</v>
      </c>
      <c r="AU21" s="1">
        <f t="shared" si="16"/>
        <v>2011</v>
      </c>
      <c r="AV21" s="1">
        <f t="shared" si="16"/>
        <v>2012</v>
      </c>
      <c r="AW21" s="1">
        <f t="shared" si="16"/>
        <v>2013</v>
      </c>
      <c r="AX21" s="1">
        <f t="shared" si="16"/>
        <v>2014</v>
      </c>
      <c r="AY21" s="1">
        <f t="shared" si="16"/>
        <v>2015</v>
      </c>
      <c r="AZ21" s="1">
        <f t="shared" si="16"/>
        <v>2016</v>
      </c>
      <c r="BA21" s="1">
        <f t="shared" si="16"/>
        <v>2017</v>
      </c>
      <c r="BB21" s="1">
        <f t="shared" si="16"/>
        <v>2018</v>
      </c>
      <c r="BC21" s="1">
        <f t="shared" si="16"/>
        <v>2019</v>
      </c>
      <c r="BD21" s="1">
        <f t="shared" si="16"/>
        <v>2020</v>
      </c>
      <c r="BE21" s="1">
        <f t="shared" si="16"/>
        <v>2021</v>
      </c>
      <c r="BF21" s="1">
        <f t="shared" si="16"/>
        <v>2022</v>
      </c>
    </row>
    <row r="22" spans="1:58" x14ac:dyDescent="0.3">
      <c r="A22" t="str">
        <f t="shared" si="15"/>
        <v>All Other</v>
      </c>
      <c r="L22" s="1" t="s">
        <v>87</v>
      </c>
      <c r="N22" s="12"/>
      <c r="O22" s="12">
        <f t="shared" ref="O22:BF22" si="17">O11/O$17</f>
        <v>2.6273372277549934E-2</v>
      </c>
      <c r="P22" s="12">
        <f t="shared" si="17"/>
        <v>2.384278773867967E-2</v>
      </c>
      <c r="Q22" s="12">
        <f t="shared" si="17"/>
        <v>2.3949886237266915E-2</v>
      </c>
      <c r="R22" s="12">
        <f t="shared" si="17"/>
        <v>1.9430846721793172E-2</v>
      </c>
      <c r="S22" s="12">
        <f t="shared" si="17"/>
        <v>1.6326156000752289E-2</v>
      </c>
      <c r="T22" s="12">
        <f t="shared" si="17"/>
        <v>1.3377413128521512E-2</v>
      </c>
      <c r="U22" s="12">
        <f t="shared" si="17"/>
        <v>1.0550896804539302E-2</v>
      </c>
      <c r="V22" s="12">
        <f t="shared" si="17"/>
        <v>1.2793455822047545E-2</v>
      </c>
      <c r="W22" s="12">
        <f t="shared" si="17"/>
        <v>1.579347221706965E-2</v>
      </c>
      <c r="X22" s="12">
        <f t="shared" si="17"/>
        <v>1.8363327622675629E-2</v>
      </c>
      <c r="Y22" s="12">
        <f t="shared" si="17"/>
        <v>2.6720027875912593E-2</v>
      </c>
      <c r="Z22" s="12">
        <f t="shared" si="17"/>
        <v>2.9631359173061325E-2</v>
      </c>
      <c r="AA22" s="12">
        <f t="shared" si="17"/>
        <v>2.6976714837023789E-2</v>
      </c>
      <c r="AB22" s="12">
        <f t="shared" si="17"/>
        <v>3.2524382160387014E-2</v>
      </c>
      <c r="AC22" s="12">
        <f t="shared" si="17"/>
        <v>3.517908854438162E-2</v>
      </c>
      <c r="AD22" s="12">
        <f t="shared" si="17"/>
        <v>3.8554518281755851E-2</v>
      </c>
      <c r="AE22" s="12">
        <f t="shared" si="17"/>
        <v>3.9106681364885286E-2</v>
      </c>
      <c r="AF22" s="12">
        <f t="shared" si="17"/>
        <v>3.8751443568664473E-2</v>
      </c>
      <c r="AG22" s="12">
        <f t="shared" si="17"/>
        <v>3.8888934614386986E-2</v>
      </c>
      <c r="AH22" s="12">
        <f t="shared" si="17"/>
        <v>4.2440516268160665E-2</v>
      </c>
      <c r="AI22" s="12">
        <f t="shared" si="17"/>
        <v>4.2789936016214294E-2</v>
      </c>
      <c r="AJ22" s="12">
        <f t="shared" si="17"/>
        <v>4.7831373843458307E-2</v>
      </c>
      <c r="AK22" s="12">
        <f t="shared" si="17"/>
        <v>4.6469605613234891E-2</v>
      </c>
      <c r="AL22" s="12">
        <f t="shared" si="17"/>
        <v>4.7190846240662228E-2</v>
      </c>
      <c r="AM22" s="12">
        <f t="shared" si="17"/>
        <v>4.9544542953760803E-2</v>
      </c>
      <c r="AN22" s="12">
        <f t="shared" si="17"/>
        <v>5.5548457994491388E-2</v>
      </c>
      <c r="AO22" s="12">
        <f t="shared" si="17"/>
        <v>5.5770955294130835E-2</v>
      </c>
      <c r="AP22" s="12">
        <f t="shared" si="17"/>
        <v>6.8398828582444393E-2</v>
      </c>
      <c r="AQ22" s="12">
        <f t="shared" si="17"/>
        <v>0.11213879820581714</v>
      </c>
      <c r="AR22" s="12">
        <f t="shared" si="17"/>
        <v>0.12505223567236107</v>
      </c>
      <c r="AS22" s="12">
        <f t="shared" si="17"/>
        <v>0.14628847163590475</v>
      </c>
      <c r="AT22" s="12">
        <f t="shared" si="17"/>
        <v>5.0462192600580824E-2</v>
      </c>
      <c r="AU22" s="12">
        <f t="shared" si="17"/>
        <v>3.6780396254782174E-2</v>
      </c>
      <c r="AV22" s="12">
        <f t="shared" si="17"/>
        <v>2.7391025318504982E-2</v>
      </c>
      <c r="AW22" s="12">
        <f t="shared" si="17"/>
        <v>1.8427965273061904E-2</v>
      </c>
      <c r="AX22" s="12">
        <f t="shared" si="17"/>
        <v>1.2543741828900596E-2</v>
      </c>
      <c r="AY22" s="12">
        <f t="shared" si="17"/>
        <v>1.205570792482316E-2</v>
      </c>
      <c r="AZ22" s="12">
        <f t="shared" si="17"/>
        <v>1.1702004090958024E-2</v>
      </c>
      <c r="BA22" s="12">
        <f t="shared" si="17"/>
        <v>1.167637822819576E-2</v>
      </c>
      <c r="BB22" s="12">
        <f t="shared" si="17"/>
        <v>1.4085369937666384E-2</v>
      </c>
      <c r="BC22" s="12">
        <f t="shared" si="17"/>
        <v>1.3222677376942066E-2</v>
      </c>
      <c r="BD22" s="12">
        <f t="shared" si="17"/>
        <v>1.3247367980412195E-2</v>
      </c>
      <c r="BE22" s="12">
        <f t="shared" si="17"/>
        <v>1.3048527362053247E-2</v>
      </c>
      <c r="BF22" s="12">
        <f t="shared" si="17"/>
        <v>1.1777379050992002E-2</v>
      </c>
    </row>
    <row r="23" spans="1:58" x14ac:dyDescent="0.3">
      <c r="A23" t="str">
        <f t="shared" si="15"/>
        <v>Cost-Based</v>
      </c>
      <c r="L23" s="1" t="s">
        <v>86</v>
      </c>
      <c r="N23" s="12"/>
      <c r="O23" s="12">
        <f t="shared" ref="O23:BF23" si="18">O12/O$17</f>
        <v>0.22296246700282127</v>
      </c>
      <c r="P23" s="12">
        <f t="shared" si="18"/>
        <v>0.2058305888315094</v>
      </c>
      <c r="Q23" s="12">
        <f t="shared" si="18"/>
        <v>0.19266535629434439</v>
      </c>
      <c r="R23" s="12">
        <f t="shared" si="18"/>
        <v>0.1946380776056611</v>
      </c>
      <c r="S23" s="12">
        <f t="shared" si="18"/>
        <v>0.1744987336534326</v>
      </c>
      <c r="T23" s="12">
        <f t="shared" si="18"/>
        <v>0.17360657738692942</v>
      </c>
      <c r="U23" s="12">
        <f t="shared" si="18"/>
        <v>0.15705225538179729</v>
      </c>
      <c r="V23" s="12">
        <f t="shared" si="18"/>
        <v>0.16545604062776723</v>
      </c>
      <c r="W23" s="12">
        <f t="shared" si="18"/>
        <v>0.17672737496983645</v>
      </c>
      <c r="X23" s="12">
        <f t="shared" si="18"/>
        <v>0.18666203024079933</v>
      </c>
      <c r="Y23" s="12">
        <f t="shared" si="18"/>
        <v>0.16934040531265745</v>
      </c>
      <c r="Z23" s="12">
        <f t="shared" si="18"/>
        <v>0.18374959392270496</v>
      </c>
      <c r="AA23" s="12">
        <f t="shared" si="18"/>
        <v>0.17880843968430393</v>
      </c>
      <c r="AB23" s="12">
        <f t="shared" si="18"/>
        <v>0.23663594878981434</v>
      </c>
      <c r="AC23" s="12">
        <f t="shared" si="18"/>
        <v>0.24732737189320772</v>
      </c>
      <c r="AD23" s="12">
        <f t="shared" si="18"/>
        <v>0.24700678197666881</v>
      </c>
      <c r="AE23" s="12">
        <f t="shared" si="18"/>
        <v>0.28267518460670649</v>
      </c>
      <c r="AF23" s="12">
        <f t="shared" si="18"/>
        <v>0.28908238617178827</v>
      </c>
      <c r="AG23" s="12">
        <f t="shared" si="18"/>
        <v>0.33579980386316249</v>
      </c>
      <c r="AH23" s="12">
        <f t="shared" si="18"/>
        <v>0.3471606027545649</v>
      </c>
      <c r="AI23" s="12">
        <f t="shared" si="18"/>
        <v>0.32178343583492863</v>
      </c>
      <c r="AJ23" s="12">
        <f t="shared" si="18"/>
        <v>0.30736736324424158</v>
      </c>
      <c r="AK23" s="12">
        <f t="shared" si="18"/>
        <v>0.29668650686563813</v>
      </c>
      <c r="AL23" s="12">
        <f t="shared" si="18"/>
        <v>0.28053076411256911</v>
      </c>
      <c r="AM23" s="12">
        <f t="shared" si="18"/>
        <v>0.28370671816072118</v>
      </c>
      <c r="AN23" s="12">
        <f t="shared" si="18"/>
        <v>0.31423874649855704</v>
      </c>
      <c r="AO23" s="12">
        <f t="shared" si="18"/>
        <v>0.2914996456430935</v>
      </c>
      <c r="AP23" s="12">
        <f t="shared" si="18"/>
        <v>0.30452736233486372</v>
      </c>
      <c r="AQ23" s="12">
        <f t="shared" si="18"/>
        <v>0.27144268668562221</v>
      </c>
      <c r="AR23" s="12">
        <f t="shared" si="18"/>
        <v>0.23193123372241309</v>
      </c>
      <c r="AS23" s="12">
        <f t="shared" si="18"/>
        <v>0.25001427518616526</v>
      </c>
      <c r="AT23" s="12">
        <f t="shared" si="18"/>
        <v>0.28910104075811732</v>
      </c>
      <c r="AU23" s="12">
        <f t="shared" si="18"/>
        <v>0.30607142071639071</v>
      </c>
      <c r="AV23" s="12">
        <f t="shared" si="18"/>
        <v>0.28012451486905537</v>
      </c>
      <c r="AW23" s="12">
        <f t="shared" si="18"/>
        <v>0.30711183139545983</v>
      </c>
      <c r="AX23" s="12">
        <f t="shared" si="18"/>
        <v>0.31122896182920406</v>
      </c>
      <c r="AY23" s="12">
        <f t="shared" si="18"/>
        <v>0.30791027272584909</v>
      </c>
      <c r="AZ23" s="12">
        <f t="shared" si="18"/>
        <v>0.29672313286323959</v>
      </c>
      <c r="BA23" s="12">
        <f t="shared" si="18"/>
        <v>0.29660814751275966</v>
      </c>
      <c r="BB23" s="12">
        <f t="shared" si="18"/>
        <v>0.28189779089537992</v>
      </c>
      <c r="BC23" s="12">
        <f t="shared" si="18"/>
        <v>0.28830687425761592</v>
      </c>
      <c r="BD23" s="12">
        <f t="shared" si="18"/>
        <v>0.25973064125126494</v>
      </c>
      <c r="BE23" s="12">
        <f t="shared" si="18"/>
        <v>0.29478555061490841</v>
      </c>
      <c r="BF23" s="12">
        <f t="shared" si="18"/>
        <v>0.28799228434935059</v>
      </c>
    </row>
    <row r="24" spans="1:58" x14ac:dyDescent="0.3">
      <c r="A24" t="str">
        <f t="shared" si="15"/>
        <v>FFP</v>
      </c>
      <c r="L24" s="1" t="s">
        <v>85</v>
      </c>
      <c r="N24" s="12"/>
      <c r="O24" s="12">
        <f t="shared" ref="O24:BF24" si="19">O13/O$17</f>
        <v>0.43971783980377477</v>
      </c>
      <c r="P24" s="12">
        <f t="shared" si="19"/>
        <v>0.42459611578085726</v>
      </c>
      <c r="Q24" s="12">
        <f t="shared" si="19"/>
        <v>0.44760405259511127</v>
      </c>
      <c r="R24" s="12">
        <f t="shared" si="19"/>
        <v>0.46448477164595525</v>
      </c>
      <c r="S24" s="12">
        <f t="shared" si="19"/>
        <v>0.46796497754365135</v>
      </c>
      <c r="T24" s="12">
        <f t="shared" si="19"/>
        <v>0.48799682002998446</v>
      </c>
      <c r="U24" s="12">
        <f t="shared" si="19"/>
        <v>0.52519863301903602</v>
      </c>
      <c r="V24" s="12">
        <f t="shared" si="19"/>
        <v>0.52795520418124653</v>
      </c>
      <c r="W24" s="12">
        <f t="shared" si="19"/>
        <v>0.56589910354938766</v>
      </c>
      <c r="X24" s="12">
        <f t="shared" si="19"/>
        <v>0.53665824002092943</v>
      </c>
      <c r="Y24" s="12">
        <f t="shared" si="19"/>
        <v>0.55837303373875447</v>
      </c>
      <c r="Z24" s="12">
        <f t="shared" si="19"/>
        <v>0.53429177413231643</v>
      </c>
      <c r="AA24" s="12">
        <f t="shared" si="19"/>
        <v>0.55333777102790438</v>
      </c>
      <c r="AB24" s="12">
        <f t="shared" si="19"/>
        <v>0.52826993889891916</v>
      </c>
      <c r="AC24" s="12">
        <f t="shared" si="19"/>
        <v>0.49478729847517466</v>
      </c>
      <c r="AD24" s="12">
        <f t="shared" si="19"/>
        <v>0.47329339560713868</v>
      </c>
      <c r="AE24" s="12">
        <f t="shared" si="19"/>
        <v>0.44669027599229438</v>
      </c>
      <c r="AF24" s="12">
        <f t="shared" si="19"/>
        <v>0.45875231993645815</v>
      </c>
      <c r="AG24" s="12">
        <f t="shared" si="19"/>
        <v>0.50431487019681587</v>
      </c>
      <c r="AH24" s="12">
        <f t="shared" si="19"/>
        <v>0.48603489800998911</v>
      </c>
      <c r="AI24" s="12">
        <f t="shared" si="19"/>
        <v>0.49935180132625712</v>
      </c>
      <c r="AJ24" s="12">
        <f t="shared" si="19"/>
        <v>0.50288973644732526</v>
      </c>
      <c r="AK24" s="12">
        <f t="shared" si="19"/>
        <v>0.51125060176242021</v>
      </c>
      <c r="AL24" s="12">
        <f t="shared" si="19"/>
        <v>0.51953645248939484</v>
      </c>
      <c r="AM24" s="12">
        <f t="shared" si="19"/>
        <v>0.53307164542827012</v>
      </c>
      <c r="AN24" s="12">
        <f t="shared" si="19"/>
        <v>0.49807646196625793</v>
      </c>
      <c r="AO24" s="12">
        <f t="shared" si="19"/>
        <v>0.51812818259267701</v>
      </c>
      <c r="AP24" s="12">
        <f t="shared" si="19"/>
        <v>0.52148305946447326</v>
      </c>
      <c r="AQ24" s="12">
        <f t="shared" si="19"/>
        <v>0.54485141111319269</v>
      </c>
      <c r="AR24" s="12">
        <f t="shared" si="19"/>
        <v>0.5554828267081573</v>
      </c>
      <c r="AS24" s="12">
        <f t="shared" si="19"/>
        <v>0.50345375133189652</v>
      </c>
      <c r="AT24" s="12">
        <f t="shared" si="19"/>
        <v>0.57263231919134883</v>
      </c>
      <c r="AU24" s="12">
        <f t="shared" si="19"/>
        <v>0.53923930300860357</v>
      </c>
      <c r="AV24" s="12">
        <f t="shared" si="19"/>
        <v>0.54105474331093206</v>
      </c>
      <c r="AW24" s="12">
        <f t="shared" si="19"/>
        <v>0.50305360812122546</v>
      </c>
      <c r="AX24" s="12">
        <f t="shared" si="19"/>
        <v>0.53092271595583107</v>
      </c>
      <c r="AY24" s="12">
        <f t="shared" si="19"/>
        <v>0.54013358686820823</v>
      </c>
      <c r="AZ24" s="12">
        <f t="shared" si="19"/>
        <v>0.54457719602325583</v>
      </c>
      <c r="BA24" s="12">
        <f t="shared" si="19"/>
        <v>0.51104631049904892</v>
      </c>
      <c r="BB24" s="12">
        <f t="shared" si="19"/>
        <v>0.5202972340761991</v>
      </c>
      <c r="BC24" s="12">
        <f t="shared" si="19"/>
        <v>0.52833727821621235</v>
      </c>
      <c r="BD24" s="12">
        <f t="shared" si="19"/>
        <v>0.52787456408959677</v>
      </c>
      <c r="BE24" s="12">
        <f t="shared" si="19"/>
        <v>0.5725797476813993</v>
      </c>
      <c r="BF24" s="12">
        <f t="shared" si="19"/>
        <v>0.55317472889742547</v>
      </c>
    </row>
    <row r="25" spans="1:58" x14ac:dyDescent="0.3">
      <c r="A25" t="str">
        <f t="shared" si="15"/>
        <v>FP-Econ. Price Adj.</v>
      </c>
      <c r="L25" s="1" t="s">
        <v>84</v>
      </c>
      <c r="N25" s="12"/>
      <c r="O25" s="12">
        <f t="shared" ref="O25:BF25" si="20">O14/O$17</f>
        <v>9.0502669073325478E-2</v>
      </c>
      <c r="P25" s="12">
        <f t="shared" si="20"/>
        <v>0.13640595631698035</v>
      </c>
      <c r="Q25" s="12">
        <f t="shared" si="20"/>
        <v>0.13891798426056126</v>
      </c>
      <c r="R25" s="12">
        <f t="shared" si="20"/>
        <v>0.1081832344422637</v>
      </c>
      <c r="S25" s="12">
        <f t="shared" si="20"/>
        <v>0.1032235673245267</v>
      </c>
      <c r="T25" s="12">
        <f t="shared" si="20"/>
        <v>0.11683620238083912</v>
      </c>
      <c r="U25" s="12">
        <f t="shared" si="20"/>
        <v>0.11271938189581669</v>
      </c>
      <c r="V25" s="12">
        <f t="shared" si="20"/>
        <v>0.11667852195630081</v>
      </c>
      <c r="W25" s="12">
        <f t="shared" si="20"/>
        <v>7.2808045830019041E-2</v>
      </c>
      <c r="X25" s="12">
        <f t="shared" si="20"/>
        <v>7.0602666177980097E-2</v>
      </c>
      <c r="Y25" s="12">
        <f t="shared" si="20"/>
        <v>9.502651903095552E-2</v>
      </c>
      <c r="Z25" s="12">
        <f t="shared" si="20"/>
        <v>9.2466964543093708E-2</v>
      </c>
      <c r="AA25" s="12">
        <f t="shared" si="20"/>
        <v>8.6735195921946964E-2</v>
      </c>
      <c r="AB25" s="12">
        <f t="shared" si="20"/>
        <v>7.5778180923833066E-2</v>
      </c>
      <c r="AC25" s="12">
        <f t="shared" si="20"/>
        <v>7.7361157242578749E-2</v>
      </c>
      <c r="AD25" s="12">
        <f t="shared" si="20"/>
        <v>7.063914492446316E-2</v>
      </c>
      <c r="AE25" s="12">
        <f t="shared" si="20"/>
        <v>5.9254467703626579E-2</v>
      </c>
      <c r="AF25" s="12">
        <f t="shared" si="20"/>
        <v>5.8230329815392834E-2</v>
      </c>
      <c r="AG25" s="12">
        <f t="shared" si="20"/>
        <v>5.1058983570766305E-2</v>
      </c>
      <c r="AH25" s="12">
        <f t="shared" si="20"/>
        <v>4.6003830760446736E-2</v>
      </c>
      <c r="AI25" s="12">
        <f t="shared" si="20"/>
        <v>4.5323893370942482E-2</v>
      </c>
      <c r="AJ25" s="12">
        <f t="shared" si="20"/>
        <v>4.7337565189457823E-2</v>
      </c>
      <c r="AK25" s="12">
        <f t="shared" si="20"/>
        <v>5.8659010735763885E-2</v>
      </c>
      <c r="AL25" s="12">
        <f t="shared" si="20"/>
        <v>5.0326900012705698E-2</v>
      </c>
      <c r="AM25" s="12">
        <f t="shared" si="20"/>
        <v>4.8295008919195512E-2</v>
      </c>
      <c r="AN25" s="12">
        <f t="shared" si="20"/>
        <v>4.9482528312671366E-2</v>
      </c>
      <c r="AO25" s="12">
        <f t="shared" si="20"/>
        <v>8.1933078647109178E-2</v>
      </c>
      <c r="AP25" s="12">
        <f t="shared" si="20"/>
        <v>6.6341297628749227E-2</v>
      </c>
      <c r="AQ25" s="12">
        <f t="shared" si="20"/>
        <v>5.2474678481917461E-2</v>
      </c>
      <c r="AR25" s="12">
        <f t="shared" si="20"/>
        <v>5.8500478041177383E-2</v>
      </c>
      <c r="AS25" s="12">
        <f t="shared" si="20"/>
        <v>6.6503937648353773E-2</v>
      </c>
      <c r="AT25" s="12">
        <f t="shared" si="20"/>
        <v>4.6710331859321864E-2</v>
      </c>
      <c r="AU25" s="12">
        <f t="shared" si="20"/>
        <v>5.2431866375386493E-2</v>
      </c>
      <c r="AV25" s="12">
        <f t="shared" si="20"/>
        <v>7.4734049660612339E-2</v>
      </c>
      <c r="AW25" s="12">
        <f t="shared" si="20"/>
        <v>5.9347934539192064E-2</v>
      </c>
      <c r="AX25" s="12">
        <f t="shared" si="20"/>
        <v>4.189861121824507E-2</v>
      </c>
      <c r="AY25" s="12">
        <f t="shared" si="20"/>
        <v>3.2831430476287116E-2</v>
      </c>
      <c r="AZ25" s="12">
        <f t="shared" si="20"/>
        <v>2.4781130622295422E-2</v>
      </c>
      <c r="BA25" s="12">
        <f t="shared" si="20"/>
        <v>2.8671565278482029E-2</v>
      </c>
      <c r="BB25" s="12">
        <f t="shared" si="20"/>
        <v>2.9685634095291472E-2</v>
      </c>
      <c r="BC25" s="12">
        <f t="shared" si="20"/>
        <v>2.5591492443970562E-2</v>
      </c>
      <c r="BD25" s="12">
        <f t="shared" si="20"/>
        <v>2.103963115814286E-2</v>
      </c>
      <c r="BE25" s="12">
        <f t="shared" si="20"/>
        <v>2.5675524225442722E-2</v>
      </c>
      <c r="BF25" s="12">
        <f t="shared" si="20"/>
        <v>4.2266450957458165E-2</v>
      </c>
    </row>
    <row r="26" spans="1:58" x14ac:dyDescent="0.3">
      <c r="A26" t="str">
        <f t="shared" si="15"/>
        <v>FP-Incentive</v>
      </c>
      <c r="L26" s="1" t="s">
        <v>83</v>
      </c>
      <c r="N26" s="12"/>
      <c r="O26" s="12">
        <f t="shared" ref="O26:BF26" si="21">O15/O$17</f>
        <v>0.13882678036944751</v>
      </c>
      <c r="P26" s="12">
        <f t="shared" si="21"/>
        <v>0.10565074028542346</v>
      </c>
      <c r="Q26" s="12">
        <f t="shared" si="21"/>
        <v>0.11937073598689422</v>
      </c>
      <c r="R26" s="12">
        <f t="shared" si="21"/>
        <v>0.13222758847568361</v>
      </c>
      <c r="S26" s="12">
        <f t="shared" si="21"/>
        <v>0.18701495966787526</v>
      </c>
      <c r="T26" s="12">
        <f t="shared" si="21"/>
        <v>0.15860860905049334</v>
      </c>
      <c r="U26" s="12">
        <f t="shared" si="21"/>
        <v>0.13894125919588271</v>
      </c>
      <c r="V26" s="12">
        <f t="shared" si="21"/>
        <v>0.13673108934401063</v>
      </c>
      <c r="W26" s="12">
        <f t="shared" si="21"/>
        <v>0.13423441612465645</v>
      </c>
      <c r="X26" s="12">
        <f t="shared" si="21"/>
        <v>0.15156546839384741</v>
      </c>
      <c r="Y26" s="12">
        <f t="shared" si="21"/>
        <v>0.10693557697417107</v>
      </c>
      <c r="Z26" s="12">
        <f t="shared" si="21"/>
        <v>0.11492945318617097</v>
      </c>
      <c r="AA26" s="12">
        <f t="shared" si="21"/>
        <v>9.6053186228405404E-2</v>
      </c>
      <c r="AB26" s="12">
        <f t="shared" si="21"/>
        <v>7.9083393799586774E-2</v>
      </c>
      <c r="AC26" s="12">
        <f t="shared" si="21"/>
        <v>7.6217218245743776E-2</v>
      </c>
      <c r="AD26" s="12">
        <f t="shared" si="21"/>
        <v>8.9903536385990454E-2</v>
      </c>
      <c r="AE26" s="12">
        <f t="shared" si="21"/>
        <v>0.10023723399759826</v>
      </c>
      <c r="AF26" s="12">
        <f t="shared" si="21"/>
        <v>5.8926694737568446E-2</v>
      </c>
      <c r="AG26" s="12">
        <f t="shared" si="21"/>
        <v>4.7938223482387368E-2</v>
      </c>
      <c r="AH26" s="12">
        <f t="shared" si="21"/>
        <v>4.9752537938219821E-2</v>
      </c>
      <c r="AI26" s="12">
        <f t="shared" si="21"/>
        <v>4.9013960797204485E-2</v>
      </c>
      <c r="AJ26" s="12">
        <f t="shared" si="21"/>
        <v>4.5966186913960705E-2</v>
      </c>
      <c r="AK26" s="12">
        <f t="shared" si="21"/>
        <v>4.2650316400197577E-2</v>
      </c>
      <c r="AL26" s="12">
        <f t="shared" si="21"/>
        <v>5.279885317052406E-2</v>
      </c>
      <c r="AM26" s="12">
        <f t="shared" si="21"/>
        <v>4.2674961078388432E-2</v>
      </c>
      <c r="AN26" s="12">
        <f t="shared" si="21"/>
        <v>4.2523912372951951E-2</v>
      </c>
      <c r="AO26" s="12">
        <f t="shared" si="21"/>
        <v>2.5279098140725934E-2</v>
      </c>
      <c r="AP26" s="12">
        <f t="shared" si="21"/>
        <v>2.3563005865288804E-2</v>
      </c>
      <c r="AQ26" s="12">
        <f t="shared" si="21"/>
        <v>1.6634705155682883E-2</v>
      </c>
      <c r="AR26" s="12">
        <f t="shared" si="21"/>
        <v>1.3451898735602513E-2</v>
      </c>
      <c r="AS26" s="12">
        <f t="shared" si="21"/>
        <v>2.4919472764186427E-2</v>
      </c>
      <c r="AT26" s="12">
        <f t="shared" si="21"/>
        <v>4.0512624704616571E-2</v>
      </c>
      <c r="AU26" s="12">
        <f t="shared" si="21"/>
        <v>6.5485242406004562E-2</v>
      </c>
      <c r="AV26" s="12">
        <f t="shared" si="21"/>
        <v>7.6701096591786422E-2</v>
      </c>
      <c r="AW26" s="12">
        <f t="shared" si="21"/>
        <v>0.11205701607353072</v>
      </c>
      <c r="AX26" s="12">
        <f t="shared" si="21"/>
        <v>0.10341593145333113</v>
      </c>
      <c r="AY26" s="12">
        <f t="shared" si="21"/>
        <v>0.10706889271955584</v>
      </c>
      <c r="AZ26" s="12">
        <f t="shared" si="21"/>
        <v>0.12221673251546192</v>
      </c>
      <c r="BA26" s="12">
        <f t="shared" si="21"/>
        <v>0.15199337997889595</v>
      </c>
      <c r="BB26" s="12">
        <f t="shared" si="21"/>
        <v>0.15403391477258827</v>
      </c>
      <c r="BC26" s="12">
        <f t="shared" si="21"/>
        <v>0.14454154509897918</v>
      </c>
      <c r="BD26" s="12">
        <f t="shared" si="21"/>
        <v>0.17810705114863662</v>
      </c>
      <c r="BE26" s="12">
        <f t="shared" si="21"/>
        <v>9.3910624275847579E-2</v>
      </c>
      <c r="BF26" s="12">
        <f t="shared" si="21"/>
        <v>0.10478915674477389</v>
      </c>
    </row>
    <row r="27" spans="1:58" x14ac:dyDescent="0.3">
      <c r="A27" t="str">
        <f t="shared" si="15"/>
        <v>Unlabeled</v>
      </c>
      <c r="L27" s="1" t="s">
        <v>6</v>
      </c>
      <c r="N27" s="12"/>
      <c r="O27" s="12">
        <f t="shared" ref="O27:BF27" si="22">O16/O$17</f>
        <v>8.1716871473081071E-2</v>
      </c>
      <c r="P27" s="12">
        <f t="shared" si="22"/>
        <v>0.10367381104654973</v>
      </c>
      <c r="Q27" s="12">
        <f t="shared" si="22"/>
        <v>7.7491984625822088E-2</v>
      </c>
      <c r="R27" s="12">
        <f t="shared" si="22"/>
        <v>8.1035481108643212E-2</v>
      </c>
      <c r="S27" s="12">
        <f t="shared" si="22"/>
        <v>5.0971605809761886E-2</v>
      </c>
      <c r="T27" s="12">
        <f t="shared" si="22"/>
        <v>4.9574378023232155E-2</v>
      </c>
      <c r="U27" s="12">
        <f t="shared" si="22"/>
        <v>5.5537573702928125E-2</v>
      </c>
      <c r="V27" s="12">
        <f t="shared" si="22"/>
        <v>4.0385688068627072E-2</v>
      </c>
      <c r="W27" s="12">
        <f t="shared" si="22"/>
        <v>3.4537587309030844E-2</v>
      </c>
      <c r="X27" s="12">
        <f t="shared" si="22"/>
        <v>3.614826754376823E-2</v>
      </c>
      <c r="Y27" s="12">
        <f t="shared" si="22"/>
        <v>4.3604437067548893E-2</v>
      </c>
      <c r="Z27" s="12">
        <f t="shared" si="22"/>
        <v>4.4930855042652595E-2</v>
      </c>
      <c r="AA27" s="12">
        <f t="shared" si="22"/>
        <v>5.8088692300415537E-2</v>
      </c>
      <c r="AB27" s="12">
        <f t="shared" si="22"/>
        <v>4.7708155427459674E-2</v>
      </c>
      <c r="AC27" s="12">
        <f t="shared" si="22"/>
        <v>6.9127865598913499E-2</v>
      </c>
      <c r="AD27" s="12">
        <f t="shared" si="22"/>
        <v>8.0602622823982978E-2</v>
      </c>
      <c r="AE27" s="12">
        <f t="shared" si="22"/>
        <v>7.2036156334889051E-2</v>
      </c>
      <c r="AF27" s="12">
        <f t="shared" si="22"/>
        <v>9.6256825770127868E-2</v>
      </c>
      <c r="AG27" s="12">
        <f t="shared" si="22"/>
        <v>2.1999184272480831E-2</v>
      </c>
      <c r="AH27" s="12">
        <f t="shared" si="22"/>
        <v>2.860761426861886E-2</v>
      </c>
      <c r="AI27" s="12">
        <f t="shared" si="22"/>
        <v>4.1736972654452816E-2</v>
      </c>
      <c r="AJ27" s="12">
        <f t="shared" si="22"/>
        <v>4.8607774361556264E-2</v>
      </c>
      <c r="AK27" s="12">
        <f t="shared" si="22"/>
        <v>4.4283958622745305E-2</v>
      </c>
      <c r="AL27" s="12">
        <f t="shared" si="22"/>
        <v>4.9616183974144031E-2</v>
      </c>
      <c r="AM27" s="12">
        <f t="shared" si="22"/>
        <v>4.2707123459663932E-2</v>
      </c>
      <c r="AN27" s="12">
        <f t="shared" si="22"/>
        <v>4.0129892855070418E-2</v>
      </c>
      <c r="AO27" s="12">
        <f t="shared" si="22"/>
        <v>2.7389039682263423E-2</v>
      </c>
      <c r="AP27" s="12">
        <f t="shared" si="22"/>
        <v>1.568644612418045E-2</v>
      </c>
      <c r="AQ27" s="12">
        <f t="shared" si="22"/>
        <v>2.457720357767697E-3</v>
      </c>
      <c r="AR27" s="12">
        <f t="shared" si="22"/>
        <v>1.5581327120288627E-2</v>
      </c>
      <c r="AS27" s="12">
        <f t="shared" si="22"/>
        <v>8.8200914334933406E-3</v>
      </c>
      <c r="AT27" s="12">
        <f t="shared" si="22"/>
        <v>5.8149088601469362E-4</v>
      </c>
      <c r="AU27" s="12">
        <f t="shared" si="22"/>
        <v>-8.2287611674003223E-6</v>
      </c>
      <c r="AV27" s="12">
        <f t="shared" si="22"/>
        <v>-5.4297508911830268E-6</v>
      </c>
      <c r="AW27" s="12">
        <f t="shared" si="22"/>
        <v>1.6445975300669974E-6</v>
      </c>
      <c r="AX27" s="12">
        <f t="shared" si="22"/>
        <v>-9.9622855117936495E-6</v>
      </c>
      <c r="AY27" s="12">
        <f t="shared" si="22"/>
        <v>1.092852766730114E-7</v>
      </c>
      <c r="AZ27" s="12">
        <f t="shared" si="22"/>
        <v>-1.9611521097528229E-7</v>
      </c>
      <c r="BA27" s="12">
        <f t="shared" si="22"/>
        <v>4.2185026176670605E-6</v>
      </c>
      <c r="BB27" s="12">
        <f t="shared" si="22"/>
        <v>5.6222874697472405E-8</v>
      </c>
      <c r="BC27" s="12">
        <f t="shared" si="22"/>
        <v>1.3260627990575043E-7</v>
      </c>
      <c r="BD27" s="12">
        <f t="shared" si="22"/>
        <v>7.4437194668571627E-7</v>
      </c>
      <c r="BE27" s="12">
        <f t="shared" si="22"/>
        <v>2.5840348872655873E-8</v>
      </c>
      <c r="BF27" s="12">
        <f t="shared" si="22"/>
        <v>0</v>
      </c>
    </row>
    <row r="28" spans="1:58" x14ac:dyDescent="0.3">
      <c r="N28" s="8"/>
      <c r="O28" s="8">
        <f t="shared" ref="O28:BF28" si="23">SUBTOTAL(9,O22:O27)</f>
        <v>1</v>
      </c>
      <c r="P28" s="8">
        <f t="shared" si="23"/>
        <v>0.99999999999999989</v>
      </c>
      <c r="Q28" s="8">
        <f t="shared" si="23"/>
        <v>1</v>
      </c>
      <c r="R28" s="8">
        <f t="shared" si="23"/>
        <v>1</v>
      </c>
      <c r="S28" s="8">
        <f t="shared" si="23"/>
        <v>1.0000000000000002</v>
      </c>
      <c r="T28" s="8">
        <f t="shared" si="23"/>
        <v>1</v>
      </c>
      <c r="U28" s="8">
        <f t="shared" si="23"/>
        <v>1.0000000000000002</v>
      </c>
      <c r="V28" s="8">
        <f t="shared" si="23"/>
        <v>0.99999999999999978</v>
      </c>
      <c r="W28" s="8">
        <f t="shared" si="23"/>
        <v>1</v>
      </c>
      <c r="X28" s="8">
        <f t="shared" si="23"/>
        <v>1.0000000000000002</v>
      </c>
      <c r="Y28" s="8">
        <f t="shared" si="23"/>
        <v>1</v>
      </c>
      <c r="Z28" s="8">
        <f t="shared" si="23"/>
        <v>1</v>
      </c>
      <c r="AA28" s="8">
        <f t="shared" si="23"/>
        <v>1</v>
      </c>
      <c r="AB28" s="8">
        <f t="shared" si="23"/>
        <v>0.99999999999999989</v>
      </c>
      <c r="AC28" s="8">
        <f t="shared" si="23"/>
        <v>1</v>
      </c>
      <c r="AD28" s="8">
        <f t="shared" si="23"/>
        <v>1</v>
      </c>
      <c r="AE28" s="8">
        <f t="shared" si="23"/>
        <v>1</v>
      </c>
      <c r="AF28" s="8">
        <f t="shared" si="23"/>
        <v>0.99999999999999989</v>
      </c>
      <c r="AG28" s="8">
        <f t="shared" si="23"/>
        <v>0.99999999999999989</v>
      </c>
      <c r="AH28" s="8">
        <f t="shared" si="23"/>
        <v>1.0000000000000002</v>
      </c>
      <c r="AI28" s="8">
        <f t="shared" si="23"/>
        <v>0.99999999999999978</v>
      </c>
      <c r="AJ28" s="8">
        <f t="shared" si="23"/>
        <v>1</v>
      </c>
      <c r="AK28" s="8">
        <f t="shared" si="23"/>
        <v>0.99999999999999989</v>
      </c>
      <c r="AL28" s="8">
        <f t="shared" si="23"/>
        <v>0.99999999999999989</v>
      </c>
      <c r="AM28" s="8">
        <f t="shared" si="23"/>
        <v>1</v>
      </c>
      <c r="AN28" s="8">
        <f t="shared" si="23"/>
        <v>1.0000000000000002</v>
      </c>
      <c r="AO28" s="8">
        <f t="shared" si="23"/>
        <v>0.99999999999999989</v>
      </c>
      <c r="AP28" s="8">
        <f t="shared" si="23"/>
        <v>0.99999999999999978</v>
      </c>
      <c r="AQ28" s="8">
        <f t="shared" si="23"/>
        <v>1</v>
      </c>
      <c r="AR28" s="8">
        <f t="shared" si="23"/>
        <v>1</v>
      </c>
      <c r="AS28" s="8">
        <f t="shared" si="23"/>
        <v>1</v>
      </c>
      <c r="AT28" s="8">
        <f t="shared" si="23"/>
        <v>1</v>
      </c>
      <c r="AU28" s="8">
        <f t="shared" si="23"/>
        <v>1.0000000000000002</v>
      </c>
      <c r="AV28" s="8">
        <f t="shared" si="23"/>
        <v>1</v>
      </c>
      <c r="AW28" s="8">
        <f t="shared" si="23"/>
        <v>1</v>
      </c>
      <c r="AX28" s="8">
        <f t="shared" si="23"/>
        <v>1.0000000000000002</v>
      </c>
      <c r="AY28" s="8">
        <f t="shared" si="23"/>
        <v>1.0000000000000002</v>
      </c>
      <c r="AZ28" s="8">
        <f t="shared" si="23"/>
        <v>0.99999999999999978</v>
      </c>
      <c r="BA28" s="8">
        <f t="shared" si="23"/>
        <v>1</v>
      </c>
      <c r="BB28" s="8">
        <f t="shared" si="23"/>
        <v>0.99999999999999989</v>
      </c>
      <c r="BC28" s="8">
        <f t="shared" si="23"/>
        <v>1</v>
      </c>
      <c r="BD28" s="8">
        <f t="shared" si="23"/>
        <v>1.0000000000000002</v>
      </c>
      <c r="BE28" s="8">
        <f t="shared" si="23"/>
        <v>1.0000000000000002</v>
      </c>
      <c r="BF28" s="8">
        <f t="shared" si="23"/>
        <v>1.0000000000000002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95C25-7AA2-4CFF-A41A-4FBC6CC35FAF}">
  <sheetPr>
    <tabColor rgb="FF00B050"/>
  </sheetPr>
  <dimension ref="A1:AT43"/>
  <sheetViews>
    <sheetView zoomScale="85" zoomScaleNormal="85" workbookViewId="0">
      <pane xSplit="1" ySplit="1" topLeftCell="F9" activePane="bottomRight" state="frozen"/>
      <selection activeCell="M41" sqref="M41"/>
      <selection pane="topRight" activeCell="M41" sqref="M41"/>
      <selection pane="bottomLeft" activeCell="M41" sqref="M41"/>
      <selection pane="bottomRight" activeCell="M41" sqref="M41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20" width="10.88671875" hidden="1" customWidth="1"/>
    <col min="21" max="29" width="7.88671875" hidden="1" customWidth="1"/>
    <col min="30" max="45" width="7.88671875" customWidth="1"/>
  </cols>
  <sheetData>
    <row r="1" spans="1:46" x14ac:dyDescent="0.3">
      <c r="A1" s="20" t="str">
        <f t="shared" ref="A1:J1" si="0">A11</f>
        <v>UnmodifiedUltimateDurationCategory</v>
      </c>
      <c r="B1" s="34">
        <f t="shared" si="0"/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 t="shared" si="0"/>
        <v>Share 2023</v>
      </c>
      <c r="L1" s="1" t="s">
        <v>82</v>
      </c>
      <c r="M1" s="1" t="s">
        <v>109</v>
      </c>
      <c r="N1" s="1" t="s">
        <v>110</v>
      </c>
      <c r="O1" s="1" t="s">
        <v>111</v>
      </c>
      <c r="P1" s="1" t="s">
        <v>112</v>
      </c>
      <c r="Q1" s="1" t="s">
        <v>113</v>
      </c>
      <c r="R1" s="1" t="s">
        <v>114</v>
      </c>
      <c r="S1" s="1" t="s">
        <v>115</v>
      </c>
      <c r="T1" s="1" t="s">
        <v>116</v>
      </c>
      <c r="U1" s="1" t="s">
        <v>117</v>
      </c>
      <c r="V1" s="1" t="s">
        <v>118</v>
      </c>
      <c r="W1" s="1" t="s">
        <v>119</v>
      </c>
      <c r="X1" s="1" t="s">
        <v>120</v>
      </c>
      <c r="Y1" s="1" t="s">
        <v>121</v>
      </c>
      <c r="Z1" s="1" t="s">
        <v>122</v>
      </c>
      <c r="AA1" s="1" t="s">
        <v>123</v>
      </c>
      <c r="AB1" s="1" t="s">
        <v>124</v>
      </c>
      <c r="AC1" s="1" t="s">
        <v>125</v>
      </c>
      <c r="AD1" s="1" t="s">
        <v>126</v>
      </c>
      <c r="AE1" s="1" t="s">
        <v>127</v>
      </c>
      <c r="AF1" s="1" t="s">
        <v>128</v>
      </c>
      <c r="AG1" s="1" t="s">
        <v>129</v>
      </c>
      <c r="AH1" s="1" t="s">
        <v>130</v>
      </c>
      <c r="AI1" s="1" t="s">
        <v>131</v>
      </c>
      <c r="AJ1" s="1" t="s">
        <v>132</v>
      </c>
      <c r="AK1" s="1" t="s">
        <v>133</v>
      </c>
      <c r="AL1" s="1" t="s">
        <v>134</v>
      </c>
      <c r="AM1" s="1" t="s">
        <v>135</v>
      </c>
      <c r="AN1" s="1" t="s">
        <v>136</v>
      </c>
      <c r="AO1" s="1" t="s">
        <v>137</v>
      </c>
      <c r="AP1" s="1" t="s">
        <v>138</v>
      </c>
      <c r="AQ1" s="1" t="s">
        <v>139</v>
      </c>
      <c r="AR1" s="1" t="s">
        <v>140</v>
      </c>
      <c r="AS1" s="1" t="s">
        <v>141</v>
      </c>
      <c r="AT1" t="s">
        <v>142</v>
      </c>
    </row>
    <row r="2" spans="1:46" x14ac:dyDescent="0.3">
      <c r="L2" s="15" t="s">
        <v>81</v>
      </c>
      <c r="W2" s="11">
        <v>74734263.211500004</v>
      </c>
      <c r="X2" s="11">
        <v>651380321.62720001</v>
      </c>
      <c r="Y2" s="11">
        <v>2369331120.6525998</v>
      </c>
      <c r="Z2" s="11">
        <v>389472349.0226</v>
      </c>
      <c r="AA2" s="11">
        <v>926767810.755</v>
      </c>
      <c r="AB2" s="11">
        <v>2068972351.9121001</v>
      </c>
      <c r="AC2" s="11">
        <v>9040956617.3367004</v>
      </c>
      <c r="AD2" s="11">
        <v>28856537613.895901</v>
      </c>
      <c r="AE2" s="11">
        <v>32918333255.053299</v>
      </c>
      <c r="AF2" s="11">
        <v>27982781954.174599</v>
      </c>
      <c r="AG2" s="11">
        <v>26925101823.864201</v>
      </c>
      <c r="AH2" s="11">
        <v>25383249734.852299</v>
      </c>
      <c r="AI2" s="11">
        <v>23787502633.623001</v>
      </c>
      <c r="AJ2" s="11">
        <v>19382392583.226101</v>
      </c>
      <c r="AK2" s="11">
        <v>30746778965.980701</v>
      </c>
      <c r="AL2" s="11">
        <v>27795380308.010201</v>
      </c>
      <c r="AM2" s="11">
        <v>28805789808.569698</v>
      </c>
      <c r="AN2" s="11">
        <v>29380050202.182201</v>
      </c>
      <c r="AO2" s="11">
        <v>33683745670.699699</v>
      </c>
      <c r="AP2" s="11">
        <v>28523254221.894501</v>
      </c>
      <c r="AQ2" s="11">
        <v>28203525700.0359</v>
      </c>
      <c r="AR2" s="11">
        <v>28935635884.5672</v>
      </c>
      <c r="AS2" s="11">
        <v>36928750733.372597</v>
      </c>
      <c r="AT2">
        <v>16422929412.2689</v>
      </c>
    </row>
    <row r="3" spans="1:46" x14ac:dyDescent="0.3">
      <c r="L3" s="15" t="s">
        <v>78</v>
      </c>
      <c r="V3">
        <v>3325939</v>
      </c>
      <c r="W3" s="11">
        <v>1135593048.9812</v>
      </c>
      <c r="X3" s="11">
        <v>4073193634.4717999</v>
      </c>
      <c r="Y3" s="11">
        <v>2801053908.6062999</v>
      </c>
      <c r="Z3" s="11">
        <v>5595888693.4327002</v>
      </c>
      <c r="AA3" s="11">
        <v>5968754342.2356005</v>
      </c>
      <c r="AB3" s="11">
        <v>10006023494.073299</v>
      </c>
      <c r="AC3" s="11">
        <v>16919146661.094999</v>
      </c>
      <c r="AD3" s="11">
        <v>49428273280.771301</v>
      </c>
      <c r="AE3" s="11">
        <v>64497043804.839897</v>
      </c>
      <c r="AF3" s="11">
        <v>71993109031.364502</v>
      </c>
      <c r="AG3" s="11">
        <v>67756887257.235703</v>
      </c>
      <c r="AH3" s="11">
        <v>64586846165.283798</v>
      </c>
      <c r="AI3" s="11">
        <v>67599850291.772697</v>
      </c>
      <c r="AJ3" s="11">
        <v>51205929042.384201</v>
      </c>
      <c r="AK3" s="11">
        <v>41645844951.572502</v>
      </c>
      <c r="AL3" s="11">
        <v>42797987636.202797</v>
      </c>
      <c r="AM3" s="11">
        <v>47604813509.662804</v>
      </c>
      <c r="AN3" s="11">
        <v>57417371953.536499</v>
      </c>
      <c r="AO3" s="11">
        <v>65349833722.916199</v>
      </c>
      <c r="AP3" s="11">
        <v>72771041702.474396</v>
      </c>
      <c r="AQ3" s="11">
        <v>92939493551.814896</v>
      </c>
      <c r="AR3" s="11">
        <v>59652985765.793297</v>
      </c>
      <c r="AS3" s="11">
        <v>64894316909.0513</v>
      </c>
      <c r="AT3">
        <v>29012879105.6647</v>
      </c>
    </row>
    <row r="4" spans="1:46" x14ac:dyDescent="0.3">
      <c r="L4" s="15" t="s">
        <v>77</v>
      </c>
      <c r="M4" s="1">
        <v>1135000</v>
      </c>
      <c r="N4" s="1">
        <v>3869000</v>
      </c>
      <c r="O4" s="1"/>
      <c r="P4" s="1">
        <v>2766869</v>
      </c>
      <c r="Q4" s="1">
        <v>1621810</v>
      </c>
      <c r="R4" s="1">
        <v>486569</v>
      </c>
      <c r="S4" s="1">
        <v>262350</v>
      </c>
      <c r="V4">
        <v>2850000</v>
      </c>
      <c r="W4" s="11">
        <v>2488488999.5</v>
      </c>
      <c r="X4" s="11">
        <v>3599840064.1739001</v>
      </c>
      <c r="Y4" s="11">
        <v>6015953466.0032997</v>
      </c>
      <c r="Z4" s="11">
        <v>7646423825.5375996</v>
      </c>
      <c r="AA4" s="11">
        <v>12781940178.976101</v>
      </c>
      <c r="AB4" s="11">
        <v>12707016832.746</v>
      </c>
      <c r="AC4" s="11">
        <v>18382045354.485401</v>
      </c>
      <c r="AD4" s="11">
        <v>43013018813.9571</v>
      </c>
      <c r="AE4" s="11">
        <v>61456442943.085899</v>
      </c>
      <c r="AF4" s="11">
        <v>64889783890.983498</v>
      </c>
      <c r="AG4" s="11">
        <v>63572657191.734901</v>
      </c>
      <c r="AH4" s="11">
        <v>63725600442.464302</v>
      </c>
      <c r="AI4" s="11">
        <v>65815030221.432098</v>
      </c>
      <c r="AJ4" s="11">
        <v>66981678840.504898</v>
      </c>
      <c r="AK4" s="11">
        <v>58302653259.290604</v>
      </c>
      <c r="AL4" s="11">
        <v>58391446511.951897</v>
      </c>
      <c r="AM4" s="11">
        <v>65460538451.463799</v>
      </c>
      <c r="AN4" s="11">
        <v>68049499095.304298</v>
      </c>
      <c r="AO4" s="11">
        <v>80071038165.365707</v>
      </c>
      <c r="AP4" s="11">
        <v>85734457565.216507</v>
      </c>
      <c r="AQ4" s="11">
        <v>81992826230.759995</v>
      </c>
      <c r="AR4" s="11">
        <v>73088473628.209702</v>
      </c>
      <c r="AS4" s="11">
        <v>80019283711.344193</v>
      </c>
      <c r="AT4">
        <v>36744921917.703003</v>
      </c>
    </row>
    <row r="5" spans="1:46" x14ac:dyDescent="0.3">
      <c r="L5" s="15" t="s">
        <v>80</v>
      </c>
      <c r="V5" s="1"/>
      <c r="W5" s="11">
        <v>343143083.98189998</v>
      </c>
      <c r="X5" s="11">
        <v>512987622.16229999</v>
      </c>
      <c r="Y5" s="11">
        <v>1555406585.2706001</v>
      </c>
      <c r="Z5" s="11">
        <v>3214333050.0116</v>
      </c>
      <c r="AA5" s="11">
        <v>3670535009.3269</v>
      </c>
      <c r="AB5" s="11">
        <v>7142400056.4632998</v>
      </c>
      <c r="AC5" s="11">
        <v>13399770947.028</v>
      </c>
      <c r="AD5" s="11">
        <v>32685815323.909401</v>
      </c>
      <c r="AE5" s="11">
        <v>41313453303.1465</v>
      </c>
      <c r="AF5" s="11">
        <v>38849292616.935204</v>
      </c>
      <c r="AG5" s="11">
        <v>41828046587.039101</v>
      </c>
      <c r="AH5" s="11">
        <v>45956875766.480301</v>
      </c>
      <c r="AI5" s="11">
        <v>41292247804.183601</v>
      </c>
      <c r="AJ5" s="11">
        <v>27466288391.1796</v>
      </c>
      <c r="AK5" s="11">
        <v>24160509911.494999</v>
      </c>
      <c r="AL5" s="11">
        <v>26125702052.733601</v>
      </c>
      <c r="AM5" s="11">
        <v>24403575266.768398</v>
      </c>
      <c r="AN5" s="11">
        <v>33231180408.836201</v>
      </c>
      <c r="AO5" s="11">
        <v>28223678359.408401</v>
      </c>
      <c r="AP5" s="11">
        <v>25021986219.673901</v>
      </c>
      <c r="AQ5" s="11">
        <v>28368396802.814201</v>
      </c>
      <c r="AR5" s="11">
        <v>33302321035.636002</v>
      </c>
      <c r="AS5" s="11">
        <v>35038088413.737999</v>
      </c>
      <c r="AT5">
        <v>11906482848.948999</v>
      </c>
    </row>
    <row r="6" spans="1:46" x14ac:dyDescent="0.3">
      <c r="L6" s="15" t="s">
        <v>76</v>
      </c>
      <c r="M6" s="1">
        <v>1499432000</v>
      </c>
      <c r="N6" s="1">
        <v>237541000</v>
      </c>
      <c r="O6">
        <v>364081104</v>
      </c>
      <c r="P6" s="1">
        <v>313330343</v>
      </c>
      <c r="Q6" s="1">
        <v>543901007</v>
      </c>
      <c r="R6" s="1">
        <v>665199848</v>
      </c>
      <c r="S6" s="1">
        <v>7555413</v>
      </c>
      <c r="T6">
        <v>38487552</v>
      </c>
      <c r="U6">
        <v>1052459050</v>
      </c>
      <c r="V6" s="1">
        <v>986981234</v>
      </c>
      <c r="W6" s="11">
        <v>5017460203.1224003</v>
      </c>
      <c r="X6" s="11">
        <v>8192697170.7767</v>
      </c>
      <c r="Y6" s="11">
        <v>17486318785.813599</v>
      </c>
      <c r="Z6" s="11">
        <v>30626288568.282101</v>
      </c>
      <c r="AA6" s="11">
        <v>40512720818.4011</v>
      </c>
      <c r="AB6" s="11">
        <v>51815186667.753197</v>
      </c>
      <c r="AC6" s="11">
        <v>65772432684.280701</v>
      </c>
      <c r="AD6" s="11">
        <v>81077775950.007599</v>
      </c>
      <c r="AE6" s="11">
        <v>94098037211.687897</v>
      </c>
      <c r="AF6" s="11">
        <v>92696048220.526901</v>
      </c>
      <c r="AG6" s="11">
        <v>82609319218.001602</v>
      </c>
      <c r="AH6" s="11">
        <v>90735877562.089203</v>
      </c>
      <c r="AI6" s="11">
        <v>91053079275.407104</v>
      </c>
      <c r="AJ6" s="11">
        <v>85766613506.128006</v>
      </c>
      <c r="AK6" s="11">
        <v>74118708907.793396</v>
      </c>
      <c r="AL6" s="11">
        <v>67818107774.569199</v>
      </c>
      <c r="AM6" s="11">
        <v>79407671997.071701</v>
      </c>
      <c r="AN6" s="11">
        <v>80942450240.406799</v>
      </c>
      <c r="AO6" s="11">
        <v>95121752375.315903</v>
      </c>
      <c r="AP6" s="11">
        <v>117010753285.659</v>
      </c>
      <c r="AQ6" s="11">
        <v>126447924395.129</v>
      </c>
      <c r="AR6" s="11">
        <v>118797441322.72701</v>
      </c>
      <c r="AS6" s="11">
        <v>129048417577.283</v>
      </c>
      <c r="AT6">
        <v>90725890721.248398</v>
      </c>
    </row>
    <row r="7" spans="1:46" x14ac:dyDescent="0.3">
      <c r="L7" s="15" t="s">
        <v>79</v>
      </c>
      <c r="M7" s="1">
        <v>2200000</v>
      </c>
      <c r="N7" s="1">
        <v>387000</v>
      </c>
      <c r="O7" s="1">
        <v>2335875</v>
      </c>
      <c r="P7" s="1">
        <v>4100000</v>
      </c>
      <c r="Q7" s="1">
        <v>1450000</v>
      </c>
      <c r="R7" s="1">
        <v>600000</v>
      </c>
      <c r="S7" s="1">
        <v>-245000</v>
      </c>
      <c r="T7" s="1"/>
      <c r="U7" s="1"/>
      <c r="V7" s="1"/>
      <c r="W7" s="11">
        <v>995882938.29040003</v>
      </c>
      <c r="X7" s="11">
        <v>1727062264.7525001</v>
      </c>
      <c r="Y7" s="11">
        <v>3828081469.2677999</v>
      </c>
      <c r="Z7" s="11">
        <v>8312847238.1039</v>
      </c>
      <c r="AA7" s="11">
        <v>6488614279.3282003</v>
      </c>
      <c r="AB7" s="11">
        <v>9320351023.9062996</v>
      </c>
      <c r="AC7" s="11">
        <v>14305397663.6952</v>
      </c>
      <c r="AD7" s="11">
        <v>41150939311.035599</v>
      </c>
      <c r="AE7" s="11">
        <v>53100621925.814301</v>
      </c>
      <c r="AF7" s="11">
        <v>62151502496.308601</v>
      </c>
      <c r="AG7" s="11">
        <v>65971425889.149399</v>
      </c>
      <c r="AH7" s="11">
        <v>67153848761.326103</v>
      </c>
      <c r="AI7" s="11">
        <v>62588138394.781303</v>
      </c>
      <c r="AJ7" s="11">
        <v>50536606062.958</v>
      </c>
      <c r="AK7" s="11">
        <v>51537548736.9748</v>
      </c>
      <c r="AL7" s="11">
        <v>48770671225.681099</v>
      </c>
      <c r="AM7" s="11">
        <v>50284326446.8601</v>
      </c>
      <c r="AN7" s="11">
        <v>49643695623.074402</v>
      </c>
      <c r="AO7" s="11">
        <v>55218849243.165398</v>
      </c>
      <c r="AP7" s="11">
        <v>54795830259.398201</v>
      </c>
      <c r="AQ7" s="11">
        <v>63790385257.301697</v>
      </c>
      <c r="AR7" s="11">
        <v>71747565105.793503</v>
      </c>
      <c r="AS7" s="11">
        <v>67911576621.5159</v>
      </c>
      <c r="AT7">
        <v>31035713806.674702</v>
      </c>
    </row>
    <row r="8" spans="1:46" x14ac:dyDescent="0.3">
      <c r="L8" s="15"/>
      <c r="M8" s="1">
        <v>118847362405</v>
      </c>
      <c r="N8" s="1">
        <v>135912396844</v>
      </c>
      <c r="O8" s="1">
        <v>123040243571</v>
      </c>
      <c r="P8" s="1">
        <v>121053184930</v>
      </c>
      <c r="Q8" s="1">
        <v>116614929908</v>
      </c>
      <c r="R8" s="1">
        <v>115925728451</v>
      </c>
      <c r="S8" s="1">
        <v>118441206335</v>
      </c>
      <c r="T8" s="1">
        <v>115943664327</v>
      </c>
      <c r="U8" s="1">
        <v>115913423117</v>
      </c>
      <c r="V8" s="1">
        <v>121191879315</v>
      </c>
      <c r="W8" s="11">
        <v>122123183969.3</v>
      </c>
      <c r="X8" s="11">
        <v>125236477465.87199</v>
      </c>
      <c r="Y8" s="11">
        <v>135754375890.51401</v>
      </c>
      <c r="Z8" s="11">
        <v>155747833787.94699</v>
      </c>
      <c r="AA8" s="11">
        <v>159412624609.76599</v>
      </c>
      <c r="AB8" s="11">
        <v>172603410599.03601</v>
      </c>
      <c r="AC8" s="11">
        <v>157345428182.93201</v>
      </c>
      <c r="AD8" s="11">
        <v>51941120287.331902</v>
      </c>
      <c r="AE8" s="11">
        <v>30604167303.7766</v>
      </c>
      <c r="AF8" s="11">
        <v>22992862576.691898</v>
      </c>
      <c r="AG8" s="11">
        <v>13740430873.9828</v>
      </c>
      <c r="AH8" s="11">
        <v>11023617528.6661</v>
      </c>
      <c r="AI8" s="11">
        <v>5500582034.3870001</v>
      </c>
      <c r="AJ8" s="11">
        <v>5241543916.3006001</v>
      </c>
      <c r="AK8" s="11">
        <v>2772315891.3920002</v>
      </c>
      <c r="AL8" s="11">
        <v>2485146257.4755998</v>
      </c>
      <c r="AM8" s="11">
        <v>2395070147.9956002</v>
      </c>
      <c r="AN8" s="11">
        <v>1951599281.9978001</v>
      </c>
      <c r="AO8" s="11">
        <v>1286923216.5804999</v>
      </c>
      <c r="AP8" s="11">
        <v>-1917104.3713</v>
      </c>
      <c r="AQ8" s="11">
        <v>858947165.73239994</v>
      </c>
      <c r="AR8" s="11">
        <v>1539465854.9308</v>
      </c>
      <c r="AS8" s="11">
        <v>480258082.89829999</v>
      </c>
      <c r="AT8">
        <v>151728558.21689999</v>
      </c>
    </row>
    <row r="9" spans="1:46" x14ac:dyDescent="0.3">
      <c r="L9" s="1" t="s">
        <v>24</v>
      </c>
      <c r="M9" s="11">
        <f t="shared" ref="M9:AT9" si="1">SUBTOTAL(9,M2:M8)</f>
        <v>120350129405</v>
      </c>
      <c r="N9" s="11">
        <f t="shared" si="1"/>
        <v>136154193844</v>
      </c>
      <c r="O9" s="11">
        <f t="shared" si="1"/>
        <v>123406660550</v>
      </c>
      <c r="P9" s="11">
        <f t="shared" si="1"/>
        <v>121373382142</v>
      </c>
      <c r="Q9" s="11">
        <f t="shared" si="1"/>
        <v>117161902725</v>
      </c>
      <c r="R9" s="11">
        <f t="shared" si="1"/>
        <v>116592014868</v>
      </c>
      <c r="S9" s="11">
        <f t="shared" si="1"/>
        <v>118448779098</v>
      </c>
      <c r="T9" s="11">
        <f t="shared" si="1"/>
        <v>115982151879</v>
      </c>
      <c r="U9" s="11">
        <f t="shared" si="1"/>
        <v>116965882167</v>
      </c>
      <c r="V9" s="11">
        <f t="shared" si="1"/>
        <v>122185036488</v>
      </c>
      <c r="W9" s="11">
        <f t="shared" si="1"/>
        <v>132178486506.38741</v>
      </c>
      <c r="X9" s="11">
        <f t="shared" si="1"/>
        <v>143993638543.8364</v>
      </c>
      <c r="Y9" s="11">
        <f t="shared" si="1"/>
        <v>169810521226.1282</v>
      </c>
      <c r="Z9" s="11">
        <f t="shared" si="1"/>
        <v>211533087512.33749</v>
      </c>
      <c r="AA9" s="11">
        <f t="shared" si="1"/>
        <v>229761957048.78888</v>
      </c>
      <c r="AB9" s="11">
        <f t="shared" si="1"/>
        <v>265663361025.8902</v>
      </c>
      <c r="AC9" s="11">
        <f t="shared" si="1"/>
        <v>295165178110.85303</v>
      </c>
      <c r="AD9" s="11">
        <f t="shared" si="1"/>
        <v>328153480580.90881</v>
      </c>
      <c r="AE9" s="11">
        <f t="shared" si="1"/>
        <v>377988099747.40442</v>
      </c>
      <c r="AF9" s="11">
        <f t="shared" si="1"/>
        <v>381555380786.98517</v>
      </c>
      <c r="AG9" s="11">
        <f t="shared" si="1"/>
        <v>362403868841.00769</v>
      </c>
      <c r="AH9" s="11">
        <f t="shared" si="1"/>
        <v>368565915961.16211</v>
      </c>
      <c r="AI9" s="11">
        <f t="shared" si="1"/>
        <v>357636430655.58679</v>
      </c>
      <c r="AJ9" s="11">
        <f t="shared" si="1"/>
        <v>306581052342.6814</v>
      </c>
      <c r="AK9" s="11">
        <f t="shared" si="1"/>
        <v>283284360624.49902</v>
      </c>
      <c r="AL9" s="11">
        <f t="shared" si="1"/>
        <v>274184441766.62439</v>
      </c>
      <c r="AM9" s="11">
        <f t="shared" si="1"/>
        <v>298361785628.39209</v>
      </c>
      <c r="AN9" s="11">
        <f t="shared" si="1"/>
        <v>320615846805.33826</v>
      </c>
      <c r="AO9" s="11">
        <f t="shared" si="1"/>
        <v>358955820753.45184</v>
      </c>
      <c r="AP9" s="11">
        <f t="shared" si="1"/>
        <v>383855406149.94519</v>
      </c>
      <c r="AQ9" s="11">
        <f t="shared" si="1"/>
        <v>422601499103.58807</v>
      </c>
      <c r="AR9" s="11">
        <f t="shared" si="1"/>
        <v>387063888597.65747</v>
      </c>
      <c r="AS9" s="11">
        <f t="shared" si="1"/>
        <v>414320692049.20325</v>
      </c>
      <c r="AT9" s="11">
        <f t="shared" si="1"/>
        <v>216000546370.72559</v>
      </c>
    </row>
    <row r="10" spans="1:46" x14ac:dyDescent="0.3">
      <c r="A10" s="1">
        <v>1000000000</v>
      </c>
    </row>
    <row r="11" spans="1:46" x14ac:dyDescent="0.3">
      <c r="A11" s="26" t="str">
        <f t="shared" ref="A11:A19" si="2">L11</f>
        <v>UnmodifiedUltimateDurationCategory</v>
      </c>
      <c r="B11" s="33">
        <f t="shared" ref="B11:B19" si="3">AL11</f>
        <v>2015</v>
      </c>
      <c r="C11" s="34">
        <f t="shared" ref="C11:C19" si="4">AR11</f>
        <v>2021</v>
      </c>
      <c r="D11" s="34">
        <f t="shared" ref="D11:D19" si="5">AS11</f>
        <v>2022</v>
      </c>
      <c r="E11" s="34">
        <f t="shared" ref="E11:E19" si="6">AT11</f>
        <v>2023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2023/2022</v>
      </c>
      <c r="I11" s="34" t="str">
        <f>"Share "&amp;AS11</f>
        <v>Share 2022</v>
      </c>
      <c r="J11" s="34" t="str">
        <f>"Share "&amp;AT11</f>
        <v>Share 2023</v>
      </c>
      <c r="L11" s="1" t="str">
        <f t="shared" ref="L11:AC11" si="7">L1</f>
        <v>UnmodifiedUltimateDurationCategory</v>
      </c>
      <c r="M11" s="1" t="str">
        <f t="shared" si="7"/>
        <v>1990</v>
      </c>
      <c r="N11" s="1" t="str">
        <f t="shared" si="7"/>
        <v>1991</v>
      </c>
      <c r="O11" s="1" t="str">
        <f t="shared" si="7"/>
        <v>1992</v>
      </c>
      <c r="P11" s="1" t="str">
        <f t="shared" si="7"/>
        <v>1993</v>
      </c>
      <c r="Q11" s="1" t="str">
        <f t="shared" si="7"/>
        <v>1994</v>
      </c>
      <c r="R11" s="1" t="str">
        <f t="shared" si="7"/>
        <v>1995</v>
      </c>
      <c r="S11" s="1" t="str">
        <f t="shared" si="7"/>
        <v>1996</v>
      </c>
      <c r="T11" s="1" t="str">
        <f t="shared" si="7"/>
        <v>1997</v>
      </c>
      <c r="U11" s="1" t="str">
        <f t="shared" si="7"/>
        <v>1998</v>
      </c>
      <c r="V11" s="1" t="str">
        <f t="shared" si="7"/>
        <v>1999</v>
      </c>
      <c r="W11" s="1" t="str">
        <f t="shared" si="7"/>
        <v>2000</v>
      </c>
      <c r="X11" s="1" t="str">
        <f t="shared" si="7"/>
        <v>2001</v>
      </c>
      <c r="Y11" s="1" t="str">
        <f t="shared" si="7"/>
        <v>2002</v>
      </c>
      <c r="Z11" s="1" t="str">
        <f t="shared" si="7"/>
        <v>2003</v>
      </c>
      <c r="AA11" s="1" t="str">
        <f t="shared" si="7"/>
        <v>2004</v>
      </c>
      <c r="AB11" s="1" t="str">
        <f t="shared" si="7"/>
        <v>2005</v>
      </c>
      <c r="AC11" s="1" t="str">
        <f t="shared" si="7"/>
        <v>2006</v>
      </c>
      <c r="AD11" s="1">
        <f t="shared" ref="AD11:AT11" si="8">AD1+0</f>
        <v>2007</v>
      </c>
      <c r="AE11" s="1">
        <f t="shared" si="8"/>
        <v>2008</v>
      </c>
      <c r="AF11" s="1">
        <f t="shared" si="8"/>
        <v>2009</v>
      </c>
      <c r="AG11" s="1">
        <f t="shared" si="8"/>
        <v>2010</v>
      </c>
      <c r="AH11" s="1">
        <f t="shared" si="8"/>
        <v>2011</v>
      </c>
      <c r="AI11" s="1">
        <f t="shared" si="8"/>
        <v>2012</v>
      </c>
      <c r="AJ11" s="1">
        <f t="shared" si="8"/>
        <v>2013</v>
      </c>
      <c r="AK11" s="1">
        <f t="shared" si="8"/>
        <v>2014</v>
      </c>
      <c r="AL11" s="1">
        <f t="shared" si="8"/>
        <v>2015</v>
      </c>
      <c r="AM11" s="1">
        <f t="shared" si="8"/>
        <v>2016</v>
      </c>
      <c r="AN11" s="1">
        <f t="shared" si="8"/>
        <v>2017</v>
      </c>
      <c r="AO11" s="1">
        <f t="shared" si="8"/>
        <v>2018</v>
      </c>
      <c r="AP11" s="1">
        <f t="shared" si="8"/>
        <v>2019</v>
      </c>
      <c r="AQ11" s="1">
        <f t="shared" si="8"/>
        <v>2020</v>
      </c>
      <c r="AR11" s="1">
        <f t="shared" si="8"/>
        <v>2021</v>
      </c>
      <c r="AS11" s="1">
        <f t="shared" si="8"/>
        <v>2022</v>
      </c>
      <c r="AT11" s="1">
        <f t="shared" si="8"/>
        <v>2023</v>
      </c>
    </row>
    <row r="12" spans="1:46" x14ac:dyDescent="0.3">
      <c r="A12" s="4" t="str">
        <f t="shared" si="2"/>
        <v>&lt;=2 Months</v>
      </c>
      <c r="B12" s="31">
        <f t="shared" si="3"/>
        <v>33.33910128638329</v>
      </c>
      <c r="C12" s="31">
        <f t="shared" si="4"/>
        <v>30.940516502613995</v>
      </c>
      <c r="D12" s="31">
        <f t="shared" si="5"/>
        <v>36.928750733372596</v>
      </c>
      <c r="E12" s="31">
        <f t="shared" si="6"/>
        <v>15.664163459002721</v>
      </c>
      <c r="F12" s="12">
        <f t="shared" ref="F12:F20" si="9">(D12/C12)-1</f>
        <v>0.19354021547289579</v>
      </c>
      <c r="G12" s="8">
        <f>(D12/B12)-1</f>
        <v>0.10767085219706951</v>
      </c>
      <c r="H12" s="8">
        <f t="shared" ref="H12:H20" si="10">E12/D12</f>
        <v>0.42417257957353482</v>
      </c>
      <c r="I12" s="21">
        <f t="shared" ref="I12:J19" si="11">AS23</f>
        <v>8.9130838604090448E-2</v>
      </c>
      <c r="J12" s="21">
        <f t="shared" si="11"/>
        <v>7.6031888290143193E-2</v>
      </c>
      <c r="L12" s="1" t="str">
        <f t="shared" ref="L12:L19" si="12">L2</f>
        <v>&lt;=2 Months</v>
      </c>
      <c r="M12" s="54" t="str">
        <f t="shared" ref="M12:AT12" si="13">IF(M2="","",M2/VLOOKUP(M$11,deflator,2,FALSE)/$A$10)</f>
        <v/>
      </c>
      <c r="N12" s="54" t="str">
        <f t="shared" si="13"/>
        <v/>
      </c>
      <c r="O12" s="54" t="str">
        <f t="shared" si="13"/>
        <v/>
      </c>
      <c r="P12" s="54" t="str">
        <f t="shared" si="13"/>
        <v/>
      </c>
      <c r="Q12" s="54" t="str">
        <f t="shared" si="13"/>
        <v/>
      </c>
      <c r="R12" s="54" t="str">
        <f t="shared" si="13"/>
        <v/>
      </c>
      <c r="S12" s="54" t="str">
        <f t="shared" si="13"/>
        <v/>
      </c>
      <c r="T12" s="54" t="str">
        <f t="shared" si="13"/>
        <v/>
      </c>
      <c r="U12" s="54" t="str">
        <f t="shared" si="13"/>
        <v/>
      </c>
      <c r="V12" s="54" t="str">
        <f t="shared" si="13"/>
        <v/>
      </c>
      <c r="W12" s="54" t="e">
        <f t="shared" si="13"/>
        <v>#N/A</v>
      </c>
      <c r="X12" s="54" t="e">
        <f t="shared" si="13"/>
        <v>#N/A</v>
      </c>
      <c r="Y12" s="54" t="e">
        <f t="shared" si="13"/>
        <v>#N/A</v>
      </c>
      <c r="Z12" s="54" t="e">
        <f t="shared" si="13"/>
        <v>#N/A</v>
      </c>
      <c r="AA12" s="54" t="e">
        <f t="shared" si="13"/>
        <v>#N/A</v>
      </c>
      <c r="AB12" s="54" t="e">
        <f t="shared" si="13"/>
        <v>#N/A</v>
      </c>
      <c r="AC12" s="54" t="e">
        <f t="shared" si="13"/>
        <v>#N/A</v>
      </c>
      <c r="AD12" s="54">
        <f t="shared" si="13"/>
        <v>39.268465327772162</v>
      </c>
      <c r="AE12" s="54">
        <f t="shared" si="13"/>
        <v>43.880657405485337</v>
      </c>
      <c r="AF12" s="54">
        <f t="shared" si="13"/>
        <v>36.926246816065671</v>
      </c>
      <c r="AG12" s="54">
        <f t="shared" si="13"/>
        <v>35.224164464444144</v>
      </c>
      <c r="AH12" s="54">
        <f t="shared" si="13"/>
        <v>32.551045189892378</v>
      </c>
      <c r="AI12" s="54">
        <f t="shared" si="13"/>
        <v>29.955602060805916</v>
      </c>
      <c r="AJ12" s="54">
        <f t="shared" si="13"/>
        <v>23.969603230094851</v>
      </c>
      <c r="AK12" s="54">
        <f t="shared" si="13"/>
        <v>37.301944855375162</v>
      </c>
      <c r="AL12" s="54">
        <f t="shared" si="13"/>
        <v>33.33910128638329</v>
      </c>
      <c r="AM12" s="54">
        <f t="shared" si="13"/>
        <v>34.267080224668561</v>
      </c>
      <c r="AN12" s="54">
        <f t="shared" si="13"/>
        <v>34.337166810265281</v>
      </c>
      <c r="AO12" s="54">
        <f t="shared" si="13"/>
        <v>38.463856473285077</v>
      </c>
      <c r="AP12" s="54">
        <f t="shared" si="13"/>
        <v>31.9453344431777</v>
      </c>
      <c r="AQ12" s="54">
        <f t="shared" si="13"/>
        <v>31.17140594474073</v>
      </c>
      <c r="AR12" s="54">
        <f t="shared" si="13"/>
        <v>30.940516502613995</v>
      </c>
      <c r="AS12" s="54">
        <f t="shared" si="13"/>
        <v>36.928750733372596</v>
      </c>
      <c r="AT12" s="54">
        <f t="shared" si="13"/>
        <v>15.664163459002721</v>
      </c>
    </row>
    <row r="13" spans="1:46" x14ac:dyDescent="0.3">
      <c r="A13" s="4" t="str">
        <f t="shared" si="2"/>
        <v>&gt;1-2 Years</v>
      </c>
      <c r="B13" s="31">
        <f t="shared" si="3"/>
        <v>51.333942145974149</v>
      </c>
      <c r="C13" s="31">
        <f t="shared" si="4"/>
        <v>63.786197679558342</v>
      </c>
      <c r="D13" s="31">
        <f t="shared" si="5"/>
        <v>64.894316909051298</v>
      </c>
      <c r="E13" s="31">
        <f t="shared" si="6"/>
        <v>27.672437073735829</v>
      </c>
      <c r="F13" s="12">
        <f t="shared" si="9"/>
        <v>1.7372398258629573E-2</v>
      </c>
      <c r="G13" s="8">
        <f>(D13/B13)-1</f>
        <v>0.26416001180109294</v>
      </c>
      <c r="H13" s="8">
        <f t="shared" si="10"/>
        <v>0.42642311980136038</v>
      </c>
      <c r="I13" s="21">
        <f t="shared" si="11"/>
        <v>0.15662823062996978</v>
      </c>
      <c r="J13" s="21">
        <f t="shared" si="11"/>
        <v>0.13431854499048063</v>
      </c>
      <c r="L13" s="1" t="str">
        <f t="shared" si="12"/>
        <v>&gt;1-2 Years</v>
      </c>
      <c r="M13" s="54" t="str">
        <f t="shared" ref="M13:AT13" si="14">IF(M3="","",M3/VLOOKUP(M$11,deflator,2,FALSE)/$A$10)</f>
        <v/>
      </c>
      <c r="N13" s="54" t="str">
        <f t="shared" si="14"/>
        <v/>
      </c>
      <c r="O13" s="54" t="str">
        <f t="shared" si="14"/>
        <v/>
      </c>
      <c r="P13" s="54" t="str">
        <f t="shared" si="14"/>
        <v/>
      </c>
      <c r="Q13" s="54" t="str">
        <f t="shared" si="14"/>
        <v/>
      </c>
      <c r="R13" s="54" t="str">
        <f t="shared" si="14"/>
        <v/>
      </c>
      <c r="S13" s="54" t="str">
        <f t="shared" si="14"/>
        <v/>
      </c>
      <c r="T13" s="54" t="str">
        <f t="shared" si="14"/>
        <v/>
      </c>
      <c r="U13" s="54" t="str">
        <f t="shared" si="14"/>
        <v/>
      </c>
      <c r="V13" s="54" t="e">
        <f t="shared" si="14"/>
        <v>#N/A</v>
      </c>
      <c r="W13" s="54" t="e">
        <f t="shared" si="14"/>
        <v>#N/A</v>
      </c>
      <c r="X13" s="54" t="e">
        <f t="shared" si="14"/>
        <v>#N/A</v>
      </c>
      <c r="Y13" s="54" t="e">
        <f t="shared" si="14"/>
        <v>#N/A</v>
      </c>
      <c r="Z13" s="54" t="e">
        <f t="shared" si="14"/>
        <v>#N/A</v>
      </c>
      <c r="AA13" s="54" t="e">
        <f t="shared" si="14"/>
        <v>#N/A</v>
      </c>
      <c r="AB13" s="54" t="e">
        <f t="shared" si="14"/>
        <v>#N/A</v>
      </c>
      <c r="AC13" s="54" t="e">
        <f t="shared" si="14"/>
        <v>#N/A</v>
      </c>
      <c r="AD13" s="54">
        <f t="shared" si="14"/>
        <v>67.26283178904103</v>
      </c>
      <c r="AE13" s="54">
        <f t="shared" si="14"/>
        <v>85.975576616786924</v>
      </c>
      <c r="AF13" s="54">
        <f t="shared" si="14"/>
        <v>95.002538257333455</v>
      </c>
      <c r="AG13" s="54">
        <f t="shared" si="14"/>
        <v>88.641437865698734</v>
      </c>
      <c r="AH13" s="54">
        <f t="shared" si="14"/>
        <v>82.825066536383488</v>
      </c>
      <c r="AI13" s="54">
        <f t="shared" si="14"/>
        <v>85.12849145618685</v>
      </c>
      <c r="AJ13" s="54">
        <f t="shared" si="14"/>
        <v>63.324782887564858</v>
      </c>
      <c r="AK13" s="54">
        <f t="shared" si="14"/>
        <v>50.524674911732234</v>
      </c>
      <c r="AL13" s="54">
        <f t="shared" si="14"/>
        <v>51.333942145974149</v>
      </c>
      <c r="AM13" s="54">
        <f t="shared" si="14"/>
        <v>56.630211303239363</v>
      </c>
      <c r="AN13" s="54">
        <f t="shared" si="14"/>
        <v>67.105054790859185</v>
      </c>
      <c r="AO13" s="54">
        <f t="shared" si="14"/>
        <v>74.623726513224199</v>
      </c>
      <c r="AP13" s="54">
        <f t="shared" si="14"/>
        <v>81.501754564159654</v>
      </c>
      <c r="AQ13" s="54">
        <f t="shared" si="14"/>
        <v>102.71959302586585</v>
      </c>
      <c r="AR13" s="54">
        <f t="shared" si="14"/>
        <v>63.786197679558342</v>
      </c>
      <c r="AS13" s="54">
        <f t="shared" si="14"/>
        <v>64.894316909051298</v>
      </c>
      <c r="AT13" s="54">
        <f t="shared" si="14"/>
        <v>27.672437073735829</v>
      </c>
    </row>
    <row r="14" spans="1:46" x14ac:dyDescent="0.3">
      <c r="A14" s="4" t="str">
        <f t="shared" si="2"/>
        <v>&gt;2-4 Years</v>
      </c>
      <c r="B14" s="31">
        <f t="shared" si="3"/>
        <v>70.037478456784498</v>
      </c>
      <c r="C14" s="31">
        <f t="shared" si="4"/>
        <v>78.152598182596137</v>
      </c>
      <c r="D14" s="31">
        <f t="shared" si="5"/>
        <v>80.019283711344187</v>
      </c>
      <c r="E14" s="31">
        <f t="shared" si="6"/>
        <v>35.047246977582475</v>
      </c>
      <c r="F14" s="12">
        <f t="shared" si="9"/>
        <v>2.3885137182345639E-2</v>
      </c>
      <c r="G14" s="8">
        <f>(D14/B14)-1</f>
        <v>0.14252091129635391</v>
      </c>
      <c r="H14" s="8">
        <f t="shared" si="10"/>
        <v>0.43798501251285121</v>
      </c>
      <c r="I14" s="21">
        <f t="shared" si="11"/>
        <v>0.19313368906480147</v>
      </c>
      <c r="J14" s="21">
        <f t="shared" si="11"/>
        <v>0.17011494894386536</v>
      </c>
      <c r="L14" s="1" t="str">
        <f t="shared" si="12"/>
        <v>&gt;2-4 Years</v>
      </c>
      <c r="M14" s="54" t="e">
        <f t="shared" ref="M14:AT14" si="15">IF(M4="","",M4/VLOOKUP(M$11,deflator,2,FALSE)/$A$10)</f>
        <v>#N/A</v>
      </c>
      <c r="N14" s="54" t="e">
        <f t="shared" si="15"/>
        <v>#N/A</v>
      </c>
      <c r="O14" s="54" t="str">
        <f t="shared" si="15"/>
        <v/>
      </c>
      <c r="P14" s="54" t="e">
        <f t="shared" si="15"/>
        <v>#N/A</v>
      </c>
      <c r="Q14" s="54" t="e">
        <f t="shared" si="15"/>
        <v>#N/A</v>
      </c>
      <c r="R14" s="54" t="e">
        <f t="shared" si="15"/>
        <v>#N/A</v>
      </c>
      <c r="S14" s="54" t="e">
        <f t="shared" si="15"/>
        <v>#N/A</v>
      </c>
      <c r="T14" s="54" t="str">
        <f t="shared" si="15"/>
        <v/>
      </c>
      <c r="U14" s="54" t="str">
        <f t="shared" si="15"/>
        <v/>
      </c>
      <c r="V14" s="54" t="e">
        <f t="shared" si="15"/>
        <v>#N/A</v>
      </c>
      <c r="W14" s="54" t="e">
        <f t="shared" si="15"/>
        <v>#N/A</v>
      </c>
      <c r="X14" s="54" t="e">
        <f t="shared" si="15"/>
        <v>#N/A</v>
      </c>
      <c r="Y14" s="54" t="e">
        <f t="shared" si="15"/>
        <v>#N/A</v>
      </c>
      <c r="Z14" s="54" t="e">
        <f t="shared" si="15"/>
        <v>#N/A</v>
      </c>
      <c r="AA14" s="54" t="e">
        <f t="shared" si="15"/>
        <v>#N/A</v>
      </c>
      <c r="AB14" s="54" t="e">
        <f t="shared" si="15"/>
        <v>#N/A</v>
      </c>
      <c r="AC14" s="54" t="e">
        <f t="shared" si="15"/>
        <v>#N/A</v>
      </c>
      <c r="AD14" s="54">
        <f t="shared" si="15"/>
        <v>58.532844811060066</v>
      </c>
      <c r="AE14" s="54">
        <f t="shared" si="15"/>
        <v>81.922407712769925</v>
      </c>
      <c r="AF14" s="54">
        <f t="shared" si="15"/>
        <v>85.628947819541324</v>
      </c>
      <c r="AG14" s="54">
        <f t="shared" si="15"/>
        <v>83.167512123525995</v>
      </c>
      <c r="AH14" s="54">
        <f t="shared" si="15"/>
        <v>81.7206197560878</v>
      </c>
      <c r="AI14" s="54">
        <f t="shared" si="15"/>
        <v>82.880867542035773</v>
      </c>
      <c r="AJ14" s="54">
        <f t="shared" si="15"/>
        <v>82.834162944465092</v>
      </c>
      <c r="AK14" s="54">
        <f t="shared" si="15"/>
        <v>70.732689079607113</v>
      </c>
      <c r="AL14" s="54">
        <f t="shared" si="15"/>
        <v>70.037478456784498</v>
      </c>
      <c r="AM14" s="54">
        <f t="shared" si="15"/>
        <v>77.871203586960092</v>
      </c>
      <c r="AN14" s="54">
        <f t="shared" si="15"/>
        <v>79.531075873277686</v>
      </c>
      <c r="AO14" s="54">
        <f t="shared" si="15"/>
        <v>91.434039128807555</v>
      </c>
      <c r="AP14" s="54">
        <f t="shared" si="15"/>
        <v>96.020457515781899</v>
      </c>
      <c r="AQ14" s="54">
        <f t="shared" si="15"/>
        <v>90.620998884276105</v>
      </c>
      <c r="AR14" s="54">
        <f t="shared" si="15"/>
        <v>78.152598182596137</v>
      </c>
      <c r="AS14" s="54">
        <f t="shared" si="15"/>
        <v>80.019283711344187</v>
      </c>
      <c r="AT14" s="54">
        <f t="shared" si="15"/>
        <v>35.047246977582475</v>
      </c>
    </row>
    <row r="15" spans="1:46" x14ac:dyDescent="0.3">
      <c r="A15" s="4" t="str">
        <f t="shared" si="2"/>
        <v>&gt;2-7 Months</v>
      </c>
      <c r="B15" s="31">
        <f t="shared" si="3"/>
        <v>31.336409765292775</v>
      </c>
      <c r="C15" s="31">
        <f t="shared" si="4"/>
        <v>35.609758765591991</v>
      </c>
      <c r="D15" s="31">
        <f t="shared" si="5"/>
        <v>35.038088413738002</v>
      </c>
      <c r="E15" s="31">
        <f t="shared" si="6"/>
        <v>11.356384046101979</v>
      </c>
      <c r="F15" s="12">
        <f t="shared" si="9"/>
        <v>-1.6053755253359503E-2</v>
      </c>
      <c r="G15" s="8">
        <f>(D15/B15)-1</f>
        <v>0.11812708208025446</v>
      </c>
      <c r="H15" s="8">
        <f t="shared" si="10"/>
        <v>0.32411540013265339</v>
      </c>
      <c r="I15" s="21">
        <f t="shared" si="11"/>
        <v>8.4567556209760822E-2</v>
      </c>
      <c r="J15" s="21">
        <f t="shared" si="11"/>
        <v>5.5122466350217884E-2</v>
      </c>
      <c r="L15" s="1" t="str">
        <f t="shared" si="12"/>
        <v>&gt;2-7 Months</v>
      </c>
      <c r="M15" s="54" t="str">
        <f t="shared" ref="M15:AT15" si="16">IF(M5="","",M5/VLOOKUP(M$11,deflator,2,FALSE)/$A$10)</f>
        <v/>
      </c>
      <c r="N15" s="54" t="str">
        <f t="shared" si="16"/>
        <v/>
      </c>
      <c r="O15" s="54" t="str">
        <f t="shared" si="16"/>
        <v/>
      </c>
      <c r="P15" s="54" t="str">
        <f t="shared" si="16"/>
        <v/>
      </c>
      <c r="Q15" s="54" t="str">
        <f t="shared" si="16"/>
        <v/>
      </c>
      <c r="R15" s="54" t="str">
        <f t="shared" si="16"/>
        <v/>
      </c>
      <c r="S15" s="54" t="str">
        <f t="shared" si="16"/>
        <v/>
      </c>
      <c r="T15" s="54" t="str">
        <f t="shared" si="16"/>
        <v/>
      </c>
      <c r="U15" s="54" t="str">
        <f t="shared" si="16"/>
        <v/>
      </c>
      <c r="V15" s="54" t="str">
        <f t="shared" si="16"/>
        <v/>
      </c>
      <c r="W15" s="54" t="e">
        <f t="shared" si="16"/>
        <v>#N/A</v>
      </c>
      <c r="X15" s="54" t="e">
        <f t="shared" si="16"/>
        <v>#N/A</v>
      </c>
      <c r="Y15" s="54" t="e">
        <f t="shared" si="16"/>
        <v>#N/A</v>
      </c>
      <c r="Z15" s="54" t="e">
        <f t="shared" si="16"/>
        <v>#N/A</v>
      </c>
      <c r="AA15" s="54" t="e">
        <f t="shared" si="16"/>
        <v>#N/A</v>
      </c>
      <c r="AB15" s="54" t="e">
        <f t="shared" si="16"/>
        <v>#N/A</v>
      </c>
      <c r="AC15" s="54" t="e">
        <f t="shared" si="16"/>
        <v>#N/A</v>
      </c>
      <c r="AD15" s="54">
        <f t="shared" si="16"/>
        <v>44.479411318522807</v>
      </c>
      <c r="AE15" s="54">
        <f t="shared" si="16"/>
        <v>55.07148483450618</v>
      </c>
      <c r="AF15" s="54">
        <f t="shared" si="16"/>
        <v>51.265759428486469</v>
      </c>
      <c r="AG15" s="54">
        <f t="shared" si="16"/>
        <v>54.720609854943362</v>
      </c>
      <c r="AH15" s="54">
        <f t="shared" si="16"/>
        <v>58.934311228359931</v>
      </c>
      <c r="AI15" s="54">
        <f t="shared" si="16"/>
        <v>51.999327649886929</v>
      </c>
      <c r="AJ15" s="54">
        <f t="shared" si="16"/>
        <v>33.966706231597506</v>
      </c>
      <c r="AK15" s="54">
        <f t="shared" si="16"/>
        <v>29.311493389063219</v>
      </c>
      <c r="AL15" s="54">
        <f t="shared" si="16"/>
        <v>31.336409765292775</v>
      </c>
      <c r="AM15" s="54">
        <f t="shared" si="16"/>
        <v>29.030249716892321</v>
      </c>
      <c r="AN15" s="54">
        <f t="shared" si="16"/>
        <v>38.838074718996758</v>
      </c>
      <c r="AO15" s="54">
        <f t="shared" si="16"/>
        <v>32.228942831282708</v>
      </c>
      <c r="AP15" s="54">
        <f t="shared" si="16"/>
        <v>28.0240014691765</v>
      </c>
      <c r="AQ15" s="54">
        <f t="shared" si="16"/>
        <v>31.35362656949237</v>
      </c>
      <c r="AR15" s="54">
        <f t="shared" si="16"/>
        <v>35.609758765591991</v>
      </c>
      <c r="AS15" s="54">
        <f t="shared" si="16"/>
        <v>35.038088413738002</v>
      </c>
      <c r="AT15" s="54">
        <f t="shared" si="16"/>
        <v>11.356384046101979</v>
      </c>
    </row>
    <row r="16" spans="1:46" x14ac:dyDescent="0.3">
      <c r="A16" s="4" t="str">
        <f t="shared" si="2"/>
        <v>&gt;4 years</v>
      </c>
      <c r="B16" s="31">
        <f t="shared" si="3"/>
        <v>81.344264373876413</v>
      </c>
      <c r="C16" s="31">
        <f t="shared" si="4"/>
        <v>127.02863031513886</v>
      </c>
      <c r="D16" s="31">
        <f t="shared" si="5"/>
        <v>129.048417577283</v>
      </c>
      <c r="E16" s="31">
        <f t="shared" si="6"/>
        <v>86.534207542752611</v>
      </c>
      <c r="F16" s="12">
        <f t="shared" si="9"/>
        <v>1.5900252227654121E-2</v>
      </c>
      <c r="G16" s="8">
        <f>(D16/B16)-1</f>
        <v>0.58644765639710794</v>
      </c>
      <c r="H16" s="8">
        <f t="shared" si="10"/>
        <v>0.67055613053860208</v>
      </c>
      <c r="I16" s="21">
        <f t="shared" si="11"/>
        <v>0.31146988324193486</v>
      </c>
      <c r="J16" s="21">
        <f t="shared" si="11"/>
        <v>0.42002620940381302</v>
      </c>
      <c r="L16" s="1" t="str">
        <f t="shared" si="12"/>
        <v>&gt;4 years</v>
      </c>
      <c r="M16" s="54" t="e">
        <f t="shared" ref="M16:AT16" si="17">IF(M6="","",M6/VLOOKUP(M$11,deflator,2,FALSE)/$A$10)</f>
        <v>#N/A</v>
      </c>
      <c r="N16" s="54" t="e">
        <f t="shared" si="17"/>
        <v>#N/A</v>
      </c>
      <c r="O16" s="54" t="e">
        <f t="shared" si="17"/>
        <v>#N/A</v>
      </c>
      <c r="P16" s="54" t="e">
        <f t="shared" si="17"/>
        <v>#N/A</v>
      </c>
      <c r="Q16" s="54" t="e">
        <f t="shared" si="17"/>
        <v>#N/A</v>
      </c>
      <c r="R16" s="54" t="e">
        <f t="shared" si="17"/>
        <v>#N/A</v>
      </c>
      <c r="S16" s="54" t="e">
        <f t="shared" si="17"/>
        <v>#N/A</v>
      </c>
      <c r="T16" s="54" t="e">
        <f t="shared" si="17"/>
        <v>#N/A</v>
      </c>
      <c r="U16" s="54" t="e">
        <f t="shared" si="17"/>
        <v>#N/A</v>
      </c>
      <c r="V16" s="54" t="e">
        <f t="shared" si="17"/>
        <v>#N/A</v>
      </c>
      <c r="W16" s="54" t="e">
        <f t="shared" si="17"/>
        <v>#N/A</v>
      </c>
      <c r="X16" s="54" t="e">
        <f t="shared" si="17"/>
        <v>#N/A</v>
      </c>
      <c r="Y16" s="54" t="e">
        <f t="shared" si="17"/>
        <v>#N/A</v>
      </c>
      <c r="Z16" s="54" t="e">
        <f t="shared" si="17"/>
        <v>#N/A</v>
      </c>
      <c r="AA16" s="54" t="e">
        <f t="shared" si="17"/>
        <v>#N/A</v>
      </c>
      <c r="AB16" s="54" t="e">
        <f t="shared" si="17"/>
        <v>#N/A</v>
      </c>
      <c r="AC16" s="54" t="e">
        <f t="shared" si="17"/>
        <v>#N/A</v>
      </c>
      <c r="AD16" s="54">
        <f t="shared" si="17"/>
        <v>110.3320112878889</v>
      </c>
      <c r="AE16" s="54">
        <f t="shared" si="17"/>
        <v>125.43416768468468</v>
      </c>
      <c r="AF16" s="54">
        <f t="shared" si="17"/>
        <v>122.32226091996743</v>
      </c>
      <c r="AG16" s="54">
        <f t="shared" si="17"/>
        <v>108.07180100806926</v>
      </c>
      <c r="AH16" s="54">
        <f t="shared" si="17"/>
        <v>116.35813702816621</v>
      </c>
      <c r="AI16" s="54">
        <f t="shared" si="17"/>
        <v>114.66314270964243</v>
      </c>
      <c r="AJ16" s="54">
        <f t="shared" si="17"/>
        <v>106.06490851443721</v>
      </c>
      <c r="AK16" s="54">
        <f t="shared" si="17"/>
        <v>89.920703417068566</v>
      </c>
      <c r="AL16" s="54">
        <f t="shared" si="17"/>
        <v>81.344264373876413</v>
      </c>
      <c r="AM16" s="54">
        <f t="shared" si="17"/>
        <v>94.462574533134571</v>
      </c>
      <c r="AN16" s="54">
        <f t="shared" si="17"/>
        <v>94.599375998683982</v>
      </c>
      <c r="AO16" s="54">
        <f t="shared" si="17"/>
        <v>108.62062273656615</v>
      </c>
      <c r="AP16" s="54">
        <f t="shared" si="17"/>
        <v>131.04912988116465</v>
      </c>
      <c r="AQ16" s="54">
        <f t="shared" si="17"/>
        <v>139.75414365252331</v>
      </c>
      <c r="AR16" s="54">
        <f t="shared" si="17"/>
        <v>127.02863031513886</v>
      </c>
      <c r="AS16" s="54">
        <f t="shared" si="17"/>
        <v>129.048417577283</v>
      </c>
      <c r="AT16" s="54">
        <f t="shared" si="17"/>
        <v>86.534207542752611</v>
      </c>
    </row>
    <row r="17" spans="1:46" x14ac:dyDescent="0.3">
      <c r="A17" s="31" t="str">
        <f t="shared" si="2"/>
        <v>&gt;7-12 Months</v>
      </c>
      <c r="B17" s="31">
        <f t="shared" si="3"/>
        <v>58.497862946286133</v>
      </c>
      <c r="C17" s="31">
        <f t="shared" si="4"/>
        <v>76.718781333648224</v>
      </c>
      <c r="D17" s="31">
        <f t="shared" si="5"/>
        <v>67.911576621515906</v>
      </c>
      <c r="E17" s="31">
        <f t="shared" si="6"/>
        <v>29.601813533424696</v>
      </c>
      <c r="F17" s="12">
        <f t="shared" si="9"/>
        <v>-0.11479854813947044</v>
      </c>
      <c r="G17" s="8">
        <f>AR27</f>
        <v>0.30691946425984923</v>
      </c>
      <c r="H17" s="8">
        <f t="shared" si="10"/>
        <v>0.43588759098321656</v>
      </c>
      <c r="I17" s="21">
        <f t="shared" si="11"/>
        <v>0.16391065646668443</v>
      </c>
      <c r="J17" s="21">
        <f t="shared" si="11"/>
        <v>0.14368349676952924</v>
      </c>
      <c r="L17" s="1" t="str">
        <f t="shared" si="12"/>
        <v>&gt;7-12 Months</v>
      </c>
      <c r="M17" s="54" t="e">
        <f t="shared" ref="M17:AT17" si="18">IF(M7="","",M7/VLOOKUP(M$11,deflator,2,FALSE)/$A$10)</f>
        <v>#N/A</v>
      </c>
      <c r="N17" s="54" t="e">
        <f t="shared" si="18"/>
        <v>#N/A</v>
      </c>
      <c r="O17" s="54" t="e">
        <f t="shared" si="18"/>
        <v>#N/A</v>
      </c>
      <c r="P17" s="54" t="e">
        <f t="shared" si="18"/>
        <v>#N/A</v>
      </c>
      <c r="Q17" s="54" t="e">
        <f t="shared" si="18"/>
        <v>#N/A</v>
      </c>
      <c r="R17" s="54" t="e">
        <f t="shared" si="18"/>
        <v>#N/A</v>
      </c>
      <c r="S17" s="54" t="e">
        <f t="shared" si="18"/>
        <v>#N/A</v>
      </c>
      <c r="T17" s="54" t="str">
        <f t="shared" si="18"/>
        <v/>
      </c>
      <c r="U17" s="54" t="str">
        <f t="shared" si="18"/>
        <v/>
      </c>
      <c r="V17" s="54" t="str">
        <f t="shared" si="18"/>
        <v/>
      </c>
      <c r="W17" s="54" t="e">
        <f t="shared" si="18"/>
        <v>#N/A</v>
      </c>
      <c r="X17" s="54" t="e">
        <f t="shared" si="18"/>
        <v>#N/A</v>
      </c>
      <c r="Y17" s="54" t="e">
        <f t="shared" si="18"/>
        <v>#N/A</v>
      </c>
      <c r="Z17" s="54" t="e">
        <f t="shared" si="18"/>
        <v>#N/A</v>
      </c>
      <c r="AA17" s="54" t="e">
        <f t="shared" si="18"/>
        <v>#N/A</v>
      </c>
      <c r="AB17" s="54" t="e">
        <f t="shared" si="18"/>
        <v>#N/A</v>
      </c>
      <c r="AC17" s="54" t="e">
        <f t="shared" si="18"/>
        <v>#N/A</v>
      </c>
      <c r="AD17" s="54">
        <f t="shared" si="18"/>
        <v>55.99889547256366</v>
      </c>
      <c r="AE17" s="54">
        <f t="shared" si="18"/>
        <v>70.783966511644934</v>
      </c>
      <c r="AF17" s="54">
        <f t="shared" si="18"/>
        <v>82.015495275859493</v>
      </c>
      <c r="AG17" s="54">
        <f t="shared" si="18"/>
        <v>86.305647817965593</v>
      </c>
      <c r="AH17" s="54">
        <f t="shared" si="18"/>
        <v>86.11694674790796</v>
      </c>
      <c r="AI17" s="54">
        <f t="shared" si="18"/>
        <v>78.817242665509767</v>
      </c>
      <c r="AJ17" s="54">
        <f t="shared" si="18"/>
        <v>62.497051936355291</v>
      </c>
      <c r="AK17" s="54">
        <f t="shared" si="18"/>
        <v>62.525274699340365</v>
      </c>
      <c r="AL17" s="54">
        <f t="shared" si="18"/>
        <v>58.497862946286133</v>
      </c>
      <c r="AM17" s="54">
        <f t="shared" si="18"/>
        <v>59.817733165759549</v>
      </c>
      <c r="AN17" s="54">
        <f t="shared" si="18"/>
        <v>58.019773484285309</v>
      </c>
      <c r="AO17" s="54">
        <f t="shared" si="18"/>
        <v>63.05503885087851</v>
      </c>
      <c r="AP17" s="54">
        <f t="shared" si="18"/>
        <v>61.369965366168053</v>
      </c>
      <c r="AQ17" s="54">
        <f t="shared" si="18"/>
        <v>70.503100051218937</v>
      </c>
      <c r="AR17" s="54">
        <f t="shared" si="18"/>
        <v>76.718781333648224</v>
      </c>
      <c r="AS17" s="54">
        <f t="shared" si="18"/>
        <v>67.911576621515906</v>
      </c>
      <c r="AT17" s="54">
        <f t="shared" si="18"/>
        <v>29.601813533424696</v>
      </c>
    </row>
    <row r="18" spans="1:46" x14ac:dyDescent="0.3">
      <c r="A18" s="31">
        <f t="shared" si="2"/>
        <v>0</v>
      </c>
      <c r="B18" s="31">
        <f t="shared" si="3"/>
        <v>2.9808026323560881</v>
      </c>
      <c r="C18" s="31">
        <f t="shared" si="4"/>
        <v>1.6461317414870293</v>
      </c>
      <c r="D18" s="31">
        <f t="shared" si="5"/>
        <v>0.48025808289829997</v>
      </c>
      <c r="E18" s="31">
        <f t="shared" si="6"/>
        <v>0.14471845294133673</v>
      </c>
      <c r="F18" s="12">
        <f t="shared" si="9"/>
        <v>-0.70825051799046168</v>
      </c>
      <c r="G18" s="8">
        <f>(D18/B18)-1</f>
        <v>-0.83888296471387169</v>
      </c>
      <c r="H18" s="8">
        <f t="shared" si="10"/>
        <v>0.30133475748701244</v>
      </c>
      <c r="I18" s="21">
        <f t="shared" si="11"/>
        <v>1.1591457827582171E-3</v>
      </c>
      <c r="J18" s="21">
        <f t="shared" si="11"/>
        <v>7.0244525195082414E-4</v>
      </c>
      <c r="L18" s="1">
        <f t="shared" si="12"/>
        <v>0</v>
      </c>
      <c r="M18" s="54" t="e">
        <f t="shared" ref="M18:AT18" si="19">IF(M8="","",M8/VLOOKUP(M$11,deflator,2,FALSE)/$A$10)</f>
        <v>#N/A</v>
      </c>
      <c r="N18" s="54" t="e">
        <f t="shared" si="19"/>
        <v>#N/A</v>
      </c>
      <c r="O18" s="54" t="e">
        <f t="shared" si="19"/>
        <v>#N/A</v>
      </c>
      <c r="P18" s="54" t="e">
        <f t="shared" si="19"/>
        <v>#N/A</v>
      </c>
      <c r="Q18" s="54" t="e">
        <f t="shared" si="19"/>
        <v>#N/A</v>
      </c>
      <c r="R18" s="54" t="e">
        <f t="shared" si="19"/>
        <v>#N/A</v>
      </c>
      <c r="S18" s="54" t="e">
        <f t="shared" si="19"/>
        <v>#N/A</v>
      </c>
      <c r="T18" s="54" t="e">
        <f t="shared" si="19"/>
        <v>#N/A</v>
      </c>
      <c r="U18" s="54" t="e">
        <f t="shared" si="19"/>
        <v>#N/A</v>
      </c>
      <c r="V18" s="54" t="e">
        <f t="shared" si="19"/>
        <v>#N/A</v>
      </c>
      <c r="W18" s="54" t="e">
        <f t="shared" si="19"/>
        <v>#N/A</v>
      </c>
      <c r="X18" s="54" t="e">
        <f t="shared" si="19"/>
        <v>#N/A</v>
      </c>
      <c r="Y18" s="54" t="e">
        <f t="shared" si="19"/>
        <v>#N/A</v>
      </c>
      <c r="Z18" s="54" t="e">
        <f t="shared" si="19"/>
        <v>#N/A</v>
      </c>
      <c r="AA18" s="54" t="e">
        <f t="shared" si="19"/>
        <v>#N/A</v>
      </c>
      <c r="AB18" s="54" t="e">
        <f t="shared" si="19"/>
        <v>#N/A</v>
      </c>
      <c r="AC18" s="54" t="e">
        <f t="shared" si="19"/>
        <v>#N/A</v>
      </c>
      <c r="AD18" s="54">
        <f t="shared" si="19"/>
        <v>70.682356573040181</v>
      </c>
      <c r="AE18" s="54">
        <f t="shared" si="19"/>
        <v>40.795837694213247</v>
      </c>
      <c r="AF18" s="54">
        <f t="shared" si="19"/>
        <v>30.341519292299711</v>
      </c>
      <c r="AG18" s="54">
        <f t="shared" si="19"/>
        <v>17.975612500322001</v>
      </c>
      <c r="AH18" s="54">
        <f t="shared" si="19"/>
        <v>14.136498520873412</v>
      </c>
      <c r="AI18" s="54">
        <f t="shared" si="19"/>
        <v>6.9268829545818997</v>
      </c>
      <c r="AJ18" s="54">
        <f t="shared" si="19"/>
        <v>6.4820546507541188</v>
      </c>
      <c r="AK18" s="54">
        <f t="shared" si="19"/>
        <v>3.3633693668141333</v>
      </c>
      <c r="AL18" s="54">
        <f t="shared" si="19"/>
        <v>2.9808026323560881</v>
      </c>
      <c r="AM18" s="54">
        <f t="shared" si="19"/>
        <v>2.8491515577419673</v>
      </c>
      <c r="AN18" s="54">
        <f t="shared" si="19"/>
        <v>2.2808807211559858</v>
      </c>
      <c r="AO18" s="54">
        <f t="shared" si="19"/>
        <v>1.4695524179114394</v>
      </c>
      <c r="AP18" s="54">
        <f t="shared" si="19"/>
        <v>-2.1471091561721784E-3</v>
      </c>
      <c r="AQ18" s="54">
        <f t="shared" si="19"/>
        <v>0.94933488362042096</v>
      </c>
      <c r="AR18" s="54">
        <f t="shared" si="19"/>
        <v>1.6461317414870293</v>
      </c>
      <c r="AS18" s="54">
        <f t="shared" si="19"/>
        <v>0.48025808289829997</v>
      </c>
      <c r="AT18" s="54">
        <f t="shared" si="19"/>
        <v>0.14471845294133673</v>
      </c>
    </row>
    <row r="19" spans="1:46" x14ac:dyDescent="0.3">
      <c r="A19" s="31" t="str">
        <f t="shared" si="2"/>
        <v>Grand Total</v>
      </c>
      <c r="B19" s="31">
        <f t="shared" si="3"/>
        <v>328.86986160695335</v>
      </c>
      <c r="C19" s="31">
        <f t="shared" si="4"/>
        <v>413.88261452063455</v>
      </c>
      <c r="D19" s="31">
        <f t="shared" si="5"/>
        <v>414.32069204920327</v>
      </c>
      <c r="E19" s="31">
        <f t="shared" si="6"/>
        <v>206.02097108554162</v>
      </c>
      <c r="F19" s="12">
        <f t="shared" si="9"/>
        <v>1.0584583966546379E-3</v>
      </c>
      <c r="G19" s="8">
        <f>(D19/B19)-1</f>
        <v>0.25983174628624361</v>
      </c>
      <c r="H19" s="8">
        <f t="shared" si="10"/>
        <v>0.49725001680841779</v>
      </c>
      <c r="I19" s="21" t="b">
        <f t="shared" si="11"/>
        <v>1</v>
      </c>
      <c r="J19" s="21" t="b">
        <f t="shared" si="11"/>
        <v>1</v>
      </c>
      <c r="L19" s="1" t="str">
        <f t="shared" si="12"/>
        <v>Grand Total</v>
      </c>
      <c r="M19" s="54" t="e">
        <f t="shared" ref="M19:AT19" si="20">IF(M9="","",M9/VLOOKUP(M$11,deflator,2,FALSE)/$A$10)</f>
        <v>#N/A</v>
      </c>
      <c r="N19" s="54" t="e">
        <f t="shared" si="20"/>
        <v>#N/A</v>
      </c>
      <c r="O19" s="54" t="e">
        <f t="shared" si="20"/>
        <v>#N/A</v>
      </c>
      <c r="P19" s="54" t="e">
        <f t="shared" si="20"/>
        <v>#N/A</v>
      </c>
      <c r="Q19" s="54" t="e">
        <f t="shared" si="20"/>
        <v>#N/A</v>
      </c>
      <c r="R19" s="54" t="e">
        <f t="shared" si="20"/>
        <v>#N/A</v>
      </c>
      <c r="S19" s="54" t="e">
        <f t="shared" si="20"/>
        <v>#N/A</v>
      </c>
      <c r="T19" s="54" t="e">
        <f t="shared" si="20"/>
        <v>#N/A</v>
      </c>
      <c r="U19" s="54" t="e">
        <f t="shared" si="20"/>
        <v>#N/A</v>
      </c>
      <c r="V19" s="54" t="e">
        <f t="shared" si="20"/>
        <v>#N/A</v>
      </c>
      <c r="W19" s="54" t="e">
        <f t="shared" si="20"/>
        <v>#N/A</v>
      </c>
      <c r="X19" s="54" t="e">
        <f t="shared" si="20"/>
        <v>#N/A</v>
      </c>
      <c r="Y19" s="54" t="e">
        <f t="shared" si="20"/>
        <v>#N/A</v>
      </c>
      <c r="Z19" s="54" t="e">
        <f t="shared" si="20"/>
        <v>#N/A</v>
      </c>
      <c r="AA19" s="54" t="e">
        <f t="shared" si="20"/>
        <v>#N/A</v>
      </c>
      <c r="AB19" s="54" t="e">
        <f t="shared" si="20"/>
        <v>#N/A</v>
      </c>
      <c r="AC19" s="54" t="e">
        <f t="shared" si="20"/>
        <v>#N/A</v>
      </c>
      <c r="AD19" s="54">
        <f t="shared" si="20"/>
        <v>446.55681657988879</v>
      </c>
      <c r="AE19" s="54">
        <f t="shared" si="20"/>
        <v>503.86409846009127</v>
      </c>
      <c r="AF19" s="54">
        <f t="shared" si="20"/>
        <v>503.50276780955352</v>
      </c>
      <c r="AG19" s="54">
        <f t="shared" si="20"/>
        <v>474.10678563496907</v>
      </c>
      <c r="AH19" s="54">
        <f t="shared" si="20"/>
        <v>472.6426250076712</v>
      </c>
      <c r="AI19" s="54">
        <f t="shared" si="20"/>
        <v>450.37155703864954</v>
      </c>
      <c r="AJ19" s="54">
        <f t="shared" si="20"/>
        <v>379.13927039526891</v>
      </c>
      <c r="AK19" s="54">
        <f t="shared" si="20"/>
        <v>343.68014971900078</v>
      </c>
      <c r="AL19" s="54">
        <f t="shared" si="20"/>
        <v>328.86986160695335</v>
      </c>
      <c r="AM19" s="54">
        <f t="shared" si="20"/>
        <v>354.9282040883964</v>
      </c>
      <c r="AN19" s="54">
        <f t="shared" si="20"/>
        <v>374.71140239752424</v>
      </c>
      <c r="AO19" s="54">
        <f t="shared" si="20"/>
        <v>409.89577895195566</v>
      </c>
      <c r="AP19" s="54">
        <f t="shared" si="20"/>
        <v>429.90849613047232</v>
      </c>
      <c r="AQ19" s="54">
        <f t="shared" si="20"/>
        <v>467.07220301173771</v>
      </c>
      <c r="AR19" s="54">
        <f t="shared" si="20"/>
        <v>413.88261452063455</v>
      </c>
      <c r="AS19" s="54">
        <f t="shared" si="20"/>
        <v>414.32069204920327</v>
      </c>
      <c r="AT19" s="54">
        <f t="shared" si="20"/>
        <v>206.02097108554162</v>
      </c>
    </row>
    <row r="20" spans="1:46" x14ac:dyDescent="0.3">
      <c r="A20" s="29" t="s">
        <v>1079</v>
      </c>
      <c r="B20" s="10">
        <f>SUM(B12:B14)</f>
        <v>154.71052188914194</v>
      </c>
      <c r="C20" s="10">
        <f>SUM(C12:C14)</f>
        <v>172.87931236476848</v>
      </c>
      <c r="D20" s="10">
        <f>SUM(D12:D14)</f>
        <v>181.84235135376809</v>
      </c>
      <c r="E20" s="46">
        <f>(D20/C20)-1</f>
        <v>5.1845642294596539E-2</v>
      </c>
      <c r="F20" s="12">
        <f t="shared" si="9"/>
        <v>5.1845642294596539E-2</v>
      </c>
      <c r="G20" s="8">
        <f>(D20/B20)-1</f>
        <v>0.17537158515997708</v>
      </c>
      <c r="H20" s="8">
        <f t="shared" si="10"/>
        <v>2.8511313183435803E-4</v>
      </c>
      <c r="I20" s="12">
        <f>SUM(I12:I14)</f>
        <v>0.43889275829886165</v>
      </c>
      <c r="J20" s="8">
        <f>SUM(J12:J14)</f>
        <v>0.38046538222448917</v>
      </c>
      <c r="L20" s="1" t="s">
        <v>75</v>
      </c>
      <c r="M20" s="54" t="e">
        <f>SUM(M12:M19)=#REF!</f>
        <v>#N/A</v>
      </c>
      <c r="N20" s="54" t="e">
        <f>SUM(N12:N19)=#REF!</f>
        <v>#N/A</v>
      </c>
      <c r="O20" s="54" t="e">
        <f>SUM(O12:O19)=#REF!</f>
        <v>#N/A</v>
      </c>
      <c r="P20" s="54" t="e">
        <f>SUM(P12:P19)=#REF!</f>
        <v>#N/A</v>
      </c>
      <c r="Q20" s="54" t="e">
        <f>SUM(Q12:Q19)=#REF!</f>
        <v>#N/A</v>
      </c>
      <c r="R20" s="54" t="e">
        <f>SUM(R12:R19)=#REF!</f>
        <v>#N/A</v>
      </c>
      <c r="S20" s="54" t="e">
        <f>SUM(S12:S19)=#REF!</f>
        <v>#N/A</v>
      </c>
      <c r="T20" s="54" t="e">
        <f>SUM(T12:T19)=#REF!</f>
        <v>#N/A</v>
      </c>
      <c r="U20" s="54" t="e">
        <f>SUM(U12:U19)=#REF!</f>
        <v>#N/A</v>
      </c>
      <c r="V20" s="54" t="e">
        <f>SUM(V12:V19)=#REF!</f>
        <v>#N/A</v>
      </c>
      <c r="W20" s="54" t="e">
        <f t="shared" ref="W20:AT20" si="21">SUM(W12:W18)=W19</f>
        <v>#N/A</v>
      </c>
      <c r="X20" s="54" t="e">
        <f t="shared" si="21"/>
        <v>#N/A</v>
      </c>
      <c r="Y20" s="54" t="e">
        <f t="shared" si="21"/>
        <v>#N/A</v>
      </c>
      <c r="Z20" s="54" t="e">
        <f t="shared" si="21"/>
        <v>#N/A</v>
      </c>
      <c r="AA20" s="54" t="e">
        <f t="shared" si="21"/>
        <v>#N/A</v>
      </c>
      <c r="AB20" s="54" t="e">
        <f t="shared" si="21"/>
        <v>#N/A</v>
      </c>
      <c r="AC20" s="54" t="e">
        <f t="shared" si="21"/>
        <v>#N/A</v>
      </c>
      <c r="AD20" s="54" t="b">
        <f t="shared" si="21"/>
        <v>1</v>
      </c>
      <c r="AE20" s="54" t="b">
        <f t="shared" si="21"/>
        <v>1</v>
      </c>
      <c r="AF20" s="54" t="b">
        <f t="shared" si="21"/>
        <v>1</v>
      </c>
      <c r="AG20" s="54" t="b">
        <f t="shared" si="21"/>
        <v>1</v>
      </c>
      <c r="AH20" s="54" t="b">
        <f t="shared" si="21"/>
        <v>1</v>
      </c>
      <c r="AI20" s="54" t="b">
        <f t="shared" si="21"/>
        <v>1</v>
      </c>
      <c r="AJ20" s="54" t="b">
        <f t="shared" si="21"/>
        <v>1</v>
      </c>
      <c r="AK20" s="54" t="b">
        <f t="shared" si="21"/>
        <v>1</v>
      </c>
      <c r="AL20" s="54" t="b">
        <f t="shared" si="21"/>
        <v>1</v>
      </c>
      <c r="AM20" s="54" t="b">
        <f t="shared" si="21"/>
        <v>1</v>
      </c>
      <c r="AN20" s="54" t="b">
        <f t="shared" si="21"/>
        <v>1</v>
      </c>
      <c r="AO20" s="54" t="b">
        <f t="shared" si="21"/>
        <v>1</v>
      </c>
      <c r="AP20" s="54" t="b">
        <f t="shared" si="21"/>
        <v>1</v>
      </c>
      <c r="AQ20" s="54" t="b">
        <f t="shared" si="21"/>
        <v>1</v>
      </c>
      <c r="AR20" s="54" t="b">
        <f t="shared" si="21"/>
        <v>1</v>
      </c>
      <c r="AS20" s="54" t="b">
        <f t="shared" si="21"/>
        <v>1</v>
      </c>
      <c r="AT20" s="54" t="b">
        <f t="shared" si="21"/>
        <v>1</v>
      </c>
    </row>
    <row r="21" spans="1:46" x14ac:dyDescent="0.3">
      <c r="A21" s="29"/>
      <c r="B21" s="52"/>
      <c r="C21" s="10"/>
      <c r="D21" s="10"/>
      <c r="E21" s="46"/>
      <c r="F21" s="46"/>
      <c r="G21" s="19"/>
      <c r="H21" s="19"/>
      <c r="I21" s="19"/>
    </row>
    <row r="22" spans="1:46" x14ac:dyDescent="0.3">
      <c r="C22" s="1"/>
      <c r="L22" s="1" t="str">
        <f t="shared" ref="L22:AT22" si="22">L11</f>
        <v>UnmodifiedUltimateDurationCategory</v>
      </c>
      <c r="M22" s="1" t="str">
        <f t="shared" si="22"/>
        <v>1990</v>
      </c>
      <c r="N22" s="1" t="str">
        <f t="shared" si="22"/>
        <v>1991</v>
      </c>
      <c r="O22" s="1" t="str">
        <f t="shared" si="22"/>
        <v>1992</v>
      </c>
      <c r="P22" s="1" t="str">
        <f t="shared" si="22"/>
        <v>1993</v>
      </c>
      <c r="Q22" s="1" t="str">
        <f t="shared" si="22"/>
        <v>1994</v>
      </c>
      <c r="R22" s="1" t="str">
        <f t="shared" si="22"/>
        <v>1995</v>
      </c>
      <c r="S22" s="1" t="str">
        <f t="shared" si="22"/>
        <v>1996</v>
      </c>
      <c r="T22" s="1" t="str">
        <f t="shared" si="22"/>
        <v>1997</v>
      </c>
      <c r="U22" s="1" t="str">
        <f t="shared" si="22"/>
        <v>1998</v>
      </c>
      <c r="V22" s="1" t="str">
        <f t="shared" si="22"/>
        <v>1999</v>
      </c>
      <c r="W22" s="1" t="str">
        <f t="shared" si="22"/>
        <v>2000</v>
      </c>
      <c r="X22" s="1" t="str">
        <f t="shared" si="22"/>
        <v>2001</v>
      </c>
      <c r="Y22" s="1" t="str">
        <f t="shared" si="22"/>
        <v>2002</v>
      </c>
      <c r="Z22" s="1" t="str">
        <f t="shared" si="22"/>
        <v>2003</v>
      </c>
      <c r="AA22" s="1" t="str">
        <f t="shared" si="22"/>
        <v>2004</v>
      </c>
      <c r="AB22" s="1" t="str">
        <f t="shared" si="22"/>
        <v>2005</v>
      </c>
      <c r="AC22" s="1" t="str">
        <f t="shared" si="22"/>
        <v>2006</v>
      </c>
      <c r="AD22" s="1">
        <f t="shared" si="22"/>
        <v>2007</v>
      </c>
      <c r="AE22" s="1">
        <f t="shared" si="22"/>
        <v>2008</v>
      </c>
      <c r="AF22" s="1">
        <f t="shared" si="22"/>
        <v>2009</v>
      </c>
      <c r="AG22" s="1">
        <f t="shared" si="22"/>
        <v>2010</v>
      </c>
      <c r="AH22" s="1">
        <f t="shared" si="22"/>
        <v>2011</v>
      </c>
      <c r="AI22" s="1">
        <f t="shared" si="22"/>
        <v>2012</v>
      </c>
      <c r="AJ22" s="1">
        <f t="shared" si="22"/>
        <v>2013</v>
      </c>
      <c r="AK22" s="1">
        <f t="shared" si="22"/>
        <v>2014</v>
      </c>
      <c r="AL22" s="1">
        <f t="shared" si="22"/>
        <v>2015</v>
      </c>
      <c r="AM22" s="1">
        <f t="shared" si="22"/>
        <v>2016</v>
      </c>
      <c r="AN22" s="1">
        <f t="shared" si="22"/>
        <v>2017</v>
      </c>
      <c r="AO22" s="1">
        <f t="shared" si="22"/>
        <v>2018</v>
      </c>
      <c r="AP22" s="1">
        <f t="shared" si="22"/>
        <v>2019</v>
      </c>
      <c r="AQ22" s="1">
        <f t="shared" si="22"/>
        <v>2020</v>
      </c>
      <c r="AR22" s="1">
        <f t="shared" si="22"/>
        <v>2021</v>
      </c>
      <c r="AS22" s="1">
        <f t="shared" si="22"/>
        <v>2022</v>
      </c>
      <c r="AT22" s="1">
        <f t="shared" si="22"/>
        <v>2023</v>
      </c>
    </row>
    <row r="23" spans="1:46" x14ac:dyDescent="0.3">
      <c r="C23" s="1"/>
      <c r="L23" s="1" t="str">
        <f t="shared" ref="L23:L29" si="23">L12</f>
        <v>&lt;=2 Months</v>
      </c>
      <c r="M23" s="8" t="str">
        <f>IF(M12="","",M12/#REF!)</f>
        <v/>
      </c>
      <c r="N23" s="8" t="str">
        <f>IF(N12="","",N12/#REF!)</f>
        <v/>
      </c>
      <c r="O23" s="8" t="str">
        <f>IF(O12="","",O12/#REF!)</f>
        <v/>
      </c>
      <c r="P23" s="8" t="str">
        <f>IF(P12="","",P12/#REF!)</f>
        <v/>
      </c>
      <c r="Q23" s="8" t="str">
        <f>IF(Q12="","",Q12/#REF!)</f>
        <v/>
      </c>
      <c r="R23" s="8" t="str">
        <f>IF(R12="","",R12/#REF!)</f>
        <v/>
      </c>
      <c r="S23" s="8" t="str">
        <f>IF(S12="","",S12/#REF!)</f>
        <v/>
      </c>
      <c r="T23" s="8" t="str">
        <f>IF(T12="","",T12/#REF!)</f>
        <v/>
      </c>
      <c r="U23" s="8" t="str">
        <f>IF(U12="","",U12/#REF!)</f>
        <v/>
      </c>
      <c r="V23" s="8" t="str">
        <f>IF(V12="","",V12/#REF!)</f>
        <v/>
      </c>
      <c r="W23" s="8" t="e">
        <f t="shared" ref="W23:AT23" si="24">IF(W12="","",W12/W$19)</f>
        <v>#N/A</v>
      </c>
      <c r="X23" s="8" t="e">
        <f t="shared" si="24"/>
        <v>#N/A</v>
      </c>
      <c r="Y23" s="8" t="e">
        <f t="shared" si="24"/>
        <v>#N/A</v>
      </c>
      <c r="Z23" s="8" t="e">
        <f t="shared" si="24"/>
        <v>#N/A</v>
      </c>
      <c r="AA23" s="8" t="e">
        <f t="shared" si="24"/>
        <v>#N/A</v>
      </c>
      <c r="AB23" s="8" t="e">
        <f t="shared" si="24"/>
        <v>#N/A</v>
      </c>
      <c r="AC23" s="8" t="e">
        <f t="shared" si="24"/>
        <v>#N/A</v>
      </c>
      <c r="AD23" s="8">
        <f t="shared" si="24"/>
        <v>8.7936101006190898E-2</v>
      </c>
      <c r="AE23" s="8">
        <f t="shared" si="24"/>
        <v>8.7088279438033669E-2</v>
      </c>
      <c r="AF23" s="8">
        <f t="shared" si="24"/>
        <v>7.3338716640447096E-2</v>
      </c>
      <c r="AG23" s="8">
        <f t="shared" si="24"/>
        <v>7.4295845433362817E-2</v>
      </c>
      <c r="AH23" s="8">
        <f t="shared" si="24"/>
        <v>6.8870312298566091E-2</v>
      </c>
      <c r="AI23" s="8">
        <f t="shared" si="24"/>
        <v>6.6513085901282201E-2</v>
      </c>
      <c r="AJ23" s="8">
        <f t="shared" si="24"/>
        <v>6.3221103962946154E-2</v>
      </c>
      <c r="AK23" s="8">
        <f t="shared" si="24"/>
        <v>0.10853680343736442</v>
      </c>
      <c r="AL23" s="8">
        <f t="shared" si="24"/>
        <v>0.10137475390258867</v>
      </c>
      <c r="AM23" s="8">
        <f t="shared" si="24"/>
        <v>9.6546512308540569E-2</v>
      </c>
      <c r="AN23" s="8">
        <f t="shared" si="24"/>
        <v>9.1636300871991164E-2</v>
      </c>
      <c r="AO23" s="8">
        <f t="shared" si="24"/>
        <v>9.3838137517862727E-2</v>
      </c>
      <c r="AP23" s="8">
        <f t="shared" si="24"/>
        <v>7.4307288017593995E-2</v>
      </c>
      <c r="AQ23" s="8">
        <f t="shared" si="24"/>
        <v>6.6737874238166517E-2</v>
      </c>
      <c r="AR23" s="8">
        <f t="shared" si="24"/>
        <v>7.4756743620289043E-2</v>
      </c>
      <c r="AS23" s="8">
        <f t="shared" si="24"/>
        <v>8.9130838604090448E-2</v>
      </c>
      <c r="AT23" s="8">
        <f t="shared" si="24"/>
        <v>7.6031888290143193E-2</v>
      </c>
    </row>
    <row r="24" spans="1:46" x14ac:dyDescent="0.3">
      <c r="L24" s="1" t="str">
        <f t="shared" si="23"/>
        <v>&gt;1-2 Years</v>
      </c>
      <c r="M24" s="8" t="str">
        <f>IF(M13="","",M13/#REF!)</f>
        <v/>
      </c>
      <c r="N24" s="8" t="str">
        <f>IF(N13="","",N13/#REF!)</f>
        <v/>
      </c>
      <c r="O24" s="8" t="str">
        <f>IF(O13="","",O13/#REF!)</f>
        <v/>
      </c>
      <c r="P24" s="8" t="str">
        <f>IF(P13="","",P13/#REF!)</f>
        <v/>
      </c>
      <c r="Q24" s="8" t="str">
        <f>IF(Q13="","",Q13/#REF!)</f>
        <v/>
      </c>
      <c r="R24" s="8" t="str">
        <f>IF(R13="","",R13/#REF!)</f>
        <v/>
      </c>
      <c r="S24" s="8" t="str">
        <f>IF(S13="","",S13/#REF!)</f>
        <v/>
      </c>
      <c r="T24" s="8" t="str">
        <f>IF(T13="","",T13/#REF!)</f>
        <v/>
      </c>
      <c r="U24" s="8" t="str">
        <f>IF(U13="","",U13/#REF!)</f>
        <v/>
      </c>
      <c r="V24" s="8" t="e">
        <f>IF(V13="","",V13/#REF!)</f>
        <v>#N/A</v>
      </c>
      <c r="W24" s="8" t="e">
        <f t="shared" ref="W24:AT24" si="25">IF(W13="","",W13/W$19)</f>
        <v>#N/A</v>
      </c>
      <c r="X24" s="8" t="e">
        <f t="shared" si="25"/>
        <v>#N/A</v>
      </c>
      <c r="Y24" s="8" t="e">
        <f t="shared" si="25"/>
        <v>#N/A</v>
      </c>
      <c r="Z24" s="8" t="e">
        <f t="shared" si="25"/>
        <v>#N/A</v>
      </c>
      <c r="AA24" s="8" t="e">
        <f t="shared" si="25"/>
        <v>#N/A</v>
      </c>
      <c r="AB24" s="8" t="e">
        <f t="shared" si="25"/>
        <v>#N/A</v>
      </c>
      <c r="AC24" s="8" t="e">
        <f t="shared" si="25"/>
        <v>#N/A</v>
      </c>
      <c r="AD24" s="8">
        <f t="shared" si="25"/>
        <v>0.15062547315747388</v>
      </c>
      <c r="AE24" s="8">
        <f t="shared" si="25"/>
        <v>0.17063247188983172</v>
      </c>
      <c r="AF24" s="8">
        <f t="shared" si="25"/>
        <v>0.18868324929102975</v>
      </c>
      <c r="AG24" s="8">
        <f t="shared" si="25"/>
        <v>0.18696513222644906</v>
      </c>
      <c r="AH24" s="8">
        <f t="shared" si="25"/>
        <v>0.17523825011559041</v>
      </c>
      <c r="AI24" s="8">
        <f t="shared" si="25"/>
        <v>0.1890183563454505</v>
      </c>
      <c r="AJ24" s="8">
        <f t="shared" si="25"/>
        <v>0.16702248443308462</v>
      </c>
      <c r="AK24" s="8">
        <f t="shared" si="25"/>
        <v>0.14701074517408741</v>
      </c>
      <c r="AL24" s="8">
        <f t="shared" si="25"/>
        <v>0.15609196262357897</v>
      </c>
      <c r="AM24" s="8">
        <f t="shared" si="25"/>
        <v>0.15955399049982336</v>
      </c>
      <c r="AN24" s="8">
        <f t="shared" si="25"/>
        <v>0.17908463516588882</v>
      </c>
      <c r="AO24" s="8">
        <f t="shared" si="25"/>
        <v>0.18205536710825931</v>
      </c>
      <c r="AP24" s="8">
        <f t="shared" si="25"/>
        <v>0.18957930652160176</v>
      </c>
      <c r="AQ24" s="8">
        <f t="shared" si="25"/>
        <v>0.21992229972907307</v>
      </c>
      <c r="AR24" s="8">
        <f t="shared" si="25"/>
        <v>0.15411663945690623</v>
      </c>
      <c r="AS24" s="8">
        <f t="shared" si="25"/>
        <v>0.15662823062996978</v>
      </c>
      <c r="AT24" s="8">
        <f t="shared" si="25"/>
        <v>0.13431854499048063</v>
      </c>
    </row>
    <row r="25" spans="1:46" x14ac:dyDescent="0.3">
      <c r="L25" s="1" t="str">
        <f t="shared" si="23"/>
        <v>&gt;2-4 Years</v>
      </c>
      <c r="M25" s="8" t="e">
        <f>IF(M14="","",M14/#REF!)</f>
        <v>#N/A</v>
      </c>
      <c r="N25" s="8" t="e">
        <f>IF(N14="","",N14/#REF!)</f>
        <v>#N/A</v>
      </c>
      <c r="O25" s="8" t="str">
        <f>IF(O14="","",O14/#REF!)</f>
        <v/>
      </c>
      <c r="P25" s="8" t="e">
        <f>IF(P14="","",P14/#REF!)</f>
        <v>#N/A</v>
      </c>
      <c r="Q25" s="8" t="e">
        <f>IF(Q14="","",Q14/#REF!)</f>
        <v>#N/A</v>
      </c>
      <c r="R25" s="8" t="e">
        <f>IF(R14="","",R14/#REF!)</f>
        <v>#N/A</v>
      </c>
      <c r="S25" s="8" t="e">
        <f>IF(S14="","",S14/#REF!)</f>
        <v>#N/A</v>
      </c>
      <c r="T25" s="8" t="str">
        <f>IF(T14="","",T14/#REF!)</f>
        <v/>
      </c>
      <c r="U25" s="8" t="str">
        <f>IF(U14="","",U14/#REF!)</f>
        <v/>
      </c>
      <c r="V25" s="8" t="e">
        <f>IF(V14="","",V14/#REF!)</f>
        <v>#N/A</v>
      </c>
      <c r="W25" s="8" t="e">
        <f t="shared" ref="W25:AT25" si="26">IF(W14="","",W14/W$19)</f>
        <v>#N/A</v>
      </c>
      <c r="X25" s="8" t="e">
        <f t="shared" si="26"/>
        <v>#N/A</v>
      </c>
      <c r="Y25" s="8" t="e">
        <f t="shared" si="26"/>
        <v>#N/A</v>
      </c>
      <c r="Z25" s="8" t="e">
        <f t="shared" si="26"/>
        <v>#N/A</v>
      </c>
      <c r="AA25" s="8" t="e">
        <f t="shared" si="26"/>
        <v>#N/A</v>
      </c>
      <c r="AB25" s="8" t="e">
        <f t="shared" si="26"/>
        <v>#N/A</v>
      </c>
      <c r="AC25" s="8" t="e">
        <f t="shared" si="26"/>
        <v>#N/A</v>
      </c>
      <c r="AD25" s="8">
        <f t="shared" si="26"/>
        <v>0.13107591831058427</v>
      </c>
      <c r="AE25" s="8">
        <f t="shared" si="26"/>
        <v>0.16258830101835212</v>
      </c>
      <c r="AF25" s="8">
        <f t="shared" si="26"/>
        <v>0.17006648879421829</v>
      </c>
      <c r="AG25" s="8">
        <f t="shared" si="26"/>
        <v>0.17541936678282324</v>
      </c>
      <c r="AH25" s="8">
        <f t="shared" si="26"/>
        <v>0.17290150196411389</v>
      </c>
      <c r="AI25" s="8">
        <f t="shared" si="26"/>
        <v>0.184027757185659</v>
      </c>
      <c r="AJ25" s="8">
        <f t="shared" si="26"/>
        <v>0.21847951244435043</v>
      </c>
      <c r="AK25" s="8">
        <f t="shared" si="26"/>
        <v>0.20580964346483049</v>
      </c>
      <c r="AL25" s="8">
        <f t="shared" si="26"/>
        <v>0.21296411326523235</v>
      </c>
      <c r="AM25" s="8">
        <f t="shared" si="26"/>
        <v>0.21939987493235655</v>
      </c>
      <c r="AN25" s="8">
        <f t="shared" si="26"/>
        <v>0.21224621232343677</v>
      </c>
      <c r="AO25" s="8">
        <f t="shared" si="26"/>
        <v>0.22306655453391394</v>
      </c>
      <c r="AP25" s="8">
        <f t="shared" si="26"/>
        <v>0.22335091857928946</v>
      </c>
      <c r="AQ25" s="8">
        <f t="shared" si="26"/>
        <v>0.19401925077095364</v>
      </c>
      <c r="AR25" s="8">
        <f t="shared" si="26"/>
        <v>0.18882793198045714</v>
      </c>
      <c r="AS25" s="8">
        <f t="shared" si="26"/>
        <v>0.19313368906480147</v>
      </c>
      <c r="AT25" s="8">
        <f t="shared" si="26"/>
        <v>0.17011494894386536</v>
      </c>
    </row>
    <row r="26" spans="1:46" x14ac:dyDescent="0.3">
      <c r="L26" s="1" t="str">
        <f t="shared" si="23"/>
        <v>&gt;2-7 Months</v>
      </c>
      <c r="M26" s="8" t="str">
        <f>IF(M15="","",M15/#REF!)</f>
        <v/>
      </c>
      <c r="N26" s="8" t="str">
        <f>IF(N15="","",N15/#REF!)</f>
        <v/>
      </c>
      <c r="O26" s="8" t="str">
        <f>IF(O15="","",O15/#REF!)</f>
        <v/>
      </c>
      <c r="P26" s="8" t="str">
        <f>IF(P15="","",P15/#REF!)</f>
        <v/>
      </c>
      <c r="Q26" s="8" t="str">
        <f>IF(Q15="","",Q15/#REF!)</f>
        <v/>
      </c>
      <c r="R26" s="8" t="str">
        <f>IF(R15="","",R15/#REF!)</f>
        <v/>
      </c>
      <c r="S26" s="8" t="str">
        <f>IF(S15="","",S15/#REF!)</f>
        <v/>
      </c>
      <c r="T26" s="8" t="str">
        <f>IF(T15="","",T15/#REF!)</f>
        <v/>
      </c>
      <c r="U26" s="8" t="str">
        <f>IF(U15="","",U15/#REF!)</f>
        <v/>
      </c>
      <c r="V26" s="8" t="str">
        <f>IF(V15="","",V15/#REF!)</f>
        <v/>
      </c>
      <c r="W26" s="8" t="e">
        <f t="shared" ref="W26:AT26" si="27">IF(W15="","",W15/W$19)</f>
        <v>#N/A</v>
      </c>
      <c r="X26" s="8" t="e">
        <f t="shared" si="27"/>
        <v>#N/A</v>
      </c>
      <c r="Y26" s="8" t="e">
        <f t="shared" si="27"/>
        <v>#N/A</v>
      </c>
      <c r="Z26" s="8" t="e">
        <f t="shared" si="27"/>
        <v>#N/A</v>
      </c>
      <c r="AA26" s="8" t="e">
        <f t="shared" si="27"/>
        <v>#N/A</v>
      </c>
      <c r="AB26" s="8" t="e">
        <f t="shared" si="27"/>
        <v>#N/A</v>
      </c>
      <c r="AC26" s="8" t="e">
        <f t="shared" si="27"/>
        <v>#N/A</v>
      </c>
      <c r="AD26" s="8">
        <f t="shared" si="27"/>
        <v>9.960526783396545E-2</v>
      </c>
      <c r="AE26" s="8">
        <f t="shared" si="27"/>
        <v>0.10929829095348442</v>
      </c>
      <c r="AF26" s="8">
        <f t="shared" si="27"/>
        <v>0.10181822763659046</v>
      </c>
      <c r="AG26" s="8">
        <f t="shared" si="27"/>
        <v>0.11541832243901824</v>
      </c>
      <c r="AH26" s="8">
        <f t="shared" si="27"/>
        <v>0.12469106278216739</v>
      </c>
      <c r="AI26" s="8">
        <f t="shared" si="27"/>
        <v>0.11545872921416417</v>
      </c>
      <c r="AJ26" s="8">
        <f t="shared" si="27"/>
        <v>8.9588995084011636E-2</v>
      </c>
      <c r="AK26" s="8">
        <f t="shared" si="27"/>
        <v>8.5287129364407105E-2</v>
      </c>
      <c r="AL26" s="8">
        <f t="shared" si="27"/>
        <v>9.528513683854764E-2</v>
      </c>
      <c r="AM26" s="8">
        <f t="shared" si="27"/>
        <v>8.1791893071597691E-2</v>
      </c>
      <c r="AN26" s="8">
        <f t="shared" si="27"/>
        <v>0.10364796606267716</v>
      </c>
      <c r="AO26" s="8">
        <f t="shared" si="27"/>
        <v>7.8627164479925751E-2</v>
      </c>
      <c r="AP26" s="8">
        <f t="shared" si="27"/>
        <v>6.5185967994155519E-2</v>
      </c>
      <c r="AQ26" s="8">
        <f t="shared" si="27"/>
        <v>6.7128007976754805E-2</v>
      </c>
      <c r="AR26" s="8">
        <f t="shared" si="27"/>
        <v>8.6038305346156627E-2</v>
      </c>
      <c r="AS26" s="8">
        <f t="shared" si="27"/>
        <v>8.4567556209760822E-2</v>
      </c>
      <c r="AT26" s="8">
        <f t="shared" si="27"/>
        <v>5.5122466350217884E-2</v>
      </c>
    </row>
    <row r="27" spans="1:46" x14ac:dyDescent="0.3">
      <c r="L27" s="1" t="str">
        <f t="shared" si="23"/>
        <v>&gt;4 years</v>
      </c>
      <c r="M27" s="8" t="e">
        <f>IF(M16="","",M16/#REF!)</f>
        <v>#N/A</v>
      </c>
      <c r="N27" s="8" t="e">
        <f>IF(N16="","",N16/#REF!)</f>
        <v>#N/A</v>
      </c>
      <c r="O27" s="8" t="e">
        <f>IF(O16="","",O16/#REF!)</f>
        <v>#N/A</v>
      </c>
      <c r="P27" s="8" t="e">
        <f>IF(P16="","",P16/#REF!)</f>
        <v>#N/A</v>
      </c>
      <c r="Q27" s="8" t="e">
        <f>IF(Q16="","",Q16/#REF!)</f>
        <v>#N/A</v>
      </c>
      <c r="R27" s="8" t="e">
        <f>IF(R16="","",R16/#REF!)</f>
        <v>#N/A</v>
      </c>
      <c r="S27" s="8" t="e">
        <f>IF(S16="","",S16/#REF!)</f>
        <v>#N/A</v>
      </c>
      <c r="T27" s="8" t="e">
        <f>IF(T16="","",T16/#REF!)</f>
        <v>#N/A</v>
      </c>
      <c r="U27" s="8" t="e">
        <f>IF(U16="","",U16/#REF!)</f>
        <v>#N/A</v>
      </c>
      <c r="V27" s="8" t="e">
        <f>IF(V16="","",V16/#REF!)</f>
        <v>#N/A</v>
      </c>
      <c r="W27" s="8" t="e">
        <f t="shared" ref="W27:AT27" si="28">IF(W16="","",W16/W$19)</f>
        <v>#N/A</v>
      </c>
      <c r="X27" s="8" t="e">
        <f t="shared" si="28"/>
        <v>#N/A</v>
      </c>
      <c r="Y27" s="8" t="e">
        <f t="shared" si="28"/>
        <v>#N/A</v>
      </c>
      <c r="Z27" s="8" t="e">
        <f t="shared" si="28"/>
        <v>#N/A</v>
      </c>
      <c r="AA27" s="8" t="e">
        <f t="shared" si="28"/>
        <v>#N/A</v>
      </c>
      <c r="AB27" s="8" t="e">
        <f t="shared" si="28"/>
        <v>#N/A</v>
      </c>
      <c r="AC27" s="8" t="e">
        <f t="shared" si="28"/>
        <v>#N/A</v>
      </c>
      <c r="AD27" s="8">
        <f t="shared" si="28"/>
        <v>0.24707272891477755</v>
      </c>
      <c r="AE27" s="8">
        <f t="shared" si="28"/>
        <v>0.24894444368637575</v>
      </c>
      <c r="AF27" s="8">
        <f t="shared" si="28"/>
        <v>0.24294257894970497</v>
      </c>
      <c r="AG27" s="8">
        <f t="shared" si="28"/>
        <v>0.22794822660749137</v>
      </c>
      <c r="AH27" s="8">
        <f t="shared" si="28"/>
        <v>0.24618629567377184</v>
      </c>
      <c r="AI27" s="8">
        <f t="shared" si="28"/>
        <v>0.25459676775237028</v>
      </c>
      <c r="AJ27" s="8">
        <f t="shared" si="28"/>
        <v>0.27975184001345998</v>
      </c>
      <c r="AK27" s="8">
        <f t="shared" si="28"/>
        <v>0.26164066644695477</v>
      </c>
      <c r="AL27" s="8">
        <f t="shared" si="28"/>
        <v>0.24734484326537187</v>
      </c>
      <c r="AM27" s="8">
        <f t="shared" si="28"/>
        <v>0.26614558506488334</v>
      </c>
      <c r="AN27" s="8">
        <f t="shared" si="28"/>
        <v>0.25245929372153264</v>
      </c>
      <c r="AO27" s="8">
        <f t="shared" si="28"/>
        <v>0.26499570943202538</v>
      </c>
      <c r="AP27" s="8">
        <f t="shared" si="28"/>
        <v>0.30483028612068352</v>
      </c>
      <c r="AQ27" s="8">
        <f t="shared" si="28"/>
        <v>0.29921314681407241</v>
      </c>
      <c r="AR27" s="8">
        <f t="shared" si="28"/>
        <v>0.30691946425984923</v>
      </c>
      <c r="AS27" s="8">
        <f t="shared" si="28"/>
        <v>0.31146988324193486</v>
      </c>
      <c r="AT27" s="8">
        <f t="shared" si="28"/>
        <v>0.42002620940381302</v>
      </c>
    </row>
    <row r="28" spans="1:46" x14ac:dyDescent="0.3">
      <c r="L28" s="1" t="str">
        <f t="shared" si="23"/>
        <v>&gt;7-12 Months</v>
      </c>
      <c r="M28" s="8" t="e">
        <f>IF(M17="","",M17/#REF!)</f>
        <v>#N/A</v>
      </c>
      <c r="N28" s="8" t="e">
        <f>IF(N17="","",N17/#REF!)</f>
        <v>#N/A</v>
      </c>
      <c r="O28" s="8" t="e">
        <f>IF(O17="","",O17/#REF!)</f>
        <v>#N/A</v>
      </c>
      <c r="P28" s="8" t="e">
        <f>IF(P17="","",P17/#REF!)</f>
        <v>#N/A</v>
      </c>
      <c r="Q28" s="8" t="e">
        <f>IF(Q17="","",Q17/#REF!)</f>
        <v>#N/A</v>
      </c>
      <c r="R28" s="8" t="e">
        <f>IF(R17="","",R17/#REF!)</f>
        <v>#N/A</v>
      </c>
      <c r="S28" s="8" t="e">
        <f>IF(S17="","",S17/#REF!)</f>
        <v>#N/A</v>
      </c>
      <c r="T28" s="8" t="str">
        <f>IF(T17="","",T17/#REF!)</f>
        <v/>
      </c>
      <c r="U28" s="8" t="str">
        <f>IF(U17="","",U17/#REF!)</f>
        <v/>
      </c>
      <c r="V28" s="8" t="str">
        <f>IF(V17="","",V17/#REF!)</f>
        <v/>
      </c>
      <c r="W28" s="8" t="e">
        <f t="shared" ref="W28:AT28" si="29">IF(W17="","",W17/W$19)</f>
        <v>#N/A</v>
      </c>
      <c r="X28" s="8" t="e">
        <f t="shared" si="29"/>
        <v>#N/A</v>
      </c>
      <c r="Y28" s="8" t="e">
        <f t="shared" si="29"/>
        <v>#N/A</v>
      </c>
      <c r="Z28" s="8" t="e">
        <f t="shared" si="29"/>
        <v>#N/A</v>
      </c>
      <c r="AA28" s="8" t="e">
        <f t="shared" si="29"/>
        <v>#N/A</v>
      </c>
      <c r="AB28" s="8" t="e">
        <f t="shared" si="29"/>
        <v>#N/A</v>
      </c>
      <c r="AC28" s="8" t="e">
        <f t="shared" si="29"/>
        <v>#N/A</v>
      </c>
      <c r="AD28" s="8">
        <f t="shared" si="29"/>
        <v>0.12540150187707522</v>
      </c>
      <c r="AE28" s="8">
        <f t="shared" si="29"/>
        <v>0.14048225846607207</v>
      </c>
      <c r="AF28" s="8">
        <f t="shared" si="29"/>
        <v>0.16288985983664203</v>
      </c>
      <c r="AG28" s="8">
        <f t="shared" si="29"/>
        <v>0.18203841504267193</v>
      </c>
      <c r="AH28" s="8">
        <f t="shared" si="29"/>
        <v>0.18220309001226931</v>
      </c>
      <c r="AI28" s="8">
        <f t="shared" si="29"/>
        <v>0.17500492967131559</v>
      </c>
      <c r="AJ28" s="8">
        <f t="shared" si="29"/>
        <v>0.16483930000498087</v>
      </c>
      <c r="AK28" s="8">
        <f t="shared" si="29"/>
        <v>0.18192867627199935</v>
      </c>
      <c r="AL28" s="8">
        <f t="shared" si="29"/>
        <v>0.17787541448902811</v>
      </c>
      <c r="AM28" s="8">
        <f t="shared" si="29"/>
        <v>0.16853474160893026</v>
      </c>
      <c r="AN28" s="8">
        <f t="shared" si="29"/>
        <v>0.1548385587229428</v>
      </c>
      <c r="AO28" s="8">
        <f t="shared" si="29"/>
        <v>0.15383188139214593</v>
      </c>
      <c r="AP28" s="8">
        <f t="shared" si="29"/>
        <v>0.14275122710657703</v>
      </c>
      <c r="AQ28" s="8">
        <f t="shared" si="29"/>
        <v>0.15094689771004668</v>
      </c>
      <c r="AR28" s="8">
        <f t="shared" si="29"/>
        <v>0.1853636239891476</v>
      </c>
      <c r="AS28" s="8">
        <f t="shared" si="29"/>
        <v>0.16391065646668443</v>
      </c>
      <c r="AT28" s="8">
        <f t="shared" si="29"/>
        <v>0.14368349676952924</v>
      </c>
    </row>
    <row r="29" spans="1:46" x14ac:dyDescent="0.3">
      <c r="L29" s="1">
        <f t="shared" si="23"/>
        <v>0</v>
      </c>
      <c r="M29" s="8" t="e">
        <f>IF(M18="","",M18/#REF!)</f>
        <v>#N/A</v>
      </c>
      <c r="N29" s="8" t="e">
        <f>IF(N18="","",N18/#REF!)</f>
        <v>#N/A</v>
      </c>
      <c r="O29" s="8" t="e">
        <f>IF(O18="","",O18/#REF!)</f>
        <v>#N/A</v>
      </c>
      <c r="P29" s="8" t="e">
        <f>IF(P18="","",P18/#REF!)</f>
        <v>#N/A</v>
      </c>
      <c r="Q29" s="8" t="e">
        <f>IF(Q18="","",Q18/#REF!)</f>
        <v>#N/A</v>
      </c>
      <c r="R29" s="8" t="e">
        <f>IF(R18="","",R18/#REF!)</f>
        <v>#N/A</v>
      </c>
      <c r="S29" s="8" t="e">
        <f>IF(S18="","",S18/#REF!)</f>
        <v>#N/A</v>
      </c>
      <c r="T29" s="8" t="e">
        <f>IF(T18="","",T18/#REF!)</f>
        <v>#N/A</v>
      </c>
      <c r="U29" s="8" t="e">
        <f>IF(U18="","",U18/#REF!)</f>
        <v>#N/A</v>
      </c>
      <c r="V29" s="8" t="e">
        <f>IF(V18="","",V18/#REF!)</f>
        <v>#N/A</v>
      </c>
      <c r="W29" s="8" t="e">
        <f t="shared" ref="W29:AT29" si="30">IF(W18="","",W18/W$19)</f>
        <v>#N/A</v>
      </c>
      <c r="X29" s="8" t="e">
        <f t="shared" si="30"/>
        <v>#N/A</v>
      </c>
      <c r="Y29" s="8" t="e">
        <f t="shared" si="30"/>
        <v>#N/A</v>
      </c>
      <c r="Z29" s="8" t="e">
        <f t="shared" si="30"/>
        <v>#N/A</v>
      </c>
      <c r="AA29" s="8" t="e">
        <f t="shared" si="30"/>
        <v>#N/A</v>
      </c>
      <c r="AB29" s="8" t="e">
        <f t="shared" si="30"/>
        <v>#N/A</v>
      </c>
      <c r="AC29" s="8" t="e">
        <f t="shared" si="30"/>
        <v>#N/A</v>
      </c>
      <c r="AD29" s="8">
        <f t="shared" si="30"/>
        <v>0.15828300889993277</v>
      </c>
      <c r="AE29" s="8">
        <f t="shared" si="30"/>
        <v>8.0965954547850161E-2</v>
      </c>
      <c r="AF29" s="8">
        <f t="shared" si="30"/>
        <v>6.0260878851367473E-2</v>
      </c>
      <c r="AG29" s="8">
        <f t="shared" si="30"/>
        <v>3.7914691468183361E-2</v>
      </c>
      <c r="AH29" s="8">
        <f t="shared" si="30"/>
        <v>2.9909487153521055E-2</v>
      </c>
      <c r="AI29" s="8">
        <f t="shared" si="30"/>
        <v>1.5380373929758303E-2</v>
      </c>
      <c r="AJ29" s="8">
        <f t="shared" si="30"/>
        <v>1.709676405716638E-2</v>
      </c>
      <c r="AK29" s="8">
        <f t="shared" si="30"/>
        <v>9.7863358403564651E-3</v>
      </c>
      <c r="AL29" s="8">
        <f t="shared" si="30"/>
        <v>9.0637756156524158E-3</v>
      </c>
      <c r="AM29" s="8">
        <f t="shared" si="30"/>
        <v>8.0274025138683362E-3</v>
      </c>
      <c r="AN29" s="8">
        <f t="shared" si="30"/>
        <v>6.0870331315304961E-3</v>
      </c>
      <c r="AO29" s="8">
        <f t="shared" si="30"/>
        <v>3.5851855358668802E-3</v>
      </c>
      <c r="AP29" s="8">
        <f t="shared" si="30"/>
        <v>-4.994339901392773E-6</v>
      </c>
      <c r="AQ29" s="8">
        <f t="shared" si="30"/>
        <v>2.0325227609328824E-3</v>
      </c>
      <c r="AR29" s="8">
        <f t="shared" si="30"/>
        <v>3.9772913471941927E-3</v>
      </c>
      <c r="AS29" s="8">
        <f t="shared" si="30"/>
        <v>1.1591457827582171E-3</v>
      </c>
      <c r="AT29" s="8">
        <f t="shared" si="30"/>
        <v>7.0244525195082414E-4</v>
      </c>
    </row>
    <row r="30" spans="1:46" x14ac:dyDescent="0.3">
      <c r="L30" s="1" t="str">
        <f>L20</f>
        <v>Checksum</v>
      </c>
      <c r="M30" s="8" t="e">
        <f>IF(#REF!="","",#REF!/#REF!)</f>
        <v>#REF!</v>
      </c>
      <c r="N30" s="8" t="e">
        <f>IF(#REF!="","",#REF!/#REF!)</f>
        <v>#REF!</v>
      </c>
      <c r="O30" s="8" t="e">
        <f>IF(#REF!="","",#REF!/#REF!)</f>
        <v>#REF!</v>
      </c>
      <c r="P30" s="8" t="e">
        <f>IF(#REF!="","",#REF!/#REF!)</f>
        <v>#REF!</v>
      </c>
      <c r="Q30" s="8" t="e">
        <f>IF(#REF!="","",#REF!/#REF!)</f>
        <v>#REF!</v>
      </c>
      <c r="R30" s="8" t="e">
        <f>IF(#REF!="","",#REF!/#REF!)</f>
        <v>#REF!</v>
      </c>
      <c r="S30" s="8" t="e">
        <f>IF(#REF!="","",#REF!/#REF!)</f>
        <v>#REF!</v>
      </c>
      <c r="T30" s="8" t="e">
        <f>IF(#REF!="","",#REF!/#REF!)</f>
        <v>#REF!</v>
      </c>
      <c r="U30" s="8" t="e">
        <f>IF(#REF!="","",#REF!/#REF!)</f>
        <v>#REF!</v>
      </c>
      <c r="V30" s="8" t="e">
        <f>IF(#REF!="","",#REF!/#REF!)</f>
        <v>#REF!</v>
      </c>
      <c r="W30" s="8" t="e">
        <f t="shared" ref="W30:AT30" si="31">SUM(W23:W29)=1</f>
        <v>#N/A</v>
      </c>
      <c r="X30" s="8" t="e">
        <f t="shared" si="31"/>
        <v>#N/A</v>
      </c>
      <c r="Y30" s="8" t="e">
        <f t="shared" si="31"/>
        <v>#N/A</v>
      </c>
      <c r="Z30" s="8" t="e">
        <f t="shared" si="31"/>
        <v>#N/A</v>
      </c>
      <c r="AA30" s="8" t="e">
        <f t="shared" si="31"/>
        <v>#N/A</v>
      </c>
      <c r="AB30" s="8" t="e">
        <f t="shared" si="31"/>
        <v>#N/A</v>
      </c>
      <c r="AC30" s="8" t="e">
        <f t="shared" si="31"/>
        <v>#N/A</v>
      </c>
      <c r="AD30" s="8" t="b">
        <f t="shared" si="31"/>
        <v>1</v>
      </c>
      <c r="AE30" s="8" t="b">
        <f t="shared" si="31"/>
        <v>1</v>
      </c>
      <c r="AF30" s="8" t="b">
        <f t="shared" si="31"/>
        <v>1</v>
      </c>
      <c r="AG30" s="8" t="b">
        <f t="shared" si="31"/>
        <v>1</v>
      </c>
      <c r="AH30" s="8" t="b">
        <f t="shared" si="31"/>
        <v>1</v>
      </c>
      <c r="AI30" s="8" t="b">
        <f t="shared" si="31"/>
        <v>1</v>
      </c>
      <c r="AJ30" s="8" t="b">
        <f t="shared" si="31"/>
        <v>1</v>
      </c>
      <c r="AK30" s="8" t="b">
        <f t="shared" si="31"/>
        <v>1</v>
      </c>
      <c r="AL30" s="8" t="b">
        <f t="shared" si="31"/>
        <v>1</v>
      </c>
      <c r="AM30" s="8" t="b">
        <f t="shared" si="31"/>
        <v>1</v>
      </c>
      <c r="AN30" s="8" t="b">
        <f t="shared" si="31"/>
        <v>1</v>
      </c>
      <c r="AO30" s="8" t="b">
        <f t="shared" si="31"/>
        <v>1</v>
      </c>
      <c r="AP30" s="8" t="b">
        <f t="shared" si="31"/>
        <v>1</v>
      </c>
      <c r="AQ30" s="8" t="b">
        <f t="shared" si="31"/>
        <v>1</v>
      </c>
      <c r="AR30" s="8" t="b">
        <f t="shared" si="31"/>
        <v>1</v>
      </c>
      <c r="AS30" s="8" t="b">
        <f t="shared" si="31"/>
        <v>1</v>
      </c>
      <c r="AT30" s="8" t="b">
        <f t="shared" si="31"/>
        <v>1</v>
      </c>
    </row>
    <row r="32" spans="1:46" x14ac:dyDescent="0.3">
      <c r="L32" s="1" t="s">
        <v>74</v>
      </c>
      <c r="W32" s="49" t="e">
        <f t="shared" ref="W32:AT32" si="32">SUM(W27:W28)</f>
        <v>#N/A</v>
      </c>
      <c r="X32" s="49" t="e">
        <f t="shared" si="32"/>
        <v>#N/A</v>
      </c>
      <c r="Y32" s="49" t="e">
        <f t="shared" si="32"/>
        <v>#N/A</v>
      </c>
      <c r="Z32" s="49" t="e">
        <f t="shared" si="32"/>
        <v>#N/A</v>
      </c>
      <c r="AA32" s="49" t="e">
        <f t="shared" si="32"/>
        <v>#N/A</v>
      </c>
      <c r="AB32" s="49" t="e">
        <f t="shared" si="32"/>
        <v>#N/A</v>
      </c>
      <c r="AC32" s="49" t="e">
        <f t="shared" si="32"/>
        <v>#N/A</v>
      </c>
      <c r="AD32" s="49">
        <f t="shared" si="32"/>
        <v>0.37247423079185277</v>
      </c>
      <c r="AE32" s="49">
        <f t="shared" si="32"/>
        <v>0.38942670215244779</v>
      </c>
      <c r="AF32" s="49">
        <f t="shared" si="32"/>
        <v>0.40583243878634701</v>
      </c>
      <c r="AG32" s="49">
        <f t="shared" si="32"/>
        <v>0.4099866416501633</v>
      </c>
      <c r="AH32" s="49">
        <f t="shared" si="32"/>
        <v>0.42838938568604112</v>
      </c>
      <c r="AI32" s="49">
        <f t="shared" si="32"/>
        <v>0.42960169742368587</v>
      </c>
      <c r="AJ32" s="49">
        <f t="shared" si="32"/>
        <v>0.44459114001844086</v>
      </c>
      <c r="AK32" s="49">
        <f t="shared" si="32"/>
        <v>0.4435693427189541</v>
      </c>
      <c r="AL32" s="49">
        <f t="shared" si="32"/>
        <v>0.42522025775439998</v>
      </c>
      <c r="AM32" s="49">
        <f t="shared" si="32"/>
        <v>0.43468032667381362</v>
      </c>
      <c r="AN32" s="49">
        <f t="shared" si="32"/>
        <v>0.40729785244447547</v>
      </c>
      <c r="AO32" s="49">
        <f t="shared" si="32"/>
        <v>0.41882759082417131</v>
      </c>
      <c r="AP32" s="49">
        <f t="shared" si="32"/>
        <v>0.44758151322726059</v>
      </c>
      <c r="AQ32" s="49">
        <f t="shared" si="32"/>
        <v>0.45016004452411906</v>
      </c>
      <c r="AR32" s="49">
        <f t="shared" si="32"/>
        <v>0.4922830882489968</v>
      </c>
      <c r="AS32" s="49">
        <f t="shared" si="32"/>
        <v>0.47538053970861927</v>
      </c>
      <c r="AT32" s="49">
        <f t="shared" si="32"/>
        <v>0.56370970617334226</v>
      </c>
    </row>
    <row r="33" spans="1:46" x14ac:dyDescent="0.3">
      <c r="L33" s="1" t="s">
        <v>73</v>
      </c>
      <c r="AD33" s="49">
        <f t="shared" ref="AD33:AT33" si="33">SUM(AD23:AD25)</f>
        <v>0.36963749247424904</v>
      </c>
      <c r="AE33" s="49">
        <f t="shared" si="33"/>
        <v>0.42030905234621752</v>
      </c>
      <c r="AF33" s="49">
        <f t="shared" si="33"/>
        <v>0.43208845472569513</v>
      </c>
      <c r="AG33" s="49">
        <f t="shared" si="33"/>
        <v>0.43668034444263515</v>
      </c>
      <c r="AH33" s="49">
        <f t="shared" si="33"/>
        <v>0.41701006437827037</v>
      </c>
      <c r="AI33" s="49">
        <f t="shared" si="33"/>
        <v>0.43955919943239169</v>
      </c>
      <c r="AJ33" s="49">
        <f t="shared" si="33"/>
        <v>0.44872310084038119</v>
      </c>
      <c r="AK33" s="49">
        <f t="shared" si="33"/>
        <v>0.46135719207628234</v>
      </c>
      <c r="AL33" s="49">
        <f t="shared" si="33"/>
        <v>0.4704308297914</v>
      </c>
      <c r="AM33" s="49">
        <f t="shared" si="33"/>
        <v>0.47550037774072051</v>
      </c>
      <c r="AN33" s="49">
        <f t="shared" si="33"/>
        <v>0.48296714836131677</v>
      </c>
      <c r="AO33" s="49">
        <f t="shared" si="33"/>
        <v>0.498960059160036</v>
      </c>
      <c r="AP33" s="49">
        <f t="shared" si="33"/>
        <v>0.48723751311848523</v>
      </c>
      <c r="AQ33" s="49">
        <f t="shared" si="33"/>
        <v>0.48067942473819325</v>
      </c>
      <c r="AR33" s="49">
        <f t="shared" si="33"/>
        <v>0.4177013150576524</v>
      </c>
      <c r="AS33" s="49">
        <f t="shared" si="33"/>
        <v>0.43889275829886165</v>
      </c>
      <c r="AT33" s="49">
        <f t="shared" si="33"/>
        <v>0.38046538222448917</v>
      </c>
    </row>
    <row r="34" spans="1:46" x14ac:dyDescent="0.3">
      <c r="V34" s="6"/>
    </row>
    <row r="35" spans="1:46" x14ac:dyDescent="0.3">
      <c r="V35" s="29"/>
    </row>
    <row r="36" spans="1:46" x14ac:dyDescent="0.3">
      <c r="V36" s="29"/>
    </row>
    <row r="37" spans="1:46" x14ac:dyDescent="0.3">
      <c r="A37" s="1">
        <v>2021</v>
      </c>
      <c r="V37" s="29"/>
    </row>
    <row r="38" spans="1:46" x14ac:dyDescent="0.3">
      <c r="A38" s="13">
        <v>36807644564</v>
      </c>
      <c r="V38" s="29"/>
    </row>
    <row r="39" spans="1:46" x14ac:dyDescent="0.3">
      <c r="A39" s="53">
        <f>A38/VLOOKUP(A37,deflator,2,FALSE)</f>
        <v>39357957730.66787</v>
      </c>
      <c r="V39" s="29"/>
    </row>
    <row r="40" spans="1:46" x14ac:dyDescent="0.3">
      <c r="V40" s="29"/>
    </row>
    <row r="41" spans="1:46" x14ac:dyDescent="0.3">
      <c r="V41" s="29"/>
    </row>
    <row r="42" spans="1:46" x14ac:dyDescent="0.3">
      <c r="V42" s="29"/>
    </row>
    <row r="43" spans="1:46" x14ac:dyDescent="0.3">
      <c r="N43" s="52"/>
      <c r="O43" s="52"/>
    </row>
  </sheetData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5546875" defaultRowHeight="14.4" x14ac:dyDescent="0.3"/>
  <cols>
    <col min="1" max="1" width="52.44140625" customWidth="1"/>
    <col min="2" max="2" width="20.44140625" customWidth="1"/>
    <col min="3" max="3" width="16.33203125" customWidth="1"/>
    <col min="4" max="4" width="14.6640625" customWidth="1"/>
    <col min="5" max="6" width="16.33203125" customWidth="1"/>
    <col min="7" max="12" width="17.44140625" customWidth="1"/>
    <col min="13" max="13" width="12.6640625" customWidth="1"/>
    <col min="14" max="14" width="11" customWidth="1"/>
  </cols>
  <sheetData>
    <row r="1" spans="1:19" x14ac:dyDescent="0.3">
      <c r="A1" s="5" t="s">
        <v>63</v>
      </c>
      <c r="B1" s="5">
        <v>2011</v>
      </c>
      <c r="C1" s="5">
        <v>2012</v>
      </c>
      <c r="D1" s="5">
        <v>2013</v>
      </c>
      <c r="E1" s="5">
        <v>2014</v>
      </c>
      <c r="F1" s="5">
        <v>2015</v>
      </c>
      <c r="G1" s="5">
        <v>2016</v>
      </c>
      <c r="H1" s="5">
        <v>2017</v>
      </c>
      <c r="I1" s="5">
        <v>2018</v>
      </c>
      <c r="J1" s="5">
        <v>2019</v>
      </c>
      <c r="K1" s="5">
        <v>2020</v>
      </c>
      <c r="L1" s="5">
        <v>2021</v>
      </c>
      <c r="M1" s="5">
        <v>2022</v>
      </c>
    </row>
    <row r="2" spans="1:19" x14ac:dyDescent="0.3">
      <c r="A2" s="15" t="s">
        <v>62</v>
      </c>
      <c r="B2" s="11">
        <v>393034568.82999998</v>
      </c>
      <c r="C2" s="11">
        <v>474005596.36000001</v>
      </c>
      <c r="D2" s="11">
        <v>340559772.73000002</v>
      </c>
      <c r="E2" s="11">
        <v>523559084.60000002</v>
      </c>
      <c r="F2" s="11">
        <v>694883317.67999995</v>
      </c>
      <c r="G2" s="11">
        <v>1433156330.3</v>
      </c>
      <c r="H2" s="11">
        <v>2113588321.8699999</v>
      </c>
      <c r="I2" s="11">
        <v>3953534234.1799998</v>
      </c>
      <c r="J2" s="11">
        <v>7416385657.79</v>
      </c>
      <c r="K2" s="11">
        <v>16317685492.58</v>
      </c>
      <c r="L2" s="11">
        <v>14645097081.370001</v>
      </c>
      <c r="M2" s="11">
        <v>10900562375.700001</v>
      </c>
    </row>
    <row r="3" spans="1:19" x14ac:dyDescent="0.3">
      <c r="A3" s="15" t="s">
        <v>61</v>
      </c>
      <c r="B3" s="11">
        <v>227972146.03</v>
      </c>
      <c r="C3" s="11">
        <v>1115381865.6099999</v>
      </c>
      <c r="D3" s="11">
        <v>273132033.56</v>
      </c>
      <c r="E3" s="11">
        <v>4210858070.6500001</v>
      </c>
      <c r="F3" s="11">
        <v>1747946128.04</v>
      </c>
      <c r="G3" s="11">
        <v>12383155569.65</v>
      </c>
      <c r="H3" s="11">
        <v>11188129508.360001</v>
      </c>
      <c r="I3" s="11">
        <v>27108164347.619999</v>
      </c>
      <c r="J3" s="11">
        <v>17861120766.169998</v>
      </c>
      <c r="K3" s="11">
        <v>17305865698.959999</v>
      </c>
      <c r="L3" s="11">
        <v>67166466719.849998</v>
      </c>
      <c r="M3" s="11">
        <v>4030705980.1100001</v>
      </c>
    </row>
    <row r="7" spans="1:19" x14ac:dyDescent="0.3">
      <c r="N7" s="88">
        <v>1</v>
      </c>
    </row>
    <row r="8" spans="1:19" x14ac:dyDescent="0.3">
      <c r="A8" s="25"/>
      <c r="B8" s="25"/>
      <c r="F8" s="25">
        <f t="shared" ref="F8:M8" si="0">F1+0</f>
        <v>2015</v>
      </c>
      <c r="G8" s="25">
        <f t="shared" si="0"/>
        <v>2016</v>
      </c>
      <c r="H8" s="25">
        <f t="shared" si="0"/>
        <v>2017</v>
      </c>
      <c r="I8" s="25">
        <f t="shared" si="0"/>
        <v>2018</v>
      </c>
      <c r="J8" s="25">
        <f t="shared" si="0"/>
        <v>2019</v>
      </c>
      <c r="K8" s="25">
        <f t="shared" si="0"/>
        <v>2020</v>
      </c>
      <c r="L8" s="25">
        <f t="shared" si="0"/>
        <v>2021</v>
      </c>
      <c r="M8" s="25">
        <f t="shared" si="0"/>
        <v>2022</v>
      </c>
      <c r="O8" s="20">
        <f>F8</f>
        <v>2015</v>
      </c>
      <c r="P8" s="20">
        <f t="shared" ref="P8:Q10" si="1">K8</f>
        <v>2020</v>
      </c>
      <c r="Q8" s="20">
        <f t="shared" si="1"/>
        <v>2021</v>
      </c>
      <c r="R8" s="20" t="str">
        <f>P8&amp;"-"&amp;$Q$8</f>
        <v>2020-2021</v>
      </c>
      <c r="S8" s="20" t="str">
        <f>O8&amp;"-"&amp;$Q8</f>
        <v>2015-2021</v>
      </c>
    </row>
    <row r="9" spans="1:19" x14ac:dyDescent="0.3">
      <c r="A9" s="25" t="s">
        <v>60</v>
      </c>
      <c r="B9" s="25"/>
      <c r="F9" s="11">
        <f t="shared" ref="F9:M10" si="2">F2/VLOOKUP(F$8,deflator,2,FALSE)/$N$7</f>
        <v>833476104.79268253</v>
      </c>
      <c r="G9" s="11">
        <f t="shared" si="2"/>
        <v>1704868475.0963326</v>
      </c>
      <c r="H9" s="11">
        <f t="shared" si="2"/>
        <v>2470201183.3488417</v>
      </c>
      <c r="I9" s="11">
        <f t="shared" si="2"/>
        <v>4514586199.301383</v>
      </c>
      <c r="J9" s="11">
        <f t="shared" si="2"/>
        <v>8306167254.0796061</v>
      </c>
      <c r="K9" s="113">
        <f t="shared" si="2"/>
        <v>18034808980.182587</v>
      </c>
      <c r="L9" s="113">
        <f t="shared" si="2"/>
        <v>15659820635.570946</v>
      </c>
      <c r="M9" s="113">
        <f t="shared" si="2"/>
        <v>10900562375.700001</v>
      </c>
      <c r="N9" s="31" t="str">
        <f>A9</f>
        <v>Sum of Dollars Obligated</v>
      </c>
      <c r="O9" s="11">
        <f>F9</f>
        <v>833476104.79268253</v>
      </c>
      <c r="P9" s="11">
        <f t="shared" si="1"/>
        <v>18034808980.182587</v>
      </c>
      <c r="Q9" s="11">
        <f t="shared" si="1"/>
        <v>15659820635.570946</v>
      </c>
      <c r="R9" s="107">
        <f>(L9/K9)-1</f>
        <v>-0.1316891322343019</v>
      </c>
      <c r="S9" s="107">
        <f>(L9/F9)-1</f>
        <v>17.788565797535544</v>
      </c>
    </row>
    <row r="10" spans="1:19" x14ac:dyDescent="0.3">
      <c r="A10" s="25" t="s">
        <v>59</v>
      </c>
      <c r="B10" s="25"/>
      <c r="F10" s="11">
        <f t="shared" si="2"/>
        <v>2096569730.6567562</v>
      </c>
      <c r="G10" s="11">
        <f t="shared" si="2"/>
        <v>14730878346.321499</v>
      </c>
      <c r="H10" s="11">
        <f t="shared" si="2"/>
        <v>13075834335.874434</v>
      </c>
      <c r="I10" s="11">
        <f t="shared" si="2"/>
        <v>30955124555.167088</v>
      </c>
      <c r="J10" s="11">
        <f t="shared" si="2"/>
        <v>20004010480.939762</v>
      </c>
      <c r="K10" s="11">
        <f t="shared" si="2"/>
        <v>19126976203.785748</v>
      </c>
      <c r="L10" s="11">
        <f t="shared" si="2"/>
        <v>71820269658.431122</v>
      </c>
      <c r="M10" s="11">
        <f t="shared" si="2"/>
        <v>4030705980.1100001</v>
      </c>
      <c r="N10" s="31" t="str">
        <f>A10</f>
        <v>Sum of Base and All Options Value (Total Contract Value)</v>
      </c>
      <c r="O10" s="11">
        <f>F10</f>
        <v>2096569730.6567562</v>
      </c>
      <c r="P10" s="11">
        <f t="shared" si="1"/>
        <v>19126976203.785748</v>
      </c>
      <c r="Q10" s="11">
        <f t="shared" si="1"/>
        <v>71820269658.431122</v>
      </c>
      <c r="R10" s="107">
        <f>(L10/K10)-1</f>
        <v>2.754920218085279</v>
      </c>
      <c r="S10" s="107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29.88671875" customWidth="1"/>
    <col min="2" max="2" width="10" customWidth="1"/>
    <col min="3" max="3" width="11" customWidth="1"/>
    <col min="4" max="4" width="11.33203125" customWidth="1"/>
    <col min="5" max="5" width="10.88671875" customWidth="1"/>
    <col min="6" max="7" width="10.5546875" customWidth="1"/>
    <col min="8" max="8" width="11.33203125" customWidth="1"/>
    <col min="9" max="9" width="10.5546875" customWidth="1"/>
    <col min="10" max="10" width="11.33203125" customWidth="1"/>
    <col min="11" max="12" width="10.33203125" customWidth="1"/>
    <col min="13" max="13" width="11" customWidth="1"/>
    <col min="14" max="14" width="20.5546875" customWidth="1"/>
    <col min="15" max="15" width="12.33203125" customWidth="1"/>
  </cols>
  <sheetData>
    <row r="1" spans="1:22" x14ac:dyDescent="0.3">
      <c r="A1" s="20" t="s">
        <v>31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P1" s="18">
        <v>1000000000</v>
      </c>
    </row>
    <row r="2" spans="1:22" x14ac:dyDescent="0.3">
      <c r="A2" s="1" t="s">
        <v>66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6"/>
    </row>
    <row r="3" spans="1:22" x14ac:dyDescent="0.3">
      <c r="A3" s="1" t="s">
        <v>30</v>
      </c>
      <c r="B3" s="11">
        <v>195000</v>
      </c>
      <c r="C3" s="11">
        <v>1897530</v>
      </c>
      <c r="D3" s="11">
        <v>3903539</v>
      </c>
      <c r="E3" s="11">
        <v>4636181</v>
      </c>
      <c r="F3" s="11">
        <v>4993631</v>
      </c>
      <c r="G3" s="11">
        <v>250037783</v>
      </c>
      <c r="H3" s="11">
        <v>187693198</v>
      </c>
      <c r="I3" s="11">
        <v>526134344.38</v>
      </c>
      <c r="J3" s="11">
        <v>1635461728.3</v>
      </c>
      <c r="K3" s="11">
        <v>1432698356.1199999</v>
      </c>
      <c r="L3" s="11">
        <v>1971041069.1199999</v>
      </c>
      <c r="M3" s="11">
        <v>2072824581.1099999</v>
      </c>
      <c r="N3" s="11"/>
    </row>
    <row r="4" spans="1:22" x14ac:dyDescent="0.3">
      <c r="A4" s="1" t="s">
        <v>29</v>
      </c>
      <c r="B4" s="11">
        <v>265546547.94999999</v>
      </c>
      <c r="C4" s="11">
        <v>417275713.02999997</v>
      </c>
      <c r="D4" s="11">
        <v>305798391.22000003</v>
      </c>
      <c r="E4" s="11">
        <v>467083660.60000002</v>
      </c>
      <c r="F4" s="11">
        <v>623306976.78999996</v>
      </c>
      <c r="G4" s="11">
        <v>902166349.30999994</v>
      </c>
      <c r="H4" s="11">
        <v>1543504234.55</v>
      </c>
      <c r="I4" s="11">
        <v>2947049116.6799998</v>
      </c>
      <c r="J4" s="11">
        <v>4946705602.0699997</v>
      </c>
      <c r="K4" s="11">
        <v>13253348989.6</v>
      </c>
      <c r="L4" s="11">
        <v>10550041410.1</v>
      </c>
      <c r="M4" s="11">
        <v>6026337389.3500004</v>
      </c>
      <c r="N4" s="11"/>
    </row>
    <row r="5" spans="1:22" x14ac:dyDescent="0.3">
      <c r="A5" s="1" t="s">
        <v>65</v>
      </c>
      <c r="B5" s="11">
        <v>61502552</v>
      </c>
      <c r="C5" s="11">
        <v>38758780</v>
      </c>
      <c r="D5" s="11">
        <v>22014936</v>
      </c>
      <c r="E5" s="11">
        <v>40849581</v>
      </c>
      <c r="F5" s="11">
        <v>62907051</v>
      </c>
      <c r="G5" s="11">
        <v>214782354.78</v>
      </c>
      <c r="H5" s="11">
        <v>379711068.31999999</v>
      </c>
      <c r="I5" s="11">
        <v>377879847.47000003</v>
      </c>
      <c r="J5" s="11">
        <v>421907550.86000001</v>
      </c>
      <c r="K5" s="11">
        <v>354104917.18000001</v>
      </c>
      <c r="L5" s="11">
        <v>347468914.33999997</v>
      </c>
      <c r="M5" s="11">
        <v>312343199.61000001</v>
      </c>
      <c r="N5" s="11"/>
    </row>
    <row r="6" spans="1:22" x14ac:dyDescent="0.3">
      <c r="A6" s="1" t="s">
        <v>64</v>
      </c>
      <c r="B6" s="11"/>
      <c r="C6" s="11"/>
      <c r="D6" s="11"/>
      <c r="E6" s="11"/>
      <c r="F6" s="11"/>
      <c r="G6" s="11"/>
      <c r="H6" s="11"/>
      <c r="I6" s="11"/>
      <c r="J6" s="11">
        <v>11787736.15</v>
      </c>
      <c r="K6" s="11">
        <v>38032189.82</v>
      </c>
      <c r="L6" s="11">
        <v>43727334.670000002</v>
      </c>
      <c r="M6" s="11">
        <v>84519055.540000007</v>
      </c>
      <c r="N6" s="11"/>
    </row>
    <row r="7" spans="1:22" x14ac:dyDescent="0.3">
      <c r="A7" s="1" t="s">
        <v>27</v>
      </c>
      <c r="B7" s="11"/>
      <c r="C7" s="11"/>
      <c r="D7" s="11"/>
      <c r="E7" s="11"/>
      <c r="F7" s="11"/>
      <c r="G7" s="11"/>
      <c r="H7" s="11"/>
      <c r="I7" s="11"/>
      <c r="J7" s="11">
        <v>600000</v>
      </c>
      <c r="K7" s="11">
        <v>1096960</v>
      </c>
      <c r="L7" s="11">
        <v>607537.56999999995</v>
      </c>
      <c r="M7" s="11">
        <v>244088.95999999999</v>
      </c>
      <c r="N7" s="11"/>
    </row>
    <row r="8" spans="1:22" x14ac:dyDescent="0.3">
      <c r="A8" s="1" t="s">
        <v>26</v>
      </c>
      <c r="B8" s="11"/>
      <c r="C8" s="11"/>
      <c r="D8" s="11"/>
      <c r="E8" s="11"/>
      <c r="F8" s="11"/>
      <c r="G8" s="11"/>
      <c r="H8" s="11"/>
      <c r="I8" s="11"/>
      <c r="J8" s="11"/>
      <c r="K8" s="11">
        <v>79948980</v>
      </c>
      <c r="L8" s="11">
        <v>164193402</v>
      </c>
      <c r="M8" s="11">
        <v>239101539</v>
      </c>
      <c r="N8" s="11"/>
    </row>
    <row r="9" spans="1:22" x14ac:dyDescent="0.3">
      <c r="A9" s="1" t="s">
        <v>28</v>
      </c>
      <c r="B9" s="11"/>
      <c r="C9" s="11"/>
      <c r="D9" s="11">
        <v>1087637</v>
      </c>
      <c r="E9" s="11">
        <v>2694831</v>
      </c>
      <c r="F9" s="11">
        <v>2316363</v>
      </c>
      <c r="G9" s="11">
        <v>4928841</v>
      </c>
      <c r="H9" s="11">
        <v>50000</v>
      </c>
      <c r="I9" s="11">
        <v>31955707.710000001</v>
      </c>
      <c r="J9" s="11">
        <v>167767241.66999999</v>
      </c>
      <c r="K9" s="11">
        <v>631276825.10000002</v>
      </c>
      <c r="L9" s="11">
        <v>979379139.37</v>
      </c>
      <c r="M9" s="11">
        <v>1451720368.3299999</v>
      </c>
      <c r="N9" s="11"/>
    </row>
    <row r="10" spans="1:22" x14ac:dyDescent="0.3">
      <c r="A10" s="1" t="s">
        <v>25</v>
      </c>
      <c r="B10" s="11">
        <v>65790468.880000003</v>
      </c>
      <c r="C10" s="11">
        <v>16073573.33</v>
      </c>
      <c r="D10" s="11">
        <v>7755269.5099999998</v>
      </c>
      <c r="E10" s="11">
        <v>8294831</v>
      </c>
      <c r="F10" s="11">
        <v>1359295.89</v>
      </c>
      <c r="G10" s="11">
        <v>61241002.210000001</v>
      </c>
      <c r="H10" s="11">
        <v>2629821</v>
      </c>
      <c r="I10" s="11">
        <v>70515217.939999998</v>
      </c>
      <c r="J10" s="11">
        <v>232155798.74000001</v>
      </c>
      <c r="K10" s="11">
        <v>527178274.75999999</v>
      </c>
      <c r="L10" s="11">
        <v>588638274.20000005</v>
      </c>
      <c r="M10" s="11">
        <v>713472153.79999995</v>
      </c>
      <c r="N10" s="11"/>
    </row>
    <row r="11" spans="1:22" x14ac:dyDescent="0.3">
      <c r="A11" s="35" t="s">
        <v>24</v>
      </c>
      <c r="B11" s="11">
        <f t="shared" ref="B11:M11" si="0">SUM(B3:B10)</f>
        <v>393034568.82999998</v>
      </c>
      <c r="C11" s="11">
        <f t="shared" si="0"/>
        <v>474005596.35999995</v>
      </c>
      <c r="D11" s="11">
        <f t="shared" si="0"/>
        <v>340559772.73000002</v>
      </c>
      <c r="E11" s="11">
        <f t="shared" si="0"/>
        <v>523559084.60000002</v>
      </c>
      <c r="F11" s="11">
        <f t="shared" si="0"/>
        <v>694883317.67999995</v>
      </c>
      <c r="G11" s="11">
        <f t="shared" si="0"/>
        <v>1433156330.3</v>
      </c>
      <c r="H11" s="11">
        <f t="shared" si="0"/>
        <v>2113588321.8699999</v>
      </c>
      <c r="I11" s="11">
        <f t="shared" si="0"/>
        <v>3953534234.1799998</v>
      </c>
      <c r="J11" s="11">
        <f t="shared" si="0"/>
        <v>7416385657.789999</v>
      </c>
      <c r="K11" s="11">
        <f t="shared" si="0"/>
        <v>16317685492.580002</v>
      </c>
      <c r="L11" s="11">
        <f t="shared" si="0"/>
        <v>14645097081.370003</v>
      </c>
      <c r="M11" s="11">
        <f t="shared" si="0"/>
        <v>10900562375.699999</v>
      </c>
      <c r="N11" s="11"/>
    </row>
    <row r="15" spans="1:22" x14ac:dyDescent="0.3">
      <c r="A15" s="1" t="s">
        <v>22</v>
      </c>
      <c r="B15" s="6">
        <f t="shared" ref="B15:M15" si="1">B2</f>
        <v>2011</v>
      </c>
      <c r="C15" s="6">
        <f t="shared" si="1"/>
        <v>2012</v>
      </c>
      <c r="D15" s="6">
        <f t="shared" si="1"/>
        <v>2013</v>
      </c>
      <c r="E15" s="6">
        <f t="shared" si="1"/>
        <v>2014</v>
      </c>
      <c r="F15" s="6">
        <f t="shared" si="1"/>
        <v>2015</v>
      </c>
      <c r="G15" s="6">
        <f t="shared" si="1"/>
        <v>2016</v>
      </c>
      <c r="H15" s="6">
        <f t="shared" si="1"/>
        <v>2017</v>
      </c>
      <c r="I15" s="6">
        <f t="shared" si="1"/>
        <v>2018</v>
      </c>
      <c r="J15" s="6">
        <f t="shared" si="1"/>
        <v>2019</v>
      </c>
      <c r="K15" s="6">
        <f t="shared" si="1"/>
        <v>2020</v>
      </c>
      <c r="L15" s="6">
        <f t="shared" si="1"/>
        <v>2021</v>
      </c>
      <c r="M15" s="6">
        <f t="shared" si="1"/>
        <v>2022</v>
      </c>
      <c r="P15" s="20">
        <f t="shared" ref="P15:P21" si="2">F15</f>
        <v>2015</v>
      </c>
      <c r="Q15" s="20">
        <f t="shared" ref="Q15:R21" si="3">L15</f>
        <v>2021</v>
      </c>
      <c r="R15" s="20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3">
      <c r="A16" s="1" t="str">
        <f t="shared" ref="A16:A23" si="4">A3</f>
        <v>Air Force</v>
      </c>
      <c r="B16" s="10">
        <f t="shared" ref="B16:M16" si="5">IF(B3="","",B3/VLOOKUP(B$15,deflator,2,FALSE)/$P$1)</f>
        <v>2.5006466383670667E-4</v>
      </c>
      <c r="C16" s="10">
        <f t="shared" si="5"/>
        <v>2.3895595285440721E-3</v>
      </c>
      <c r="D16" s="10">
        <f t="shared" si="5"/>
        <v>4.8273855057592487E-3</v>
      </c>
      <c r="E16" s="10">
        <f t="shared" si="5"/>
        <v>5.6246076440359255E-3</v>
      </c>
      <c r="F16" s="10">
        <f t="shared" si="5"/>
        <v>5.9895985538231901E-3</v>
      </c>
      <c r="G16" s="10">
        <f t="shared" si="5"/>
        <v>0.29744245258327467</v>
      </c>
      <c r="H16" s="10">
        <f t="shared" si="5"/>
        <v>0.21936152608750337</v>
      </c>
      <c r="I16" s="10">
        <f t="shared" si="5"/>
        <v>0.60079885728094229</v>
      </c>
      <c r="J16" s="10">
        <f t="shared" si="5"/>
        <v>1.8316764094700413</v>
      </c>
      <c r="K16" s="10">
        <f t="shared" si="5"/>
        <v>1.583462384453671</v>
      </c>
      <c r="L16" s="10">
        <f t="shared" si="5"/>
        <v>2.1076097642963365</v>
      </c>
      <c r="M16" s="10">
        <f t="shared" si="5"/>
        <v>2.0728245811099999</v>
      </c>
      <c r="N16" s="31" t="e">
        <f>#REF!</f>
        <v>#REF!</v>
      </c>
      <c r="O16" s="31" t="str">
        <f t="shared" ref="O16:O24" si="6">A16</f>
        <v>Air Force</v>
      </c>
      <c r="P16" s="13">
        <f t="shared" si="2"/>
        <v>5.9895985538231901E-3</v>
      </c>
      <c r="Q16" s="13">
        <f t="shared" si="3"/>
        <v>2.1076097642963365</v>
      </c>
      <c r="R16" s="13">
        <f t="shared" si="3"/>
        <v>2.0728245811099999</v>
      </c>
      <c r="S16" s="12">
        <f t="shared" ref="S16:S21" si="7">(M16/L16)-1</f>
        <v>-1.6504565397072124E-2</v>
      </c>
      <c r="T16" s="8">
        <f t="shared" ref="T16:T21" si="8">(M16/F16)-1</f>
        <v>345.07070281645269</v>
      </c>
      <c r="U16" s="21">
        <f t="shared" ref="U16:U21" si="9">M28</f>
        <v>0.19015758175292216</v>
      </c>
      <c r="V16" s="8"/>
    </row>
    <row r="17" spans="1:22" x14ac:dyDescent="0.3">
      <c r="A17" s="1" t="str">
        <f t="shared" si="4"/>
        <v>Army</v>
      </c>
      <c r="B17" s="10">
        <f t="shared" ref="B17:M17" si="10">IF(B4="","",B4/VLOOKUP(B$15,deflator,2,FALSE)/$P$1)</f>
        <v>0.34053234998007514</v>
      </c>
      <c r="C17" s="10">
        <f t="shared" si="10"/>
        <v>0.52547530531841824</v>
      </c>
      <c r="D17" s="10">
        <f t="shared" si="10"/>
        <v>0.378171377680593</v>
      </c>
      <c r="E17" s="10">
        <f t="shared" si="10"/>
        <v>0.56666517718247877</v>
      </c>
      <c r="F17" s="10">
        <f t="shared" si="10"/>
        <v>0.74762403685199974</v>
      </c>
      <c r="G17" s="10">
        <f t="shared" si="10"/>
        <v>1.0732080902223713</v>
      </c>
      <c r="H17" s="10">
        <f t="shared" si="10"/>
        <v>1.8039302863464011</v>
      </c>
      <c r="I17" s="10">
        <f t="shared" si="10"/>
        <v>3.3652692711756367</v>
      </c>
      <c r="J17" s="10">
        <f t="shared" si="10"/>
        <v>5.5401870915825313</v>
      </c>
      <c r="K17" s="10">
        <f t="shared" si="10"/>
        <v>14.648009822460429</v>
      </c>
      <c r="L17" s="10">
        <f t="shared" si="10"/>
        <v>11.281028405757551</v>
      </c>
      <c r="M17" s="10">
        <f t="shared" si="10"/>
        <v>6.0263373893500001</v>
      </c>
      <c r="N17" s="31" t="e">
        <f>#REF!</f>
        <v>#REF!</v>
      </c>
      <c r="O17" s="31" t="str">
        <f t="shared" si="6"/>
        <v>Army</v>
      </c>
      <c r="P17" s="13">
        <f t="shared" si="2"/>
        <v>0.74762403685199974</v>
      </c>
      <c r="Q17" s="13">
        <f t="shared" si="3"/>
        <v>11.281028405757551</v>
      </c>
      <c r="R17" s="13">
        <f t="shared" si="3"/>
        <v>6.0263373893500001</v>
      </c>
      <c r="S17" s="8">
        <f t="shared" si="7"/>
        <v>-0.46579893493803193</v>
      </c>
      <c r="T17" s="8">
        <f t="shared" si="8"/>
        <v>7.0606522694547582</v>
      </c>
      <c r="U17" s="21">
        <f t="shared" si="9"/>
        <v>0.55284646623225331</v>
      </c>
      <c r="V17" s="8"/>
    </row>
    <row r="18" spans="1:22" x14ac:dyDescent="0.3">
      <c r="A18" s="1" t="str">
        <f t="shared" si="4"/>
        <v>DARPA</v>
      </c>
      <c r="B18" s="10">
        <f t="shared" ref="B18:M18" si="11">IF(B5="","",B5/VLOOKUP(B$15,deflator,2,FALSE)/$P$1)</f>
        <v>7.8869820466561893E-2</v>
      </c>
      <c r="C18" s="10">
        <f t="shared" si="11"/>
        <v>4.8808931644687248E-2</v>
      </c>
      <c r="D18" s="10">
        <f t="shared" si="11"/>
        <v>2.7225187952936422E-2</v>
      </c>
      <c r="E18" s="10">
        <f t="shared" si="11"/>
        <v>4.9558648712866193E-2</v>
      </c>
      <c r="F18" s="10">
        <f t="shared" si="11"/>
        <v>7.5453709273849354E-2</v>
      </c>
      <c r="G18" s="10">
        <f t="shared" si="11"/>
        <v>0.2555029468381354</v>
      </c>
      <c r="H18" s="10">
        <f t="shared" si="11"/>
        <v>0.44377740006854938</v>
      </c>
      <c r="I18" s="10">
        <f t="shared" si="11"/>
        <v>0.4315053426459094</v>
      </c>
      <c r="J18" s="10">
        <f t="shared" si="11"/>
        <v>0.47252595063220326</v>
      </c>
      <c r="K18" s="10">
        <f t="shared" si="11"/>
        <v>0.39136766934186978</v>
      </c>
      <c r="L18" s="10">
        <f t="shared" si="11"/>
        <v>0.37154419972557456</v>
      </c>
      <c r="M18" s="10">
        <f t="shared" si="11"/>
        <v>0.31234319961000001</v>
      </c>
      <c r="N18" s="31" t="e">
        <f>#REF!</f>
        <v>#REF!</v>
      </c>
      <c r="O18" s="31" t="str">
        <f t="shared" si="6"/>
        <v>DARPA</v>
      </c>
      <c r="P18" s="13">
        <f t="shared" si="2"/>
        <v>7.5453709273849354E-2</v>
      </c>
      <c r="Q18" s="13">
        <f t="shared" si="3"/>
        <v>0.37154419972557456</v>
      </c>
      <c r="R18" s="13">
        <f t="shared" si="3"/>
        <v>0.31234319961000001</v>
      </c>
      <c r="S18" s="8">
        <f t="shared" si="7"/>
        <v>-0.15933770506793232</v>
      </c>
      <c r="T18" s="8">
        <f t="shared" si="8"/>
        <v>3.139534061558078</v>
      </c>
      <c r="U18" s="21">
        <f t="shared" si="9"/>
        <v>2.8653861043563118E-2</v>
      </c>
      <c r="V18" s="8"/>
    </row>
    <row r="19" spans="1:22" x14ac:dyDescent="0.3">
      <c r="A19" s="1" t="str">
        <f t="shared" si="4"/>
        <v>DISA</v>
      </c>
      <c r="B19" s="10" t="str">
        <f t="shared" ref="B19:M19" si="12">IF(B6="","",B6/VLOOKUP(B$15,deflator,2,FALSE)/$P$1)</f>
        <v/>
      </c>
      <c r="C19" s="10" t="str">
        <f t="shared" si="12"/>
        <v/>
      </c>
      <c r="D19" s="10" t="str">
        <f t="shared" si="12"/>
        <v/>
      </c>
      <c r="E19" s="10" t="str">
        <f t="shared" si="12"/>
        <v/>
      </c>
      <c r="F19" s="10" t="str">
        <f t="shared" si="12"/>
        <v/>
      </c>
      <c r="G19" s="10" t="str">
        <f t="shared" si="12"/>
        <v/>
      </c>
      <c r="H19" s="10" t="str">
        <f t="shared" si="12"/>
        <v/>
      </c>
      <c r="I19" s="10" t="str">
        <f t="shared" si="12"/>
        <v/>
      </c>
      <c r="J19" s="10">
        <f t="shared" si="12"/>
        <v>1.3201970950097109E-2</v>
      </c>
      <c r="K19" s="10">
        <f t="shared" si="12"/>
        <v>4.2034348487329259E-2</v>
      </c>
      <c r="L19" s="10">
        <f t="shared" si="12"/>
        <v>4.6757096521734057E-2</v>
      </c>
      <c r="M19" s="10">
        <f t="shared" si="12"/>
        <v>8.4519055540000013E-2</v>
      </c>
      <c r="N19" s="31" t="e">
        <f>#REF!</f>
        <v>#REF!</v>
      </c>
      <c r="O19" s="31" t="str">
        <f t="shared" si="6"/>
        <v>DISA</v>
      </c>
      <c r="P19" s="13" t="str">
        <f t="shared" si="2"/>
        <v/>
      </c>
      <c r="Q19" s="13">
        <f t="shared" si="3"/>
        <v>4.6757096521734057E-2</v>
      </c>
      <c r="R19" s="13">
        <f t="shared" si="3"/>
        <v>8.4519055540000013E-2</v>
      </c>
      <c r="S19" s="19">
        <f t="shared" si="7"/>
        <v>0.80761984441683832</v>
      </c>
      <c r="T19" s="8" t="e">
        <f t="shared" si="8"/>
        <v>#VALUE!</v>
      </c>
      <c r="U19" s="21">
        <f t="shared" si="9"/>
        <v>7.7536417504856011E-3</v>
      </c>
      <c r="V19" s="8"/>
    </row>
    <row r="20" spans="1:22" x14ac:dyDescent="0.3">
      <c r="A20" s="1" t="str">
        <f t="shared" si="4"/>
        <v>DLA</v>
      </c>
      <c r="B20" s="10" t="str">
        <f t="shared" ref="B20:M20" si="13">IF(B7="","",B7/VLOOKUP(B$15,deflator,2,FALSE)/$P$1)</f>
        <v/>
      </c>
      <c r="C20" s="10" t="str">
        <f t="shared" si="13"/>
        <v/>
      </c>
      <c r="D20" s="10" t="str">
        <f t="shared" si="13"/>
        <v/>
      </c>
      <c r="E20" s="10" t="str">
        <f t="shared" si="13"/>
        <v/>
      </c>
      <c r="F20" s="10" t="str">
        <f t="shared" si="13"/>
        <v/>
      </c>
      <c r="G20" s="10" t="str">
        <f t="shared" si="13"/>
        <v/>
      </c>
      <c r="H20" s="10" t="str">
        <f t="shared" si="13"/>
        <v/>
      </c>
      <c r="I20" s="10" t="str">
        <f t="shared" si="13"/>
        <v/>
      </c>
      <c r="J20" s="10">
        <f t="shared" si="13"/>
        <v>6.7198505881540822E-4</v>
      </c>
      <c r="K20" s="10">
        <f t="shared" si="13"/>
        <v>1.2123940045233165E-3</v>
      </c>
      <c r="L20" s="10">
        <f t="shared" si="13"/>
        <v>6.4963238705145071E-4</v>
      </c>
      <c r="M20" s="10">
        <f t="shared" si="13"/>
        <v>2.4408895999999998E-4</v>
      </c>
      <c r="N20" s="31" t="e">
        <f>#REF!</f>
        <v>#REF!</v>
      </c>
      <c r="O20" s="31" t="str">
        <f t="shared" si="6"/>
        <v>DLA</v>
      </c>
      <c r="P20" s="13" t="str">
        <f t="shared" si="2"/>
        <v/>
      </c>
      <c r="Q20" s="13">
        <f t="shared" si="3"/>
        <v>6.4963238705145071E-4</v>
      </c>
      <c r="R20" s="13">
        <f t="shared" si="3"/>
        <v>2.4408895999999998E-4</v>
      </c>
      <c r="S20" s="8">
        <f t="shared" si="7"/>
        <v>-0.62426602357701078</v>
      </c>
      <c r="T20" s="8" t="e">
        <f t="shared" si="8"/>
        <v>#VALUE!</v>
      </c>
      <c r="U20" s="21">
        <f t="shared" si="9"/>
        <v>2.2392327256815077E-5</v>
      </c>
      <c r="V20" s="8"/>
    </row>
    <row r="21" spans="1:22" x14ac:dyDescent="0.3">
      <c r="A21" s="1" t="str">
        <f t="shared" si="4"/>
        <v>MDA</v>
      </c>
      <c r="B21" s="10" t="str">
        <f t="shared" ref="B21:M21" si="14">IF(B8="","",B8/VLOOKUP(B$15,deflator,2,FALSE)/$P$1)</f>
        <v/>
      </c>
      <c r="C21" s="10" t="str">
        <f t="shared" si="14"/>
        <v/>
      </c>
      <c r="D21" s="10" t="str">
        <f t="shared" si="14"/>
        <v/>
      </c>
      <c r="E21" s="10" t="str">
        <f t="shared" si="14"/>
        <v/>
      </c>
      <c r="F21" s="10" t="str">
        <f t="shared" si="14"/>
        <v/>
      </c>
      <c r="G21" s="10" t="str">
        <f t="shared" si="14"/>
        <v/>
      </c>
      <c r="H21" s="10" t="str">
        <f t="shared" si="14"/>
        <v/>
      </c>
      <c r="I21" s="10" t="str">
        <f t="shared" si="14"/>
        <v/>
      </c>
      <c r="J21" s="10" t="str">
        <f t="shared" si="14"/>
        <v/>
      </c>
      <c r="K21" s="10">
        <f t="shared" si="14"/>
        <v>8.8362077030843894E-2</v>
      </c>
      <c r="L21" s="10">
        <f t="shared" si="14"/>
        <v>0.17556996792701798</v>
      </c>
      <c r="M21" s="10">
        <f t="shared" si="14"/>
        <v>0.239101539</v>
      </c>
      <c r="N21" s="31" t="e">
        <f>#REF!</f>
        <v>#REF!</v>
      </c>
      <c r="O21" s="31" t="str">
        <f t="shared" si="6"/>
        <v>MDA</v>
      </c>
      <c r="P21" s="13" t="str">
        <f t="shared" si="2"/>
        <v/>
      </c>
      <c r="Q21" s="13">
        <f t="shared" si="3"/>
        <v>0.17556996792701798</v>
      </c>
      <c r="R21" s="13">
        <f t="shared" si="3"/>
        <v>0.239101539</v>
      </c>
      <c r="S21" s="19">
        <f t="shared" si="7"/>
        <v>0.36185898888693324</v>
      </c>
      <c r="T21" s="8" t="e">
        <f t="shared" si="8"/>
        <v>#VALUE!</v>
      </c>
      <c r="U21" s="21">
        <f t="shared" si="9"/>
        <v>2.1934789303441393E-2</v>
      </c>
      <c r="V21" s="8"/>
    </row>
    <row r="22" spans="1:22" x14ac:dyDescent="0.3">
      <c r="A22" s="1" t="str">
        <f t="shared" si="4"/>
        <v>Navy</v>
      </c>
      <c r="B22" s="10" t="str">
        <f t="shared" ref="B22:M22" si="15">IF(B9="","",B9/VLOOKUP(B$15,deflator,2,FALSE)/$P$1)</f>
        <v/>
      </c>
      <c r="C22" s="10" t="str">
        <f t="shared" si="15"/>
        <v/>
      </c>
      <c r="D22" s="10">
        <f t="shared" si="15"/>
        <v>1.3450469149475571E-3</v>
      </c>
      <c r="E22" s="10">
        <f t="shared" si="15"/>
        <v>3.2693648159950995E-3</v>
      </c>
      <c r="F22" s="10">
        <f t="shared" si="15"/>
        <v>2.7783559648138891E-3</v>
      </c>
      <c r="G22" s="10">
        <f t="shared" si="15"/>
        <v>5.8633000894628799E-3</v>
      </c>
      <c r="H22" s="10">
        <f t="shared" si="15"/>
        <v>5.8436194924736529E-5</v>
      </c>
      <c r="I22" s="10">
        <f t="shared" si="15"/>
        <v>3.6490590057176302E-2</v>
      </c>
      <c r="J22" s="10">
        <f t="shared" si="15"/>
        <v>0.18789513293485627</v>
      </c>
      <c r="K22" s="10">
        <f t="shared" si="15"/>
        <v>0.69770660547855368</v>
      </c>
      <c r="L22" s="10">
        <f t="shared" si="15"/>
        <v>1.0472379644559735</v>
      </c>
      <c r="M22" s="10">
        <f t="shared" si="15"/>
        <v>1.45172036833</v>
      </c>
      <c r="N22" s="31" t="e">
        <f>#REF!</f>
        <v>#REF!</v>
      </c>
      <c r="O22" s="31" t="str">
        <f t="shared" si="6"/>
        <v>Navy</v>
      </c>
      <c r="P22" s="13"/>
      <c r="Q22" s="13"/>
      <c r="R22" s="13"/>
      <c r="S22" s="19"/>
      <c r="T22" s="8"/>
      <c r="U22" s="21"/>
      <c r="V22" s="8"/>
    </row>
    <row r="23" spans="1:22" x14ac:dyDescent="0.3">
      <c r="A23" s="1" t="str">
        <f t="shared" si="4"/>
        <v>Other DoD</v>
      </c>
      <c r="B23" s="10">
        <f t="shared" ref="B23:M23" si="16">IF(B10="","",B10/VLOOKUP(B$15,deflator,2,FALSE)/$P$1)</f>
        <v>8.4368571713520565E-2</v>
      </c>
      <c r="C23" s="10">
        <f t="shared" si="16"/>
        <v>2.024145089060693E-2</v>
      </c>
      <c r="D23" s="10">
        <f t="shared" si="16"/>
        <v>9.5907010601996353E-3</v>
      </c>
      <c r="E23" s="10">
        <f t="shared" si="16"/>
        <v>1.0063276185417731E-2</v>
      </c>
      <c r="F23" s="10">
        <f t="shared" si="16"/>
        <v>1.6304041481963335E-3</v>
      </c>
      <c r="G23" s="10">
        <f t="shared" si="16"/>
        <v>7.2851685363088281E-2</v>
      </c>
      <c r="H23" s="10">
        <f t="shared" si="16"/>
        <v>3.0735346514633105E-3</v>
      </c>
      <c r="I23" s="10">
        <f t="shared" si="16"/>
        <v>8.0522138141718019E-2</v>
      </c>
      <c r="J23" s="10">
        <f t="shared" si="16"/>
        <v>0.26000871345106169</v>
      </c>
      <c r="K23" s="10">
        <f t="shared" si="16"/>
        <v>0.58265367892536601</v>
      </c>
      <c r="L23" s="10">
        <f t="shared" si="16"/>
        <v>0.62942360449970591</v>
      </c>
      <c r="M23" s="10">
        <f t="shared" si="16"/>
        <v>0.71347215379999995</v>
      </c>
      <c r="N23" s="31" t="e">
        <f>#REF!</f>
        <v>#REF!</v>
      </c>
      <c r="O23" s="31" t="str">
        <f t="shared" si="6"/>
        <v>Other DoD</v>
      </c>
      <c r="P23" s="13">
        <f>F23</f>
        <v>1.6304041481963335E-3</v>
      </c>
      <c r="Q23" s="13">
        <f>L23</f>
        <v>0.62942360449970591</v>
      </c>
      <c r="R23" s="13">
        <f>M23</f>
        <v>0.71347215379999995</v>
      </c>
      <c r="S23" s="19">
        <f>(M23/L23)-1</f>
        <v>0.13353256646150036</v>
      </c>
      <c r="T23" s="8">
        <f>(M23/F23)-1</f>
        <v>436.60447652767107</v>
      </c>
      <c r="U23" s="21">
        <f>M35</f>
        <v>6.5452783921543606E-2</v>
      </c>
      <c r="V23" s="8"/>
    </row>
    <row r="24" spans="1:22" x14ac:dyDescent="0.3">
      <c r="A24" s="1" t="s">
        <v>24</v>
      </c>
      <c r="B24" s="10">
        <f t="shared" ref="B24:M24" si="17">B11/VLOOKUP(B$15,deflator,2,FALSE)/$P$1</f>
        <v>0.50402080682399431</v>
      </c>
      <c r="C24" s="10">
        <f t="shared" si="17"/>
        <v>0.59691524738225654</v>
      </c>
      <c r="D24" s="10">
        <f t="shared" si="17"/>
        <v>0.42115969911443585</v>
      </c>
      <c r="E24" s="10">
        <f t="shared" si="17"/>
        <v>0.63518107454079376</v>
      </c>
      <c r="F24" s="39">
        <f t="shared" si="17"/>
        <v>0.83347610479268253</v>
      </c>
      <c r="G24" s="10">
        <f t="shared" si="17"/>
        <v>1.7048684750963325</v>
      </c>
      <c r="H24" s="10">
        <f t="shared" si="17"/>
        <v>2.4702011833488418</v>
      </c>
      <c r="I24" s="10">
        <f t="shared" si="17"/>
        <v>4.5145861993013829</v>
      </c>
      <c r="J24" s="10">
        <f t="shared" si="17"/>
        <v>8.3061672540796057</v>
      </c>
      <c r="K24" s="10">
        <f t="shared" si="17"/>
        <v>18.034808980182586</v>
      </c>
      <c r="L24" s="10">
        <f t="shared" si="17"/>
        <v>15.659820635570947</v>
      </c>
      <c r="M24" s="39">
        <f t="shared" si="17"/>
        <v>10.900562375699998</v>
      </c>
      <c r="N24" s="31"/>
      <c r="O24" s="31" t="str">
        <f t="shared" si="6"/>
        <v>Grand Total</v>
      </c>
      <c r="P24" s="13">
        <f>F24</f>
        <v>0.83347610479268253</v>
      </c>
      <c r="Q24" s="13">
        <f>L24</f>
        <v>15.659820635570947</v>
      </c>
      <c r="R24" s="13">
        <f>M24</f>
        <v>10.900562375699998</v>
      </c>
      <c r="S24" s="8">
        <f>(M24/L24)-1</f>
        <v>-0.30391524721939633</v>
      </c>
      <c r="T24" s="8">
        <f>(M24/F24)-1</f>
        <v>12.078434178279636</v>
      </c>
      <c r="U24" s="21" t="b">
        <f>M36</f>
        <v>1</v>
      </c>
    </row>
    <row r="25" spans="1:22" x14ac:dyDescent="0.3">
      <c r="A25" s="15"/>
      <c r="B25" s="15" t="b">
        <f t="shared" ref="B25:M25" si="18">B24=SUM(B16:B23)</f>
        <v>1</v>
      </c>
      <c r="C25" s="15" t="b">
        <f t="shared" si="18"/>
        <v>0</v>
      </c>
      <c r="D25" s="15" t="b">
        <f t="shared" si="18"/>
        <v>1</v>
      </c>
      <c r="E25" s="15" t="b">
        <f t="shared" si="18"/>
        <v>1</v>
      </c>
      <c r="F25" s="15" t="b">
        <f t="shared" si="18"/>
        <v>1</v>
      </c>
      <c r="G25" s="15" t="b">
        <f t="shared" si="18"/>
        <v>1</v>
      </c>
      <c r="H25" s="15" t="b">
        <f t="shared" si="18"/>
        <v>1</v>
      </c>
      <c r="I25" s="15" t="b">
        <f t="shared" si="18"/>
        <v>1</v>
      </c>
      <c r="J25" s="15" t="b">
        <f t="shared" si="18"/>
        <v>1</v>
      </c>
      <c r="K25" s="15" t="b">
        <f t="shared" si="18"/>
        <v>1</v>
      </c>
      <c r="L25" s="15" t="b">
        <f t="shared" si="18"/>
        <v>1</v>
      </c>
      <c r="M25" s="15" t="b">
        <f t="shared" si="18"/>
        <v>1</v>
      </c>
    </row>
    <row r="26" spans="1:22" x14ac:dyDescent="0.3">
      <c r="B26" s="31"/>
      <c r="C26" s="31"/>
      <c r="D26" s="31"/>
      <c r="E26" s="31"/>
      <c r="F26" s="30"/>
      <c r="G26" s="30"/>
      <c r="H26" s="31"/>
      <c r="I26" s="31"/>
      <c r="J26" s="31"/>
      <c r="K26" s="30"/>
      <c r="L26" s="30"/>
      <c r="M26" s="30"/>
      <c r="O26" s="8"/>
      <c r="P26" s="8"/>
      <c r="Q26" s="4"/>
      <c r="R26" s="29"/>
    </row>
    <row r="27" spans="1:22" x14ac:dyDescent="0.3">
      <c r="A27" s="1" t="s">
        <v>22</v>
      </c>
      <c r="B27" s="6">
        <f t="shared" ref="B27:M27" si="19">B15</f>
        <v>2011</v>
      </c>
      <c r="C27" s="6">
        <f t="shared" si="19"/>
        <v>2012</v>
      </c>
      <c r="D27" s="6">
        <f t="shared" si="19"/>
        <v>2013</v>
      </c>
      <c r="E27" s="6">
        <f t="shared" si="19"/>
        <v>2014</v>
      </c>
      <c r="F27" s="6">
        <f t="shared" si="19"/>
        <v>2015</v>
      </c>
      <c r="G27" s="6">
        <f t="shared" si="19"/>
        <v>2016</v>
      </c>
      <c r="H27" s="6">
        <f t="shared" si="19"/>
        <v>2017</v>
      </c>
      <c r="I27" s="6">
        <f t="shared" si="19"/>
        <v>2018</v>
      </c>
      <c r="J27" s="6">
        <f t="shared" si="19"/>
        <v>2019</v>
      </c>
      <c r="K27" s="6">
        <f t="shared" si="19"/>
        <v>2020</v>
      </c>
      <c r="L27" s="6">
        <f t="shared" si="19"/>
        <v>2021</v>
      </c>
      <c r="M27" s="6">
        <f t="shared" si="19"/>
        <v>2022</v>
      </c>
    </row>
    <row r="28" spans="1:22" x14ac:dyDescent="0.3">
      <c r="A28" s="1" t="str">
        <f t="shared" ref="A28:A35" si="20">A16</f>
        <v>Air Force</v>
      </c>
      <c r="B28" s="12">
        <f t="shared" ref="B28:M28" si="21">IF(B16="","",B16/B$24)</f>
        <v>4.961395649763921E-4</v>
      </c>
      <c r="C28" s="12">
        <f t="shared" si="21"/>
        <v>4.003180583882506E-3</v>
      </c>
      <c r="D28" s="12">
        <f t="shared" si="21"/>
        <v>1.1462125924939391E-2</v>
      </c>
      <c r="E28" s="12">
        <f t="shared" si="21"/>
        <v>8.8551247344739511E-3</v>
      </c>
      <c r="F28" s="27">
        <f t="shared" si="21"/>
        <v>7.1862870685573321E-3</v>
      </c>
      <c r="G28" s="12">
        <f t="shared" si="21"/>
        <v>0.17446650983822543</v>
      </c>
      <c r="H28" s="12">
        <f t="shared" si="21"/>
        <v>8.8803101369304596E-2</v>
      </c>
      <c r="I28" s="12">
        <f t="shared" si="21"/>
        <v>0.13307949627230817</v>
      </c>
      <c r="J28" s="12">
        <f t="shared" si="21"/>
        <v>0.22052004895162766</v>
      </c>
      <c r="K28" s="12">
        <f t="shared" si="21"/>
        <v>8.7800341339553237E-2</v>
      </c>
      <c r="L28" s="12">
        <f t="shared" si="21"/>
        <v>0.1345870947914273</v>
      </c>
      <c r="M28" s="12">
        <f t="shared" si="21"/>
        <v>0.19015758175292216</v>
      </c>
      <c r="R28" s="29"/>
    </row>
    <row r="29" spans="1:22" x14ac:dyDescent="0.3">
      <c r="A29" s="1" t="str">
        <f t="shared" si="20"/>
        <v>Army</v>
      </c>
      <c r="B29" s="12">
        <f t="shared" ref="B29:M29" si="22">IF(B17="","",B17/B$24)</f>
        <v>0.67563153220972116</v>
      </c>
      <c r="C29" s="12">
        <f t="shared" si="22"/>
        <v>0.88031811487956657</v>
      </c>
      <c r="D29" s="12">
        <f t="shared" si="22"/>
        <v>0.89792869183771962</v>
      </c>
      <c r="E29" s="12">
        <f t="shared" si="22"/>
        <v>0.89213170841425216</v>
      </c>
      <c r="F29" s="27">
        <f t="shared" si="22"/>
        <v>0.8969951658517703</v>
      </c>
      <c r="G29" s="12">
        <f t="shared" si="22"/>
        <v>0.62949612002282485</v>
      </c>
      <c r="H29" s="12">
        <f t="shared" si="22"/>
        <v>0.73027666673724934</v>
      </c>
      <c r="I29" s="12">
        <f t="shared" si="22"/>
        <v>0.74542142349533624</v>
      </c>
      <c r="J29" s="12">
        <f t="shared" si="22"/>
        <v>0.66699681358588669</v>
      </c>
      <c r="K29" s="12">
        <f t="shared" si="22"/>
        <v>0.81220765013681506</v>
      </c>
      <c r="L29" s="12">
        <f t="shared" si="22"/>
        <v>0.72038043527350093</v>
      </c>
      <c r="M29" s="12">
        <f t="shared" si="22"/>
        <v>0.55284646623225331</v>
      </c>
      <c r="R29" s="29"/>
    </row>
    <row r="30" spans="1:22" x14ac:dyDescent="0.3">
      <c r="A30" s="1" t="str">
        <f t="shared" si="20"/>
        <v>DARPA</v>
      </c>
      <c r="B30" s="12">
        <f t="shared" ref="B30:M30" si="23">IF(B18="","",B18/B$24)</f>
        <v>0.15648127894470731</v>
      </c>
      <c r="C30" s="12">
        <f t="shared" si="23"/>
        <v>8.1768612644318436E-2</v>
      </c>
      <c r="D30" s="12">
        <f t="shared" si="23"/>
        <v>6.4643383519796135E-2</v>
      </c>
      <c r="E30" s="12">
        <f t="shared" si="23"/>
        <v>7.8022867335420507E-2</v>
      </c>
      <c r="F30" s="27">
        <f t="shared" si="23"/>
        <v>9.0528941189762818E-2</v>
      </c>
      <c r="G30" s="12">
        <f t="shared" si="23"/>
        <v>0.14986666160490672</v>
      </c>
      <c r="H30" s="12">
        <f t="shared" si="23"/>
        <v>0.17965233077369114</v>
      </c>
      <c r="I30" s="12">
        <f t="shared" si="23"/>
        <v>9.5580264413310662E-2</v>
      </c>
      <c r="J30" s="12">
        <f t="shared" si="23"/>
        <v>5.688856679356178E-2</v>
      </c>
      <c r="K30" s="12">
        <f t="shared" si="23"/>
        <v>2.1700682816874924E-2</v>
      </c>
      <c r="L30" s="12">
        <f t="shared" si="23"/>
        <v>2.3725955001146045E-2</v>
      </c>
      <c r="M30" s="12">
        <f t="shared" si="23"/>
        <v>2.8653861043563118E-2</v>
      </c>
      <c r="R30" s="29"/>
    </row>
    <row r="31" spans="1:22" x14ac:dyDescent="0.3">
      <c r="A31" s="1" t="str">
        <f t="shared" si="20"/>
        <v>DISA</v>
      </c>
      <c r="B31" s="12" t="str">
        <f t="shared" ref="B31:M31" si="24">IF(B19="","",B19/B$24)</f>
        <v/>
      </c>
      <c r="C31" s="12" t="str">
        <f t="shared" si="24"/>
        <v/>
      </c>
      <c r="D31" s="12" t="str">
        <f t="shared" si="24"/>
        <v/>
      </c>
      <c r="E31" s="12" t="str">
        <f t="shared" si="24"/>
        <v/>
      </c>
      <c r="F31" s="38" t="str">
        <f t="shared" si="24"/>
        <v/>
      </c>
      <c r="G31" s="12" t="str">
        <f t="shared" si="24"/>
        <v/>
      </c>
      <c r="H31" s="12" t="str">
        <f t="shared" si="24"/>
        <v/>
      </c>
      <c r="I31" s="12" t="str">
        <f t="shared" si="24"/>
        <v/>
      </c>
      <c r="J31" s="12">
        <f t="shared" si="24"/>
        <v>1.5894179043424524E-3</v>
      </c>
      <c r="K31" s="12">
        <f t="shared" si="24"/>
        <v>2.3307343334502953E-3</v>
      </c>
      <c r="L31" s="12">
        <f t="shared" si="24"/>
        <v>2.9858002597760486E-3</v>
      </c>
      <c r="M31" s="12">
        <f t="shared" si="24"/>
        <v>7.7536417504856011E-3</v>
      </c>
      <c r="R31" s="29"/>
    </row>
    <row r="32" spans="1:22" x14ac:dyDescent="0.3">
      <c r="A32" s="1" t="str">
        <f t="shared" si="20"/>
        <v>DLA</v>
      </c>
      <c r="B32" s="12" t="str">
        <f t="shared" ref="B32:M32" si="25">IF(B20="","",B20/B$24)</f>
        <v/>
      </c>
      <c r="C32" s="12" t="str">
        <f t="shared" si="25"/>
        <v/>
      </c>
      <c r="D32" s="12" t="str">
        <f t="shared" si="25"/>
        <v/>
      </c>
      <c r="E32" s="12" t="str">
        <f t="shared" si="25"/>
        <v/>
      </c>
      <c r="F32" s="27" t="str">
        <f t="shared" si="25"/>
        <v/>
      </c>
      <c r="G32" s="12" t="str">
        <f t="shared" si="25"/>
        <v/>
      </c>
      <c r="H32" s="12" t="str">
        <f t="shared" si="25"/>
        <v/>
      </c>
      <c r="I32" s="12" t="str">
        <f t="shared" si="25"/>
        <v/>
      </c>
      <c r="J32" s="12">
        <f t="shared" si="25"/>
        <v>8.0901941685000407E-5</v>
      </c>
      <c r="K32" s="12">
        <f t="shared" si="25"/>
        <v>6.7225220175913506E-5</v>
      </c>
      <c r="L32" s="12">
        <f t="shared" si="25"/>
        <v>4.148402476435935E-5</v>
      </c>
      <c r="M32" s="12">
        <f t="shared" si="25"/>
        <v>2.2392327256815077E-5</v>
      </c>
      <c r="R32" s="29"/>
    </row>
    <row r="33" spans="1:18" x14ac:dyDescent="0.3">
      <c r="A33" s="1" t="str">
        <f t="shared" si="20"/>
        <v>MDA</v>
      </c>
      <c r="B33" s="12" t="str">
        <f t="shared" ref="B33:M33" si="26">IF(B21="","",B21/B$24)</f>
        <v/>
      </c>
      <c r="C33" s="12" t="str">
        <f t="shared" si="26"/>
        <v/>
      </c>
      <c r="D33" s="12" t="str">
        <f t="shared" si="26"/>
        <v/>
      </c>
      <c r="E33" s="12" t="str">
        <f t="shared" si="26"/>
        <v/>
      </c>
      <c r="F33" s="27" t="str">
        <f t="shared" si="26"/>
        <v/>
      </c>
      <c r="G33" s="12" t="str">
        <f t="shared" si="26"/>
        <v/>
      </c>
      <c r="H33" s="12" t="str">
        <f t="shared" si="26"/>
        <v/>
      </c>
      <c r="I33" s="12" t="str">
        <f t="shared" si="26"/>
        <v/>
      </c>
      <c r="J33" s="12" t="str">
        <f t="shared" si="26"/>
        <v/>
      </c>
      <c r="K33" s="12">
        <f t="shared" si="26"/>
        <v>4.8995294115917664E-3</v>
      </c>
      <c r="L33" s="12">
        <f t="shared" si="26"/>
        <v>1.1211492903578637E-2</v>
      </c>
      <c r="M33" s="12">
        <f t="shared" si="26"/>
        <v>2.1934789303441393E-2</v>
      </c>
      <c r="R33" s="29"/>
    </row>
    <row r="34" spans="1:18" x14ac:dyDescent="0.3">
      <c r="A34" s="1" t="str">
        <f t="shared" si="20"/>
        <v>Navy</v>
      </c>
      <c r="B34" s="12" t="str">
        <f t="shared" ref="B34:M34" si="27">IF(B22="","",B22/B$24)</f>
        <v/>
      </c>
      <c r="C34" s="12" t="str">
        <f t="shared" si="27"/>
        <v/>
      </c>
      <c r="D34" s="12">
        <f t="shared" si="27"/>
        <v>3.1936743182592272E-3</v>
      </c>
      <c r="E34" s="12">
        <f t="shared" si="27"/>
        <v>5.1471382681839151E-3</v>
      </c>
      <c r="F34" s="27">
        <f t="shared" si="27"/>
        <v>3.3334560509145883E-3</v>
      </c>
      <c r="G34" s="12">
        <f t="shared" si="27"/>
        <v>3.4391509815040588E-3</v>
      </c>
      <c r="H34" s="12">
        <f t="shared" si="27"/>
        <v>2.3656451676342739E-5</v>
      </c>
      <c r="I34" s="12">
        <f t="shared" si="27"/>
        <v>8.0828205390835375E-3</v>
      </c>
      <c r="J34" s="12">
        <f t="shared" si="27"/>
        <v>2.2621159337066186E-2</v>
      </c>
      <c r="K34" s="12">
        <f t="shared" si="27"/>
        <v>3.8686664563246737E-2</v>
      </c>
      <c r="L34" s="12">
        <f t="shared" si="27"/>
        <v>6.6874199189561279E-2</v>
      </c>
      <c r="M34" s="12">
        <f t="shared" si="27"/>
        <v>0.13317848366853413</v>
      </c>
      <c r="R34" s="29"/>
    </row>
    <row r="35" spans="1:18" x14ac:dyDescent="0.3">
      <c r="A35" s="1" t="str">
        <f t="shared" si="20"/>
        <v>Other DoD</v>
      </c>
      <c r="B35" s="12">
        <f t="shared" ref="B35:J35" si="28">IF(B23="","",B23/B$24)</f>
        <v>0.16739104928059517</v>
      </c>
      <c r="C35" s="12">
        <f t="shared" si="28"/>
        <v>3.3910091892232361E-2</v>
      </c>
      <c r="D35" s="12">
        <f t="shared" si="28"/>
        <v>2.277212439928562E-2</v>
      </c>
      <c r="E35" s="12">
        <f t="shared" si="28"/>
        <v>1.5843161247669428E-2</v>
      </c>
      <c r="F35" s="27">
        <f t="shared" si="28"/>
        <v>1.9561498389949372E-3</v>
      </c>
      <c r="G35" s="12">
        <f t="shared" si="28"/>
        <v>4.2731557552538969E-2</v>
      </c>
      <c r="H35" s="12">
        <f t="shared" si="28"/>
        <v>1.2442446680786267E-3</v>
      </c>
      <c r="I35" s="12">
        <f t="shared" si="28"/>
        <v>1.7835995279961329E-2</v>
      </c>
      <c r="J35" s="12">
        <f t="shared" si="28"/>
        <v>3.1303091485830291E-2</v>
      </c>
      <c r="K35" s="27">
        <f>IF(L23="","",L23/L$24)</f>
        <v>4.0193538556245252E-2</v>
      </c>
      <c r="L35" s="27"/>
      <c r="M35" s="38">
        <f>IF(M23="","",M23/M$24)</f>
        <v>6.5452783921543606E-2</v>
      </c>
      <c r="R35" s="29"/>
    </row>
    <row r="36" spans="1:18" x14ac:dyDescent="0.3">
      <c r="A36" s="29" t="s">
        <v>21</v>
      </c>
      <c r="B36" s="12" t="b">
        <f t="shared" ref="B36:K36" si="29">SUM(B28:B35)=1</f>
        <v>1</v>
      </c>
      <c r="C36" s="12" t="b">
        <f t="shared" si="29"/>
        <v>1</v>
      </c>
      <c r="D36" s="12" t="b">
        <f t="shared" si="29"/>
        <v>1</v>
      </c>
      <c r="E36" s="12" t="b">
        <f t="shared" si="29"/>
        <v>1</v>
      </c>
      <c r="F36" s="12" t="b">
        <f t="shared" si="29"/>
        <v>1</v>
      </c>
      <c r="G36" s="12" t="b">
        <f t="shared" si="29"/>
        <v>1</v>
      </c>
      <c r="H36" s="12" t="b">
        <f t="shared" si="29"/>
        <v>1</v>
      </c>
      <c r="I36" s="12" t="b">
        <f t="shared" si="29"/>
        <v>1</v>
      </c>
      <c r="J36" s="12" t="b">
        <f t="shared" si="29"/>
        <v>1</v>
      </c>
      <c r="K36" s="12" t="b">
        <f t="shared" si="29"/>
        <v>0</v>
      </c>
      <c r="L36" s="12"/>
      <c r="M36" s="12" t="b">
        <f>SUM(M28:M35)=1</f>
        <v>1</v>
      </c>
      <c r="R36" s="29"/>
    </row>
    <row r="37" spans="1:18" x14ac:dyDescent="0.3">
      <c r="B37" s="21"/>
      <c r="C37" s="21"/>
      <c r="D37" s="21"/>
      <c r="E37" s="21"/>
      <c r="F37" s="37"/>
      <c r="G37" s="21"/>
      <c r="H37" s="21"/>
      <c r="I37" s="21"/>
      <c r="J37" s="21"/>
      <c r="K37" s="21"/>
      <c r="L37" s="21"/>
      <c r="M37" s="21"/>
    </row>
  </sheetData>
  <pageMargins left="0.7" right="0.7" top="0.75" bottom="0.75" header="0.3" footer="0.3"/>
  <pageSetup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T43"/>
  <sheetViews>
    <sheetView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14.6640625" customWidth="1"/>
    <col min="2" max="16" width="10.33203125" customWidth="1"/>
    <col min="17" max="17" width="10.109375" customWidth="1"/>
  </cols>
  <sheetData>
    <row r="1" spans="1:20" x14ac:dyDescent="0.3">
      <c r="A1" s="1" t="s">
        <v>105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104</v>
      </c>
      <c r="T1" s="1" t="s">
        <v>103</v>
      </c>
    </row>
    <row r="2" spans="1:20" x14ac:dyDescent="0.3">
      <c r="A2" s="1" t="s">
        <v>102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3">
      <c r="A3" s="1" t="s">
        <v>101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3">
      <c r="A4" s="1" t="s">
        <v>100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3">
      <c r="A5" s="1" t="s">
        <v>99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3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3">
      <c r="B11" s="3">
        <v>87270</v>
      </c>
      <c r="C11" s="3">
        <v>84132</v>
      </c>
      <c r="D11" s="3">
        <v>86574</v>
      </c>
      <c r="E11" s="3">
        <v>86461</v>
      </c>
      <c r="F11" s="3">
        <v>86394</v>
      </c>
      <c r="G11" s="3">
        <v>84614</v>
      </c>
      <c r="H11" s="3">
        <v>81848</v>
      </c>
      <c r="I11" s="3">
        <v>76343</v>
      </c>
      <c r="J11" s="3">
        <v>69392</v>
      </c>
      <c r="K11" s="3">
        <v>66873</v>
      </c>
      <c r="L11" s="3">
        <v>66788</v>
      </c>
      <c r="M11" s="3">
        <v>65096</v>
      </c>
      <c r="N11" s="3">
        <v>61870</v>
      </c>
      <c r="O11" s="3">
        <v>56702</v>
      </c>
      <c r="P11" s="3">
        <v>56163</v>
      </c>
      <c r="Q11" s="3">
        <v>50786</v>
      </c>
      <c r="S11" s="12">
        <f>Q11/L11-1</f>
        <v>-0.2395939390309636</v>
      </c>
      <c r="T11" s="12">
        <f>Q11/P11-1</f>
        <v>-9.5739187721453622E-2</v>
      </c>
    </row>
    <row r="16" spans="1:20" x14ac:dyDescent="0.3">
      <c r="A16" s="1" t="s">
        <v>96</v>
      </c>
      <c r="B16" s="47">
        <v>2005</v>
      </c>
      <c r="C16" s="47">
        <v>2006</v>
      </c>
      <c r="D16" s="47">
        <v>2007</v>
      </c>
      <c r="E16" s="47">
        <v>2008</v>
      </c>
      <c r="F16" s="47">
        <v>2009</v>
      </c>
      <c r="G16" s="47">
        <v>2010</v>
      </c>
      <c r="H16" s="47">
        <v>2011</v>
      </c>
      <c r="I16" s="47">
        <v>2012</v>
      </c>
      <c r="J16" s="47">
        <v>2013</v>
      </c>
      <c r="K16" s="47">
        <v>2014</v>
      </c>
      <c r="L16" s="47">
        <v>2015</v>
      </c>
      <c r="M16" s="47">
        <v>2016</v>
      </c>
      <c r="N16" s="47">
        <v>2017</v>
      </c>
      <c r="O16" s="47">
        <v>2018</v>
      </c>
      <c r="P16" s="47">
        <v>2019</v>
      </c>
      <c r="Q16" s="47">
        <v>2020</v>
      </c>
    </row>
    <row r="17" spans="1:20" x14ac:dyDescent="0.3">
      <c r="A17" s="1" t="s">
        <v>8</v>
      </c>
      <c r="B17" s="3">
        <v>7910</v>
      </c>
      <c r="C17" s="3">
        <v>6573</v>
      </c>
      <c r="D17" s="3">
        <v>6359</v>
      </c>
      <c r="E17" s="3">
        <v>6856</v>
      </c>
      <c r="F17" s="3">
        <v>6472</v>
      </c>
      <c r="G17" s="3">
        <v>6257</v>
      </c>
      <c r="H17" s="3">
        <v>6087</v>
      </c>
      <c r="I17" s="3">
        <v>5939</v>
      </c>
      <c r="J17" s="3">
        <v>5865</v>
      </c>
      <c r="K17" s="3">
        <v>5809</v>
      </c>
      <c r="L17" s="3">
        <v>6654</v>
      </c>
      <c r="M17" s="3">
        <v>6545</v>
      </c>
      <c r="N17" s="3">
        <v>6148</v>
      </c>
      <c r="O17" s="3">
        <v>5705</v>
      </c>
      <c r="P17" s="3">
        <v>5530</v>
      </c>
      <c r="Q17" s="3">
        <v>5117</v>
      </c>
      <c r="S17" s="12">
        <f t="shared" ref="S17:S28" si="1">Q17/L17-1</f>
        <v>-0.23098887886985275</v>
      </c>
      <c r="T17" s="12">
        <f t="shared" ref="T17:T28" si="2">Q17/P17-1</f>
        <v>-7.4683544303797422E-2</v>
      </c>
    </row>
    <row r="18" spans="1:20" ht="45" customHeight="1" x14ac:dyDescent="0.3">
      <c r="A18" s="15" t="s">
        <v>95</v>
      </c>
      <c r="B18" s="3">
        <v>18464</v>
      </c>
      <c r="C18" s="3">
        <v>18311</v>
      </c>
      <c r="D18" s="3">
        <v>18657</v>
      </c>
      <c r="E18" s="3">
        <v>18678</v>
      </c>
      <c r="F18" s="3">
        <v>18296</v>
      </c>
      <c r="G18" s="3">
        <v>18037</v>
      </c>
      <c r="H18" s="3">
        <v>17091</v>
      </c>
      <c r="I18" s="3">
        <v>15983</v>
      </c>
      <c r="J18" s="3">
        <v>14471</v>
      </c>
      <c r="K18" s="3">
        <v>14175</v>
      </c>
      <c r="L18" s="3">
        <v>14536</v>
      </c>
      <c r="M18" s="3">
        <v>13812</v>
      </c>
      <c r="N18" s="3">
        <v>13183</v>
      </c>
      <c r="O18" s="3">
        <v>12347</v>
      </c>
      <c r="P18" s="3">
        <v>11800</v>
      </c>
      <c r="Q18" s="3">
        <v>11639</v>
      </c>
      <c r="S18" s="12">
        <f t="shared" si="1"/>
        <v>-0.19929829389102915</v>
      </c>
      <c r="T18" s="12">
        <f t="shared" si="2"/>
        <v>-1.3644067796610204E-2</v>
      </c>
    </row>
    <row r="19" spans="1:20" ht="30" customHeight="1" x14ac:dyDescent="0.3">
      <c r="A19" s="15" t="s">
        <v>38</v>
      </c>
      <c r="B19" s="3">
        <v>36382</v>
      </c>
      <c r="C19" s="3">
        <v>36406</v>
      </c>
      <c r="D19" s="3">
        <v>37028</v>
      </c>
      <c r="E19" s="3">
        <v>36678</v>
      </c>
      <c r="F19" s="3">
        <v>37064</v>
      </c>
      <c r="G19" s="3">
        <v>36287</v>
      </c>
      <c r="H19" s="3">
        <v>35228</v>
      </c>
      <c r="I19" s="3">
        <v>32714</v>
      </c>
      <c r="J19" s="3">
        <v>28593</v>
      </c>
      <c r="K19" s="3">
        <v>27813</v>
      </c>
      <c r="L19" s="3">
        <v>27478</v>
      </c>
      <c r="M19" s="3">
        <v>26315</v>
      </c>
      <c r="N19" s="3">
        <v>25182</v>
      </c>
      <c r="O19" s="3">
        <v>23260</v>
      </c>
      <c r="P19" s="3">
        <v>21998</v>
      </c>
      <c r="Q19" s="3">
        <v>20345</v>
      </c>
      <c r="S19" s="12">
        <f t="shared" si="1"/>
        <v>-0.25958948977363705</v>
      </c>
      <c r="T19" s="12">
        <f t="shared" si="2"/>
        <v>-7.5143194835894156E-2</v>
      </c>
    </row>
    <row r="20" spans="1:20" x14ac:dyDescent="0.3">
      <c r="A20" s="1" t="s">
        <v>9</v>
      </c>
      <c r="B20" s="3">
        <v>6206</v>
      </c>
      <c r="C20" s="3">
        <v>5838</v>
      </c>
      <c r="D20" s="3">
        <v>6005</v>
      </c>
      <c r="E20" s="3">
        <v>5908</v>
      </c>
      <c r="F20" s="3">
        <v>6277</v>
      </c>
      <c r="G20" s="3">
        <v>5502</v>
      </c>
      <c r="H20" s="3">
        <v>5220</v>
      </c>
      <c r="I20" s="3">
        <v>4603</v>
      </c>
      <c r="J20" s="3">
        <v>4258</v>
      </c>
      <c r="K20" s="3">
        <v>4316</v>
      </c>
      <c r="L20" s="3">
        <v>4487</v>
      </c>
      <c r="M20" s="3">
        <v>4439</v>
      </c>
      <c r="N20" s="3">
        <v>4277</v>
      </c>
      <c r="O20" s="3">
        <v>3938</v>
      </c>
      <c r="P20" s="3">
        <v>3727</v>
      </c>
      <c r="Q20" s="3">
        <v>3391</v>
      </c>
      <c r="S20" s="12">
        <f t="shared" si="1"/>
        <v>-0.24426119901938936</v>
      </c>
      <c r="T20" s="12">
        <f t="shared" si="2"/>
        <v>-9.0152938019855133E-2</v>
      </c>
    </row>
    <row r="21" spans="1:20" ht="30" customHeight="1" x14ac:dyDescent="0.3">
      <c r="A21" s="15" t="s">
        <v>41</v>
      </c>
      <c r="B21" s="3">
        <v>644</v>
      </c>
      <c r="C21" s="3">
        <v>552</v>
      </c>
      <c r="D21" s="3">
        <v>672</v>
      </c>
      <c r="E21" s="3">
        <v>666</v>
      </c>
      <c r="F21" s="3">
        <v>660</v>
      </c>
      <c r="G21" s="3">
        <v>616</v>
      </c>
      <c r="H21" s="3">
        <v>645</v>
      </c>
      <c r="I21" s="3">
        <v>579</v>
      </c>
      <c r="J21" s="3">
        <v>558</v>
      </c>
      <c r="K21" s="3">
        <v>526</v>
      </c>
      <c r="L21" s="3">
        <v>492</v>
      </c>
      <c r="M21" s="3">
        <v>560</v>
      </c>
      <c r="N21" s="3">
        <v>523</v>
      </c>
      <c r="O21" s="3">
        <v>491</v>
      </c>
      <c r="P21" s="3">
        <v>562</v>
      </c>
      <c r="Q21" s="3">
        <v>550</v>
      </c>
      <c r="S21" s="12">
        <f t="shared" si="1"/>
        <v>0.11788617886178865</v>
      </c>
      <c r="T21" s="12">
        <f t="shared" si="2"/>
        <v>-2.1352313167259829E-2</v>
      </c>
    </row>
    <row r="22" spans="1:20" ht="30" customHeight="1" x14ac:dyDescent="0.3">
      <c r="A22" s="15" t="s">
        <v>40</v>
      </c>
      <c r="B22" s="3">
        <v>3168</v>
      </c>
      <c r="C22" s="3">
        <v>3372</v>
      </c>
      <c r="D22" s="3">
        <v>3129</v>
      </c>
      <c r="E22" s="3">
        <v>3226</v>
      </c>
      <c r="F22" s="3">
        <v>3116</v>
      </c>
      <c r="G22" s="3">
        <v>3039</v>
      </c>
      <c r="H22" s="3">
        <v>2910</v>
      </c>
      <c r="I22" s="3">
        <v>2690</v>
      </c>
      <c r="J22" s="3">
        <v>2497</v>
      </c>
      <c r="K22" s="3">
        <v>2358</v>
      </c>
      <c r="L22" s="3">
        <v>2486</v>
      </c>
      <c r="M22" s="3">
        <v>2502</v>
      </c>
      <c r="N22" s="3">
        <v>2314</v>
      </c>
      <c r="O22" s="3">
        <v>2350</v>
      </c>
      <c r="P22" s="3">
        <v>2603</v>
      </c>
      <c r="Q22" s="3">
        <v>2179</v>
      </c>
      <c r="S22" s="12">
        <f t="shared" si="1"/>
        <v>-0.12349155269509249</v>
      </c>
      <c r="T22" s="12">
        <f t="shared" si="2"/>
        <v>-0.16288897426046867</v>
      </c>
    </row>
    <row r="23" spans="1:20" x14ac:dyDescent="0.3">
      <c r="A23" s="1" t="s">
        <v>10</v>
      </c>
      <c r="B23" s="3">
        <v>17009</v>
      </c>
      <c r="C23" s="3">
        <v>14450</v>
      </c>
      <c r="D23" s="3">
        <v>14801</v>
      </c>
      <c r="E23" s="3">
        <v>14939</v>
      </c>
      <c r="F23" s="3">
        <v>14224</v>
      </c>
      <c r="G23" s="3">
        <v>13369</v>
      </c>
      <c r="H23" s="3">
        <v>13075</v>
      </c>
      <c r="I23" s="3">
        <v>12194</v>
      </c>
      <c r="J23" s="3">
        <v>10863</v>
      </c>
      <c r="K23" s="3">
        <v>10713</v>
      </c>
      <c r="L23" s="3">
        <v>11877</v>
      </c>
      <c r="M23" s="3">
        <v>11290</v>
      </c>
      <c r="N23" s="3">
        <v>10511</v>
      </c>
      <c r="O23" s="3">
        <v>9611</v>
      </c>
      <c r="P23" s="3">
        <v>8665</v>
      </c>
      <c r="Q23" s="3">
        <v>8011</v>
      </c>
      <c r="S23" s="12">
        <f t="shared" si="1"/>
        <v>-0.32550307316662452</v>
      </c>
      <c r="T23" s="12">
        <f t="shared" si="2"/>
        <v>-7.5476053087132122E-2</v>
      </c>
    </row>
    <row r="24" spans="1:20" ht="45" customHeight="1" x14ac:dyDescent="0.3">
      <c r="A24" s="15" t="s">
        <v>34</v>
      </c>
      <c r="B24" s="3">
        <v>14985</v>
      </c>
      <c r="C24" s="3">
        <v>13965</v>
      </c>
      <c r="D24" s="3">
        <v>14730</v>
      </c>
      <c r="E24" s="3">
        <v>14646</v>
      </c>
      <c r="F24" s="3">
        <v>14544</v>
      </c>
      <c r="G24" s="3">
        <v>14867</v>
      </c>
      <c r="H24" s="3">
        <v>14289</v>
      </c>
      <c r="I24" s="3">
        <v>13263</v>
      </c>
      <c r="J24" s="3">
        <v>13233</v>
      </c>
      <c r="K24" s="3">
        <v>13054</v>
      </c>
      <c r="L24" s="3">
        <v>12611</v>
      </c>
      <c r="M24" s="3">
        <v>12764</v>
      </c>
      <c r="N24" s="3">
        <v>12319</v>
      </c>
      <c r="O24" s="3">
        <v>10395</v>
      </c>
      <c r="P24" s="3">
        <v>12396</v>
      </c>
      <c r="Q24" s="3">
        <v>9852</v>
      </c>
      <c r="S24" s="12">
        <f t="shared" si="1"/>
        <v>-0.21877725794940928</v>
      </c>
      <c r="T24" s="12">
        <f t="shared" si="2"/>
        <v>-0.2052274927395934</v>
      </c>
    </row>
    <row r="25" spans="1:20" x14ac:dyDescent="0.3">
      <c r="A25" s="1" t="s">
        <v>11</v>
      </c>
      <c r="B25" s="3">
        <v>9668</v>
      </c>
      <c r="C25" s="3">
        <v>9661</v>
      </c>
      <c r="D25" s="3">
        <v>9974</v>
      </c>
      <c r="E25" s="3">
        <v>10238</v>
      </c>
      <c r="F25" s="3">
        <v>10510</v>
      </c>
      <c r="G25" s="3">
        <v>10343</v>
      </c>
      <c r="H25" s="3">
        <v>9858</v>
      </c>
      <c r="I25" s="3">
        <v>9367</v>
      </c>
      <c r="J25" s="3">
        <v>8361</v>
      </c>
      <c r="K25" s="3">
        <v>7955</v>
      </c>
      <c r="L25" s="3">
        <v>7761</v>
      </c>
      <c r="M25" s="3">
        <v>7728</v>
      </c>
      <c r="N25" s="3">
        <v>7708</v>
      </c>
      <c r="O25" s="3">
        <v>6966</v>
      </c>
      <c r="P25" s="3">
        <v>6927</v>
      </c>
      <c r="Q25" s="3">
        <v>5747</v>
      </c>
      <c r="S25" s="12">
        <f t="shared" si="1"/>
        <v>-0.25950264141218915</v>
      </c>
      <c r="T25" s="12">
        <f t="shared" si="2"/>
        <v>-0.17034791395986715</v>
      </c>
    </row>
    <row r="26" spans="1:20" ht="30" customHeight="1" x14ac:dyDescent="0.3">
      <c r="A26" s="15" t="s">
        <v>42</v>
      </c>
      <c r="B26" s="3">
        <v>5338</v>
      </c>
      <c r="C26" s="3">
        <v>5765</v>
      </c>
      <c r="D26" s="3">
        <v>5572</v>
      </c>
      <c r="E26" s="3">
        <v>5690</v>
      </c>
      <c r="F26" s="3">
        <v>5436</v>
      </c>
      <c r="G26" s="3">
        <v>5459</v>
      </c>
      <c r="H26" s="3">
        <v>5578</v>
      </c>
      <c r="I26" s="3">
        <v>5407</v>
      </c>
      <c r="J26" s="3">
        <v>5330</v>
      </c>
      <c r="K26" s="3">
        <v>5432</v>
      </c>
      <c r="L26" s="3">
        <v>5856</v>
      </c>
      <c r="M26" s="3">
        <v>5876</v>
      </c>
      <c r="N26" s="3">
        <v>5436</v>
      </c>
      <c r="O26" s="3">
        <v>4935</v>
      </c>
      <c r="P26" s="3">
        <v>4640</v>
      </c>
      <c r="Q26" s="3">
        <v>4261</v>
      </c>
      <c r="S26" s="12">
        <f t="shared" si="1"/>
        <v>-0.27237021857923494</v>
      </c>
      <c r="T26" s="12">
        <f t="shared" si="2"/>
        <v>-8.1681034482758652E-2</v>
      </c>
    </row>
    <row r="27" spans="1:20" x14ac:dyDescent="0.3">
      <c r="A27" s="1" t="s">
        <v>13</v>
      </c>
      <c r="B27" s="3">
        <v>473</v>
      </c>
      <c r="C27" s="3">
        <v>474</v>
      </c>
      <c r="D27" s="3">
        <v>610</v>
      </c>
      <c r="E27" s="3">
        <v>599</v>
      </c>
      <c r="F27" s="3">
        <v>597</v>
      </c>
      <c r="G27" s="3">
        <v>679</v>
      </c>
      <c r="H27" s="3">
        <v>674</v>
      </c>
      <c r="I27" s="3">
        <v>695</v>
      </c>
      <c r="J27" s="3">
        <v>663</v>
      </c>
      <c r="K27" s="3">
        <v>665</v>
      </c>
      <c r="L27" s="3">
        <v>590</v>
      </c>
      <c r="M27" s="3">
        <v>586</v>
      </c>
      <c r="N27" s="3">
        <v>586</v>
      </c>
      <c r="O27" s="3">
        <v>539</v>
      </c>
      <c r="P27" s="3">
        <v>527</v>
      </c>
      <c r="Q27" s="3">
        <v>398</v>
      </c>
      <c r="S27" s="12">
        <f t="shared" si="1"/>
        <v>-0.3254237288135593</v>
      </c>
      <c r="T27" s="12">
        <f t="shared" si="2"/>
        <v>-0.24478178368121439</v>
      </c>
    </row>
    <row r="28" spans="1:20" x14ac:dyDescent="0.3">
      <c r="A28" s="1" t="s">
        <v>6</v>
      </c>
      <c r="B28" s="3">
        <v>105</v>
      </c>
      <c r="C28" s="3">
        <v>287</v>
      </c>
      <c r="D28" s="3">
        <v>28</v>
      </c>
      <c r="E28" s="3">
        <v>96</v>
      </c>
      <c r="F28" s="3">
        <v>23</v>
      </c>
      <c r="G28" s="3">
        <v>26</v>
      </c>
      <c r="H28" s="3">
        <v>28</v>
      </c>
      <c r="I28" s="3">
        <v>7</v>
      </c>
      <c r="J28" s="3">
        <v>9</v>
      </c>
      <c r="K28" s="3" t="s">
        <v>98</v>
      </c>
      <c r="L28" s="3">
        <v>2</v>
      </c>
      <c r="M28" s="3">
        <v>7</v>
      </c>
      <c r="N28" s="3">
        <v>5</v>
      </c>
      <c r="O28" s="3">
        <v>3</v>
      </c>
      <c r="P28" s="3">
        <v>2</v>
      </c>
      <c r="Q28" s="3">
        <v>4</v>
      </c>
      <c r="S28" s="12">
        <f t="shared" si="1"/>
        <v>1</v>
      </c>
      <c r="T28" s="12">
        <f t="shared" si="2"/>
        <v>1</v>
      </c>
    </row>
    <row r="30" spans="1:20" x14ac:dyDescent="0.3">
      <c r="A30" s="1" t="s">
        <v>97</v>
      </c>
    </row>
    <row r="31" spans="1:20" x14ac:dyDescent="0.3">
      <c r="A31" s="1" t="s">
        <v>96</v>
      </c>
    </row>
    <row r="32" spans="1:20" x14ac:dyDescent="0.3">
      <c r="A32" s="1" t="s">
        <v>8</v>
      </c>
      <c r="B32" s="8">
        <f t="shared" ref="B32:Q32" si="3">B17/B$11</f>
        <v>9.0638249111951411E-2</v>
      </c>
      <c r="C32" s="8">
        <f t="shared" si="3"/>
        <v>7.8127228640707466E-2</v>
      </c>
      <c r="D32" s="8">
        <f t="shared" si="3"/>
        <v>7.3451613648439482E-2</v>
      </c>
      <c r="E32" s="8">
        <f t="shared" si="3"/>
        <v>7.9295867500954187E-2</v>
      </c>
      <c r="F32" s="8">
        <f t="shared" si="3"/>
        <v>7.4912609671967959E-2</v>
      </c>
      <c r="G32" s="8">
        <f t="shared" si="3"/>
        <v>7.3947573687569434E-2</v>
      </c>
      <c r="H32" s="8">
        <f t="shared" si="3"/>
        <v>7.4369563092561819E-2</v>
      </c>
      <c r="I32" s="8">
        <f t="shared" si="3"/>
        <v>7.7793641853215093E-2</v>
      </c>
      <c r="J32" s="8">
        <f t="shared" si="3"/>
        <v>8.4519829375144115E-2</v>
      </c>
      <c r="K32" s="8">
        <f t="shared" si="3"/>
        <v>8.6866149268015488E-2</v>
      </c>
      <c r="L32" s="8">
        <f t="shared" si="3"/>
        <v>9.9628675810025755E-2</v>
      </c>
      <c r="M32" s="8">
        <f t="shared" si="3"/>
        <v>0.10054381221580436</v>
      </c>
      <c r="N32" s="8">
        <f t="shared" si="3"/>
        <v>9.9369646032002587E-2</v>
      </c>
      <c r="O32" s="8">
        <f t="shared" si="3"/>
        <v>0.10061373496525695</v>
      </c>
      <c r="P32" s="8">
        <f t="shared" si="3"/>
        <v>9.8463401171589832E-2</v>
      </c>
      <c r="Q32" s="8">
        <f t="shared" si="3"/>
        <v>0.10075611388965464</v>
      </c>
    </row>
    <row r="33" spans="1:17" ht="45" customHeight="1" x14ac:dyDescent="0.3">
      <c r="A33" s="15" t="s">
        <v>95</v>
      </c>
      <c r="B33" s="8">
        <f t="shared" ref="B33:Q33" si="4">B18/B$11</f>
        <v>0.21157327833161452</v>
      </c>
      <c r="C33" s="8">
        <f t="shared" si="4"/>
        <v>0.21764607996957164</v>
      </c>
      <c r="D33" s="8">
        <f t="shared" si="4"/>
        <v>0.2155034998960427</v>
      </c>
      <c r="E33" s="8">
        <f t="shared" si="4"/>
        <v>0.21602803576178856</v>
      </c>
      <c r="F33" s="8">
        <f t="shared" si="4"/>
        <v>0.21177396578466098</v>
      </c>
      <c r="G33" s="8">
        <f t="shared" si="4"/>
        <v>0.2131680336587326</v>
      </c>
      <c r="H33" s="8">
        <f t="shared" si="4"/>
        <v>0.2088138989346105</v>
      </c>
      <c r="I33" s="8">
        <f t="shared" si="4"/>
        <v>0.20935776692034633</v>
      </c>
      <c r="J33" s="8">
        <f t="shared" si="4"/>
        <v>0.2085398893244178</v>
      </c>
      <c r="K33" s="8">
        <f t="shared" si="4"/>
        <v>0.21196895608092953</v>
      </c>
      <c r="L33" s="8">
        <f t="shared" si="4"/>
        <v>0.21764388812361501</v>
      </c>
      <c r="M33" s="8">
        <f t="shared" si="4"/>
        <v>0.21217893572569743</v>
      </c>
      <c r="N33" s="8">
        <f t="shared" si="4"/>
        <v>0.21307580410538227</v>
      </c>
      <c r="O33" s="8">
        <f t="shared" si="4"/>
        <v>0.21775246023067971</v>
      </c>
      <c r="P33" s="8">
        <f t="shared" si="4"/>
        <v>0.2101027366771718</v>
      </c>
      <c r="Q33" s="8">
        <f t="shared" si="4"/>
        <v>0.22917733233568308</v>
      </c>
    </row>
    <row r="34" spans="1:17" ht="30" customHeight="1" x14ac:dyDescent="0.3">
      <c r="A34" s="15" t="s">
        <v>38</v>
      </c>
      <c r="B34" s="8">
        <f t="shared" ref="B34:Q34" si="5">B19/B$11</f>
        <v>0.41689011114930674</v>
      </c>
      <c r="C34" s="8">
        <f t="shared" si="5"/>
        <v>0.43272476584414965</v>
      </c>
      <c r="D34" s="8">
        <f t="shared" si="5"/>
        <v>0.42770346755376903</v>
      </c>
      <c r="E34" s="8">
        <f t="shared" si="5"/>
        <v>0.4242143856767791</v>
      </c>
      <c r="F34" s="8">
        <f t="shared" si="5"/>
        <v>0.42901127393106003</v>
      </c>
      <c r="G34" s="8">
        <f t="shared" si="5"/>
        <v>0.4288533812371475</v>
      </c>
      <c r="H34" s="8">
        <f t="shared" si="5"/>
        <v>0.43040758479132052</v>
      </c>
      <c r="I34" s="8">
        <f t="shared" si="5"/>
        <v>0.42851341969794216</v>
      </c>
      <c r="J34" s="8">
        <f t="shared" si="5"/>
        <v>0.41205038044731379</v>
      </c>
      <c r="K34" s="8">
        <f t="shared" si="5"/>
        <v>0.41590776546588309</v>
      </c>
      <c r="L34" s="8">
        <f t="shared" si="5"/>
        <v>0.41142121339162724</v>
      </c>
      <c r="M34" s="8">
        <f t="shared" si="5"/>
        <v>0.40424910900823402</v>
      </c>
      <c r="N34" s="8">
        <f t="shared" si="5"/>
        <v>0.40701470825925329</v>
      </c>
      <c r="O34" s="8">
        <f t="shared" si="5"/>
        <v>0.41021480723783993</v>
      </c>
      <c r="P34" s="8">
        <f t="shared" si="5"/>
        <v>0.39168135605291743</v>
      </c>
      <c r="Q34" s="8">
        <f t="shared" si="5"/>
        <v>0.40060252825581855</v>
      </c>
    </row>
    <row r="35" spans="1:17" x14ac:dyDescent="0.3">
      <c r="A35" s="1" t="s">
        <v>9</v>
      </c>
      <c r="B35" s="8">
        <f t="shared" ref="B35:Q35" si="6">B20/B$11</f>
        <v>7.1112638936633443E-2</v>
      </c>
      <c r="C35" s="8">
        <f t="shared" si="6"/>
        <v>6.9390957067465411E-2</v>
      </c>
      <c r="D35" s="8">
        <f t="shared" si="6"/>
        <v>6.9362626192621346E-2</v>
      </c>
      <c r="E35" s="8">
        <f t="shared" si="6"/>
        <v>6.8331386405431349E-2</v>
      </c>
      <c r="F35" s="8">
        <f t="shared" si="6"/>
        <v>7.2655508484385484E-2</v>
      </c>
      <c r="G35" s="8">
        <f t="shared" si="6"/>
        <v>6.5024700404188437E-2</v>
      </c>
      <c r="H35" s="8">
        <f t="shared" si="6"/>
        <v>6.3776756915257554E-2</v>
      </c>
      <c r="I35" s="8">
        <f t="shared" si="6"/>
        <v>6.0293674600159802E-2</v>
      </c>
      <c r="J35" s="8">
        <f t="shared" si="6"/>
        <v>6.1361540235185613E-2</v>
      </c>
      <c r="K35" s="8">
        <f t="shared" si="6"/>
        <v>6.4540247932648453E-2</v>
      </c>
      <c r="L35" s="8">
        <f t="shared" si="6"/>
        <v>6.7182727436066361E-2</v>
      </c>
      <c r="M35" s="8">
        <f t="shared" si="6"/>
        <v>6.8191593953545529E-2</v>
      </c>
      <c r="N35" s="8">
        <f t="shared" si="6"/>
        <v>6.9128818490383062E-2</v>
      </c>
      <c r="O35" s="8">
        <f t="shared" si="6"/>
        <v>6.9450813022468347E-2</v>
      </c>
      <c r="P35" s="8">
        <f t="shared" si="6"/>
        <v>6.6360415219984689E-2</v>
      </c>
      <c r="Q35" s="8">
        <f t="shared" si="6"/>
        <v>6.6770369786949155E-2</v>
      </c>
    </row>
    <row r="36" spans="1:17" ht="30" customHeight="1" x14ac:dyDescent="0.3">
      <c r="A36" s="15" t="s">
        <v>41</v>
      </c>
      <c r="B36" s="8">
        <f t="shared" ref="B36:Q36" si="7">B21/B$11</f>
        <v>7.3793972728314425E-3</v>
      </c>
      <c r="C36" s="8">
        <f t="shared" si="7"/>
        <v>6.5611182427613747E-3</v>
      </c>
      <c r="D36" s="8">
        <f t="shared" si="7"/>
        <v>7.7621456788412226E-3</v>
      </c>
      <c r="E36" s="8">
        <f t="shared" si="7"/>
        <v>7.7028949468546512E-3</v>
      </c>
      <c r="F36" s="8">
        <f t="shared" si="7"/>
        <v>7.6394194041252868E-3</v>
      </c>
      <c r="G36" s="8">
        <f t="shared" si="7"/>
        <v>7.2801191292221146E-3</v>
      </c>
      <c r="H36" s="8">
        <f t="shared" si="7"/>
        <v>7.8804613429772265E-3</v>
      </c>
      <c r="I36" s="8">
        <f t="shared" si="7"/>
        <v>7.5841923948495602E-3</v>
      </c>
      <c r="J36" s="8">
        <f t="shared" si="7"/>
        <v>8.0412727691952963E-3</v>
      </c>
      <c r="K36" s="8">
        <f t="shared" si="7"/>
        <v>7.8656557953135052E-3</v>
      </c>
      <c r="L36" s="8">
        <f t="shared" si="7"/>
        <v>7.3665928011019946E-3</v>
      </c>
      <c r="M36" s="8">
        <f t="shared" si="7"/>
        <v>8.6026791200688214E-3</v>
      </c>
      <c r="N36" s="8">
        <f t="shared" si="7"/>
        <v>8.4532083400678838E-3</v>
      </c>
      <c r="O36" s="8">
        <f t="shared" si="7"/>
        <v>8.6593065500335086E-3</v>
      </c>
      <c r="P36" s="8">
        <f t="shared" si="7"/>
        <v>1.0006587967166997E-2</v>
      </c>
      <c r="Q36" s="8">
        <f t="shared" si="7"/>
        <v>1.082975623203245E-2</v>
      </c>
    </row>
    <row r="37" spans="1:17" ht="30" customHeight="1" x14ac:dyDescent="0.3">
      <c r="A37" s="15" t="s">
        <v>40</v>
      </c>
      <c r="B37" s="8">
        <f t="shared" ref="B37:Q37" si="8">B22/B$11</f>
        <v>3.6301134410450325E-2</v>
      </c>
      <c r="C37" s="8">
        <f t="shared" si="8"/>
        <v>4.0079874482955358E-2</v>
      </c>
      <c r="D37" s="8">
        <f t="shared" si="8"/>
        <v>3.6142490817104439E-2</v>
      </c>
      <c r="E37" s="8">
        <f t="shared" si="8"/>
        <v>3.7311620268097756E-2</v>
      </c>
      <c r="F37" s="8">
        <f t="shared" si="8"/>
        <v>3.6067319489779384E-2</v>
      </c>
      <c r="G37" s="8">
        <f t="shared" si="8"/>
        <v>3.5916042262509752E-2</v>
      </c>
      <c r="H37" s="8">
        <f t="shared" si="8"/>
        <v>3.5553709314827486E-2</v>
      </c>
      <c r="I37" s="8">
        <f t="shared" si="8"/>
        <v>3.5235712508023001E-2</v>
      </c>
      <c r="J37" s="8">
        <f t="shared" si="8"/>
        <v>3.5983975097994003E-2</v>
      </c>
      <c r="K37" s="8">
        <f t="shared" si="8"/>
        <v>3.5260867614732405E-2</v>
      </c>
      <c r="L37" s="8">
        <f t="shared" si="8"/>
        <v>3.72222554949991E-2</v>
      </c>
      <c r="M37" s="8">
        <f t="shared" si="8"/>
        <v>3.8435541354307483E-2</v>
      </c>
      <c r="N37" s="8">
        <f t="shared" si="8"/>
        <v>3.7401002101179893E-2</v>
      </c>
      <c r="O37" s="8">
        <f t="shared" si="8"/>
        <v>4.1444746217064656E-2</v>
      </c>
      <c r="P37" s="8">
        <f t="shared" si="8"/>
        <v>4.6347239285650696E-2</v>
      </c>
      <c r="Q37" s="8">
        <f t="shared" si="8"/>
        <v>4.2905525144724926E-2</v>
      </c>
    </row>
    <row r="38" spans="1:17" x14ac:dyDescent="0.3">
      <c r="A38" s="1" t="s">
        <v>10</v>
      </c>
      <c r="B38" s="8">
        <f t="shared" ref="B38:Q38" si="9">B23/B$11</f>
        <v>0.19490088231923913</v>
      </c>
      <c r="C38" s="8">
        <f t="shared" si="9"/>
        <v>0.17175391052156136</v>
      </c>
      <c r="D38" s="8">
        <f t="shared" si="9"/>
        <v>0.17096356873888235</v>
      </c>
      <c r="E38" s="8">
        <f t="shared" si="9"/>
        <v>0.17278310452111356</v>
      </c>
      <c r="F38" s="8">
        <f t="shared" si="9"/>
        <v>0.16464106303678497</v>
      </c>
      <c r="G38" s="8">
        <f t="shared" si="9"/>
        <v>0.15799985817949749</v>
      </c>
      <c r="H38" s="8">
        <f t="shared" si="9"/>
        <v>0.15974733652624376</v>
      </c>
      <c r="I38" s="8">
        <f t="shared" si="9"/>
        <v>0.15972649751778159</v>
      </c>
      <c r="J38" s="8">
        <f t="shared" si="9"/>
        <v>0.15654542310352779</v>
      </c>
      <c r="K38" s="8">
        <f t="shared" si="9"/>
        <v>0.16019918352698398</v>
      </c>
      <c r="L38" s="8">
        <f t="shared" si="9"/>
        <v>0.17783134694855363</v>
      </c>
      <c r="M38" s="8">
        <f t="shared" si="9"/>
        <v>0.1734361558313875</v>
      </c>
      <c r="N38" s="8">
        <f t="shared" si="9"/>
        <v>0.16988847583643121</v>
      </c>
      <c r="O38" s="8">
        <f t="shared" si="9"/>
        <v>0.16950019399668442</v>
      </c>
      <c r="P38" s="8">
        <f t="shared" si="9"/>
        <v>0.15428306892438082</v>
      </c>
      <c r="Q38" s="8">
        <f t="shared" si="9"/>
        <v>0.15774032213602174</v>
      </c>
    </row>
    <row r="39" spans="1:17" ht="45" customHeight="1" x14ac:dyDescent="0.3">
      <c r="A39" s="15" t="s">
        <v>34</v>
      </c>
      <c r="B39" s="8">
        <f t="shared" ref="B39:Q39" si="10">B24/B$11</f>
        <v>0.17170849089034032</v>
      </c>
      <c r="C39" s="8">
        <f t="shared" si="10"/>
        <v>0.1659891598915989</v>
      </c>
      <c r="D39" s="8">
        <f t="shared" si="10"/>
        <v>0.17014346108531431</v>
      </c>
      <c r="E39" s="8">
        <f t="shared" si="10"/>
        <v>0.16939429338083067</v>
      </c>
      <c r="F39" s="8">
        <f t="shared" si="10"/>
        <v>0.16834502395999723</v>
      </c>
      <c r="G39" s="8">
        <f t="shared" si="10"/>
        <v>0.17570378424374217</v>
      </c>
      <c r="H39" s="8">
        <f t="shared" si="10"/>
        <v>0.17457970872837456</v>
      </c>
      <c r="I39" s="8">
        <f t="shared" si="10"/>
        <v>0.17372909107580262</v>
      </c>
      <c r="J39" s="8">
        <f t="shared" si="10"/>
        <v>0.19069921604795942</v>
      </c>
      <c r="K39" s="8">
        <f t="shared" si="10"/>
        <v>0.19520583793160171</v>
      </c>
      <c r="L39" s="8">
        <f t="shared" si="10"/>
        <v>0.18882134515182369</v>
      </c>
      <c r="M39" s="8">
        <f t="shared" si="10"/>
        <v>0.19607963622956864</v>
      </c>
      <c r="N39" s="8">
        <f t="shared" si="10"/>
        <v>0.19911103927590107</v>
      </c>
      <c r="O39" s="8">
        <f t="shared" si="10"/>
        <v>0.18332686677718599</v>
      </c>
      <c r="P39" s="8">
        <f t="shared" si="10"/>
        <v>0.22071470541103574</v>
      </c>
      <c r="Q39" s="8">
        <f t="shared" si="10"/>
        <v>0.19399046981451581</v>
      </c>
    </row>
    <row r="40" spans="1:17" x14ac:dyDescent="0.3">
      <c r="A40" s="1" t="s">
        <v>11</v>
      </c>
      <c r="B40" s="8">
        <f t="shared" ref="B40:Q40" si="11">B25/B$11</f>
        <v>0.11078262862381116</v>
      </c>
      <c r="C40" s="8">
        <f t="shared" si="11"/>
        <v>0.11483145533209718</v>
      </c>
      <c r="D40" s="8">
        <f t="shared" si="11"/>
        <v>0.11520779910827732</v>
      </c>
      <c r="E40" s="8">
        <f t="shared" si="11"/>
        <v>0.11841176946831519</v>
      </c>
      <c r="F40" s="8">
        <f t="shared" si="11"/>
        <v>0.12165196657175267</v>
      </c>
      <c r="G40" s="8">
        <f t="shared" si="11"/>
        <v>0.12223745479471482</v>
      </c>
      <c r="H40" s="8">
        <f t="shared" si="11"/>
        <v>0.1204427719675496</v>
      </c>
      <c r="I40" s="8">
        <f t="shared" si="11"/>
        <v>0.12269625243964738</v>
      </c>
      <c r="J40" s="8">
        <f t="shared" si="11"/>
        <v>0.1204893935900392</v>
      </c>
      <c r="K40" s="8">
        <f t="shared" si="11"/>
        <v>0.11895682861543523</v>
      </c>
      <c r="L40" s="8">
        <f t="shared" si="11"/>
        <v>0.11620350961250524</v>
      </c>
      <c r="M40" s="8">
        <f t="shared" si="11"/>
        <v>0.11871697185694974</v>
      </c>
      <c r="N40" s="8">
        <f t="shared" si="11"/>
        <v>0.12458380475189915</v>
      </c>
      <c r="O40" s="8">
        <f t="shared" si="11"/>
        <v>0.12285280942471165</v>
      </c>
      <c r="P40" s="8">
        <f t="shared" si="11"/>
        <v>0.12333742855616688</v>
      </c>
      <c r="Q40" s="8">
        <f t="shared" si="11"/>
        <v>0.11316110739180089</v>
      </c>
    </row>
    <row r="41" spans="1:17" ht="30" customHeight="1" x14ac:dyDescent="0.3">
      <c r="A41" s="15" t="s">
        <v>42</v>
      </c>
      <c r="B41" s="8">
        <f t="shared" ref="B41:Q41" si="12">B26/B$11</f>
        <v>6.1166494786295406E-2</v>
      </c>
      <c r="C41" s="8">
        <f t="shared" si="12"/>
        <v>6.8523272952027772E-2</v>
      </c>
      <c r="D41" s="8">
        <f t="shared" si="12"/>
        <v>6.4361124587058477E-2</v>
      </c>
      <c r="E41" s="8">
        <f t="shared" si="12"/>
        <v>6.5810018389794236E-2</v>
      </c>
      <c r="F41" s="8">
        <f t="shared" si="12"/>
        <v>6.2921036183068269E-2</v>
      </c>
      <c r="G41" s="8">
        <f t="shared" si="12"/>
        <v>6.4516510270168054E-2</v>
      </c>
      <c r="H41" s="8">
        <f t="shared" si="12"/>
        <v>6.8150718404848015E-2</v>
      </c>
      <c r="I41" s="8">
        <f t="shared" si="12"/>
        <v>7.082509201891464E-2</v>
      </c>
      <c r="J41" s="8">
        <f t="shared" si="12"/>
        <v>7.6810006917223894E-2</v>
      </c>
      <c r="K41" s="8">
        <f t="shared" si="12"/>
        <v>8.122859749076608E-2</v>
      </c>
      <c r="L41" s="8">
        <f t="shared" si="12"/>
        <v>8.7680421632628611E-2</v>
      </c>
      <c r="M41" s="8">
        <f t="shared" si="12"/>
        <v>9.0266683052722133E-2</v>
      </c>
      <c r="N41" s="8">
        <f t="shared" si="12"/>
        <v>8.7861645385485701E-2</v>
      </c>
      <c r="O41" s="8">
        <f t="shared" si="12"/>
        <v>8.703396705583577E-2</v>
      </c>
      <c r="P41" s="8">
        <f t="shared" si="12"/>
        <v>8.2616669337464171E-2</v>
      </c>
      <c r="Q41" s="8">
        <f t="shared" si="12"/>
        <v>8.3901075099436853E-2</v>
      </c>
    </row>
    <row r="42" spans="1:17" x14ac:dyDescent="0.3">
      <c r="A42" s="1" t="s">
        <v>13</v>
      </c>
      <c r="B42" s="8">
        <f t="shared" ref="B42:Q42" si="13">B27/B$11</f>
        <v>5.4199610404491805E-3</v>
      </c>
      <c r="C42" s="8">
        <f t="shared" si="13"/>
        <v>5.634003708458137E-3</v>
      </c>
      <c r="D42" s="8">
        <f t="shared" si="13"/>
        <v>7.045995333471943E-3</v>
      </c>
      <c r="E42" s="8">
        <f t="shared" si="13"/>
        <v>6.9279790888377418E-3</v>
      </c>
      <c r="F42" s="8">
        <f t="shared" si="13"/>
        <v>6.9102020973678732E-3</v>
      </c>
      <c r="G42" s="8">
        <f t="shared" si="13"/>
        <v>8.0246767674380121E-3</v>
      </c>
      <c r="H42" s="8">
        <f t="shared" si="13"/>
        <v>8.2347766591731007E-3</v>
      </c>
      <c r="I42" s="8">
        <f t="shared" si="13"/>
        <v>9.1036506293962777E-3</v>
      </c>
      <c r="J42" s="8">
        <f t="shared" si="13"/>
        <v>9.5544154945815078E-3</v>
      </c>
      <c r="K42" s="8">
        <f t="shared" si="13"/>
        <v>9.9442226309571884E-3</v>
      </c>
      <c r="L42" s="8">
        <f t="shared" si="13"/>
        <v>8.8339222614840993E-3</v>
      </c>
      <c r="M42" s="8">
        <f t="shared" si="13"/>
        <v>9.0020892220720166E-3</v>
      </c>
      <c r="N42" s="8">
        <f t="shared" si="13"/>
        <v>9.4714724422175524E-3</v>
      </c>
      <c r="O42" s="8">
        <f t="shared" si="13"/>
        <v>9.505837536594829E-3</v>
      </c>
      <c r="P42" s="8">
        <f t="shared" si="13"/>
        <v>9.383401883802503E-3</v>
      </c>
      <c r="Q42" s="8">
        <f t="shared" si="13"/>
        <v>7.8368054188162097E-3</v>
      </c>
    </row>
    <row r="43" spans="1:17" x14ac:dyDescent="0.3">
      <c r="A43" s="1" t="s">
        <v>6</v>
      </c>
      <c r="B43" s="8">
        <f t="shared" ref="B43:Q43" si="14">B28/B$11</f>
        <v>1.2031625988312134E-3</v>
      </c>
      <c r="C43" s="8">
        <f t="shared" si="14"/>
        <v>3.4113060428849901E-3</v>
      </c>
      <c r="D43" s="8">
        <f t="shared" si="14"/>
        <v>3.2342273661838426E-4</v>
      </c>
      <c r="E43" s="8">
        <f t="shared" si="14"/>
        <v>1.1103271995466164E-3</v>
      </c>
      <c r="F43" s="8">
        <f t="shared" si="14"/>
        <v>2.6622219135588121E-4</v>
      </c>
      <c r="G43" s="8">
        <f t="shared" si="14"/>
        <v>3.0727775545418018E-4</v>
      </c>
      <c r="H43" s="8">
        <f t="shared" si="14"/>
        <v>3.4209754667187956E-4</v>
      </c>
      <c r="I43" s="8">
        <f t="shared" si="14"/>
        <v>9.1691445188163949E-5</v>
      </c>
      <c r="J43" s="8">
        <f t="shared" si="14"/>
        <v>1.2969794789024672E-4</v>
      </c>
      <c r="K43" s="8" t="e">
        <f t="shared" si="14"/>
        <v>#VALUE!</v>
      </c>
      <c r="L43" s="8">
        <f t="shared" si="14"/>
        <v>2.994549919147152E-5</v>
      </c>
      <c r="M43" s="8">
        <f t="shared" si="14"/>
        <v>1.0753348900086027E-4</v>
      </c>
      <c r="N43" s="8">
        <f t="shared" si="14"/>
        <v>8.081461128171973E-5</v>
      </c>
      <c r="O43" s="8">
        <f t="shared" si="14"/>
        <v>5.2908186660082535E-5</v>
      </c>
      <c r="P43" s="8">
        <f t="shared" si="14"/>
        <v>3.5610633335113865E-5</v>
      </c>
      <c r="Q43" s="8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5546875" defaultRowHeight="14.4" x14ac:dyDescent="0.3"/>
  <sheetData>
    <row r="1" spans="1:2" x14ac:dyDescent="0.3">
      <c r="A1" s="1" t="s">
        <v>15</v>
      </c>
      <c r="B1" s="1" t="s">
        <v>14</v>
      </c>
    </row>
    <row r="2" spans="1:2" x14ac:dyDescent="0.3">
      <c r="A2" s="1">
        <v>1977</v>
      </c>
      <c r="B2" s="1">
        <v>0.26268561899999998</v>
      </c>
    </row>
    <row r="3" spans="1:2" x14ac:dyDescent="0.3">
      <c r="A3" s="1">
        <v>1978</v>
      </c>
      <c r="B3" s="1">
        <v>0.28039386999999999</v>
      </c>
    </row>
    <row r="4" spans="1:2" x14ac:dyDescent="0.3">
      <c r="A4" s="1">
        <v>1979</v>
      </c>
      <c r="B4" s="1">
        <v>0.30302549000000001</v>
      </c>
    </row>
    <row r="5" spans="1:2" x14ac:dyDescent="0.3">
      <c r="A5" s="1">
        <v>1980</v>
      </c>
      <c r="B5" s="1">
        <v>0.32946875199999998</v>
      </c>
    </row>
    <row r="6" spans="1:2" x14ac:dyDescent="0.3">
      <c r="A6" s="1">
        <v>1981</v>
      </c>
      <c r="B6" s="1">
        <v>0.36178829499999998</v>
      </c>
    </row>
    <row r="7" spans="1:2" x14ac:dyDescent="0.3">
      <c r="A7" s="1">
        <v>1982</v>
      </c>
      <c r="B7" s="1">
        <v>0.38688160100000002</v>
      </c>
    </row>
    <row r="8" spans="1:2" x14ac:dyDescent="0.3">
      <c r="A8" s="1">
        <v>1983</v>
      </c>
      <c r="B8" s="1">
        <v>0.40379576</v>
      </c>
    </row>
    <row r="9" spans="1:2" x14ac:dyDescent="0.3">
      <c r="A9" s="1">
        <v>1984</v>
      </c>
      <c r="B9" s="1">
        <v>0.41824823300000002</v>
      </c>
    </row>
    <row r="10" spans="1:2" x14ac:dyDescent="0.3">
      <c r="A10" s="1">
        <v>1985</v>
      </c>
      <c r="B10" s="1">
        <v>0.43222425199999998</v>
      </c>
    </row>
    <row r="11" spans="1:2" x14ac:dyDescent="0.3">
      <c r="A11" s="1">
        <v>1986</v>
      </c>
      <c r="B11" s="1">
        <v>0.44199158300000002</v>
      </c>
    </row>
    <row r="12" spans="1:2" x14ac:dyDescent="0.3">
      <c r="A12" s="1">
        <v>1987</v>
      </c>
      <c r="B12" s="1">
        <v>0.45183832299999999</v>
      </c>
    </row>
    <row r="13" spans="1:2" x14ac:dyDescent="0.3">
      <c r="A13" s="1">
        <v>1988</v>
      </c>
      <c r="B13" s="1">
        <v>0.46644961499999998</v>
      </c>
    </row>
    <row r="14" spans="1:2" x14ac:dyDescent="0.3">
      <c r="A14" s="1">
        <v>1989</v>
      </c>
      <c r="B14" s="1">
        <v>0.485349003</v>
      </c>
    </row>
    <row r="15" spans="1:2" x14ac:dyDescent="0.3">
      <c r="A15" s="1">
        <v>1990</v>
      </c>
      <c r="B15" s="1">
        <v>0.50313666300000004</v>
      </c>
    </row>
    <row r="16" spans="1:2" x14ac:dyDescent="0.3">
      <c r="A16" s="1">
        <v>1991</v>
      </c>
      <c r="B16" s="1">
        <v>0.52108314099999997</v>
      </c>
    </row>
    <row r="17" spans="1:2" x14ac:dyDescent="0.3">
      <c r="A17" s="1">
        <v>1992</v>
      </c>
      <c r="B17" s="1">
        <v>0.53410625</v>
      </c>
    </row>
    <row r="18" spans="1:2" x14ac:dyDescent="0.3">
      <c r="A18" s="1">
        <v>1993</v>
      </c>
      <c r="B18" s="1">
        <v>0.54665290200000005</v>
      </c>
    </row>
    <row r="19" spans="1:2" x14ac:dyDescent="0.3">
      <c r="A19" s="1">
        <v>1994</v>
      </c>
      <c r="B19" s="1">
        <v>0.55856428199999997</v>
      </c>
    </row>
    <row r="20" spans="1:2" x14ac:dyDescent="0.3">
      <c r="A20" s="1">
        <v>1995</v>
      </c>
      <c r="B20" s="1">
        <v>0.57039625199999999</v>
      </c>
    </row>
    <row r="21" spans="1:2" x14ac:dyDescent="0.3">
      <c r="A21" s="1">
        <v>1996</v>
      </c>
      <c r="B21" s="1">
        <v>0.58111649300000001</v>
      </c>
    </row>
    <row r="22" spans="1:2" x14ac:dyDescent="0.3">
      <c r="A22" s="1">
        <v>1997</v>
      </c>
      <c r="B22" s="1">
        <v>0.59143968899999999</v>
      </c>
    </row>
    <row r="23" spans="1:2" x14ac:dyDescent="0.3">
      <c r="A23" s="1">
        <v>1998</v>
      </c>
      <c r="B23" s="1">
        <v>0.59882474399999996</v>
      </c>
    </row>
    <row r="24" spans="1:2" x14ac:dyDescent="0.3">
      <c r="A24" s="1">
        <v>1999</v>
      </c>
      <c r="B24" s="1">
        <v>0.60628920799999997</v>
      </c>
    </row>
    <row r="25" spans="1:2" x14ac:dyDescent="0.3">
      <c r="A25" s="1">
        <v>2000</v>
      </c>
      <c r="B25" s="1">
        <v>0.61891527000000002</v>
      </c>
    </row>
    <row r="26" spans="1:2" x14ac:dyDescent="0.3">
      <c r="A26" s="1">
        <v>2001</v>
      </c>
      <c r="B26" s="1">
        <v>0.63392360800000003</v>
      </c>
    </row>
    <row r="27" spans="1:2" x14ac:dyDescent="0.3">
      <c r="A27" s="1">
        <v>2002</v>
      </c>
      <c r="B27" s="1">
        <v>0.64392916700000002</v>
      </c>
    </row>
    <row r="28" spans="1:2" x14ac:dyDescent="0.3">
      <c r="A28" s="1">
        <v>2003</v>
      </c>
      <c r="B28" s="1">
        <v>0.65623759199999998</v>
      </c>
    </row>
    <row r="29" spans="1:2" x14ac:dyDescent="0.3">
      <c r="A29" s="1">
        <v>2004</v>
      </c>
      <c r="B29" s="1">
        <v>0.67227824999999997</v>
      </c>
    </row>
    <row r="30" spans="1:2" x14ac:dyDescent="0.3">
      <c r="A30" s="1">
        <v>2005</v>
      </c>
      <c r="B30" s="1">
        <v>0.692686413</v>
      </c>
    </row>
    <row r="31" spans="1:2" x14ac:dyDescent="0.3">
      <c r="A31" s="1">
        <v>2006</v>
      </c>
      <c r="B31" s="1">
        <v>0.71523862500000002</v>
      </c>
    </row>
    <row r="32" spans="1:2" x14ac:dyDescent="0.3">
      <c r="A32" s="1">
        <v>2007</v>
      </c>
      <c r="B32" s="1">
        <v>0.73485269600000003</v>
      </c>
    </row>
    <row r="33" spans="1:2" x14ac:dyDescent="0.3">
      <c r="A33" s="1">
        <v>2008</v>
      </c>
      <c r="B33" s="1">
        <v>0.75017867100000002</v>
      </c>
    </row>
    <row r="34" spans="1:2" x14ac:dyDescent="0.3">
      <c r="A34" s="1">
        <v>2009</v>
      </c>
      <c r="B34" s="1">
        <v>0.75780195299999997</v>
      </c>
    </row>
    <row r="35" spans="1:2" x14ac:dyDescent="0.3">
      <c r="A35" s="1">
        <v>2010</v>
      </c>
      <c r="B35" s="1">
        <v>0.76439291700000001</v>
      </c>
    </row>
    <row r="36" spans="1:2" x14ac:dyDescent="0.3">
      <c r="A36" s="1">
        <v>2011</v>
      </c>
      <c r="B36" s="1">
        <v>0.77979830100000003</v>
      </c>
    </row>
    <row r="37" spans="1:2" x14ac:dyDescent="0.3">
      <c r="A37" s="1">
        <v>2012</v>
      </c>
      <c r="B37" s="1">
        <v>0.79409195600000004</v>
      </c>
    </row>
    <row r="38" spans="1:2" x14ac:dyDescent="0.3">
      <c r="A38" s="1">
        <v>2013</v>
      </c>
      <c r="B38" s="1">
        <v>0.80862383900000001</v>
      </c>
    </row>
    <row r="39" spans="1:2" x14ac:dyDescent="0.3">
      <c r="A39" s="1">
        <v>2014</v>
      </c>
      <c r="B39" s="1">
        <v>0.82426745000000001</v>
      </c>
    </row>
    <row r="40" spans="1:2" x14ac:dyDescent="0.3">
      <c r="A40" s="1">
        <v>2015</v>
      </c>
      <c r="B40" s="1">
        <v>0.83371714399999997</v>
      </c>
    </row>
    <row r="41" spans="1:2" x14ac:dyDescent="0.3">
      <c r="A41" s="1">
        <v>2016</v>
      </c>
      <c r="B41" s="1">
        <v>0.84062574400000001</v>
      </c>
    </row>
    <row r="42" spans="1:2" x14ac:dyDescent="0.3">
      <c r="A42" s="1">
        <v>2017</v>
      </c>
      <c r="B42" s="1">
        <v>0.85563408200000002</v>
      </c>
    </row>
    <row r="43" spans="1:2" x14ac:dyDescent="0.3">
      <c r="A43" s="1">
        <v>2018</v>
      </c>
      <c r="B43" s="1">
        <v>0.87572460900000004</v>
      </c>
    </row>
    <row r="44" spans="1:2" x14ac:dyDescent="0.3">
      <c r="A44" s="1">
        <v>2019</v>
      </c>
      <c r="B44" s="1">
        <v>0.89287699499999995</v>
      </c>
    </row>
    <row r="45" spans="1:2" x14ac:dyDescent="0.3">
      <c r="A45" s="1">
        <v>2020</v>
      </c>
      <c r="B45" s="1">
        <v>0.90478837400000001</v>
      </c>
    </row>
    <row r="46" spans="1:2" x14ac:dyDescent="0.3">
      <c r="A46" s="1">
        <v>2021</v>
      </c>
      <c r="B46" s="1">
        <v>0.93520209600000004</v>
      </c>
    </row>
    <row r="47" spans="1:2" x14ac:dyDescent="0.3">
      <c r="A47" s="1">
        <v>2022</v>
      </c>
      <c r="B47" s="1">
        <v>1</v>
      </c>
    </row>
    <row r="48" spans="1:2" x14ac:dyDescent="0.3">
      <c r="A48" s="1">
        <v>2023</v>
      </c>
      <c r="B48" s="1">
        <v>1.0484396090000001</v>
      </c>
    </row>
    <row r="49" spans="1:2" x14ac:dyDescent="0.3">
      <c r="A49" s="1">
        <v>2024</v>
      </c>
      <c r="B49" s="1">
        <v>1.0732152779999999</v>
      </c>
    </row>
    <row r="50" spans="1:2" x14ac:dyDescent="0.3">
      <c r="A50" s="1">
        <v>2025</v>
      </c>
      <c r="B50" s="1">
        <v>1.0960057169999999</v>
      </c>
    </row>
    <row r="51" spans="1:2" x14ac:dyDescent="0.3">
      <c r="A51" s="1">
        <v>2026</v>
      </c>
      <c r="B51" s="1">
        <v>1.118875566</v>
      </c>
    </row>
    <row r="52" spans="1:2" x14ac:dyDescent="0.3">
      <c r="A52" s="1">
        <v>2027</v>
      </c>
      <c r="B52" s="1">
        <v>1.1424600970000001</v>
      </c>
    </row>
    <row r="53" spans="1:2" x14ac:dyDescent="0.3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V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1" sqref="A13:K21"/>
    </sheetView>
  </sheetViews>
  <sheetFormatPr defaultColWidth="11.5546875" defaultRowHeight="14.4" x14ac:dyDescent="0.3"/>
  <cols>
    <col min="1" max="1" width="20.5546875" customWidth="1"/>
    <col min="2" max="2" width="12.33203125" customWidth="1"/>
    <col min="9" max="9" width="8.109375" customWidth="1"/>
    <col min="10" max="10" width="13" customWidth="1"/>
    <col min="13" max="13" width="18.88671875" customWidth="1"/>
    <col min="14" max="14" width="29.88671875" customWidth="1"/>
    <col min="15" max="15" width="9.6640625" customWidth="1"/>
    <col min="16" max="16" width="10" customWidth="1"/>
    <col min="17" max="17" width="9.6640625" customWidth="1"/>
    <col min="18" max="18" width="9.44140625" customWidth="1"/>
    <col min="19" max="19" width="10" customWidth="1"/>
    <col min="20" max="20" width="9.44140625" customWidth="1"/>
    <col min="21" max="21" width="10" customWidth="1"/>
    <col min="22" max="22" width="9.6640625" customWidth="1"/>
    <col min="23" max="23" width="10" customWidth="1"/>
    <col min="24" max="24" width="9.44140625" customWidth="1"/>
    <col min="25" max="25" width="10.88671875" customWidth="1"/>
    <col min="26" max="27" width="11" customWidth="1"/>
    <col min="28" max="28" width="10.5546875" customWidth="1"/>
    <col min="29" max="29" width="11.33203125" customWidth="1"/>
    <col min="30" max="30" width="10.88671875" customWidth="1"/>
    <col min="31" max="31" width="11" customWidth="1"/>
    <col min="32" max="34" width="10.88671875" customWidth="1"/>
    <col min="35" max="35" width="11" customWidth="1"/>
    <col min="36" max="36" width="10" customWidth="1"/>
    <col min="37" max="37" width="11" customWidth="1"/>
    <col min="38" max="38" width="11.33203125" customWidth="1"/>
    <col min="39" max="39" width="10.88671875" customWidth="1"/>
    <col min="40" max="41" width="10.5546875" customWidth="1"/>
    <col min="42" max="42" width="11.33203125" customWidth="1"/>
    <col min="43" max="43" width="10.5546875" customWidth="1"/>
    <col min="44" max="44" width="11.33203125" customWidth="1"/>
    <col min="45" max="46" width="10.33203125" customWidth="1"/>
    <col min="47" max="47" width="11" customWidth="1"/>
  </cols>
  <sheetData>
    <row r="1" spans="1:48" ht="30" customHeight="1" x14ac:dyDescent="0.3">
      <c r="A1" s="33" t="str">
        <f>A13</f>
        <v>SubCustomer.sum</v>
      </c>
      <c r="B1" s="33" t="str">
        <f t="shared" ref="B1:K1" si="0">B13</f>
        <v>SubCustomer.JPO</v>
      </c>
      <c r="C1" s="33">
        <f t="shared" si="0"/>
        <v>2015</v>
      </c>
      <c r="D1" s="33">
        <f t="shared" si="0"/>
        <v>2021</v>
      </c>
      <c r="E1" s="33">
        <f t="shared" si="0"/>
        <v>2022</v>
      </c>
      <c r="F1" s="33">
        <f t="shared" si="0"/>
        <v>2023</v>
      </c>
      <c r="G1" s="33" t="str">
        <f t="shared" si="0"/>
        <v>2021-2021</v>
      </c>
      <c r="H1" s="33" t="str">
        <f t="shared" si="0"/>
        <v>2015-2021</v>
      </c>
      <c r="I1" s="33" t="str">
        <f t="shared" si="0"/>
        <v>2023/2022</v>
      </c>
      <c r="J1" s="33" t="str">
        <f t="shared" si="0"/>
        <v>Share 2022</v>
      </c>
      <c r="K1" s="33" t="str">
        <f t="shared" si="0"/>
        <v>Share 2023</v>
      </c>
      <c r="M1" s="15" t="s">
        <v>197</v>
      </c>
      <c r="N1" s="15" t="s">
        <v>196</v>
      </c>
      <c r="O1" s="15" t="s">
        <v>198</v>
      </c>
      <c r="P1" s="15" t="s">
        <v>199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206</v>
      </c>
      <c r="X1" s="15" t="s">
        <v>207</v>
      </c>
      <c r="Y1" s="15" t="s">
        <v>208</v>
      </c>
      <c r="Z1" s="15" t="s">
        <v>209</v>
      </c>
      <c r="AA1" s="15" t="s">
        <v>210</v>
      </c>
      <c r="AB1" s="15" t="s">
        <v>211</v>
      </c>
      <c r="AC1" s="15" t="s">
        <v>212</v>
      </c>
      <c r="AD1" s="15" t="s">
        <v>213</v>
      </c>
      <c r="AE1" s="15" t="s">
        <v>214</v>
      </c>
      <c r="AF1" s="15" t="s">
        <v>215</v>
      </c>
      <c r="AG1" s="15" t="s">
        <v>216</v>
      </c>
      <c r="AH1" s="15" t="s">
        <v>217</v>
      </c>
      <c r="AI1" s="15" t="s">
        <v>218</v>
      </c>
      <c r="AJ1" s="15" t="s">
        <v>219</v>
      </c>
      <c r="AK1" s="15" t="s">
        <v>220</v>
      </c>
      <c r="AL1" s="15" t="s">
        <v>221</v>
      </c>
      <c r="AM1" s="15" t="s">
        <v>222</v>
      </c>
      <c r="AN1" s="15" t="s">
        <v>223</v>
      </c>
      <c r="AO1" s="15" t="s">
        <v>224</v>
      </c>
      <c r="AP1" s="15" t="s">
        <v>225</v>
      </c>
      <c r="AQ1" s="15" t="s">
        <v>226</v>
      </c>
      <c r="AR1" s="15" t="s">
        <v>227</v>
      </c>
      <c r="AS1" s="15" t="s">
        <v>228</v>
      </c>
      <c r="AT1" s="15" t="s">
        <v>229</v>
      </c>
      <c r="AU1" s="15" t="s">
        <v>230</v>
      </c>
      <c r="AV1" s="40" t="s">
        <v>231</v>
      </c>
    </row>
    <row r="2" spans="1:48" x14ac:dyDescent="0.3">
      <c r="A2" s="31" t="str">
        <f t="shared" ref="A2:B8" si="1">M2</f>
        <v>Air Force</v>
      </c>
      <c r="B2" s="31" t="str">
        <f t="shared" si="1"/>
        <v>Air Force</v>
      </c>
      <c r="M2" s="1" t="s">
        <v>232</v>
      </c>
      <c r="N2" s="1" t="s">
        <v>232</v>
      </c>
      <c r="O2" s="11">
        <v>41032316000</v>
      </c>
      <c r="P2" s="11">
        <v>43625084000</v>
      </c>
      <c r="Q2" s="11">
        <v>38602723036</v>
      </c>
      <c r="R2" s="11">
        <v>39452449414</v>
      </c>
      <c r="S2" s="11">
        <v>43554730825</v>
      </c>
      <c r="T2" s="11">
        <v>37076749369</v>
      </c>
      <c r="U2" s="11">
        <v>39081089944</v>
      </c>
      <c r="V2" s="11">
        <v>34943056076</v>
      </c>
      <c r="W2" s="11">
        <v>33653688998</v>
      </c>
      <c r="X2" s="11">
        <v>35246060466</v>
      </c>
      <c r="Y2" s="11">
        <v>37958902443.979202</v>
      </c>
      <c r="Z2" s="11">
        <v>40633046551.609596</v>
      </c>
      <c r="AA2" s="11">
        <v>47413884734.134804</v>
      </c>
      <c r="AB2" s="11">
        <v>55557135056.987602</v>
      </c>
      <c r="AC2" s="11">
        <v>55056695751.764198</v>
      </c>
      <c r="AD2" s="11">
        <v>55579956703.577499</v>
      </c>
      <c r="AE2" s="11">
        <v>63139443551.868698</v>
      </c>
      <c r="AF2" s="11">
        <v>69877137105.481094</v>
      </c>
      <c r="AG2" s="11">
        <v>63650657765.7006</v>
      </c>
      <c r="AH2" s="11">
        <v>67810218753.5019</v>
      </c>
      <c r="AI2" s="11">
        <v>64905685744.493301</v>
      </c>
      <c r="AJ2" s="11">
        <v>65471462897.940903</v>
      </c>
      <c r="AK2" s="11">
        <v>71493344398.304504</v>
      </c>
      <c r="AL2" s="11">
        <v>55062490676.191101</v>
      </c>
      <c r="AM2" s="11">
        <v>55808455701.0382</v>
      </c>
      <c r="AN2" s="11">
        <v>52960856012.523697</v>
      </c>
      <c r="AO2" s="11">
        <v>65088113435.2407</v>
      </c>
      <c r="AP2" s="11">
        <v>61003844597.228401</v>
      </c>
      <c r="AQ2" s="11">
        <v>71342427868.153397</v>
      </c>
      <c r="AR2" s="11">
        <v>75846432164.570206</v>
      </c>
      <c r="AS2" s="11">
        <v>78018463843.894302</v>
      </c>
      <c r="AT2" s="11">
        <v>79053709909.671402</v>
      </c>
      <c r="AU2" s="11">
        <v>78969929143.957001</v>
      </c>
      <c r="AV2">
        <v>45704147804.350601</v>
      </c>
    </row>
    <row r="3" spans="1:48" x14ac:dyDescent="0.3">
      <c r="A3" s="31" t="str">
        <f t="shared" si="1"/>
        <v>Army</v>
      </c>
      <c r="B3" s="31" t="str">
        <f t="shared" si="1"/>
        <v>Army</v>
      </c>
      <c r="M3" s="1" t="s">
        <v>233</v>
      </c>
      <c r="N3" s="1" t="s">
        <v>233</v>
      </c>
      <c r="O3" s="11">
        <v>22813033000</v>
      </c>
      <c r="P3" s="11">
        <v>34893842000</v>
      </c>
      <c r="Q3" s="11">
        <v>31113808998</v>
      </c>
      <c r="R3" s="11">
        <v>30657778464</v>
      </c>
      <c r="S3" s="11">
        <v>20628301908</v>
      </c>
      <c r="T3" s="11">
        <v>29493441926</v>
      </c>
      <c r="U3" s="11">
        <v>31662201213</v>
      </c>
      <c r="V3" s="11">
        <v>31185929950</v>
      </c>
      <c r="W3" s="11">
        <v>31088689272</v>
      </c>
      <c r="X3" s="11">
        <v>33772526734</v>
      </c>
      <c r="Y3" s="11">
        <v>36832486828.776703</v>
      </c>
      <c r="Z3" s="11">
        <v>40556205540.240196</v>
      </c>
      <c r="AA3" s="11">
        <v>46178864016.008904</v>
      </c>
      <c r="AB3" s="11">
        <v>64206590852.847504</v>
      </c>
      <c r="AC3" s="11">
        <v>76057437131.037598</v>
      </c>
      <c r="AD3" s="11">
        <v>95627429712.836105</v>
      </c>
      <c r="AE3" s="11">
        <v>101678176220.88699</v>
      </c>
      <c r="AF3" s="11">
        <v>118362714057.741</v>
      </c>
      <c r="AG3" s="11">
        <v>153117508962.60699</v>
      </c>
      <c r="AH3" s="11">
        <v>147186149726.371</v>
      </c>
      <c r="AI3" s="11">
        <v>141178071592.035</v>
      </c>
      <c r="AJ3" s="11">
        <v>125510926898.914</v>
      </c>
      <c r="AK3" s="11">
        <v>108978279791.35001</v>
      </c>
      <c r="AL3" s="11">
        <v>87124574688.881699</v>
      </c>
      <c r="AM3" s="11">
        <v>75443210895.284103</v>
      </c>
      <c r="AN3" s="11">
        <v>72720775332.764496</v>
      </c>
      <c r="AO3" s="11">
        <v>74367578128.505493</v>
      </c>
      <c r="AP3" s="11">
        <v>78607240078.127304</v>
      </c>
      <c r="AQ3" s="11">
        <v>91560642871.766296</v>
      </c>
      <c r="AR3" s="11">
        <v>95142996840.749802</v>
      </c>
      <c r="AS3" s="11">
        <v>100691122122.452</v>
      </c>
      <c r="AT3" s="11">
        <v>109889463479.067</v>
      </c>
      <c r="AU3" s="11">
        <v>112656925401.181</v>
      </c>
      <c r="AV3">
        <v>44436291988.189201</v>
      </c>
    </row>
    <row r="4" spans="1:48" x14ac:dyDescent="0.3">
      <c r="A4" s="31" t="str">
        <f t="shared" si="1"/>
        <v>Navy</v>
      </c>
      <c r="B4" s="31" t="str">
        <f t="shared" si="1"/>
        <v>F-35 JPO</v>
      </c>
      <c r="M4" s="1" t="s">
        <v>237</v>
      </c>
      <c r="N4" s="1" t="s">
        <v>236</v>
      </c>
      <c r="O4" s="11"/>
      <c r="P4" s="11"/>
      <c r="Q4" s="11"/>
      <c r="R4" s="11"/>
      <c r="S4" s="11"/>
      <c r="T4" s="11"/>
      <c r="U4" s="11"/>
      <c r="V4" s="11">
        <v>82828871</v>
      </c>
      <c r="W4" s="11">
        <v>650715792</v>
      </c>
      <c r="X4" s="11">
        <v>693041844</v>
      </c>
      <c r="Y4" s="11">
        <v>178031456</v>
      </c>
      <c r="Z4" s="11">
        <v>268635741</v>
      </c>
      <c r="AA4" s="11">
        <v>6554622</v>
      </c>
      <c r="AB4" s="11">
        <v>239927692</v>
      </c>
      <c r="AC4" s="11">
        <v>196180517.09380001</v>
      </c>
      <c r="AD4" s="11">
        <v>297828366</v>
      </c>
      <c r="AE4" s="11">
        <v>634208169</v>
      </c>
      <c r="AF4" s="11">
        <v>1065862766.7227</v>
      </c>
      <c r="AG4" s="11">
        <v>2725377126.3311</v>
      </c>
      <c r="AH4" s="11">
        <v>3681464062.0067</v>
      </c>
      <c r="AI4" s="11">
        <v>1874856013.4356999</v>
      </c>
      <c r="AJ4" s="11">
        <v>4877655064.5173998</v>
      </c>
      <c r="AK4" s="11">
        <v>4691798600.1306</v>
      </c>
      <c r="AL4" s="11">
        <v>12181364143.379999</v>
      </c>
      <c r="AM4" s="11">
        <v>3796342018.1999998</v>
      </c>
      <c r="AN4" s="11">
        <v>11389818543.0914</v>
      </c>
      <c r="AO4" s="11">
        <v>10143588537.082701</v>
      </c>
      <c r="AP4" s="11">
        <v>24140285523.0243</v>
      </c>
      <c r="AQ4" s="11">
        <v>15993414967.998899</v>
      </c>
      <c r="AR4" s="11">
        <v>17244736490.105499</v>
      </c>
      <c r="AS4" s="11">
        <v>35959136464.692902</v>
      </c>
      <c r="AT4" s="11">
        <v>9846932233.4640007</v>
      </c>
      <c r="AU4" s="11">
        <v>20737931632.338299</v>
      </c>
      <c r="AV4">
        <v>18232001549.486801</v>
      </c>
    </row>
    <row r="5" spans="1:48" x14ac:dyDescent="0.3">
      <c r="A5" s="31" t="str">
        <f t="shared" si="1"/>
        <v>Navy</v>
      </c>
      <c r="B5" s="31" t="str">
        <f t="shared" si="1"/>
        <v>Navy</v>
      </c>
      <c r="M5" s="1" t="s">
        <v>237</v>
      </c>
      <c r="N5" s="1" t="s">
        <v>237</v>
      </c>
      <c r="O5" s="11">
        <v>43985137405</v>
      </c>
      <c r="P5" s="11">
        <v>41939949844</v>
      </c>
      <c r="Q5" s="11">
        <v>40644252613</v>
      </c>
      <c r="R5" s="11">
        <v>37382740962</v>
      </c>
      <c r="S5" s="11">
        <v>40131281740</v>
      </c>
      <c r="T5" s="11">
        <v>38631559907</v>
      </c>
      <c r="U5" s="11">
        <v>35472291538</v>
      </c>
      <c r="V5" s="11">
        <v>36232822383</v>
      </c>
      <c r="W5" s="11">
        <v>37261611868</v>
      </c>
      <c r="X5" s="11">
        <v>36778132656</v>
      </c>
      <c r="Y5" s="11">
        <v>40298543522.959297</v>
      </c>
      <c r="Z5" s="11">
        <v>41940611227.841202</v>
      </c>
      <c r="AA5" s="11">
        <v>47787997991.0858</v>
      </c>
      <c r="AB5" s="11">
        <v>56619600408.472504</v>
      </c>
      <c r="AC5" s="11">
        <v>60624157337.437798</v>
      </c>
      <c r="AD5" s="11">
        <v>65284982070.5485</v>
      </c>
      <c r="AE5" s="11">
        <v>74324660046.213806</v>
      </c>
      <c r="AF5" s="11">
        <v>84721454244.1754</v>
      </c>
      <c r="AG5" s="11">
        <v>93702223562.603607</v>
      </c>
      <c r="AH5" s="11">
        <v>92072835814.551804</v>
      </c>
      <c r="AI5" s="11">
        <v>86214798268.910995</v>
      </c>
      <c r="AJ5" s="11">
        <v>99171229641.213196</v>
      </c>
      <c r="AK5" s="11">
        <v>89920486396.654495</v>
      </c>
      <c r="AL5" s="11">
        <v>81817021262.717194</v>
      </c>
      <c r="AM5" s="11">
        <v>80331823372.881897</v>
      </c>
      <c r="AN5" s="11">
        <v>73495343308.928101</v>
      </c>
      <c r="AO5" s="11">
        <v>82830967699.487106</v>
      </c>
      <c r="AP5" s="11">
        <v>85325840512.426605</v>
      </c>
      <c r="AQ5" s="11">
        <v>92253373947.670197</v>
      </c>
      <c r="AR5" s="11">
        <v>104751998616.071</v>
      </c>
      <c r="AS5" s="11">
        <v>114343171759.308</v>
      </c>
      <c r="AT5" s="11">
        <v>101808594658.62399</v>
      </c>
      <c r="AU5" s="11">
        <v>103132344471.96201</v>
      </c>
      <c r="AV5">
        <v>56493914732.975998</v>
      </c>
    </row>
    <row r="6" spans="1:48" x14ac:dyDescent="0.3">
      <c r="A6" s="31" t="str">
        <f t="shared" si="1"/>
        <v>Other DoD</v>
      </c>
      <c r="B6" s="31" t="str">
        <f t="shared" si="1"/>
        <v>DLA</v>
      </c>
      <c r="M6" s="1" t="s">
        <v>235</v>
      </c>
      <c r="N6" s="1" t="s">
        <v>234</v>
      </c>
      <c r="O6" s="11">
        <v>9188590000</v>
      </c>
      <c r="P6" s="11">
        <v>11683472000</v>
      </c>
      <c r="Q6" s="11">
        <v>6901945039</v>
      </c>
      <c r="R6" s="11">
        <v>7925523004</v>
      </c>
      <c r="S6" s="11">
        <v>6684428944</v>
      </c>
      <c r="T6" s="11">
        <v>6635930451</v>
      </c>
      <c r="U6" s="11">
        <v>7225251729</v>
      </c>
      <c r="V6" s="11">
        <v>7958666470</v>
      </c>
      <c r="W6" s="11">
        <v>7294689216</v>
      </c>
      <c r="X6" s="11">
        <v>7746287061</v>
      </c>
      <c r="Y6" s="11">
        <v>9580614163.6177998</v>
      </c>
      <c r="Z6" s="11">
        <v>11426471526.7901</v>
      </c>
      <c r="AA6" s="11">
        <v>14591296027.897301</v>
      </c>
      <c r="AB6" s="11">
        <v>17678992692.309399</v>
      </c>
      <c r="AC6" s="11">
        <v>19619639944.431702</v>
      </c>
      <c r="AD6" s="11">
        <v>27914804284.9725</v>
      </c>
      <c r="AE6" s="11">
        <v>32598901936.077801</v>
      </c>
      <c r="AF6" s="11">
        <v>30639812861.4552</v>
      </c>
      <c r="AG6" s="11">
        <v>35719284713.002197</v>
      </c>
      <c r="AH6" s="11">
        <v>38025569517.007004</v>
      </c>
      <c r="AI6" s="11">
        <v>34948183114.000603</v>
      </c>
      <c r="AJ6" s="11">
        <v>36156678383.938499</v>
      </c>
      <c r="AK6" s="11">
        <v>43190009229.5849</v>
      </c>
      <c r="AL6" s="11">
        <v>33769600615.4319</v>
      </c>
      <c r="AM6" s="11">
        <v>32283075014.6749</v>
      </c>
      <c r="AN6" s="11">
        <v>30860856931.490501</v>
      </c>
      <c r="AO6" s="11">
        <v>30241626200.679298</v>
      </c>
      <c r="AP6" s="11">
        <v>35336966924.973602</v>
      </c>
      <c r="AQ6" s="11">
        <v>45474303890.788101</v>
      </c>
      <c r="AR6" s="11">
        <v>44192627707.426903</v>
      </c>
      <c r="AS6" s="11">
        <v>41960520766.343597</v>
      </c>
      <c r="AT6" s="11">
        <v>39146214671.281898</v>
      </c>
      <c r="AU6" s="11">
        <v>48168708988.356201</v>
      </c>
      <c r="AV6">
        <v>21510461385.640301</v>
      </c>
    </row>
    <row r="7" spans="1:48" x14ac:dyDescent="0.3">
      <c r="A7" s="31" t="str">
        <f t="shared" si="1"/>
        <v>Other DoD</v>
      </c>
      <c r="B7" s="31" t="str">
        <f t="shared" si="1"/>
        <v>MDA</v>
      </c>
      <c r="M7" s="1" t="s">
        <v>235</v>
      </c>
      <c r="N7" s="1" t="s">
        <v>238</v>
      </c>
      <c r="O7" s="11"/>
      <c r="P7" s="11"/>
      <c r="Q7" s="11"/>
      <c r="R7" s="11"/>
      <c r="S7" s="11">
        <v>343747860</v>
      </c>
      <c r="T7" s="11">
        <v>251594273</v>
      </c>
      <c r="U7" s="11">
        <v>300305090</v>
      </c>
      <c r="V7" s="11">
        <v>388928264</v>
      </c>
      <c r="W7" s="11">
        <v>552081489</v>
      </c>
      <c r="X7" s="11">
        <v>925862742</v>
      </c>
      <c r="Y7" s="11">
        <v>1373879916</v>
      </c>
      <c r="Z7" s="11">
        <v>1673010902</v>
      </c>
      <c r="AA7" s="11">
        <v>2485964870.8281002</v>
      </c>
      <c r="AB7" s="11">
        <v>2671495105.0938001</v>
      </c>
      <c r="AC7" s="11">
        <v>3382922949.586</v>
      </c>
      <c r="AD7" s="11">
        <v>3841746302.1563001</v>
      </c>
      <c r="AE7" s="11">
        <v>3492627123.4842</v>
      </c>
      <c r="AF7" s="11">
        <v>4929029582.7201996</v>
      </c>
      <c r="AG7" s="11">
        <v>5760262871.0691004</v>
      </c>
      <c r="AH7" s="11">
        <v>5673422750.5377998</v>
      </c>
      <c r="AI7" s="11">
        <v>5356951767.0356998</v>
      </c>
      <c r="AJ7" s="11">
        <v>5382146532.3794003</v>
      </c>
      <c r="AK7" s="11">
        <v>6877002433.8232002</v>
      </c>
      <c r="AL7" s="11">
        <v>7703008831.9635</v>
      </c>
      <c r="AM7" s="11">
        <v>6050847486.8788996</v>
      </c>
      <c r="AN7" s="11">
        <v>4688499792.4277</v>
      </c>
      <c r="AO7" s="11">
        <v>6589081606.0209999</v>
      </c>
      <c r="AP7" s="11">
        <v>5413263859.5578003</v>
      </c>
      <c r="AQ7" s="11">
        <v>8293301636.4348001</v>
      </c>
      <c r="AR7" s="11">
        <v>8812739694.2830009</v>
      </c>
      <c r="AS7" s="11">
        <v>12327217810.823</v>
      </c>
      <c r="AT7" s="11">
        <v>8816866025.2675991</v>
      </c>
      <c r="AU7" s="11">
        <v>9841067323.8948002</v>
      </c>
      <c r="AV7">
        <v>4777405017.3465004</v>
      </c>
    </row>
    <row r="8" spans="1:48" x14ac:dyDescent="0.3">
      <c r="A8" s="31" t="str">
        <f t="shared" si="1"/>
        <v>Other DoD</v>
      </c>
      <c r="B8" s="31" t="str">
        <f t="shared" si="1"/>
        <v>Other DoD</v>
      </c>
      <c r="M8" s="1" t="s">
        <v>235</v>
      </c>
      <c r="N8" s="1" t="s">
        <v>235</v>
      </c>
      <c r="O8" s="11">
        <v>3331053000</v>
      </c>
      <c r="P8" s="11">
        <v>4011846000</v>
      </c>
      <c r="Q8" s="11">
        <v>6143930864</v>
      </c>
      <c r="R8" s="11">
        <v>5954890298</v>
      </c>
      <c r="S8" s="11">
        <v>5819411448</v>
      </c>
      <c r="T8" s="11">
        <v>4502738942</v>
      </c>
      <c r="U8" s="11">
        <v>4707639584</v>
      </c>
      <c r="V8" s="11">
        <v>5189919865</v>
      </c>
      <c r="W8" s="11">
        <v>6464405532</v>
      </c>
      <c r="X8" s="11">
        <v>7023124985</v>
      </c>
      <c r="Y8" s="11">
        <v>5956028175.0544004</v>
      </c>
      <c r="Z8" s="11">
        <v>7495657054.3551998</v>
      </c>
      <c r="AA8" s="11">
        <v>11345958964.1735</v>
      </c>
      <c r="AB8" s="11">
        <v>14559345704.6262</v>
      </c>
      <c r="AC8" s="11">
        <v>14824923417.437901</v>
      </c>
      <c r="AD8" s="11">
        <v>17116613585.799299</v>
      </c>
      <c r="AE8" s="11">
        <v>19297161063.322102</v>
      </c>
      <c r="AF8" s="11">
        <v>18557469962.6133</v>
      </c>
      <c r="AG8" s="11">
        <v>23312784746.090801</v>
      </c>
      <c r="AH8" s="11">
        <v>27105720163.0093</v>
      </c>
      <c r="AI8" s="11">
        <v>27925322341.0966</v>
      </c>
      <c r="AJ8" s="11">
        <v>31995816542.259102</v>
      </c>
      <c r="AK8" s="11">
        <v>32485509805.739399</v>
      </c>
      <c r="AL8" s="11">
        <v>28922992124.116001</v>
      </c>
      <c r="AM8" s="11">
        <v>29570606135.541</v>
      </c>
      <c r="AN8" s="11">
        <v>28068291845.398499</v>
      </c>
      <c r="AO8" s="11">
        <v>29100830021.375801</v>
      </c>
      <c r="AP8" s="11">
        <v>30788405310.000198</v>
      </c>
      <c r="AQ8" s="11">
        <v>34038355570.640099</v>
      </c>
      <c r="AR8" s="11">
        <v>37863874636.738701</v>
      </c>
      <c r="AS8" s="11">
        <v>39301866336.073601</v>
      </c>
      <c r="AT8" s="11">
        <v>38502107620.281097</v>
      </c>
      <c r="AU8" s="11">
        <v>40813785087.514</v>
      </c>
      <c r="AV8">
        <v>24846323892.736198</v>
      </c>
    </row>
    <row r="9" spans="1:48" x14ac:dyDescent="0.3">
      <c r="A9" s="11"/>
      <c r="B9" s="31" t="str">
        <f>N9</f>
        <v>Grand Total</v>
      </c>
      <c r="N9" s="35" t="s">
        <v>24</v>
      </c>
      <c r="O9" s="11">
        <f t="shared" ref="O9:AV9" si="2">SUM(O2:O8)</f>
        <v>120350129405</v>
      </c>
      <c r="P9" s="11">
        <f t="shared" si="2"/>
        <v>136154193844</v>
      </c>
      <c r="Q9" s="11">
        <f t="shared" si="2"/>
        <v>123406660550</v>
      </c>
      <c r="R9" s="11">
        <f t="shared" si="2"/>
        <v>121373382142</v>
      </c>
      <c r="S9" s="11">
        <f t="shared" si="2"/>
        <v>117161902725</v>
      </c>
      <c r="T9" s="11">
        <f t="shared" si="2"/>
        <v>116592014868</v>
      </c>
      <c r="U9" s="11">
        <f t="shared" si="2"/>
        <v>118448779098</v>
      </c>
      <c r="V9" s="11">
        <f t="shared" si="2"/>
        <v>115982151879</v>
      </c>
      <c r="W9" s="11">
        <f t="shared" si="2"/>
        <v>116965882167</v>
      </c>
      <c r="X9" s="11">
        <f t="shared" si="2"/>
        <v>122185036488</v>
      </c>
      <c r="Y9" s="11">
        <f t="shared" si="2"/>
        <v>132178486506.38741</v>
      </c>
      <c r="Z9" s="11">
        <f t="shared" si="2"/>
        <v>143993638543.8363</v>
      </c>
      <c r="AA9" s="11">
        <f t="shared" si="2"/>
        <v>169810521226.12839</v>
      </c>
      <c r="AB9" s="11">
        <f t="shared" si="2"/>
        <v>211533087512.33701</v>
      </c>
      <c r="AC9" s="11">
        <f t="shared" si="2"/>
        <v>229761957048.78897</v>
      </c>
      <c r="AD9" s="11">
        <f t="shared" si="2"/>
        <v>265663361025.8902</v>
      </c>
      <c r="AE9" s="11">
        <f t="shared" si="2"/>
        <v>295165178110.85358</v>
      </c>
      <c r="AF9" s="11">
        <f t="shared" si="2"/>
        <v>328153480580.90887</v>
      </c>
      <c r="AG9" s="11">
        <f t="shared" si="2"/>
        <v>377988099747.40442</v>
      </c>
      <c r="AH9" s="11">
        <f t="shared" si="2"/>
        <v>381555380786.98547</v>
      </c>
      <c r="AI9" s="11">
        <f t="shared" si="2"/>
        <v>362403868841.00793</v>
      </c>
      <c r="AJ9" s="11">
        <f t="shared" si="2"/>
        <v>368565915961.16248</v>
      </c>
      <c r="AK9" s="11">
        <f t="shared" si="2"/>
        <v>357636430655.58704</v>
      </c>
      <c r="AL9" s="11">
        <f t="shared" si="2"/>
        <v>306581052342.68146</v>
      </c>
      <c r="AM9" s="11">
        <f t="shared" si="2"/>
        <v>283284360624.49896</v>
      </c>
      <c r="AN9" s="11">
        <f t="shared" si="2"/>
        <v>274184441766.62439</v>
      </c>
      <c r="AO9" s="11">
        <f t="shared" si="2"/>
        <v>298361785628.39209</v>
      </c>
      <c r="AP9" s="11">
        <f t="shared" si="2"/>
        <v>320615846805.3382</v>
      </c>
      <c r="AQ9" s="11">
        <f t="shared" si="2"/>
        <v>358955820753.45178</v>
      </c>
      <c r="AR9" s="11">
        <f t="shared" si="2"/>
        <v>383855406149.94513</v>
      </c>
      <c r="AS9" s="11">
        <f t="shared" si="2"/>
        <v>422601499103.5874</v>
      </c>
      <c r="AT9" s="11">
        <f t="shared" si="2"/>
        <v>387063888597.65698</v>
      </c>
      <c r="AU9" s="11">
        <f t="shared" si="2"/>
        <v>414320692049.20325</v>
      </c>
      <c r="AV9" s="11">
        <f t="shared" si="2"/>
        <v>216000546370.72559</v>
      </c>
    </row>
    <row r="12" spans="1:48" x14ac:dyDescent="0.3">
      <c r="C12" s="18">
        <v>1000000000</v>
      </c>
    </row>
    <row r="13" spans="1:48" ht="30" customHeight="1" x14ac:dyDescent="0.3">
      <c r="A13" s="4" t="str">
        <f t="shared" ref="A13" si="3">M13</f>
        <v>SubCustomer.sum</v>
      </c>
      <c r="B13" s="4" t="str">
        <f t="shared" ref="B13" si="4">N13</f>
        <v>SubCustomer.JPO</v>
      </c>
      <c r="C13" s="33">
        <f>AN13</f>
        <v>2015</v>
      </c>
      <c r="D13" s="34">
        <f t="shared" ref="D13:F19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M13" t="str">
        <f>M1</f>
        <v>SubCustomer.sum</v>
      </c>
      <c r="N13" s="1" t="s">
        <v>22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6">
        <f t="shared" si="6"/>
        <v>2000</v>
      </c>
      <c r="Z13" s="6">
        <f t="shared" si="6"/>
        <v>2001</v>
      </c>
      <c r="AA13" s="6">
        <f t="shared" si="6"/>
        <v>2002</v>
      </c>
      <c r="AB13" s="6">
        <f t="shared" si="6"/>
        <v>2003</v>
      </c>
      <c r="AC13" s="6">
        <f t="shared" si="6"/>
        <v>2004</v>
      </c>
      <c r="AD13" s="6">
        <f t="shared" si="6"/>
        <v>2005</v>
      </c>
      <c r="AE13" s="6">
        <f t="shared" si="6"/>
        <v>2006</v>
      </c>
      <c r="AF13" s="6">
        <f t="shared" si="6"/>
        <v>2007</v>
      </c>
      <c r="AG13" s="6">
        <f t="shared" si="6"/>
        <v>2008</v>
      </c>
      <c r="AH13" s="6">
        <f t="shared" si="6"/>
        <v>2009</v>
      </c>
      <c r="AI13" s="6">
        <f t="shared" si="6"/>
        <v>2010</v>
      </c>
      <c r="AJ13" s="6">
        <f t="shared" si="6"/>
        <v>2011</v>
      </c>
      <c r="AK13" s="6">
        <f t="shared" si="6"/>
        <v>2012</v>
      </c>
      <c r="AL13" s="6">
        <f t="shared" si="6"/>
        <v>2013</v>
      </c>
      <c r="AM13" s="6">
        <f t="shared" si="6"/>
        <v>2014</v>
      </c>
      <c r="AN13" s="6">
        <f t="shared" si="6"/>
        <v>2015</v>
      </c>
      <c r="AO13" s="6">
        <f t="shared" si="6"/>
        <v>2016</v>
      </c>
      <c r="AP13" s="6">
        <f t="shared" si="6"/>
        <v>2017</v>
      </c>
      <c r="AQ13" s="6">
        <f t="shared" si="6"/>
        <v>2018</v>
      </c>
      <c r="AR13" s="6">
        <f t="shared" si="6"/>
        <v>2019</v>
      </c>
      <c r="AS13" s="6">
        <f t="shared" si="6"/>
        <v>2020</v>
      </c>
      <c r="AT13" s="6">
        <f t="shared" si="6"/>
        <v>2021</v>
      </c>
      <c r="AU13" s="6">
        <f t="shared" si="6"/>
        <v>2022</v>
      </c>
      <c r="AV13" s="6">
        <f t="shared" ref="AV13" si="7">AV1+0</f>
        <v>2023</v>
      </c>
    </row>
    <row r="14" spans="1:48" x14ac:dyDescent="0.3">
      <c r="A14" s="4" t="str">
        <f t="shared" ref="A14:B21" si="8">M14</f>
        <v>Air Force</v>
      </c>
      <c r="B14" s="4" t="str">
        <f t="shared" si="8"/>
        <v>Air Force</v>
      </c>
      <c r="C14" s="24">
        <f>AN14</f>
        <v>63.523769894461594</v>
      </c>
      <c r="D14" s="24">
        <f t="shared" si="5"/>
        <v>84.531151339155471</v>
      </c>
      <c r="E14" s="24">
        <f t="shared" si="5"/>
        <v>78.969929143957003</v>
      </c>
      <c r="F14" s="24">
        <f>AV14</f>
        <v>43.59254210926192</v>
      </c>
      <c r="G14" s="12">
        <f>(E14/D14)-1</f>
        <v>-6.5789026969309328E-2</v>
      </c>
      <c r="H14" s="8">
        <f>(E14/C14)-1</f>
        <v>0.24315558215700461</v>
      </c>
      <c r="I14" s="8">
        <f>F14/E14</f>
        <v>0.55201445134635452</v>
      </c>
      <c r="J14" s="21">
        <f>AU25</f>
        <v>0.19060097808143942</v>
      </c>
      <c r="K14" s="21">
        <f t="shared" ref="K14:K21" si="9">AV25</f>
        <v>0.21159274164940198</v>
      </c>
      <c r="L14" s="8"/>
      <c r="M14" s="1" t="str">
        <f t="shared" ref="M14:N20" si="10">M2</f>
        <v>Air Force</v>
      </c>
      <c r="N14" s="1" t="str">
        <f t="shared" si="10"/>
        <v>Air Force</v>
      </c>
      <c r="O14" s="10">
        <f t="shared" ref="O14:AU14" si="11">IF(O2="","",O2/VLOOKUP(O$13,deflator,2,FALSE)/$C$12)</f>
        <v>81.553023298562522</v>
      </c>
      <c r="P14" s="10">
        <f t="shared" si="11"/>
        <v>83.720006592959407</v>
      </c>
      <c r="Q14" s="10">
        <f t="shared" si="11"/>
        <v>72.275362881449141</v>
      </c>
      <c r="R14" s="10">
        <f t="shared" si="11"/>
        <v>72.170931992966885</v>
      </c>
      <c r="S14" s="10">
        <f t="shared" si="11"/>
        <v>77.976219082694598</v>
      </c>
      <c r="T14" s="10">
        <f t="shared" si="11"/>
        <v>65.001740875744744</v>
      </c>
      <c r="U14" s="10">
        <f t="shared" si="11"/>
        <v>67.251730788511622</v>
      </c>
      <c r="V14" s="10">
        <f t="shared" si="11"/>
        <v>59.081351363283304</v>
      </c>
      <c r="W14" s="10">
        <f t="shared" si="11"/>
        <v>56.199563119589463</v>
      </c>
      <c r="X14" s="10">
        <f t="shared" si="11"/>
        <v>58.13407199225621</v>
      </c>
      <c r="Y14" s="10">
        <f t="shared" si="11"/>
        <v>61.331339334993629</v>
      </c>
      <c r="Z14" s="10">
        <f t="shared" si="11"/>
        <v>64.097702055623074</v>
      </c>
      <c r="AA14" s="10">
        <f t="shared" si="11"/>
        <v>73.632143353641268</v>
      </c>
      <c r="AB14" s="10">
        <f t="shared" si="11"/>
        <v>84.660092220056185</v>
      </c>
      <c r="AC14" s="10">
        <f t="shared" si="11"/>
        <v>81.895696836487275</v>
      </c>
      <c r="AD14" s="10">
        <f t="shared" si="11"/>
        <v>80.238266061640658</v>
      </c>
      <c r="AE14" s="10">
        <f t="shared" si="11"/>
        <v>88.277452230531722</v>
      </c>
      <c r="AF14" s="10">
        <f t="shared" si="11"/>
        <v>95.089992165560602</v>
      </c>
      <c r="AG14" s="10">
        <f t="shared" si="11"/>
        <v>84.847330677708115</v>
      </c>
      <c r="AH14" s="10">
        <f t="shared" si="11"/>
        <v>89.482771171351033</v>
      </c>
      <c r="AI14" s="10">
        <f t="shared" si="11"/>
        <v>84.911417022579897</v>
      </c>
      <c r="AJ14" s="10">
        <f t="shared" si="11"/>
        <v>83.959483899851307</v>
      </c>
      <c r="AK14" s="10">
        <f t="shared" si="11"/>
        <v>90.031568583606827</v>
      </c>
      <c r="AL14" s="10">
        <f t="shared" si="11"/>
        <v>68.094072942847163</v>
      </c>
      <c r="AM14" s="10">
        <f t="shared" si="11"/>
        <v>67.706732445929049</v>
      </c>
      <c r="AN14" s="10">
        <f t="shared" si="11"/>
        <v>63.523769894461594</v>
      </c>
      <c r="AO14" s="10">
        <f t="shared" si="11"/>
        <v>77.428170502521155</v>
      </c>
      <c r="AP14" s="10">
        <f t="shared" si="11"/>
        <v>71.296651080839482</v>
      </c>
      <c r="AQ14" s="10">
        <f t="shared" si="11"/>
        <v>81.46673866984294</v>
      </c>
      <c r="AR14" s="10">
        <f t="shared" si="11"/>
        <v>84.94611529841265</v>
      </c>
      <c r="AS14" s="10">
        <f t="shared" si="11"/>
        <v>86.228411069188098</v>
      </c>
      <c r="AT14" s="10">
        <f t="shared" si="11"/>
        <v>84.531151339155471</v>
      </c>
      <c r="AU14" s="10">
        <f t="shared" si="11"/>
        <v>78.969929143957003</v>
      </c>
      <c r="AV14" s="10">
        <f t="shared" ref="AV14" si="12">IF(AV2="","",AV2/VLOOKUP(AV$13,deflator,2,FALSE)/$C$12)</f>
        <v>43.59254210926192</v>
      </c>
    </row>
    <row r="15" spans="1:48" x14ac:dyDescent="0.3">
      <c r="A15" s="4" t="str">
        <f t="shared" si="8"/>
        <v>Army</v>
      </c>
      <c r="B15" s="4" t="str">
        <f t="shared" si="8"/>
        <v>Army</v>
      </c>
      <c r="C15" s="24">
        <f t="shared" ref="C15:C19" si="13">AN15</f>
        <v>87.224757048734148</v>
      </c>
      <c r="D15" s="24">
        <f t="shared" si="5"/>
        <v>117.50344011105274</v>
      </c>
      <c r="E15" s="24">
        <f t="shared" si="5"/>
        <v>112.656925401181</v>
      </c>
      <c r="F15" s="24">
        <f t="shared" si="5"/>
        <v>42.383263286449527</v>
      </c>
      <c r="G15" s="12">
        <f t="shared" ref="G15:G21" si="14">(E15/D15)-1</f>
        <v>-4.1245726127603466E-2</v>
      </c>
      <c r="H15" s="8">
        <f t="shared" ref="H15:H21" si="15">(E15/C15)-1</f>
        <v>0.2915705266824351</v>
      </c>
      <c r="I15" s="8">
        <f t="shared" ref="I15:I21" si="16">F15/E15</f>
        <v>0.37621533816513347</v>
      </c>
      <c r="J15" s="21">
        <f t="shared" ref="J15:J21" si="17">AU26</f>
        <v>0.27190755268337469</v>
      </c>
      <c r="K15" s="21">
        <f t="shared" si="9"/>
        <v>0.20572305364414403</v>
      </c>
      <c r="L15" s="8"/>
      <c r="M15" s="1" t="str">
        <f t="shared" si="10"/>
        <v>Army</v>
      </c>
      <c r="N15" s="1" t="str">
        <f t="shared" si="10"/>
        <v>Army</v>
      </c>
      <c r="O15" s="10">
        <f t="shared" ref="O15:AU15" si="18">IF(O3="","",O3/VLOOKUP(O$13,deflator,2,FALSE)/$C$12)</f>
        <v>45.341623216195636</v>
      </c>
      <c r="P15" s="10">
        <f t="shared" si="18"/>
        <v>66.964058620349803</v>
      </c>
      <c r="Q15" s="10">
        <f t="shared" si="18"/>
        <v>58.253969126929327</v>
      </c>
      <c r="R15" s="10">
        <f t="shared" si="18"/>
        <v>56.082714189999848</v>
      </c>
      <c r="S15" s="10">
        <f t="shared" si="18"/>
        <v>36.930936282101904</v>
      </c>
      <c r="T15" s="10">
        <f t="shared" si="18"/>
        <v>51.70693499928538</v>
      </c>
      <c r="U15" s="10">
        <f t="shared" si="18"/>
        <v>54.485118895085286</v>
      </c>
      <c r="V15" s="10">
        <f t="shared" si="18"/>
        <v>52.72884206118944</v>
      </c>
      <c r="W15" s="10">
        <f t="shared" si="18"/>
        <v>51.916173443894969</v>
      </c>
      <c r="X15" s="10">
        <f t="shared" si="18"/>
        <v>55.703658070060854</v>
      </c>
      <c r="Y15" s="10">
        <f t="shared" si="18"/>
        <v>59.511355776981723</v>
      </c>
      <c r="Z15" s="10">
        <f t="shared" si="18"/>
        <v>63.976487116788675</v>
      </c>
      <c r="AA15" s="10">
        <f t="shared" si="18"/>
        <v>71.71419836618287</v>
      </c>
      <c r="AB15" s="10">
        <f t="shared" si="18"/>
        <v>97.840464544505252</v>
      </c>
      <c r="AC15" s="10">
        <f t="shared" si="18"/>
        <v>113.13386552523096</v>
      </c>
      <c r="AD15" s="10">
        <f t="shared" si="18"/>
        <v>138.05298894008493</v>
      </c>
      <c r="AE15" s="10">
        <f t="shared" si="18"/>
        <v>142.15979488088607</v>
      </c>
      <c r="AF15" s="10">
        <f t="shared" si="18"/>
        <v>161.06998681779484</v>
      </c>
      <c r="AG15" s="10">
        <f t="shared" si="18"/>
        <v>204.10805436323446</v>
      </c>
      <c r="AH15" s="10">
        <f t="shared" si="18"/>
        <v>194.22772552074829</v>
      </c>
      <c r="AI15" s="10">
        <f t="shared" si="18"/>
        <v>184.69306616041681</v>
      </c>
      <c r="AJ15" s="10">
        <f t="shared" si="18"/>
        <v>160.95306534774559</v>
      </c>
      <c r="AK15" s="10">
        <f t="shared" si="18"/>
        <v>137.23634771506235</v>
      </c>
      <c r="AL15" s="10">
        <f t="shared" si="18"/>
        <v>107.74425695466256</v>
      </c>
      <c r="AM15" s="10">
        <f t="shared" si="18"/>
        <v>91.527587187003576</v>
      </c>
      <c r="AN15" s="10">
        <f t="shared" si="18"/>
        <v>87.224757048734148</v>
      </c>
      <c r="AO15" s="10">
        <f t="shared" si="18"/>
        <v>88.466929140948949</v>
      </c>
      <c r="AP15" s="10">
        <f t="shared" si="18"/>
        <v>91.870160074020177</v>
      </c>
      <c r="AQ15" s="10">
        <f t="shared" si="18"/>
        <v>104.55415084922696</v>
      </c>
      <c r="AR15" s="10">
        <f t="shared" si="18"/>
        <v>106.55778721317577</v>
      </c>
      <c r="AS15" s="10">
        <f t="shared" si="18"/>
        <v>111.28693185711955</v>
      </c>
      <c r="AT15" s="10">
        <f t="shared" si="18"/>
        <v>117.50344011105274</v>
      </c>
      <c r="AU15" s="10">
        <f t="shared" si="18"/>
        <v>112.656925401181</v>
      </c>
      <c r="AV15" s="10">
        <f t="shared" ref="AV15" si="19">IF(AV3="","",AV3/VLOOKUP(AV$13,deflator,2,FALSE)/$C$12)</f>
        <v>42.383263286449527</v>
      </c>
    </row>
    <row r="16" spans="1:48" x14ac:dyDescent="0.3">
      <c r="A16" s="4" t="str">
        <f t="shared" si="8"/>
        <v>Navy</v>
      </c>
      <c r="B16" s="4" t="str">
        <f t="shared" si="8"/>
        <v>F-35 JPO</v>
      </c>
      <c r="C16" s="24">
        <f t="shared" si="13"/>
        <v>13.661490140943295</v>
      </c>
      <c r="D16" s="24">
        <f t="shared" si="5"/>
        <v>10.529202485303241</v>
      </c>
      <c r="E16" s="24">
        <f t="shared" si="5"/>
        <v>20.737931632338299</v>
      </c>
      <c r="F16" s="24">
        <f t="shared" si="5"/>
        <v>17.38965353176274</v>
      </c>
      <c r="G16" s="12">
        <f t="shared" si="14"/>
        <v>0.96956337968469097</v>
      </c>
      <c r="H16" s="8">
        <f t="shared" si="15"/>
        <v>0.5179845989265115</v>
      </c>
      <c r="I16" s="8">
        <f t="shared" si="16"/>
        <v>0.83854329544831152</v>
      </c>
      <c r="J16" s="21">
        <f t="shared" si="17"/>
        <v>5.0052850437591792E-2</v>
      </c>
      <c r="K16" s="21">
        <f t="shared" si="9"/>
        <v>8.4407201073440297E-2</v>
      </c>
      <c r="L16" s="8"/>
      <c r="M16" s="1" t="str">
        <f t="shared" si="10"/>
        <v>Navy</v>
      </c>
      <c r="N16" s="1" t="str">
        <f t="shared" si="10"/>
        <v>F-35 JPO</v>
      </c>
      <c r="O16" s="10" t="str">
        <f t="shared" ref="O16:AU16" si="20">IF(O4="","",O4/VLOOKUP(O$13,deflator,2,FALSE)/$C$12)</f>
        <v/>
      </c>
      <c r="P16" s="10" t="str">
        <f t="shared" si="20"/>
        <v/>
      </c>
      <c r="Q16" s="10" t="str">
        <f t="shared" si="20"/>
        <v/>
      </c>
      <c r="R16" s="10" t="str">
        <f t="shared" si="20"/>
        <v/>
      </c>
      <c r="S16" s="10" t="str">
        <f t="shared" si="20"/>
        <v/>
      </c>
      <c r="T16" s="10" t="str">
        <f t="shared" si="20"/>
        <v/>
      </c>
      <c r="U16" s="10" t="str">
        <f t="shared" si="20"/>
        <v/>
      </c>
      <c r="V16" s="10">
        <f t="shared" si="20"/>
        <v>0.14004618313668835</v>
      </c>
      <c r="W16" s="10">
        <f t="shared" si="20"/>
        <v>1.0866548159873637</v>
      </c>
      <c r="X16" s="10">
        <f t="shared" si="20"/>
        <v>1.1430878776255571</v>
      </c>
      <c r="Y16" s="10">
        <f t="shared" si="20"/>
        <v>0.28765077326335797</v>
      </c>
      <c r="Z16" s="10">
        <f t="shared" si="20"/>
        <v>0.42376674036093004</v>
      </c>
      <c r="AA16" s="10">
        <f t="shared" si="20"/>
        <v>1.0179104062854168E-2</v>
      </c>
      <c r="AB16" s="10">
        <f t="shared" si="20"/>
        <v>0.36561101485938652</v>
      </c>
      <c r="AC16" s="10">
        <f t="shared" si="20"/>
        <v>0.29181446386789994</v>
      </c>
      <c r="AD16" s="10">
        <f t="shared" si="20"/>
        <v>0.42996132219501182</v>
      </c>
      <c r="AE16" s="10">
        <f t="shared" si="20"/>
        <v>0.88670850095658638</v>
      </c>
      <c r="AF16" s="10">
        <f t="shared" si="20"/>
        <v>1.450444112846665</v>
      </c>
      <c r="AG16" s="10">
        <f t="shared" si="20"/>
        <v>3.6329706930991907</v>
      </c>
      <c r="AH16" s="10">
        <f t="shared" si="20"/>
        <v>4.8580820456221492</v>
      </c>
      <c r="AI16" s="10">
        <f t="shared" si="20"/>
        <v>2.4527386004489884</v>
      </c>
      <c r="AJ16" s="10">
        <f t="shared" si="20"/>
        <v>6.2550214052305302</v>
      </c>
      <c r="AK16" s="10">
        <f t="shared" si="20"/>
        <v>5.9083819760171448</v>
      </c>
      <c r="AL16" s="10">
        <f t="shared" si="20"/>
        <v>15.064314896335871</v>
      </c>
      <c r="AM16" s="10">
        <f t="shared" si="20"/>
        <v>4.6057162856546139</v>
      </c>
      <c r="AN16" s="10">
        <f t="shared" si="20"/>
        <v>13.661490140943295</v>
      </c>
      <c r="AO16" s="10">
        <f t="shared" si="20"/>
        <v>12.066711743582648</v>
      </c>
      <c r="AP16" s="10">
        <f t="shared" si="20"/>
        <v>28.213328607244865</v>
      </c>
      <c r="AQ16" s="10">
        <f t="shared" si="20"/>
        <v>18.263064442441515</v>
      </c>
      <c r="AR16" s="10">
        <f t="shared" si="20"/>
        <v>19.313675440932936</v>
      </c>
      <c r="AS16" s="10">
        <f t="shared" si="20"/>
        <v>39.743146019571753</v>
      </c>
      <c r="AT16" s="10">
        <f t="shared" si="20"/>
        <v>10.529202485303241</v>
      </c>
      <c r="AU16" s="10">
        <f t="shared" si="20"/>
        <v>20.737931632338299</v>
      </c>
      <c r="AV16" s="10">
        <f t="shared" ref="AV16" si="21">IF(AV4="","",AV4/VLOOKUP(AV$13,deflator,2,FALSE)/$C$12)</f>
        <v>17.38965353176274</v>
      </c>
    </row>
    <row r="17" spans="1:48" x14ac:dyDescent="0.3">
      <c r="A17" s="4" t="str">
        <f t="shared" si="8"/>
        <v>Navy</v>
      </c>
      <c r="B17" s="4" t="str">
        <f t="shared" si="8"/>
        <v>Navy</v>
      </c>
      <c r="C17" s="24">
        <f t="shared" si="13"/>
        <v>88.153810723278227</v>
      </c>
      <c r="D17" s="24">
        <f t="shared" si="5"/>
        <v>108.86266732514251</v>
      </c>
      <c r="E17" s="24">
        <f t="shared" si="5"/>
        <v>103.132344471962</v>
      </c>
      <c r="F17" s="24">
        <f t="shared" si="5"/>
        <v>53.883804320269626</v>
      </c>
      <c r="G17" s="12">
        <f t="shared" si="14"/>
        <v>-5.2638089750875139E-2</v>
      </c>
      <c r="H17" s="8">
        <f t="shared" si="15"/>
        <v>0.16991362739499238</v>
      </c>
      <c r="I17" s="8">
        <f t="shared" si="16"/>
        <v>0.52247240762492997</v>
      </c>
      <c r="J17" s="21">
        <f t="shared" si="17"/>
        <v>0.24891912581502051</v>
      </c>
      <c r="K17" s="21">
        <f t="shared" si="9"/>
        <v>0.2615452399644142</v>
      </c>
      <c r="L17" s="8"/>
      <c r="M17" s="1" t="str">
        <f t="shared" si="10"/>
        <v>Navy</v>
      </c>
      <c r="N17" s="1" t="str">
        <f t="shared" si="10"/>
        <v>Navy</v>
      </c>
      <c r="O17" s="10">
        <f t="shared" ref="O17:AU17" si="22">IF(O5="","",O5/VLOOKUP(O$13,deflator,2,FALSE)/$C$12)</f>
        <v>87.421849051377919</v>
      </c>
      <c r="P17" s="10">
        <f t="shared" si="22"/>
        <v>80.486100094341765</v>
      </c>
      <c r="Q17" s="10">
        <f t="shared" si="22"/>
        <v>76.097691448096711</v>
      </c>
      <c r="R17" s="10">
        <f t="shared" si="22"/>
        <v>68.38478461420479</v>
      </c>
      <c r="S17" s="10">
        <f t="shared" si="22"/>
        <v>71.847203684964597</v>
      </c>
      <c r="T17" s="10">
        <f t="shared" si="22"/>
        <v>67.727583713155255</v>
      </c>
      <c r="U17" s="10">
        <f t="shared" si="22"/>
        <v>61.041618961587446</v>
      </c>
      <c r="V17" s="10">
        <f t="shared" si="22"/>
        <v>61.26207465762414</v>
      </c>
      <c r="W17" s="10">
        <f t="shared" si="22"/>
        <v>62.224569444311406</v>
      </c>
      <c r="X17" s="10">
        <f t="shared" si="22"/>
        <v>60.661037951379797</v>
      </c>
      <c r="Y17" s="10">
        <f t="shared" si="22"/>
        <v>65.111567731976137</v>
      </c>
      <c r="Z17" s="10">
        <f t="shared" si="22"/>
        <v>66.160355441189381</v>
      </c>
      <c r="AA17" s="10">
        <f t="shared" si="22"/>
        <v>74.213128462133795</v>
      </c>
      <c r="AB17" s="10">
        <f t="shared" si="22"/>
        <v>86.27911765297425</v>
      </c>
      <c r="AC17" s="10">
        <f t="shared" si="22"/>
        <v>90.177180858428486</v>
      </c>
      <c r="AD17" s="10">
        <f t="shared" si="22"/>
        <v>94.248971605782742</v>
      </c>
      <c r="AE17" s="10">
        <f t="shared" si="22"/>
        <v>103.91589247045181</v>
      </c>
      <c r="AF17" s="10">
        <f t="shared" si="22"/>
        <v>115.29039044877558</v>
      </c>
      <c r="AG17" s="10">
        <f t="shared" si="22"/>
        <v>124.90654184782015</v>
      </c>
      <c r="AH17" s="10">
        <f t="shared" si="22"/>
        <v>121.49986609305004</v>
      </c>
      <c r="AI17" s="10">
        <f t="shared" si="22"/>
        <v>112.78858863224002</v>
      </c>
      <c r="AJ17" s="10">
        <f t="shared" si="22"/>
        <v>127.17548821796316</v>
      </c>
      <c r="AK17" s="10">
        <f t="shared" si="22"/>
        <v>113.23686849770139</v>
      </c>
      <c r="AL17" s="10">
        <f t="shared" si="22"/>
        <v>101.18057039215881</v>
      </c>
      <c r="AM17" s="10">
        <f t="shared" si="22"/>
        <v>97.458444310620166</v>
      </c>
      <c r="AN17" s="10">
        <f t="shared" si="22"/>
        <v>88.153810723278227</v>
      </c>
      <c r="AO17" s="10">
        <f t="shared" si="22"/>
        <v>98.534892954083858</v>
      </c>
      <c r="AP17" s="10">
        <f t="shared" si="22"/>
        <v>99.722348966022849</v>
      </c>
      <c r="AQ17" s="10">
        <f t="shared" si="22"/>
        <v>105.34518842974548</v>
      </c>
      <c r="AR17" s="10">
        <f t="shared" si="22"/>
        <v>117.31962991842008</v>
      </c>
      <c r="AS17" s="10">
        <f t="shared" si="22"/>
        <v>126.37559792441365</v>
      </c>
      <c r="AT17" s="10">
        <f t="shared" si="22"/>
        <v>108.86266732514251</v>
      </c>
      <c r="AU17" s="10">
        <f t="shared" si="22"/>
        <v>103.132344471962</v>
      </c>
      <c r="AV17" s="10">
        <f t="shared" ref="AV17" si="23">IF(AV5="","",AV5/VLOOKUP(AV$13,deflator,2,FALSE)/$C$12)</f>
        <v>53.883804320269626</v>
      </c>
    </row>
    <row r="18" spans="1:48" x14ac:dyDescent="0.3">
      <c r="A18" s="4" t="str">
        <f t="shared" si="8"/>
        <v>Other DoD</v>
      </c>
      <c r="B18" s="4" t="str">
        <f t="shared" si="8"/>
        <v>DLA</v>
      </c>
      <c r="C18" s="24">
        <f t="shared" si="13"/>
        <v>37.015979764343797</v>
      </c>
      <c r="D18" s="24">
        <f t="shared" si="5"/>
        <v>41.858561736245186</v>
      </c>
      <c r="E18" s="24">
        <f t="shared" si="5"/>
        <v>48.168708988356201</v>
      </c>
      <c r="F18" s="24">
        <f t="shared" si="5"/>
        <v>20.516643210529732</v>
      </c>
      <c r="G18" s="12">
        <f t="shared" si="14"/>
        <v>0.15074926109195674</v>
      </c>
      <c r="H18" s="8">
        <f t="shared" si="15"/>
        <v>0.30129498921856013</v>
      </c>
      <c r="I18" s="8">
        <f t="shared" si="16"/>
        <v>0.4259330100686155</v>
      </c>
      <c r="J18" s="21">
        <f t="shared" si="17"/>
        <v>0.11625948187650703</v>
      </c>
      <c r="K18" s="21">
        <f t="shared" si="9"/>
        <v>9.9585217477744306E-2</v>
      </c>
      <c r="L18" s="8"/>
      <c r="M18" s="1" t="str">
        <f t="shared" si="10"/>
        <v>Other DoD</v>
      </c>
      <c r="N18" s="1" t="str">
        <f t="shared" si="10"/>
        <v>DLA</v>
      </c>
      <c r="O18" s="10">
        <f t="shared" ref="O18:AU18" si="24">IF(O6="","",O6/VLOOKUP(O$13,deflator,2,FALSE)/$C$12)</f>
        <v>18.262612677065036</v>
      </c>
      <c r="P18" s="10">
        <f t="shared" si="24"/>
        <v>22.421512193962922</v>
      </c>
      <c r="Q18" s="10">
        <f t="shared" si="24"/>
        <v>12.922419535438875</v>
      </c>
      <c r="R18" s="10">
        <f t="shared" si="24"/>
        <v>14.498272990051737</v>
      </c>
      <c r="S18" s="10">
        <f t="shared" si="24"/>
        <v>11.967161451974118</v>
      </c>
      <c r="T18" s="10">
        <f t="shared" si="24"/>
        <v>11.633895608065812</v>
      </c>
      <c r="U18" s="10">
        <f t="shared" si="24"/>
        <v>12.433396429173452</v>
      </c>
      <c r="V18" s="10">
        <f t="shared" si="24"/>
        <v>13.456429485576846</v>
      </c>
      <c r="W18" s="10">
        <f t="shared" si="24"/>
        <v>12.181676340348421</v>
      </c>
      <c r="X18" s="10">
        <f t="shared" si="24"/>
        <v>12.776554421202892</v>
      </c>
      <c r="Y18" s="10">
        <f t="shared" si="24"/>
        <v>15.479686199401414</v>
      </c>
      <c r="Z18" s="10">
        <f t="shared" si="24"/>
        <v>18.024997622095341</v>
      </c>
      <c r="AA18" s="10">
        <f t="shared" si="24"/>
        <v>22.659784298755486</v>
      </c>
      <c r="AB18" s="10">
        <f t="shared" si="24"/>
        <v>26.939926800641739</v>
      </c>
      <c r="AC18" s="10">
        <f t="shared" si="24"/>
        <v>29.183808853598496</v>
      </c>
      <c r="AD18" s="10">
        <f t="shared" si="24"/>
        <v>40.299338576708159</v>
      </c>
      <c r="AE18" s="10">
        <f t="shared" si="24"/>
        <v>45.577658695484743</v>
      </c>
      <c r="AF18" s="10">
        <f t="shared" si="24"/>
        <v>41.695176500318915</v>
      </c>
      <c r="AG18" s="10">
        <f t="shared" si="24"/>
        <v>47.614369874563117</v>
      </c>
      <c r="AH18" s="10">
        <f t="shared" si="24"/>
        <v>50.178769487820269</v>
      </c>
      <c r="AI18" s="10">
        <f t="shared" si="24"/>
        <v>45.720181776619732</v>
      </c>
      <c r="AJ18" s="10">
        <f t="shared" si="24"/>
        <v>46.366705771956404</v>
      </c>
      <c r="AK18" s="10">
        <f t="shared" si="24"/>
        <v>54.389178612438805</v>
      </c>
      <c r="AL18" s="10">
        <f t="shared" si="24"/>
        <v>41.761816788871471</v>
      </c>
      <c r="AM18" s="10">
        <f t="shared" si="24"/>
        <v>39.165776853950625</v>
      </c>
      <c r="AN18" s="10">
        <f t="shared" si="24"/>
        <v>37.015979764343797</v>
      </c>
      <c r="AO18" s="10">
        <f t="shared" si="24"/>
        <v>35.975136874560555</v>
      </c>
      <c r="AP18" s="10">
        <f t="shared" si="24"/>
        <v>41.299157745534501</v>
      </c>
      <c r="AQ18" s="10">
        <f t="shared" si="24"/>
        <v>51.927630471314188</v>
      </c>
      <c r="AR18" s="10">
        <f t="shared" si="24"/>
        <v>49.494642548637849</v>
      </c>
      <c r="AS18" s="10">
        <f t="shared" si="24"/>
        <v>46.376060935486329</v>
      </c>
      <c r="AT18" s="10">
        <f t="shared" si="24"/>
        <v>41.858561736245186</v>
      </c>
      <c r="AU18" s="10">
        <f t="shared" si="24"/>
        <v>48.168708988356201</v>
      </c>
      <c r="AV18" s="10">
        <f t="shared" ref="AV18" si="25">IF(AV6="","",AV6/VLOOKUP(AV$13,deflator,2,FALSE)/$C$12)</f>
        <v>20.516643210529732</v>
      </c>
    </row>
    <row r="19" spans="1:48" x14ac:dyDescent="0.3">
      <c r="A19" s="4" t="str">
        <f t="shared" si="8"/>
        <v>Other DoD</v>
      </c>
      <c r="B19" s="4" t="str">
        <f t="shared" si="8"/>
        <v>MDA</v>
      </c>
      <c r="C19" s="24">
        <f t="shared" si="13"/>
        <v>5.6236096692617616</v>
      </c>
      <c r="D19" s="24">
        <f t="shared" si="5"/>
        <v>9.4277654669281219</v>
      </c>
      <c r="E19" s="24">
        <f t="shared" si="5"/>
        <v>9.8410673238947997</v>
      </c>
      <c r="F19" s="24">
        <f t="shared" si="5"/>
        <v>4.5566811634512554</v>
      </c>
      <c r="G19" s="12">
        <f t="shared" si="14"/>
        <v>4.3838792810078742E-2</v>
      </c>
      <c r="H19" s="8">
        <f t="shared" si="15"/>
        <v>0.74995561617395889</v>
      </c>
      <c r="I19" s="8">
        <f t="shared" si="16"/>
        <v>0.46302713044014188</v>
      </c>
      <c r="J19" s="21">
        <f t="shared" si="17"/>
        <v>2.3752295052466531E-2</v>
      </c>
      <c r="K19" s="21">
        <f t="shared" si="9"/>
        <v>2.2117559874811402E-2</v>
      </c>
      <c r="L19" s="8"/>
      <c r="M19" s="1" t="str">
        <f t="shared" si="10"/>
        <v>Other DoD</v>
      </c>
      <c r="N19" s="1" t="str">
        <f t="shared" si="10"/>
        <v>MDA</v>
      </c>
      <c r="O19" s="10" t="str">
        <f t="shared" ref="O19:AU19" si="26">IF(O7="","",O7/VLOOKUP(O$13,deflator,2,FALSE)/$C$12)</f>
        <v/>
      </c>
      <c r="P19" s="10" t="str">
        <f t="shared" si="26"/>
        <v/>
      </c>
      <c r="Q19" s="10" t="str">
        <f t="shared" si="26"/>
        <v/>
      </c>
      <c r="R19" s="10" t="str">
        <f t="shared" si="26"/>
        <v/>
      </c>
      <c r="S19" s="10">
        <f t="shared" si="26"/>
        <v>0.61541324978599332</v>
      </c>
      <c r="T19" s="10">
        <f t="shared" si="26"/>
        <v>0.44108682712732833</v>
      </c>
      <c r="U19" s="10">
        <f t="shared" si="26"/>
        <v>0.51677261550379017</v>
      </c>
      <c r="V19" s="10">
        <f t="shared" si="26"/>
        <v>0.65759581447365467</v>
      </c>
      <c r="W19" s="10">
        <f t="shared" si="26"/>
        <v>0.92194167748018108</v>
      </c>
      <c r="X19" s="10">
        <f t="shared" si="26"/>
        <v>1.52709751350217</v>
      </c>
      <c r="Y19" s="10">
        <f t="shared" si="26"/>
        <v>2.2198190650555447</v>
      </c>
      <c r="Z19" s="10">
        <f t="shared" si="26"/>
        <v>2.6391364525424015</v>
      </c>
      <c r="AA19" s="10">
        <f t="shared" si="26"/>
        <v>3.8606185248758891</v>
      </c>
      <c r="AB19" s="10">
        <f t="shared" si="26"/>
        <v>4.0709266547074012</v>
      </c>
      <c r="AC19" s="10">
        <f t="shared" si="26"/>
        <v>5.0320279580456457</v>
      </c>
      <c r="AD19" s="10">
        <f t="shared" si="26"/>
        <v>5.546155128866805</v>
      </c>
      <c r="AE19" s="10">
        <f t="shared" si="26"/>
        <v>4.8831634665762076</v>
      </c>
      <c r="AF19" s="10">
        <f t="shared" si="26"/>
        <v>6.7075069732345369</v>
      </c>
      <c r="AG19" s="10">
        <f t="shared" si="26"/>
        <v>7.6785212559970262</v>
      </c>
      <c r="AH19" s="10">
        <f t="shared" si="26"/>
        <v>7.486682672270442</v>
      </c>
      <c r="AI19" s="10">
        <f t="shared" si="26"/>
        <v>7.0081127753774046</v>
      </c>
      <c r="AJ19" s="10">
        <f t="shared" si="26"/>
        <v>6.9019726325094926</v>
      </c>
      <c r="AK19" s="10">
        <f t="shared" si="26"/>
        <v>8.6602091632611877</v>
      </c>
      <c r="AL19" s="10">
        <f t="shared" si="26"/>
        <v>9.5260719019730757</v>
      </c>
      <c r="AM19" s="10">
        <f t="shared" si="26"/>
        <v>7.3408788456694483</v>
      </c>
      <c r="AN19" s="10">
        <f t="shared" si="26"/>
        <v>5.6236096692617616</v>
      </c>
      <c r="AO19" s="10">
        <f t="shared" si="26"/>
        <v>7.8383057538397258</v>
      </c>
      <c r="AP19" s="10">
        <f t="shared" si="26"/>
        <v>6.3266108415230233</v>
      </c>
      <c r="AQ19" s="10">
        <f t="shared" si="26"/>
        <v>9.4702164940928366</v>
      </c>
      <c r="AR19" s="10">
        <f t="shared" si="26"/>
        <v>9.8700490029794103</v>
      </c>
      <c r="AS19" s="10">
        <f t="shared" si="26"/>
        <v>13.624421096753615</v>
      </c>
      <c r="AT19" s="10">
        <f t="shared" si="26"/>
        <v>9.4277654669281219</v>
      </c>
      <c r="AU19" s="10">
        <f t="shared" si="26"/>
        <v>9.8410673238947997</v>
      </c>
      <c r="AV19" s="10">
        <f t="shared" ref="AV19" si="27">IF(AV7="","",AV7/VLOOKUP(AV$13,deflator,2,FALSE)/$C$12)</f>
        <v>4.5566811634512554</v>
      </c>
    </row>
    <row r="20" spans="1:48" x14ac:dyDescent="0.3">
      <c r="A20" s="4" t="str">
        <f t="shared" si="8"/>
        <v>Other DoD</v>
      </c>
      <c r="B20" s="4" t="str">
        <f t="shared" si="8"/>
        <v>Other DoD</v>
      </c>
      <c r="C20" s="24">
        <f t="shared" ref="C20:C21" si="28">AN20</f>
        <v>33.666444365930538</v>
      </c>
      <c r="D20" s="24">
        <f t="shared" ref="D20:D21" si="29">AT20</f>
        <v>41.169826056806755</v>
      </c>
      <c r="E20" s="24">
        <f t="shared" ref="E20:E21" si="30">AU20</f>
        <v>40.813785087513999</v>
      </c>
      <c r="F20" s="24">
        <f t="shared" ref="F20:F21" si="31">AV20</f>
        <v>23.698383463816842</v>
      </c>
      <c r="G20" s="12">
        <f t="shared" si="14"/>
        <v>-8.6481047746348461E-3</v>
      </c>
      <c r="H20" s="8">
        <f t="shared" si="15"/>
        <v>0.21229865096227285</v>
      </c>
      <c r="I20" s="8">
        <f t="shared" si="16"/>
        <v>0.58064654902754398</v>
      </c>
      <c r="J20" s="21">
        <f t="shared" si="17"/>
        <v>9.8507716053600092E-2</v>
      </c>
      <c r="K20" s="21">
        <f t="shared" si="9"/>
        <v>0.1150289863160439</v>
      </c>
      <c r="L20" s="8"/>
      <c r="M20" s="1" t="str">
        <f t="shared" si="10"/>
        <v>Other DoD</v>
      </c>
      <c r="N20" s="1" t="str">
        <f t="shared" si="10"/>
        <v>Other DoD</v>
      </c>
      <c r="O20" s="10">
        <f t="shared" ref="O20:AU20" si="32">IF(O8="","",O8/VLOOKUP(O$13,deflator,2,FALSE)/$C$12)</f>
        <v>6.620572987343599</v>
      </c>
      <c r="P20" s="10">
        <f t="shared" si="32"/>
        <v>7.6990516183289843</v>
      </c>
      <c r="Q20" s="10">
        <f t="shared" si="32"/>
        <v>11.503199717284716</v>
      </c>
      <c r="R20" s="10">
        <f t="shared" si="32"/>
        <v>10.89336629552915</v>
      </c>
      <c r="S20" s="10">
        <f t="shared" si="32"/>
        <v>10.418516964892504</v>
      </c>
      <c r="T20" s="10">
        <f t="shared" si="32"/>
        <v>7.8940542232034154</v>
      </c>
      <c r="U20" s="10">
        <f t="shared" si="32"/>
        <v>8.1010255959126596</v>
      </c>
      <c r="V20" s="10">
        <f t="shared" si="32"/>
        <v>8.7750618727922394</v>
      </c>
      <c r="W20" s="10">
        <f t="shared" si="32"/>
        <v>10.795154336508178</v>
      </c>
      <c r="X20" s="10">
        <f t="shared" si="32"/>
        <v>11.583786899601222</v>
      </c>
      <c r="Y20" s="10">
        <f t="shared" si="32"/>
        <v>9.6233336997072314</v>
      </c>
      <c r="Z20" s="10">
        <f t="shared" si="32"/>
        <v>11.824227651031414</v>
      </c>
      <c r="AA20" s="10">
        <f t="shared" si="32"/>
        <v>17.619886698149053</v>
      </c>
      <c r="AB20" s="10">
        <f t="shared" si="32"/>
        <v>22.186089127040134</v>
      </c>
      <c r="AC20" s="10">
        <f t="shared" si="32"/>
        <v>22.051767132787507</v>
      </c>
      <c r="AD20" s="10">
        <f t="shared" si="32"/>
        <v>24.710479756153813</v>
      </c>
      <c r="AE20" s="10">
        <f t="shared" si="32"/>
        <v>26.980032102324031</v>
      </c>
      <c r="AF20" s="10">
        <f t="shared" si="32"/>
        <v>25.253319561357777</v>
      </c>
      <c r="AG20" s="10">
        <f t="shared" si="32"/>
        <v>31.076309747669168</v>
      </c>
      <c r="AH20" s="10">
        <f t="shared" si="32"/>
        <v>35.768870818691724</v>
      </c>
      <c r="AI20" s="10">
        <f t="shared" si="32"/>
        <v>36.532680667286456</v>
      </c>
      <c r="AJ20" s="10">
        <f t="shared" si="32"/>
        <v>41.030887732415181</v>
      </c>
      <c r="AK20" s="10">
        <f t="shared" si="32"/>
        <v>40.909002490562187</v>
      </c>
      <c r="AL20" s="10">
        <f t="shared" si="32"/>
        <v>35.768166518419946</v>
      </c>
      <c r="AM20" s="10">
        <f t="shared" si="32"/>
        <v>35.875013790173327</v>
      </c>
      <c r="AN20" s="10">
        <f t="shared" si="32"/>
        <v>33.666444365930538</v>
      </c>
      <c r="AO20" s="10">
        <f t="shared" si="32"/>
        <v>34.618057118859539</v>
      </c>
      <c r="AP20" s="10">
        <f t="shared" si="32"/>
        <v>35.983145082339291</v>
      </c>
      <c r="AQ20" s="10">
        <f t="shared" si="32"/>
        <v>38.868789595291702</v>
      </c>
      <c r="AR20" s="10">
        <f t="shared" si="32"/>
        <v>42.406596707913508</v>
      </c>
      <c r="AS20" s="10">
        <f t="shared" si="32"/>
        <v>43.43763410920397</v>
      </c>
      <c r="AT20" s="10">
        <f t="shared" si="32"/>
        <v>41.169826056806755</v>
      </c>
      <c r="AU20" s="10">
        <f t="shared" si="32"/>
        <v>40.813785087513999</v>
      </c>
      <c r="AV20" s="10">
        <f t="shared" ref="AV20" si="33">IF(AV8="","",AV8/VLOOKUP(AV$13,deflator,2,FALSE)/$C$12)</f>
        <v>23.698383463816842</v>
      </c>
    </row>
    <row r="21" spans="1:48" x14ac:dyDescent="0.3">
      <c r="A21" s="4">
        <f t="shared" si="8"/>
        <v>0</v>
      </c>
      <c r="B21" s="4" t="str">
        <f t="shared" si="8"/>
        <v>Grand Total</v>
      </c>
      <c r="C21" s="24">
        <f t="shared" si="28"/>
        <v>328.86986160695335</v>
      </c>
      <c r="D21" s="24">
        <f t="shared" si="29"/>
        <v>413.88261452063404</v>
      </c>
      <c r="E21" s="24">
        <f t="shared" si="30"/>
        <v>414.32069204920327</v>
      </c>
      <c r="F21" s="24">
        <f t="shared" si="31"/>
        <v>206.02097108554162</v>
      </c>
      <c r="G21" s="12">
        <f t="shared" si="14"/>
        <v>1.0584583966557481E-3</v>
      </c>
      <c r="H21" s="8">
        <f t="shared" si="15"/>
        <v>0.25983174628624361</v>
      </c>
      <c r="I21" s="8">
        <f t="shared" si="16"/>
        <v>0.49725001680841779</v>
      </c>
      <c r="J21" s="21" t="b">
        <f t="shared" si="17"/>
        <v>1</v>
      </c>
      <c r="K21" s="21" t="b">
        <f t="shared" si="9"/>
        <v>1</v>
      </c>
      <c r="N21" s="1" t="s">
        <v>24</v>
      </c>
      <c r="O21" s="10">
        <f t="shared" ref="O21:AU21" si="34">O9/VLOOKUP(O$13,deflator,2,FALSE)/$C$12</f>
        <v>239.19968123054471</v>
      </c>
      <c r="P21" s="10">
        <f t="shared" si="34"/>
        <v>261.29072911994291</v>
      </c>
      <c r="Q21" s="10">
        <f t="shared" si="34"/>
        <v>231.05264270919878</v>
      </c>
      <c r="R21" s="10">
        <f t="shared" si="34"/>
        <v>222.03007008275242</v>
      </c>
      <c r="S21" s="10">
        <f t="shared" si="34"/>
        <v>209.75545071641369</v>
      </c>
      <c r="T21" s="10">
        <f t="shared" si="34"/>
        <v>204.40529624658194</v>
      </c>
      <c r="U21" s="10">
        <f t="shared" si="34"/>
        <v>203.82966328577427</v>
      </c>
      <c r="V21" s="10">
        <f t="shared" si="34"/>
        <v>196.10140143807629</v>
      </c>
      <c r="W21" s="10">
        <f t="shared" si="34"/>
        <v>195.32573317812</v>
      </c>
      <c r="X21" s="10">
        <f t="shared" si="34"/>
        <v>201.52929472562869</v>
      </c>
      <c r="Y21" s="10">
        <f t="shared" si="34"/>
        <v>213.56475258137903</v>
      </c>
      <c r="Z21" s="10">
        <f t="shared" si="34"/>
        <v>227.14667307963123</v>
      </c>
      <c r="AA21" s="10">
        <f t="shared" si="34"/>
        <v>263.70993880780117</v>
      </c>
      <c r="AB21" s="10">
        <f t="shared" si="34"/>
        <v>322.34222801478438</v>
      </c>
      <c r="AC21" s="10">
        <f t="shared" si="34"/>
        <v>341.76616162844624</v>
      </c>
      <c r="AD21" s="10">
        <f t="shared" si="34"/>
        <v>383.52616139143214</v>
      </c>
      <c r="AE21" s="10">
        <f t="shared" si="34"/>
        <v>412.68070234721114</v>
      </c>
      <c r="AF21" s="10">
        <f t="shared" si="34"/>
        <v>446.5568165798889</v>
      </c>
      <c r="AG21" s="10">
        <f t="shared" si="34"/>
        <v>503.86409846009127</v>
      </c>
      <c r="AH21" s="10">
        <f t="shared" si="34"/>
        <v>503.50276780955392</v>
      </c>
      <c r="AI21" s="10">
        <f t="shared" si="34"/>
        <v>474.10678563496936</v>
      </c>
      <c r="AJ21" s="10">
        <f t="shared" si="34"/>
        <v>472.64262500767165</v>
      </c>
      <c r="AK21" s="10">
        <f t="shared" si="34"/>
        <v>450.37155703864983</v>
      </c>
      <c r="AL21" s="10">
        <f t="shared" si="34"/>
        <v>379.13927039526897</v>
      </c>
      <c r="AM21" s="10">
        <f t="shared" si="34"/>
        <v>343.68014971900072</v>
      </c>
      <c r="AN21" s="39">
        <f t="shared" si="34"/>
        <v>328.86986160695335</v>
      </c>
      <c r="AO21" s="10">
        <f t="shared" si="34"/>
        <v>354.9282040883964</v>
      </c>
      <c r="AP21" s="10">
        <f t="shared" si="34"/>
        <v>374.71140239752418</v>
      </c>
      <c r="AQ21" s="10">
        <f t="shared" si="34"/>
        <v>409.89577895195561</v>
      </c>
      <c r="AR21" s="10">
        <f t="shared" si="34"/>
        <v>429.9084961304722</v>
      </c>
      <c r="AS21" s="10">
        <f t="shared" si="34"/>
        <v>467.07220301173697</v>
      </c>
      <c r="AT21" s="10">
        <f t="shared" si="34"/>
        <v>413.88261452063404</v>
      </c>
      <c r="AU21" s="39">
        <f t="shared" si="34"/>
        <v>414.32069204920327</v>
      </c>
      <c r="AV21" s="39">
        <f t="shared" ref="AV21" si="35">AV9/VLOOKUP(AV$13,deflator,2,FALSE)/$C$12</f>
        <v>206.02097108554162</v>
      </c>
    </row>
    <row r="22" spans="1:48" x14ac:dyDescent="0.3">
      <c r="M22" s="1" t="s">
        <v>21</v>
      </c>
      <c r="N22" s="15"/>
      <c r="O22" s="15" t="b">
        <f t="shared" ref="O22:AU22" si="36">O21=SUM(O14:O20)</f>
        <v>1</v>
      </c>
      <c r="P22" s="15" t="b">
        <f t="shared" si="36"/>
        <v>1</v>
      </c>
      <c r="Q22" s="15" t="b">
        <f t="shared" si="36"/>
        <v>1</v>
      </c>
      <c r="R22" s="15" t="b">
        <f t="shared" si="36"/>
        <v>1</v>
      </c>
      <c r="S22" s="15" t="b">
        <f t="shared" si="36"/>
        <v>1</v>
      </c>
      <c r="T22" s="15" t="b">
        <f t="shared" si="36"/>
        <v>1</v>
      </c>
      <c r="U22" s="15" t="b">
        <f t="shared" si="36"/>
        <v>1</v>
      </c>
      <c r="V22" s="15" t="b">
        <f t="shared" si="36"/>
        <v>1</v>
      </c>
      <c r="W22" s="15" t="b">
        <f t="shared" si="36"/>
        <v>1</v>
      </c>
      <c r="X22" s="15" t="b">
        <f t="shared" si="36"/>
        <v>1</v>
      </c>
      <c r="Y22" s="15" t="b">
        <f t="shared" si="36"/>
        <v>1</v>
      </c>
      <c r="Z22" s="15" t="b">
        <f t="shared" si="36"/>
        <v>1</v>
      </c>
      <c r="AA22" s="15" t="b">
        <f t="shared" si="36"/>
        <v>1</v>
      </c>
      <c r="AB22" s="15" t="b">
        <f t="shared" si="36"/>
        <v>1</v>
      </c>
      <c r="AC22" s="15" t="b">
        <f t="shared" si="36"/>
        <v>1</v>
      </c>
      <c r="AD22" s="15" t="b">
        <f t="shared" si="36"/>
        <v>1</v>
      </c>
      <c r="AE22" s="15" t="b">
        <f t="shared" si="36"/>
        <v>1</v>
      </c>
      <c r="AF22" s="15" t="b">
        <f t="shared" si="36"/>
        <v>1</v>
      </c>
      <c r="AG22" s="15" t="b">
        <f t="shared" si="36"/>
        <v>1</v>
      </c>
      <c r="AH22" s="15" t="b">
        <f t="shared" si="36"/>
        <v>1</v>
      </c>
      <c r="AI22" s="15" t="b">
        <f t="shared" si="36"/>
        <v>1</v>
      </c>
      <c r="AJ22" s="15" t="b">
        <f t="shared" si="36"/>
        <v>1</v>
      </c>
      <c r="AK22" s="15" t="b">
        <f t="shared" si="36"/>
        <v>1</v>
      </c>
      <c r="AL22" s="15" t="b">
        <f t="shared" si="36"/>
        <v>1</v>
      </c>
      <c r="AM22" s="15" t="b">
        <f t="shared" si="36"/>
        <v>1</v>
      </c>
      <c r="AN22" s="15" t="b">
        <f t="shared" si="36"/>
        <v>1</v>
      </c>
      <c r="AO22" s="15" t="b">
        <f t="shared" si="36"/>
        <v>1</v>
      </c>
      <c r="AP22" s="15" t="b">
        <f t="shared" si="36"/>
        <v>1</v>
      </c>
      <c r="AQ22" s="15" t="b">
        <f t="shared" si="36"/>
        <v>1</v>
      </c>
      <c r="AR22" s="15" t="b">
        <f t="shared" si="36"/>
        <v>1</v>
      </c>
      <c r="AS22" s="15" t="b">
        <f t="shared" si="36"/>
        <v>1</v>
      </c>
      <c r="AT22" s="15" t="b">
        <f t="shared" si="36"/>
        <v>1</v>
      </c>
      <c r="AU22" s="15" t="b">
        <f t="shared" si="36"/>
        <v>1</v>
      </c>
      <c r="AV22" s="15" t="b">
        <f t="shared" ref="AV22" si="37">AV21=SUM(AV14:AV20)</f>
        <v>1</v>
      </c>
    </row>
    <row r="23" spans="1:48" x14ac:dyDescent="0.3">
      <c r="B23" s="8"/>
      <c r="C23" s="8"/>
      <c r="D23" s="4"/>
      <c r="E23" s="29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0"/>
      <c r="AO23" s="30"/>
      <c r="AP23" s="31"/>
      <c r="AQ23" s="31"/>
      <c r="AR23" s="31"/>
      <c r="AS23" s="30"/>
      <c r="AT23" s="30"/>
      <c r="AU23" s="30"/>
      <c r="AV23" s="30"/>
    </row>
    <row r="24" spans="1:48" x14ac:dyDescent="0.3">
      <c r="M24" s="1" t="s">
        <v>23</v>
      </c>
      <c r="N24" s="1" t="s">
        <v>22</v>
      </c>
      <c r="O24" s="6">
        <f t="shared" ref="O24:AR24" si="38">O13</f>
        <v>1990</v>
      </c>
      <c r="P24" s="6">
        <f t="shared" si="38"/>
        <v>1991</v>
      </c>
      <c r="Q24" s="6">
        <f t="shared" si="38"/>
        <v>1992</v>
      </c>
      <c r="R24" s="6">
        <f t="shared" si="38"/>
        <v>1993</v>
      </c>
      <c r="S24" s="6">
        <f t="shared" si="38"/>
        <v>1994</v>
      </c>
      <c r="T24" s="6">
        <f t="shared" si="38"/>
        <v>1995</v>
      </c>
      <c r="U24" s="6">
        <f t="shared" si="38"/>
        <v>1996</v>
      </c>
      <c r="V24" s="6">
        <f t="shared" si="38"/>
        <v>1997</v>
      </c>
      <c r="W24" s="6">
        <f t="shared" si="38"/>
        <v>1998</v>
      </c>
      <c r="X24" s="6">
        <f t="shared" si="38"/>
        <v>1999</v>
      </c>
      <c r="Y24" s="6">
        <f t="shared" si="38"/>
        <v>2000</v>
      </c>
      <c r="Z24" s="6">
        <f t="shared" si="38"/>
        <v>2001</v>
      </c>
      <c r="AA24" s="6">
        <f t="shared" si="38"/>
        <v>2002</v>
      </c>
      <c r="AB24" s="6">
        <f t="shared" si="38"/>
        <v>2003</v>
      </c>
      <c r="AC24" s="6">
        <f t="shared" si="38"/>
        <v>2004</v>
      </c>
      <c r="AD24" s="6">
        <f t="shared" si="38"/>
        <v>2005</v>
      </c>
      <c r="AE24" s="6">
        <f t="shared" si="38"/>
        <v>2006</v>
      </c>
      <c r="AF24" s="6">
        <f t="shared" si="38"/>
        <v>2007</v>
      </c>
      <c r="AG24" s="6">
        <f t="shared" si="38"/>
        <v>2008</v>
      </c>
      <c r="AH24" s="6">
        <f t="shared" si="38"/>
        <v>2009</v>
      </c>
      <c r="AI24" s="6">
        <f t="shared" si="38"/>
        <v>2010</v>
      </c>
      <c r="AJ24" s="6">
        <f t="shared" si="38"/>
        <v>2011</v>
      </c>
      <c r="AK24" s="6">
        <f t="shared" si="38"/>
        <v>2012</v>
      </c>
      <c r="AL24" s="6">
        <f t="shared" si="38"/>
        <v>2013</v>
      </c>
      <c r="AM24" s="6">
        <f t="shared" si="38"/>
        <v>2014</v>
      </c>
      <c r="AN24" s="6">
        <f t="shared" si="38"/>
        <v>2015</v>
      </c>
      <c r="AO24" s="6">
        <f t="shared" si="38"/>
        <v>2016</v>
      </c>
      <c r="AP24" s="6">
        <f t="shared" si="38"/>
        <v>2017</v>
      </c>
      <c r="AQ24" s="6">
        <f t="shared" si="38"/>
        <v>2018</v>
      </c>
      <c r="AR24" s="6">
        <f t="shared" si="38"/>
        <v>2019</v>
      </c>
      <c r="AS24" s="6">
        <f t="shared" ref="AS24:AU24" si="39">AS13</f>
        <v>2020</v>
      </c>
      <c r="AT24" s="6">
        <f t="shared" si="39"/>
        <v>2021</v>
      </c>
      <c r="AU24" s="6">
        <f t="shared" si="39"/>
        <v>2022</v>
      </c>
      <c r="AV24" s="6">
        <f t="shared" ref="AV24" si="40">AV13</f>
        <v>2023</v>
      </c>
    </row>
    <row r="25" spans="1:48" x14ac:dyDescent="0.3">
      <c r="E25" s="29"/>
      <c r="M25" s="1" t="str">
        <f t="shared" ref="M25:N31" si="41">M14</f>
        <v>Air Force</v>
      </c>
      <c r="N25" s="1" t="str">
        <f t="shared" si="41"/>
        <v>Air Force</v>
      </c>
      <c r="O25" s="8">
        <f t="shared" ref="O25:AR25" si="42">IF(O14="","",O14/O$21)</f>
        <v>0.34094118720819</v>
      </c>
      <c r="P25" s="8">
        <f t="shared" si="42"/>
        <v>0.32040940325337214</v>
      </c>
      <c r="Q25" s="8">
        <f t="shared" si="42"/>
        <v>0.31280907257319018</v>
      </c>
      <c r="R25" s="8">
        <f t="shared" si="42"/>
        <v>0.32505025993131559</v>
      </c>
      <c r="S25" s="8">
        <f t="shared" si="42"/>
        <v>0.37174823737056212</v>
      </c>
      <c r="T25" s="8">
        <f t="shared" si="42"/>
        <v>0.3180041910329498</v>
      </c>
      <c r="U25" s="8">
        <f t="shared" si="42"/>
        <v>0.32994084229155113</v>
      </c>
      <c r="V25" s="8">
        <f t="shared" si="42"/>
        <v>0.30127959785101105</v>
      </c>
      <c r="W25" s="8">
        <f t="shared" si="42"/>
        <v>0.28772226887452856</v>
      </c>
      <c r="X25" s="8">
        <f t="shared" si="42"/>
        <v>0.28846462283015789</v>
      </c>
      <c r="Y25" s="12">
        <f t="shared" si="42"/>
        <v>0.2871791276120027</v>
      </c>
      <c r="Z25" s="12">
        <f t="shared" si="42"/>
        <v>0.28218640047240412</v>
      </c>
      <c r="AA25" s="12">
        <f t="shared" si="42"/>
        <v>0.27921641363432398</v>
      </c>
      <c r="AB25" s="12">
        <f t="shared" si="42"/>
        <v>0.26264040160500846</v>
      </c>
      <c r="AC25" s="12">
        <f t="shared" si="42"/>
        <v>0.23962494252289618</v>
      </c>
      <c r="AD25" s="12">
        <f t="shared" si="42"/>
        <v>0.20921197597195557</v>
      </c>
      <c r="AE25" s="12">
        <f t="shared" si="42"/>
        <v>0.2139122370598735</v>
      </c>
      <c r="AF25" s="12">
        <f t="shared" si="42"/>
        <v>0.21294041124227028</v>
      </c>
      <c r="AG25" s="12">
        <f t="shared" si="42"/>
        <v>0.16839328488975183</v>
      </c>
      <c r="AH25" s="12">
        <f t="shared" si="42"/>
        <v>0.17772051494500862</v>
      </c>
      <c r="AI25" s="12">
        <f t="shared" si="42"/>
        <v>0.17909766237337937</v>
      </c>
      <c r="AJ25" s="12">
        <f t="shared" si="42"/>
        <v>0.17763840893209437</v>
      </c>
      <c r="AK25" s="12">
        <f t="shared" si="42"/>
        <v>0.19990509430834358</v>
      </c>
      <c r="AL25" s="12">
        <f t="shared" si="42"/>
        <v>0.17960174073199056</v>
      </c>
      <c r="AM25" s="12">
        <f t="shared" si="42"/>
        <v>0.19700507143426041</v>
      </c>
      <c r="AN25" s="27">
        <f t="shared" si="42"/>
        <v>0.19315777245158941</v>
      </c>
      <c r="AO25" s="12">
        <f t="shared" si="42"/>
        <v>0.21815164196767337</v>
      </c>
      <c r="AP25" s="12">
        <f t="shared" si="42"/>
        <v>0.19027083409968459</v>
      </c>
      <c r="AQ25" s="12">
        <f t="shared" si="42"/>
        <v>0.19874988436851349</v>
      </c>
      <c r="AR25" s="12">
        <f t="shared" si="42"/>
        <v>0.19759115268248267</v>
      </c>
      <c r="AS25" s="12">
        <f t="shared" ref="AS25:AU25" si="43">IF(AS14="","",AS14/AS$21)</f>
        <v>0.18461473518050758</v>
      </c>
      <c r="AT25" s="12">
        <f t="shared" si="43"/>
        <v>0.20423943498342134</v>
      </c>
      <c r="AU25" s="12">
        <f t="shared" si="43"/>
        <v>0.19060097808143942</v>
      </c>
      <c r="AV25" s="12">
        <f t="shared" ref="AV25" si="44">IF(AV14="","",AV14/AV$21)</f>
        <v>0.21159274164940198</v>
      </c>
    </row>
    <row r="26" spans="1:48" x14ac:dyDescent="0.3">
      <c r="E26" s="29"/>
      <c r="M26" s="1" t="str">
        <f t="shared" si="41"/>
        <v>Army</v>
      </c>
      <c r="N26" s="1" t="str">
        <f t="shared" si="41"/>
        <v>Army</v>
      </c>
      <c r="O26" s="8">
        <f t="shared" ref="O26:AR26" si="45">IF(O15="","",O15/O$21)</f>
        <v>0.18955553361500765</v>
      </c>
      <c r="P26" s="8">
        <f t="shared" si="45"/>
        <v>0.25628180091154562</v>
      </c>
      <c r="Q26" s="8">
        <f t="shared" si="45"/>
        <v>0.25212422781178645</v>
      </c>
      <c r="R26" s="8">
        <f t="shared" si="45"/>
        <v>0.25259062508559027</v>
      </c>
      <c r="S26" s="8">
        <f t="shared" si="45"/>
        <v>0.17606663453066587</v>
      </c>
      <c r="T26" s="8">
        <f t="shared" si="45"/>
        <v>0.25296279474534417</v>
      </c>
      <c r="U26" s="8">
        <f t="shared" si="45"/>
        <v>0.26730711328652784</v>
      </c>
      <c r="V26" s="8">
        <f t="shared" si="45"/>
        <v>0.26888559528137707</v>
      </c>
      <c r="W26" s="8">
        <f t="shared" si="45"/>
        <v>0.26579279954143037</v>
      </c>
      <c r="X26" s="8">
        <f t="shared" si="45"/>
        <v>0.2764047685766895</v>
      </c>
      <c r="Y26" s="12">
        <f t="shared" si="45"/>
        <v>0.27865719908206704</v>
      </c>
      <c r="Z26" s="12">
        <f t="shared" si="45"/>
        <v>0.28165275876332257</v>
      </c>
      <c r="AA26" s="12">
        <f t="shared" si="45"/>
        <v>0.2719434796063947</v>
      </c>
      <c r="AB26" s="12">
        <f t="shared" si="45"/>
        <v>0.30352977686813581</v>
      </c>
      <c r="AC26" s="12">
        <f t="shared" si="45"/>
        <v>0.33102711218153108</v>
      </c>
      <c r="AD26" s="12">
        <f t="shared" si="45"/>
        <v>0.35995716286792268</v>
      </c>
      <c r="AE26" s="12">
        <f t="shared" si="45"/>
        <v>0.34447890117546409</v>
      </c>
      <c r="AF26" s="12">
        <f t="shared" si="45"/>
        <v>0.36069315445995315</v>
      </c>
      <c r="AG26" s="12">
        <f t="shared" si="45"/>
        <v>0.40508552799659509</v>
      </c>
      <c r="AH26" s="12">
        <f t="shared" si="45"/>
        <v>0.38575304434912949</v>
      </c>
      <c r="AI26" s="12">
        <f t="shared" si="45"/>
        <v>0.38956005641863595</v>
      </c>
      <c r="AJ26" s="12">
        <f t="shared" si="45"/>
        <v>0.34053861592600349</v>
      </c>
      <c r="AK26" s="12">
        <f t="shared" si="45"/>
        <v>0.30471806127686935</v>
      </c>
      <c r="AL26" s="12">
        <f t="shared" si="45"/>
        <v>0.28418121088415493</v>
      </c>
      <c r="AM26" s="12">
        <f t="shared" si="45"/>
        <v>0.2663161874837352</v>
      </c>
      <c r="AN26" s="27">
        <f t="shared" si="45"/>
        <v>0.26522575410993493</v>
      </c>
      <c r="AO26" s="12">
        <f t="shared" si="45"/>
        <v>0.24925302673020563</v>
      </c>
      <c r="AP26" s="12">
        <f t="shared" si="45"/>
        <v>0.24517577924291953</v>
      </c>
      <c r="AQ26" s="12">
        <f t="shared" si="45"/>
        <v>0.25507496348597891</v>
      </c>
      <c r="AR26" s="12">
        <f t="shared" si="45"/>
        <v>0.24786155233563173</v>
      </c>
      <c r="AS26" s="12">
        <f t="shared" ref="AS26:AU26" si="46">IF(AS15="","",AS15/AS$21)</f>
        <v>0.23826494306346688</v>
      </c>
      <c r="AT26" s="12">
        <f t="shared" si="46"/>
        <v>0.28390523300222997</v>
      </c>
      <c r="AU26" s="12">
        <f t="shared" si="46"/>
        <v>0.27190755268337469</v>
      </c>
      <c r="AV26" s="12">
        <f t="shared" ref="AV26" si="47">IF(AV15="","",AV15/AV$21)</f>
        <v>0.20572305364414403</v>
      </c>
    </row>
    <row r="27" spans="1:48" x14ac:dyDescent="0.3">
      <c r="E27" s="29"/>
      <c r="M27" s="1" t="str">
        <f t="shared" si="41"/>
        <v>Navy</v>
      </c>
      <c r="N27" s="1" t="str">
        <f t="shared" si="41"/>
        <v>F-35 JPO</v>
      </c>
      <c r="O27" s="8" t="str">
        <f t="shared" ref="O27:AR27" si="48">IF(O16="","",O16/O$21)</f>
        <v/>
      </c>
      <c r="P27" s="8" t="str">
        <f t="shared" si="48"/>
        <v/>
      </c>
      <c r="Q27" s="8" t="str">
        <f t="shared" si="48"/>
        <v/>
      </c>
      <c r="R27" s="8" t="str">
        <f t="shared" si="48"/>
        <v/>
      </c>
      <c r="S27" s="8" t="str">
        <f t="shared" si="48"/>
        <v/>
      </c>
      <c r="T27" s="8" t="str">
        <f t="shared" si="48"/>
        <v/>
      </c>
      <c r="U27" s="8" t="str">
        <f t="shared" si="48"/>
        <v/>
      </c>
      <c r="V27" s="8">
        <f t="shared" si="48"/>
        <v>7.141518730089814E-4</v>
      </c>
      <c r="W27" s="8">
        <f t="shared" si="48"/>
        <v>5.5632957230291281E-3</v>
      </c>
      <c r="X27" s="8">
        <f t="shared" si="48"/>
        <v>5.6720680692194641E-3</v>
      </c>
      <c r="Y27" s="12">
        <f t="shared" si="48"/>
        <v>1.3469019104814517E-3</v>
      </c>
      <c r="Z27" s="12">
        <f t="shared" si="48"/>
        <v>1.8656083957363063E-3</v>
      </c>
      <c r="AA27" s="12">
        <f t="shared" si="48"/>
        <v>3.8599622406620669E-5</v>
      </c>
      <c r="AB27" s="12">
        <f t="shared" si="48"/>
        <v>1.1342324495027614E-3</v>
      </c>
      <c r="AC27" s="12">
        <f t="shared" si="48"/>
        <v>8.538424707626506E-4</v>
      </c>
      <c r="AD27" s="12">
        <f t="shared" si="48"/>
        <v>1.1210742981263991E-3</v>
      </c>
      <c r="AE27" s="12">
        <f t="shared" si="48"/>
        <v>2.1486551125682379E-3</v>
      </c>
      <c r="AF27" s="12">
        <f t="shared" si="48"/>
        <v>3.248061744875819E-3</v>
      </c>
      <c r="AG27" s="12">
        <f t="shared" si="48"/>
        <v>7.2102193909077275E-3</v>
      </c>
      <c r="AH27" s="12">
        <f t="shared" si="48"/>
        <v>9.6485706856326188E-3</v>
      </c>
      <c r="AI27" s="12">
        <f t="shared" si="48"/>
        <v>5.1733885166061174E-3</v>
      </c>
      <c r="AJ27" s="12">
        <f t="shared" si="48"/>
        <v>1.3234145788541611E-2</v>
      </c>
      <c r="AK27" s="12">
        <f t="shared" si="48"/>
        <v>1.3118905676163962E-2</v>
      </c>
      <c r="AL27" s="12">
        <f t="shared" si="48"/>
        <v>3.9732932124468871E-2</v>
      </c>
      <c r="AM27" s="12">
        <f t="shared" si="48"/>
        <v>1.3401170505251272E-2</v>
      </c>
      <c r="AN27" s="27">
        <f t="shared" si="48"/>
        <v>4.1540717882110875E-2</v>
      </c>
      <c r="AO27" s="12">
        <f t="shared" si="48"/>
        <v>3.3997613051278901E-2</v>
      </c>
      <c r="AP27" s="12">
        <f t="shared" si="48"/>
        <v>7.5293488339898129E-2</v>
      </c>
      <c r="AQ27" s="12">
        <f t="shared" si="48"/>
        <v>4.4555385491252278E-2</v>
      </c>
      <c r="AR27" s="12">
        <f t="shared" si="48"/>
        <v>4.4925084325552526E-2</v>
      </c>
      <c r="AS27" s="12">
        <f t="shared" ref="AS27:AU27" si="49">IF(AS16="","",AS16/AS$21)</f>
        <v>8.5089940620108051E-2</v>
      </c>
      <c r="AT27" s="12">
        <f t="shared" si="49"/>
        <v>2.5440069517049767E-2</v>
      </c>
      <c r="AU27" s="12">
        <f t="shared" si="49"/>
        <v>5.0052850437591792E-2</v>
      </c>
      <c r="AV27" s="12">
        <f t="shared" ref="AV27" si="50">IF(AV16="","",AV16/AV$21)</f>
        <v>8.4407201073440297E-2</v>
      </c>
    </row>
    <row r="28" spans="1:48" x14ac:dyDescent="0.3">
      <c r="E28" s="29"/>
      <c r="M28" s="1" t="str">
        <f t="shared" si="41"/>
        <v>Navy</v>
      </c>
      <c r="N28" s="1" t="str">
        <f t="shared" si="41"/>
        <v>Navy</v>
      </c>
      <c r="O28" s="8">
        <f t="shared" ref="O28:AR28" si="51">IF(O17="","",O17/O$21)</f>
        <v>0.36547644462418516</v>
      </c>
      <c r="P28" s="8">
        <f t="shared" si="51"/>
        <v>0.30803274331786729</v>
      </c>
      <c r="Q28" s="8">
        <f t="shared" si="51"/>
        <v>0.32935217946791773</v>
      </c>
      <c r="R28" s="8">
        <f t="shared" si="51"/>
        <v>0.3079978517716867</v>
      </c>
      <c r="S28" s="8">
        <f t="shared" si="51"/>
        <v>0.34252842269210426</v>
      </c>
      <c r="T28" s="8">
        <f t="shared" si="51"/>
        <v>0.33133967150955262</v>
      </c>
      <c r="U28" s="8">
        <f t="shared" si="51"/>
        <v>0.29947367805835784</v>
      </c>
      <c r="V28" s="8">
        <f t="shared" si="51"/>
        <v>0.31239998392856516</v>
      </c>
      <c r="W28" s="8">
        <f t="shared" si="51"/>
        <v>0.31856821132506918</v>
      </c>
      <c r="X28" s="8">
        <f t="shared" si="51"/>
        <v>0.30100357386734539</v>
      </c>
      <c r="Y28" s="12">
        <f t="shared" si="51"/>
        <v>0.30487974698523962</v>
      </c>
      <c r="Z28" s="12">
        <f t="shared" si="51"/>
        <v>0.29126711188059279</v>
      </c>
      <c r="AA28" s="12">
        <f t="shared" si="51"/>
        <v>0.28141953540940412</v>
      </c>
      <c r="AB28" s="12">
        <f t="shared" si="51"/>
        <v>0.26766309268364619</v>
      </c>
      <c r="AC28" s="12">
        <f t="shared" si="51"/>
        <v>0.26385637603428191</v>
      </c>
      <c r="AD28" s="12">
        <f t="shared" si="51"/>
        <v>0.2457432662842286</v>
      </c>
      <c r="AE28" s="12">
        <f t="shared" si="51"/>
        <v>0.25180700691698837</v>
      </c>
      <c r="AF28" s="12">
        <f t="shared" si="51"/>
        <v>0.25817630851941137</v>
      </c>
      <c r="AG28" s="12">
        <f t="shared" si="51"/>
        <v>0.24789728466378005</v>
      </c>
      <c r="AH28" s="12">
        <f t="shared" si="51"/>
        <v>0.2413092317677317</v>
      </c>
      <c r="AI28" s="12">
        <f t="shared" si="51"/>
        <v>0.23789701402645547</v>
      </c>
      <c r="AJ28" s="12">
        <f t="shared" si="51"/>
        <v>0.2690732521551541</v>
      </c>
      <c r="AK28" s="12">
        <f t="shared" si="51"/>
        <v>0.251429884343215</v>
      </c>
      <c r="AL28" s="12">
        <f t="shared" si="51"/>
        <v>0.26686913831604342</v>
      </c>
      <c r="AM28" s="12">
        <f t="shared" si="51"/>
        <v>0.28357309664321317</v>
      </c>
      <c r="AN28" s="38">
        <f t="shared" si="51"/>
        <v>0.26805074290642866</v>
      </c>
      <c r="AO28" s="12">
        <f t="shared" si="51"/>
        <v>0.27761922501245723</v>
      </c>
      <c r="AP28" s="12">
        <f t="shared" si="51"/>
        <v>0.26613107668452884</v>
      </c>
      <c r="AQ28" s="12">
        <f t="shared" si="51"/>
        <v>0.25700481400198344</v>
      </c>
      <c r="AR28" s="12">
        <f t="shared" si="51"/>
        <v>0.27289442049736773</v>
      </c>
      <c r="AS28" s="12">
        <f t="shared" ref="AS28:AU28" si="52">IF(AS17="","",AS17/AS$21)</f>
        <v>0.27056972585722039</v>
      </c>
      <c r="AT28" s="12">
        <f t="shared" si="52"/>
        <v>0.26302788159205265</v>
      </c>
      <c r="AU28" s="12">
        <f t="shared" si="52"/>
        <v>0.24891912581502051</v>
      </c>
      <c r="AV28" s="12">
        <f t="shared" ref="AV28" si="53">IF(AV17="","",AV17/AV$21)</f>
        <v>0.2615452399644142</v>
      </c>
    </row>
    <row r="29" spans="1:48" x14ac:dyDescent="0.3">
      <c r="E29" s="29"/>
      <c r="M29" s="1" t="str">
        <f t="shared" si="41"/>
        <v>Other DoD</v>
      </c>
      <c r="N29" s="1" t="str">
        <f t="shared" si="41"/>
        <v>DLA</v>
      </c>
      <c r="O29" s="8">
        <f t="shared" ref="O29:AR29" si="54">IF(O18="","",O18/O$21)</f>
        <v>7.6348816951236742E-2</v>
      </c>
      <c r="P29" s="8">
        <f t="shared" si="54"/>
        <v>8.58105921686588E-2</v>
      </c>
      <c r="Q29" s="8">
        <f t="shared" si="54"/>
        <v>5.5928464543480425E-2</v>
      </c>
      <c r="R29" s="8">
        <f t="shared" si="54"/>
        <v>6.5298691229742495E-2</v>
      </c>
      <c r="S29" s="8">
        <f t="shared" si="54"/>
        <v>5.705292239653665E-2</v>
      </c>
      <c r="T29" s="8">
        <f t="shared" si="54"/>
        <v>5.691582273891474E-2</v>
      </c>
      <c r="U29" s="8">
        <f t="shared" si="54"/>
        <v>6.0998954856445603E-2</v>
      </c>
      <c r="V29" s="8">
        <f t="shared" si="54"/>
        <v>6.8619751755451042E-2</v>
      </c>
      <c r="W29" s="8">
        <f t="shared" si="54"/>
        <v>6.2365957327495586E-2</v>
      </c>
      <c r="X29" s="8">
        <f t="shared" si="54"/>
        <v>6.3398000963569512E-2</v>
      </c>
      <c r="Y29" s="12">
        <f t="shared" si="54"/>
        <v>7.2482401764789664E-2</v>
      </c>
      <c r="Z29" s="12">
        <f t="shared" si="54"/>
        <v>7.9354002318036521E-2</v>
      </c>
      <c r="AA29" s="12">
        <f t="shared" si="54"/>
        <v>8.5926925625926229E-2</v>
      </c>
      <c r="AB29" s="12">
        <f t="shared" si="54"/>
        <v>8.3575543193819851E-2</v>
      </c>
      <c r="AC29" s="12">
        <f t="shared" si="54"/>
        <v>8.5391159600305605E-2</v>
      </c>
      <c r="AD29" s="12">
        <f t="shared" si="54"/>
        <v>0.10507585305394093</v>
      </c>
      <c r="AE29" s="12">
        <f t="shared" si="54"/>
        <v>0.1104429124896122</v>
      </c>
      <c r="AF29" s="12">
        <f t="shared" si="54"/>
        <v>9.3370372934078044E-2</v>
      </c>
      <c r="AG29" s="12">
        <f t="shared" si="54"/>
        <v>9.449843721765866E-2</v>
      </c>
      <c r="AH29" s="12">
        <f t="shared" si="54"/>
        <v>9.9659371697436244E-2</v>
      </c>
      <c r="AI29" s="12">
        <f t="shared" si="54"/>
        <v>9.6434354373112111E-2</v>
      </c>
      <c r="AJ29" s="12">
        <f t="shared" si="54"/>
        <v>9.810098226160581E-2</v>
      </c>
      <c r="AK29" s="12">
        <f t="shared" si="54"/>
        <v>0.12076512773157043</v>
      </c>
      <c r="AL29" s="12">
        <f t="shared" si="54"/>
        <v>0.11014901396347834</v>
      </c>
      <c r="AM29" s="12">
        <f t="shared" si="54"/>
        <v>0.11395996215077679</v>
      </c>
      <c r="AN29" s="27">
        <f t="shared" si="54"/>
        <v>0.1125550987964449</v>
      </c>
      <c r="AO29" s="12">
        <f t="shared" si="54"/>
        <v>0.10135891276084893</v>
      </c>
      <c r="AP29" s="12">
        <f t="shared" si="54"/>
        <v>0.1102159087801684</v>
      </c>
      <c r="AQ29" s="12">
        <f t="shared" si="54"/>
        <v>0.12668496026986578</v>
      </c>
      <c r="AR29" s="12">
        <f t="shared" si="54"/>
        <v>0.115128319151936</v>
      </c>
      <c r="AS29" s="12">
        <f t="shared" ref="AS29:AU29" si="55">IF(AS18="","",AS18/AS$21)</f>
        <v>9.9290988923014439E-2</v>
      </c>
      <c r="AT29" s="12">
        <f t="shared" si="55"/>
        <v>0.10113631321462123</v>
      </c>
      <c r="AU29" s="12">
        <f t="shared" si="55"/>
        <v>0.11625948187650703</v>
      </c>
      <c r="AV29" s="12">
        <f t="shared" ref="AV29" si="56">IF(AV18="","",AV18/AV$21)</f>
        <v>9.9585217477744306E-2</v>
      </c>
    </row>
    <row r="30" spans="1:48" x14ac:dyDescent="0.3">
      <c r="E30" s="29"/>
      <c r="M30" s="1" t="str">
        <f t="shared" si="41"/>
        <v>Other DoD</v>
      </c>
      <c r="N30" s="1" t="str">
        <f t="shared" si="41"/>
        <v>MDA</v>
      </c>
      <c r="O30" s="8" t="str">
        <f t="shared" ref="O30:AR30" si="57">IF(O19="","",O19/O$21)</f>
        <v/>
      </c>
      <c r="P30" s="8" t="str">
        <f t="shared" si="57"/>
        <v/>
      </c>
      <c r="Q30" s="8" t="str">
        <f t="shared" si="57"/>
        <v/>
      </c>
      <c r="R30" s="8" t="str">
        <f t="shared" si="57"/>
        <v/>
      </c>
      <c r="S30" s="8">
        <f t="shared" si="57"/>
        <v>2.9339559362298673E-3</v>
      </c>
      <c r="T30" s="8">
        <f t="shared" si="57"/>
        <v>2.1579031229955431E-3</v>
      </c>
      <c r="U30" s="8">
        <f t="shared" si="57"/>
        <v>2.5353160436676092E-3</v>
      </c>
      <c r="V30" s="8">
        <f t="shared" si="57"/>
        <v>3.3533458182924119E-3</v>
      </c>
      <c r="W30" s="8">
        <f t="shared" si="57"/>
        <v>4.7200215889600721E-3</v>
      </c>
      <c r="X30" s="8">
        <f t="shared" si="57"/>
        <v>7.5775460613864169E-3</v>
      </c>
      <c r="Y30" s="12">
        <f t="shared" si="57"/>
        <v>1.0394126550492834E-2</v>
      </c>
      <c r="Z30" s="12">
        <f t="shared" si="57"/>
        <v>1.1618644538179939E-2</v>
      </c>
      <c r="AA30" s="12">
        <f t="shared" si="57"/>
        <v>1.4639639834316638E-2</v>
      </c>
      <c r="AB30" s="12">
        <f t="shared" si="57"/>
        <v>1.2629206789873917E-2</v>
      </c>
      <c r="AC30" s="12">
        <f t="shared" si="57"/>
        <v>1.4723599124234699E-2</v>
      </c>
      <c r="AD30" s="12">
        <f t="shared" si="57"/>
        <v>1.4460956480114331E-2</v>
      </c>
      <c r="AE30" s="12">
        <f t="shared" si="57"/>
        <v>1.1832788494354485E-2</v>
      </c>
      <c r="AF30" s="12">
        <f t="shared" si="57"/>
        <v>1.5020500693744455E-2</v>
      </c>
      <c r="AG30" s="12">
        <f t="shared" si="57"/>
        <v>1.52392704291973E-2</v>
      </c>
      <c r="AH30" s="12">
        <f t="shared" si="57"/>
        <v>1.4869198643814054E-2</v>
      </c>
      <c r="AI30" s="12">
        <f t="shared" si="57"/>
        <v>1.4781717932999981E-2</v>
      </c>
      <c r="AJ30" s="12">
        <f t="shared" si="57"/>
        <v>1.4602941561602625E-2</v>
      </c>
      <c r="AK30" s="12">
        <f t="shared" si="57"/>
        <v>1.9229032180018396E-2</v>
      </c>
      <c r="AL30" s="12">
        <f t="shared" si="57"/>
        <v>2.5125521532079063E-2</v>
      </c>
      <c r="AM30" s="12">
        <f t="shared" si="57"/>
        <v>2.1359624207774257E-2</v>
      </c>
      <c r="AN30" s="27">
        <f t="shared" si="57"/>
        <v>1.7099802462235903E-2</v>
      </c>
      <c r="AO30" s="12">
        <f t="shared" si="57"/>
        <v>2.2084200870910675E-2</v>
      </c>
      <c r="AP30" s="12">
        <f t="shared" si="57"/>
        <v>1.6883956028675217E-2</v>
      </c>
      <c r="AQ30" s="12">
        <f t="shared" si="57"/>
        <v>2.3103961983474957E-2</v>
      </c>
      <c r="AR30" s="12">
        <f t="shared" si="57"/>
        <v>2.2958487891767475E-2</v>
      </c>
      <c r="AS30" s="12">
        <f t="shared" ref="AS30:AU30" si="58">IF(AS19="","",AS19/AS$21)</f>
        <v>2.9169839285878567E-2</v>
      </c>
      <c r="AT30" s="12">
        <f t="shared" si="58"/>
        <v>2.2778839062490029E-2</v>
      </c>
      <c r="AU30" s="12">
        <f t="shared" si="58"/>
        <v>2.3752295052466531E-2</v>
      </c>
      <c r="AV30" s="12">
        <f t="shared" ref="AV30" si="59">IF(AV19="","",AV19/AV$21)</f>
        <v>2.2117559874811402E-2</v>
      </c>
    </row>
    <row r="31" spans="1:48" x14ac:dyDescent="0.3">
      <c r="E31" s="29"/>
      <c r="M31" s="1" t="str">
        <f t="shared" si="41"/>
        <v>Other DoD</v>
      </c>
      <c r="N31" s="1" t="str">
        <f t="shared" si="41"/>
        <v>Other DoD</v>
      </c>
      <c r="O31" s="8">
        <f t="shared" ref="O31:AR31" si="60">IF(O20="","",O20/O$21)</f>
        <v>2.7678017601380406E-2</v>
      </c>
      <c r="P31" s="8">
        <f t="shared" si="60"/>
        <v>2.9465460348556075E-2</v>
      </c>
      <c r="Q31" s="8">
        <f t="shared" si="60"/>
        <v>4.9786055603625194E-2</v>
      </c>
      <c r="R31" s="8">
        <f t="shared" si="60"/>
        <v>4.9062571981664929E-2</v>
      </c>
      <c r="S31" s="8">
        <f t="shared" si="60"/>
        <v>4.9669827073901343E-2</v>
      </c>
      <c r="T31" s="8">
        <f t="shared" si="60"/>
        <v>3.8619616850243038E-2</v>
      </c>
      <c r="U31" s="8">
        <f t="shared" si="60"/>
        <v>3.974409546344989E-2</v>
      </c>
      <c r="V31" s="8">
        <f t="shared" si="60"/>
        <v>4.4747573492294371E-2</v>
      </c>
      <c r="W31" s="8">
        <f t="shared" si="60"/>
        <v>5.5267445619487016E-2</v>
      </c>
      <c r="X31" s="8">
        <f t="shared" si="60"/>
        <v>5.7479419631631848E-2</v>
      </c>
      <c r="Y31" s="12">
        <f t="shared" si="60"/>
        <v>4.5060496094926773E-2</v>
      </c>
      <c r="Z31" s="12">
        <f t="shared" si="60"/>
        <v>5.2055473631727696E-2</v>
      </c>
      <c r="AA31" s="12">
        <f t="shared" si="60"/>
        <v>6.6815406267227928E-2</v>
      </c>
      <c r="AB31" s="12">
        <f t="shared" si="60"/>
        <v>6.8827746410012894E-2</v>
      </c>
      <c r="AC31" s="12">
        <f t="shared" si="60"/>
        <v>6.4522968065987937E-2</v>
      </c>
      <c r="AD31" s="12">
        <f t="shared" si="60"/>
        <v>6.4429711043711438E-2</v>
      </c>
      <c r="AE31" s="12">
        <f t="shared" si="60"/>
        <v>6.5377498751139171E-2</v>
      </c>
      <c r="AF31" s="12">
        <f t="shared" si="60"/>
        <v>5.6551190405666925E-2</v>
      </c>
      <c r="AG31" s="12">
        <f t="shared" si="60"/>
        <v>6.1675975412109216E-2</v>
      </c>
      <c r="AH31" s="12">
        <f t="shared" si="60"/>
        <v>7.1040067911247368E-2</v>
      </c>
      <c r="AI31" s="12">
        <f t="shared" si="60"/>
        <v>7.7055806358810874E-2</v>
      </c>
      <c r="AJ31" s="12">
        <f t="shared" si="60"/>
        <v>8.6811653374998063E-2</v>
      </c>
      <c r="AK31" s="12">
        <f t="shared" si="60"/>
        <v>9.0833894483819441E-2</v>
      </c>
      <c r="AL31" s="12">
        <f t="shared" si="60"/>
        <v>9.4340442447784681E-2</v>
      </c>
      <c r="AM31" s="12">
        <f t="shared" si="60"/>
        <v>0.10438488757498915</v>
      </c>
      <c r="AN31" s="27">
        <f t="shared" si="60"/>
        <v>0.10237011139125532</v>
      </c>
      <c r="AO31" s="12">
        <f t="shared" si="60"/>
        <v>9.7535379606625353E-2</v>
      </c>
      <c r="AP31" s="12">
        <f t="shared" si="60"/>
        <v>9.6028956824125294E-2</v>
      </c>
      <c r="AQ31" s="12">
        <f t="shared" si="60"/>
        <v>9.4826030398931144E-2</v>
      </c>
      <c r="AR31" s="12">
        <f t="shared" si="60"/>
        <v>9.8640983115261816E-2</v>
      </c>
      <c r="AS31" s="12">
        <f t="shared" ref="AS31:AU31" si="61">IF(AS20="","",AS20/AS$21)</f>
        <v>9.29998270698041E-2</v>
      </c>
      <c r="AT31" s="12">
        <f t="shared" si="61"/>
        <v>9.9472228628134957E-2</v>
      </c>
      <c r="AU31" s="12">
        <f t="shared" si="61"/>
        <v>9.8507716053600092E-2</v>
      </c>
      <c r="AV31" s="12">
        <f t="shared" ref="AV31" si="62">IF(AV20="","",AV20/AV$21)</f>
        <v>0.1150289863160439</v>
      </c>
    </row>
    <row r="32" spans="1:48" x14ac:dyDescent="0.3">
      <c r="E32" s="29"/>
      <c r="N32" s="29" t="s">
        <v>21</v>
      </c>
      <c r="O32" s="12">
        <f t="shared" ref="O32:Z32" si="63">IF(SUM(O25:O31)=1,1,FALSE)</f>
        <v>1</v>
      </c>
      <c r="P32" s="29">
        <f t="shared" si="63"/>
        <v>1</v>
      </c>
      <c r="Q32" s="29">
        <f t="shared" si="63"/>
        <v>1</v>
      </c>
      <c r="R32" s="29">
        <f t="shared" si="63"/>
        <v>1</v>
      </c>
      <c r="S32" s="29">
        <f t="shared" si="63"/>
        <v>1</v>
      </c>
      <c r="T32" s="29">
        <f t="shared" si="63"/>
        <v>1</v>
      </c>
      <c r="U32" s="29">
        <f t="shared" si="63"/>
        <v>1</v>
      </c>
      <c r="V32" s="29">
        <f t="shared" si="63"/>
        <v>1</v>
      </c>
      <c r="W32" s="29">
        <f t="shared" si="63"/>
        <v>1</v>
      </c>
      <c r="X32" s="29">
        <f t="shared" si="63"/>
        <v>1</v>
      </c>
      <c r="Y32" s="12">
        <f t="shared" si="63"/>
        <v>1</v>
      </c>
      <c r="Z32" s="12">
        <f t="shared" si="63"/>
        <v>1</v>
      </c>
      <c r="AA32" s="12" t="b">
        <f t="shared" ref="AA32:AR32" si="64">SUM(AA25:AA31)=1</f>
        <v>1</v>
      </c>
      <c r="AB32" s="12" t="b">
        <f t="shared" si="64"/>
        <v>1</v>
      </c>
      <c r="AC32" s="12" t="b">
        <f t="shared" si="64"/>
        <v>1</v>
      </c>
      <c r="AD32" s="12" t="b">
        <f t="shared" si="64"/>
        <v>1</v>
      </c>
      <c r="AE32" s="12" t="b">
        <f t="shared" si="64"/>
        <v>1</v>
      </c>
      <c r="AF32" s="12" t="b">
        <f t="shared" si="64"/>
        <v>1</v>
      </c>
      <c r="AG32" s="12" t="b">
        <f t="shared" si="64"/>
        <v>1</v>
      </c>
      <c r="AH32" s="12" t="b">
        <f t="shared" si="64"/>
        <v>1</v>
      </c>
      <c r="AI32" s="12" t="b">
        <f t="shared" si="64"/>
        <v>1</v>
      </c>
      <c r="AJ32" s="12" t="b">
        <f t="shared" si="64"/>
        <v>1</v>
      </c>
      <c r="AK32" s="12" t="b">
        <f t="shared" si="64"/>
        <v>1</v>
      </c>
      <c r="AL32" s="12" t="b">
        <f t="shared" si="64"/>
        <v>1</v>
      </c>
      <c r="AM32" s="12" t="b">
        <f t="shared" si="64"/>
        <v>1</v>
      </c>
      <c r="AN32" s="12" t="b">
        <f t="shared" si="64"/>
        <v>1</v>
      </c>
      <c r="AO32" s="12" t="b">
        <f t="shared" si="64"/>
        <v>1</v>
      </c>
      <c r="AP32" s="12" t="b">
        <f t="shared" si="64"/>
        <v>1</v>
      </c>
      <c r="AQ32" s="12" t="b">
        <f t="shared" si="64"/>
        <v>1</v>
      </c>
      <c r="AR32" s="12" t="b">
        <f t="shared" si="64"/>
        <v>1</v>
      </c>
      <c r="AS32" s="12" t="b">
        <f t="shared" ref="AS32:AU32" si="65">SUM(AS25:AS31)=1</f>
        <v>1</v>
      </c>
      <c r="AT32" s="12" t="b">
        <f t="shared" si="65"/>
        <v>1</v>
      </c>
      <c r="AU32" s="12" t="b">
        <f t="shared" si="65"/>
        <v>1</v>
      </c>
      <c r="AV32" s="12" t="b">
        <f t="shared" ref="AV32" si="66">SUM(AV25:AV31)=1</f>
        <v>1</v>
      </c>
    </row>
    <row r="33" spans="25:47" x14ac:dyDescent="0.3"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37"/>
      <c r="AO33" s="21"/>
      <c r="AP33" s="21"/>
      <c r="AQ33" s="21"/>
      <c r="AR33" s="21"/>
      <c r="AS33" s="21"/>
      <c r="AT33" s="21"/>
      <c r="AU33" s="21"/>
    </row>
    <row r="34" spans="25:47" x14ac:dyDescent="0.3">
      <c r="Y34" s="21"/>
      <c r="AC34" s="36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T2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ColWidth="11.5546875" defaultRowHeight="14.4" x14ac:dyDescent="0.3"/>
  <cols>
    <col min="12" max="12" width="18" customWidth="1"/>
    <col min="13" max="44" width="8.6640625" customWidth="1"/>
    <col min="45" max="45" width="7.88671875" customWidth="1"/>
  </cols>
  <sheetData>
    <row r="1" spans="1:46" ht="12.75" customHeight="1" x14ac:dyDescent="0.3">
      <c r="A1" s="45">
        <v>1000000000</v>
      </c>
      <c r="L1" s="5" t="s">
        <v>157</v>
      </c>
      <c r="M1" s="5" t="s">
        <v>158</v>
      </c>
      <c r="N1" s="5" t="s">
        <v>159</v>
      </c>
      <c r="O1" s="5" t="s">
        <v>160</v>
      </c>
      <c r="P1" s="5" t="s">
        <v>161</v>
      </c>
      <c r="Q1" s="5" t="s">
        <v>162</v>
      </c>
      <c r="R1" s="5" t="s">
        <v>163</v>
      </c>
      <c r="S1" s="5" t="s">
        <v>164</v>
      </c>
      <c r="T1" s="5" t="s">
        <v>165</v>
      </c>
      <c r="U1" s="5" t="s">
        <v>166</v>
      </c>
      <c r="V1" s="5" t="s">
        <v>167</v>
      </c>
      <c r="W1" s="5" t="s">
        <v>168</v>
      </c>
      <c r="X1" s="5" t="s">
        <v>169</v>
      </c>
      <c r="Y1" s="5" t="s">
        <v>170</v>
      </c>
      <c r="Z1" s="5" t="s">
        <v>171</v>
      </c>
      <c r="AA1" s="5" t="s">
        <v>172</v>
      </c>
      <c r="AB1" s="5" t="s">
        <v>173</v>
      </c>
      <c r="AC1" s="5" t="s">
        <v>174</v>
      </c>
      <c r="AD1" s="5" t="s">
        <v>175</v>
      </c>
      <c r="AE1" s="5" t="s">
        <v>176</v>
      </c>
      <c r="AF1" s="5" t="s">
        <v>177</v>
      </c>
      <c r="AG1" s="5" t="s">
        <v>178</v>
      </c>
      <c r="AH1" s="5" t="s">
        <v>179</v>
      </c>
      <c r="AI1" s="5" t="s">
        <v>180</v>
      </c>
      <c r="AJ1" s="5" t="s">
        <v>181</v>
      </c>
      <c r="AK1" s="5" t="s">
        <v>182</v>
      </c>
      <c r="AL1" s="5" t="s">
        <v>183</v>
      </c>
      <c r="AM1" s="5" t="s">
        <v>184</v>
      </c>
      <c r="AN1" s="5" t="s">
        <v>185</v>
      </c>
      <c r="AO1" s="5" t="s">
        <v>186</v>
      </c>
      <c r="AP1" s="5" t="s">
        <v>187</v>
      </c>
      <c r="AQ1" s="5" t="s">
        <v>188</v>
      </c>
      <c r="AR1" s="5" t="s">
        <v>189</v>
      </c>
      <c r="AS1" s="5" t="s">
        <v>190</v>
      </c>
      <c r="AT1" t="s">
        <v>191</v>
      </c>
    </row>
    <row r="2" spans="1:46" x14ac:dyDescent="0.3">
      <c r="A2" t="str">
        <f>L2</f>
        <v>Products (All)</v>
      </c>
      <c r="L2" s="15" t="s">
        <v>192</v>
      </c>
      <c r="M2" s="11">
        <v>68380721115</v>
      </c>
      <c r="N2" s="11">
        <v>73383395678</v>
      </c>
      <c r="O2" s="11">
        <v>60090730088</v>
      </c>
      <c r="P2" s="11">
        <v>60299705534</v>
      </c>
      <c r="Q2" s="11">
        <v>51512841085</v>
      </c>
      <c r="R2" s="11">
        <v>49691607958</v>
      </c>
      <c r="S2" s="11">
        <v>52193436723</v>
      </c>
      <c r="T2" s="11">
        <v>49278780640</v>
      </c>
      <c r="U2" s="11">
        <v>48098195391</v>
      </c>
      <c r="V2" s="11">
        <v>51802770524</v>
      </c>
      <c r="W2" s="11">
        <v>59593906260.513397</v>
      </c>
      <c r="X2" s="11">
        <v>65032039465.759102</v>
      </c>
      <c r="Y2" s="11">
        <v>76869019774.499802</v>
      </c>
      <c r="Z2" s="11">
        <v>94870527667.124496</v>
      </c>
      <c r="AA2" s="11">
        <v>103856299474.658</v>
      </c>
      <c r="AB2" s="11">
        <v>123344298471.28999</v>
      </c>
      <c r="AC2" s="11">
        <v>136246997536.19</v>
      </c>
      <c r="AD2" s="11">
        <v>158496585570.479</v>
      </c>
      <c r="AE2" s="11">
        <v>190007374324.84</v>
      </c>
      <c r="AF2" s="11">
        <v>173665720938.89899</v>
      </c>
      <c r="AG2" s="11">
        <v>162004877465.05399</v>
      </c>
      <c r="AH2" s="11">
        <v>173089498127.22101</v>
      </c>
      <c r="AI2" s="11">
        <v>171551949591.323</v>
      </c>
      <c r="AJ2" s="11">
        <v>147636992849.78699</v>
      </c>
      <c r="AK2" s="11">
        <v>129376750246.894</v>
      </c>
      <c r="AL2" s="11">
        <v>129800148412.8</v>
      </c>
      <c r="AM2" s="11">
        <v>148647289683.22299</v>
      </c>
      <c r="AN2" s="11">
        <v>163617712425.285</v>
      </c>
      <c r="AO2" s="11">
        <v>183153388259.07401</v>
      </c>
      <c r="AP2" s="11">
        <v>193258206970.21701</v>
      </c>
      <c r="AQ2" s="11">
        <v>218415522866.05399</v>
      </c>
      <c r="AR2" s="11">
        <v>194231068389.017</v>
      </c>
      <c r="AS2" s="11">
        <v>209698952347.814</v>
      </c>
      <c r="AT2">
        <v>107342035662.785</v>
      </c>
    </row>
    <row r="3" spans="1:46" x14ac:dyDescent="0.3">
      <c r="A3" t="str">
        <f>L3</f>
        <v>R&amp;D</v>
      </c>
      <c r="L3" s="15" t="s">
        <v>194</v>
      </c>
      <c r="M3" s="11">
        <v>20916048764</v>
      </c>
      <c r="N3" s="11">
        <v>21082558949</v>
      </c>
      <c r="O3" s="11">
        <v>22015936589</v>
      </c>
      <c r="P3" s="11">
        <v>22627218443</v>
      </c>
      <c r="Q3" s="11">
        <v>22528739720</v>
      </c>
      <c r="R3" s="11">
        <v>22289753200</v>
      </c>
      <c r="S3" s="11">
        <v>20883686124</v>
      </c>
      <c r="T3" s="11">
        <v>20471595002</v>
      </c>
      <c r="U3" s="11">
        <v>20666428473</v>
      </c>
      <c r="V3" s="11">
        <v>20058524094</v>
      </c>
      <c r="W3" s="11">
        <v>20084351696.202999</v>
      </c>
      <c r="X3" s="11">
        <v>21805938374.388</v>
      </c>
      <c r="Y3" s="11">
        <v>25937701558.6231</v>
      </c>
      <c r="Z3" s="11">
        <v>29608841824.555801</v>
      </c>
      <c r="AA3" s="11">
        <v>31287690940.3064</v>
      </c>
      <c r="AB3" s="11">
        <v>35782479960.609299</v>
      </c>
      <c r="AC3" s="11">
        <v>39378760539.740799</v>
      </c>
      <c r="AD3" s="11">
        <v>42273090487.652</v>
      </c>
      <c r="AE3" s="11">
        <v>41172918152.905403</v>
      </c>
      <c r="AF3" s="11">
        <v>43777181278.700401</v>
      </c>
      <c r="AG3" s="11">
        <v>41468625841.8582</v>
      </c>
      <c r="AH3" s="11">
        <v>39034114782.319603</v>
      </c>
      <c r="AI3" s="11">
        <v>34976010465.143097</v>
      </c>
      <c r="AJ3" s="11">
        <v>27989076518.874599</v>
      </c>
      <c r="AK3" s="11">
        <v>25700436217.2794</v>
      </c>
      <c r="AL3" s="11">
        <v>23787182030.223801</v>
      </c>
      <c r="AM3" s="11">
        <v>24585898132.393799</v>
      </c>
      <c r="AN3" s="11">
        <v>25646797869.499599</v>
      </c>
      <c r="AO3" s="11">
        <v>27288898604.041698</v>
      </c>
      <c r="AP3" s="11">
        <v>30904497445.089699</v>
      </c>
      <c r="AQ3" s="11">
        <v>31752924773.883301</v>
      </c>
      <c r="AR3" s="11">
        <v>32713479122.333302</v>
      </c>
      <c r="AS3" s="11">
        <v>35115473601.692497</v>
      </c>
      <c r="AT3">
        <v>22510895227.493999</v>
      </c>
    </row>
    <row r="4" spans="1:46" ht="30" customHeight="1" x14ac:dyDescent="0.3">
      <c r="A4" t="str">
        <f>L4</f>
        <v>Services (Non-R&amp;D)</v>
      </c>
      <c r="L4" s="15" t="s">
        <v>195</v>
      </c>
      <c r="M4" s="11">
        <v>31053359526</v>
      </c>
      <c r="N4" s="11">
        <v>41688239217</v>
      </c>
      <c r="O4" s="11">
        <v>41299993873</v>
      </c>
      <c r="P4" s="11">
        <v>38446458165</v>
      </c>
      <c r="Q4" s="11">
        <v>43120321920</v>
      </c>
      <c r="R4" s="11">
        <v>44610653710</v>
      </c>
      <c r="S4" s="11">
        <v>45371656251</v>
      </c>
      <c r="T4" s="11">
        <v>46231776237</v>
      </c>
      <c r="U4" s="11">
        <v>48201258303</v>
      </c>
      <c r="V4" s="11">
        <v>50323741870</v>
      </c>
      <c r="W4" s="11">
        <v>52470721391.132401</v>
      </c>
      <c r="X4" s="11">
        <v>57145822127.7463</v>
      </c>
      <c r="Y4" s="11">
        <v>66919716030.711197</v>
      </c>
      <c r="Z4" s="11">
        <v>86977977020.482697</v>
      </c>
      <c r="AA4" s="11">
        <v>94610888438.041901</v>
      </c>
      <c r="AB4" s="11">
        <v>106532779957.868</v>
      </c>
      <c r="AC4" s="11">
        <v>119429671740.11501</v>
      </c>
      <c r="AD4" s="11">
        <v>127365756937.728</v>
      </c>
      <c r="AE4" s="11">
        <v>146807439226.44</v>
      </c>
      <c r="AF4" s="11">
        <v>164111492401.25299</v>
      </c>
      <c r="AG4" s="11">
        <v>158930619453.754</v>
      </c>
      <c r="AH4" s="11">
        <v>156442443876.72198</v>
      </c>
      <c r="AI4" s="11">
        <v>151108477076.92099</v>
      </c>
      <c r="AJ4" s="11">
        <v>130955082697.14</v>
      </c>
      <c r="AK4" s="11">
        <v>128207174160.326</v>
      </c>
      <c r="AL4" s="11">
        <v>120597081323.601</v>
      </c>
      <c r="AM4" s="11">
        <v>125125016283.345</v>
      </c>
      <c r="AN4" s="11">
        <v>131349990903.554</v>
      </c>
      <c r="AO4" s="11">
        <v>148513746685.703</v>
      </c>
      <c r="AP4" s="11">
        <v>159692235849.63901</v>
      </c>
      <c r="AQ4" s="11">
        <v>172432736908.026</v>
      </c>
      <c r="AR4" s="11">
        <v>160118954770.30701</v>
      </c>
      <c r="AS4" s="11">
        <v>169506266099.698</v>
      </c>
      <c r="AT4">
        <v>86147605480.446396</v>
      </c>
    </row>
    <row r="5" spans="1:46" ht="30" customHeight="1" x14ac:dyDescent="0.3">
      <c r="A5" t="str">
        <f>L5</f>
        <v>Unlabeled</v>
      </c>
      <c r="L5" s="15" t="s">
        <v>193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>
        <v>29507158.538600001</v>
      </c>
      <c r="X5" s="11">
        <v>9838575.9429000001</v>
      </c>
      <c r="Y5" s="11">
        <v>84083862.294300005</v>
      </c>
      <c r="Z5" s="11">
        <v>75741000.173999995</v>
      </c>
      <c r="AA5" s="11">
        <v>7078195.7825999996</v>
      </c>
      <c r="AB5" s="11">
        <v>3802636.1222999999</v>
      </c>
      <c r="AC5" s="11">
        <v>109748294.80769999</v>
      </c>
      <c r="AD5" s="11">
        <v>18047585.049899999</v>
      </c>
      <c r="AE5" s="11">
        <v>368043.21919999999</v>
      </c>
      <c r="AF5" s="11">
        <v>986168.13329999999</v>
      </c>
      <c r="AG5" s="11">
        <v>-253919.658</v>
      </c>
      <c r="AH5" s="11">
        <v>-140825.10130000001</v>
      </c>
      <c r="AI5" s="11">
        <v>-6477.8001000000004</v>
      </c>
      <c r="AJ5" s="11">
        <v>-99723.120599999995</v>
      </c>
      <c r="AK5" s="11"/>
      <c r="AL5" s="11">
        <v>30000</v>
      </c>
      <c r="AM5" s="11">
        <v>3581529.4308000002</v>
      </c>
      <c r="AN5" s="11">
        <v>1345607</v>
      </c>
      <c r="AO5" s="11">
        <v>-212795.36720000001</v>
      </c>
      <c r="AP5" s="11">
        <v>465885</v>
      </c>
      <c r="AQ5" s="11">
        <v>314555.625</v>
      </c>
      <c r="AR5" s="11">
        <v>386316</v>
      </c>
      <c r="AS5" s="11">
        <v>0</v>
      </c>
      <c r="AT5">
        <v>10000</v>
      </c>
    </row>
    <row r="6" spans="1:46" x14ac:dyDescent="0.3">
      <c r="A6" t="str">
        <f>L6</f>
        <v>Grand Total</v>
      </c>
      <c r="L6" s="41" t="s">
        <v>24</v>
      </c>
      <c r="M6" s="11">
        <f>SUBTOTAL(9,M2:M5)</f>
        <v>120350129405</v>
      </c>
      <c r="N6" s="11">
        <f t="shared" ref="N6:AT6" si="0">SUBTOTAL(9,N2:N5)</f>
        <v>136154193844</v>
      </c>
      <c r="O6" s="11">
        <f t="shared" si="0"/>
        <v>123406660550</v>
      </c>
      <c r="P6" s="11">
        <f t="shared" si="0"/>
        <v>121373382142</v>
      </c>
      <c r="Q6" s="11">
        <f t="shared" si="0"/>
        <v>117161902725</v>
      </c>
      <c r="R6" s="11">
        <f t="shared" si="0"/>
        <v>116592014868</v>
      </c>
      <c r="S6" s="11">
        <f t="shared" si="0"/>
        <v>118448779098</v>
      </c>
      <c r="T6" s="11">
        <f t="shared" si="0"/>
        <v>115982151879</v>
      </c>
      <c r="U6" s="11">
        <f t="shared" si="0"/>
        <v>116965882167</v>
      </c>
      <c r="V6" s="11">
        <f t="shared" si="0"/>
        <v>122185036488</v>
      </c>
      <c r="W6" s="11">
        <f t="shared" si="0"/>
        <v>132178486506.38741</v>
      </c>
      <c r="X6" s="11">
        <f t="shared" si="0"/>
        <v>143993638543.8363</v>
      </c>
      <c r="Y6" s="11">
        <f t="shared" si="0"/>
        <v>169810521226.12842</v>
      </c>
      <c r="Z6" s="11">
        <f t="shared" si="0"/>
        <v>211533087512.33701</v>
      </c>
      <c r="AA6" s="11">
        <f t="shared" si="0"/>
        <v>229761957048.78888</v>
      </c>
      <c r="AB6" s="11">
        <f t="shared" si="0"/>
        <v>265663361025.88959</v>
      </c>
      <c r="AC6" s="11">
        <f t="shared" si="0"/>
        <v>295165178110.85345</v>
      </c>
      <c r="AD6" s="11">
        <f t="shared" si="0"/>
        <v>328153480580.90894</v>
      </c>
      <c r="AE6" s="11">
        <f t="shared" si="0"/>
        <v>377988099747.4046</v>
      </c>
      <c r="AF6" s="11">
        <f t="shared" si="0"/>
        <v>381555380786.98572</v>
      </c>
      <c r="AG6" s="11">
        <f t="shared" si="0"/>
        <v>362403868841.00812</v>
      </c>
      <c r="AH6" s="11">
        <f t="shared" si="0"/>
        <v>368565915961.16125</v>
      </c>
      <c r="AI6" s="11">
        <f t="shared" si="0"/>
        <v>357636430655.58698</v>
      </c>
      <c r="AJ6" s="11">
        <f t="shared" si="0"/>
        <v>306581052342.68097</v>
      </c>
      <c r="AK6" s="11">
        <f t="shared" si="0"/>
        <v>283284360624.49939</v>
      </c>
      <c r="AL6" s="11">
        <f t="shared" si="0"/>
        <v>274184441766.62482</v>
      </c>
      <c r="AM6" s="11">
        <f t="shared" si="0"/>
        <v>298361785628.39258</v>
      </c>
      <c r="AN6" s="11">
        <f t="shared" si="0"/>
        <v>320615846805.33862</v>
      </c>
      <c r="AO6" s="11">
        <f t="shared" si="0"/>
        <v>358955820753.45154</v>
      </c>
      <c r="AP6" s="11">
        <f t="shared" si="0"/>
        <v>383855406149.94568</v>
      </c>
      <c r="AQ6" s="11">
        <f t="shared" si="0"/>
        <v>422601499103.58826</v>
      </c>
      <c r="AR6" s="11">
        <f t="shared" si="0"/>
        <v>387063888597.65735</v>
      </c>
      <c r="AS6" s="11">
        <f t="shared" si="0"/>
        <v>414320692049.20447</v>
      </c>
      <c r="AT6" s="11">
        <f t="shared" si="0"/>
        <v>216000546370.7254</v>
      </c>
    </row>
    <row r="7" spans="1:46" ht="12.75" customHeight="1" x14ac:dyDescent="0.3"/>
    <row r="8" spans="1:46" x14ac:dyDescent="0.3">
      <c r="A8" s="26" t="s">
        <v>106</v>
      </c>
      <c r="B8" s="6">
        <f>AL8</f>
        <v>2015</v>
      </c>
      <c r="C8" s="20">
        <f t="shared" ref="C8:E9" si="1">AR8</f>
        <v>2021</v>
      </c>
      <c r="D8" s="20">
        <f t="shared" si="1"/>
        <v>2022</v>
      </c>
      <c r="E8" s="20">
        <f t="shared" si="1"/>
        <v>2023</v>
      </c>
      <c r="F8" s="20" t="str">
        <f>C8&amp;"-"&amp;$D8</f>
        <v>2021-2022</v>
      </c>
      <c r="G8" s="20" t="str">
        <f>B8&amp;"-"&amp;$D8</f>
        <v>2015-2022</v>
      </c>
      <c r="H8" s="20" t="str">
        <f>$E8&amp;"/"&amp;D8</f>
        <v>2023/2022</v>
      </c>
      <c r="I8" s="20" t="str">
        <f>"Share "&amp;AS8</f>
        <v>Share 2022</v>
      </c>
      <c r="J8" s="20" t="str">
        <f>"Share "&amp;AT8</f>
        <v>Share 2023</v>
      </c>
      <c r="L8" s="1" t="str">
        <f t="shared" ref="L8:L13" si="2">L1</f>
        <v>SimpleArea</v>
      </c>
      <c r="M8" s="1">
        <f>M1+0</f>
        <v>1990</v>
      </c>
      <c r="N8" s="1">
        <f t="shared" ref="N8:AT8" si="3">N1+0</f>
        <v>1991</v>
      </c>
      <c r="O8" s="1">
        <f t="shared" si="3"/>
        <v>1992</v>
      </c>
      <c r="P8" s="1">
        <f t="shared" si="3"/>
        <v>1993</v>
      </c>
      <c r="Q8" s="1">
        <f t="shared" si="3"/>
        <v>1994</v>
      </c>
      <c r="R8" s="1">
        <f t="shared" si="3"/>
        <v>1995</v>
      </c>
      <c r="S8" s="1">
        <f t="shared" si="3"/>
        <v>1996</v>
      </c>
      <c r="T8" s="1">
        <f t="shared" si="3"/>
        <v>1997</v>
      </c>
      <c r="U8" s="1">
        <f t="shared" si="3"/>
        <v>1998</v>
      </c>
      <c r="V8" s="1">
        <f t="shared" si="3"/>
        <v>1999</v>
      </c>
      <c r="W8" s="1">
        <f t="shared" si="3"/>
        <v>2000</v>
      </c>
      <c r="X8" s="1">
        <f t="shared" si="3"/>
        <v>2001</v>
      </c>
      <c r="Y8" s="1">
        <f t="shared" si="3"/>
        <v>2002</v>
      </c>
      <c r="Z8" s="1">
        <f t="shared" si="3"/>
        <v>2003</v>
      </c>
      <c r="AA8" s="1">
        <f t="shared" si="3"/>
        <v>2004</v>
      </c>
      <c r="AB8" s="1">
        <f t="shared" si="3"/>
        <v>2005</v>
      </c>
      <c r="AC8" s="1">
        <f t="shared" si="3"/>
        <v>2006</v>
      </c>
      <c r="AD8" s="1">
        <f t="shared" si="3"/>
        <v>2007</v>
      </c>
      <c r="AE8" s="1">
        <f t="shared" si="3"/>
        <v>2008</v>
      </c>
      <c r="AF8" s="1">
        <f t="shared" si="3"/>
        <v>2009</v>
      </c>
      <c r="AG8" s="1">
        <f t="shared" si="3"/>
        <v>2010</v>
      </c>
      <c r="AH8" s="1">
        <f t="shared" si="3"/>
        <v>2011</v>
      </c>
      <c r="AI8" s="1">
        <f t="shared" si="3"/>
        <v>2012</v>
      </c>
      <c r="AJ8" s="1">
        <f t="shared" si="3"/>
        <v>2013</v>
      </c>
      <c r="AK8" s="1">
        <f t="shared" si="3"/>
        <v>2014</v>
      </c>
      <c r="AL8" s="1">
        <f t="shared" si="3"/>
        <v>2015</v>
      </c>
      <c r="AM8" s="1">
        <f t="shared" si="3"/>
        <v>2016</v>
      </c>
      <c r="AN8" s="1">
        <f t="shared" si="3"/>
        <v>2017</v>
      </c>
      <c r="AO8" s="1">
        <f t="shared" si="3"/>
        <v>2018</v>
      </c>
      <c r="AP8" s="1">
        <f t="shared" si="3"/>
        <v>2019</v>
      </c>
      <c r="AQ8" s="1">
        <f t="shared" si="3"/>
        <v>2020</v>
      </c>
      <c r="AR8" s="1">
        <f t="shared" si="3"/>
        <v>2021</v>
      </c>
      <c r="AS8" s="1">
        <f t="shared" si="3"/>
        <v>2022</v>
      </c>
      <c r="AT8" s="1">
        <f t="shared" si="3"/>
        <v>2023</v>
      </c>
    </row>
    <row r="9" spans="1:46" x14ac:dyDescent="0.3">
      <c r="A9" s="4" t="str">
        <f>L9</f>
        <v>Products (All)</v>
      </c>
      <c r="B9" s="24">
        <f>AL9</f>
        <v>155.688472219782</v>
      </c>
      <c r="C9" s="24">
        <f t="shared" si="1"/>
        <v>207.68887197726832</v>
      </c>
      <c r="D9" s="24">
        <f t="shared" si="1"/>
        <v>209.69895234781399</v>
      </c>
      <c r="E9" s="24">
        <f t="shared" si="1"/>
        <v>102.38265966045259</v>
      </c>
      <c r="F9" s="12">
        <f>(D9/C9)-1</f>
        <v>9.6783248491314477E-3</v>
      </c>
      <c r="G9" s="8">
        <f>(D9/B9)-1</f>
        <v>0.34691380394424187</v>
      </c>
      <c r="H9" s="8">
        <f>E9/D9</f>
        <v>0.4882363908553875</v>
      </c>
      <c r="I9" s="21">
        <f>AS17</f>
        <v>0.50612715312541101</v>
      </c>
      <c r="J9" s="21">
        <f t="shared" ref="J9:J13" si="4">AT17</f>
        <v>0.49695261177049077</v>
      </c>
      <c r="L9" s="1" t="str">
        <f t="shared" si="2"/>
        <v>Products (All)</v>
      </c>
      <c r="M9" s="10">
        <f t="shared" ref="M9:AT9" si="5">IF(M2="","",M2/VLOOKUP(M$8,deflator,2,FALSE)/1000000000)</f>
        <v>135.90884175936111</v>
      </c>
      <c r="N9" s="10">
        <f t="shared" si="5"/>
        <v>140.82857399141992</v>
      </c>
      <c r="O9" s="10">
        <f t="shared" si="5"/>
        <v>112.50707155739143</v>
      </c>
      <c r="P9" s="10">
        <f t="shared" si="5"/>
        <v>110.307116843953</v>
      </c>
      <c r="Q9" s="10">
        <f t="shared" si="5"/>
        <v>92.223657589691712</v>
      </c>
      <c r="R9" s="10">
        <f t="shared" si="5"/>
        <v>87.117697186411391</v>
      </c>
      <c r="S9" s="10">
        <f t="shared" si="5"/>
        <v>89.815789693995129</v>
      </c>
      <c r="T9" s="10">
        <f t="shared" si="5"/>
        <v>83.320043542089721</v>
      </c>
      <c r="U9" s="10">
        <f t="shared" si="5"/>
        <v>80.320988524482217</v>
      </c>
      <c r="V9" s="10">
        <f t="shared" si="5"/>
        <v>85.442343093792957</v>
      </c>
      <c r="W9" s="10">
        <f t="shared" si="5"/>
        <v>96.287665128238629</v>
      </c>
      <c r="X9" s="10">
        <f t="shared" si="5"/>
        <v>102.58655561185394</v>
      </c>
      <c r="Y9" s="10">
        <f t="shared" si="5"/>
        <v>119.3749618962357</v>
      </c>
      <c r="Z9" s="10">
        <f t="shared" si="5"/>
        <v>144.5673469847861</v>
      </c>
      <c r="AA9" s="10">
        <f t="shared" si="5"/>
        <v>154.48409862234573</v>
      </c>
      <c r="AB9" s="10">
        <f t="shared" si="5"/>
        <v>178.06657696242411</v>
      </c>
      <c r="AC9" s="10">
        <f t="shared" si="5"/>
        <v>190.49166638083898</v>
      </c>
      <c r="AD9" s="10">
        <f t="shared" si="5"/>
        <v>215.68483919732259</v>
      </c>
      <c r="AE9" s="10">
        <f t="shared" si="5"/>
        <v>253.28282670521298</v>
      </c>
      <c r="AF9" s="10">
        <f t="shared" si="5"/>
        <v>229.17032643078844</v>
      </c>
      <c r="AG9" s="10">
        <f t="shared" si="5"/>
        <v>211.93927084106403</v>
      </c>
      <c r="AH9" s="10">
        <f t="shared" si="5"/>
        <v>221.96701109152713</v>
      </c>
      <c r="AI9" s="10">
        <f t="shared" si="5"/>
        <v>216.03537007913349</v>
      </c>
      <c r="AJ9" s="10">
        <f t="shared" si="5"/>
        <v>182.57808603857768</v>
      </c>
      <c r="AK9" s="10">
        <f t="shared" si="5"/>
        <v>156.9596740073795</v>
      </c>
      <c r="AL9" s="10">
        <f t="shared" si="5"/>
        <v>155.688472219782</v>
      </c>
      <c r="AM9" s="10">
        <f t="shared" si="5"/>
        <v>176.82933308217002</v>
      </c>
      <c r="AN9" s="10">
        <f t="shared" si="5"/>
        <v>191.22393072846882</v>
      </c>
      <c r="AO9" s="10">
        <f t="shared" si="5"/>
        <v>209.14495993006176</v>
      </c>
      <c r="AP9" s="10">
        <f t="shared" si="5"/>
        <v>216.44437929573604</v>
      </c>
      <c r="AQ9" s="10">
        <f t="shared" si="5"/>
        <v>241.39956827744783</v>
      </c>
      <c r="AR9" s="10">
        <f t="shared" si="5"/>
        <v>207.68887197726832</v>
      </c>
      <c r="AS9" s="10">
        <f t="shared" si="5"/>
        <v>209.69895234781399</v>
      </c>
      <c r="AT9" s="10">
        <f t="shared" si="5"/>
        <v>102.38265966045259</v>
      </c>
    </row>
    <row r="10" spans="1:46" x14ac:dyDescent="0.3">
      <c r="A10" s="4" t="str">
        <f>L10</f>
        <v>R&amp;D</v>
      </c>
      <c r="B10" s="24">
        <f t="shared" ref="B10:B13" si="6">AL10</f>
        <v>28.531477613735866</v>
      </c>
      <c r="C10" s="24">
        <f t="shared" ref="C10:C13" si="7">AR10</f>
        <v>34.980117412325917</v>
      </c>
      <c r="D10" s="24">
        <f t="shared" ref="D10:D13" si="8">AS10</f>
        <v>35.1154736016925</v>
      </c>
      <c r="E10" s="24">
        <f t="shared" ref="E10:E13" si="9">AT10</f>
        <v>21.470855387622045</v>
      </c>
      <c r="F10" s="12">
        <f t="shared" ref="F10:F13" si="10">(D10/C10)-1</f>
        <v>3.869517868424488E-3</v>
      </c>
      <c r="G10" s="8">
        <f t="shared" ref="G10:G13" si="11">(D10/B10)-1</f>
        <v>0.23076253102247013</v>
      </c>
      <c r="H10" s="8">
        <f t="shared" ref="H10:H13" si="12">E10/D10</f>
        <v>0.61143573431933407</v>
      </c>
      <c r="I10" s="21">
        <f t="shared" ref="I10:I13" si="13">AS18</f>
        <v>8.4754332273422175E-2</v>
      </c>
      <c r="J10" s="21">
        <f t="shared" si="4"/>
        <v>0.10421684391880273</v>
      </c>
      <c r="L10" s="1" t="str">
        <f t="shared" si="2"/>
        <v>R&amp;D</v>
      </c>
      <c r="M10" s="10">
        <f t="shared" ref="M10:AT10" si="14">IF(M3="","",M3/VLOOKUP(M$8,deflator,2,FALSE)/1000000000)</f>
        <v>41.571307165902155</v>
      </c>
      <c r="N10" s="10">
        <f t="shared" si="14"/>
        <v>40.459107751098784</v>
      </c>
      <c r="O10" s="10">
        <f t="shared" si="14"/>
        <v>41.2201440986695</v>
      </c>
      <c r="P10" s="10">
        <f t="shared" si="14"/>
        <v>41.39229547710331</v>
      </c>
      <c r="Q10" s="10">
        <f t="shared" si="14"/>
        <v>40.333298146693885</v>
      </c>
      <c r="R10" s="10">
        <f t="shared" si="14"/>
        <v>39.077664205970272</v>
      </c>
      <c r="S10" s="10">
        <f t="shared" si="14"/>
        <v>35.937176754678688</v>
      </c>
      <c r="T10" s="10">
        <f t="shared" si="14"/>
        <v>34.613157322284472</v>
      </c>
      <c r="U10" s="10">
        <f t="shared" si="14"/>
        <v>34.5116474896368</v>
      </c>
      <c r="V10" s="10">
        <f t="shared" si="14"/>
        <v>33.084085662959716</v>
      </c>
      <c r="W10" s="10">
        <f t="shared" si="14"/>
        <v>32.450890565687608</v>
      </c>
      <c r="X10" s="10">
        <f t="shared" si="14"/>
        <v>34.398369297500587</v>
      </c>
      <c r="Y10" s="10">
        <f t="shared" si="14"/>
        <v>40.280364499505737</v>
      </c>
      <c r="Z10" s="10">
        <f t="shared" si="14"/>
        <v>45.119088247166133</v>
      </c>
      <c r="AA10" s="10">
        <f t="shared" si="14"/>
        <v>46.539793516012757</v>
      </c>
      <c r="AB10" s="10">
        <f t="shared" si="14"/>
        <v>51.657545592148487</v>
      </c>
      <c r="AC10" s="10">
        <f t="shared" si="14"/>
        <v>55.056814835385595</v>
      </c>
      <c r="AD10" s="10">
        <f t="shared" si="14"/>
        <v>57.52593780733983</v>
      </c>
      <c r="AE10" s="10">
        <f t="shared" si="14"/>
        <v>54.884149262763295</v>
      </c>
      <c r="AF10" s="10">
        <f t="shared" si="14"/>
        <v>57.768630847933963</v>
      </c>
      <c r="AG10" s="10">
        <f t="shared" si="14"/>
        <v>54.250405674361055</v>
      </c>
      <c r="AH10" s="10">
        <f t="shared" si="14"/>
        <v>50.056680980534225</v>
      </c>
      <c r="AI10" s="10">
        <f t="shared" si="14"/>
        <v>44.045289970350858</v>
      </c>
      <c r="AJ10" s="10">
        <f t="shared" si="14"/>
        <v>34.613222080476653</v>
      </c>
      <c r="AK10" s="10">
        <f t="shared" si="14"/>
        <v>31.179729609945657</v>
      </c>
      <c r="AL10" s="10">
        <f t="shared" si="14"/>
        <v>28.531477613735866</v>
      </c>
      <c r="AM10" s="10">
        <f t="shared" si="14"/>
        <v>29.247139179208624</v>
      </c>
      <c r="AN10" s="10">
        <f t="shared" si="14"/>
        <v>29.974025589947921</v>
      </c>
      <c r="AO10" s="10">
        <f t="shared" si="14"/>
        <v>31.161507080637147</v>
      </c>
      <c r="AP10" s="10">
        <f t="shared" si="14"/>
        <v>34.612267555498725</v>
      </c>
      <c r="AQ10" s="10">
        <f t="shared" si="14"/>
        <v>35.094311207278288</v>
      </c>
      <c r="AR10" s="10">
        <f t="shared" si="14"/>
        <v>34.980117412325917</v>
      </c>
      <c r="AS10" s="10">
        <f t="shared" si="14"/>
        <v>35.1154736016925</v>
      </c>
      <c r="AT10" s="10">
        <f t="shared" si="14"/>
        <v>21.470855387622045</v>
      </c>
    </row>
    <row r="11" spans="1:46" x14ac:dyDescent="0.3">
      <c r="A11" s="4" t="str">
        <f>L11</f>
        <v>Services (Non-R&amp;D)</v>
      </c>
      <c r="B11" s="24">
        <f t="shared" si="6"/>
        <v>144.64987579000893</v>
      </c>
      <c r="C11" s="24">
        <f t="shared" si="7"/>
        <v>171.21321204813361</v>
      </c>
      <c r="D11" s="24">
        <f t="shared" si="8"/>
        <v>169.506266099698</v>
      </c>
      <c r="E11" s="24">
        <f t="shared" si="9"/>
        <v>82.16744649948302</v>
      </c>
      <c r="F11" s="12">
        <f t="shared" si="10"/>
        <v>-9.9697092766166673E-3</v>
      </c>
      <c r="G11" s="8">
        <f t="shared" si="11"/>
        <v>0.17183831077583211</v>
      </c>
      <c r="H11" s="8">
        <f t="shared" si="12"/>
        <v>0.48474577601252122</v>
      </c>
      <c r="I11" s="21">
        <f t="shared" si="13"/>
        <v>0.40911851460116683</v>
      </c>
      <c r="J11" s="21">
        <f t="shared" si="4"/>
        <v>0.3988304980145273</v>
      </c>
      <c r="L11" s="1" t="str">
        <f t="shared" si="2"/>
        <v>Services (Non-R&amp;D)</v>
      </c>
      <c r="M11" s="10">
        <f t="shared" ref="M11:AT11" si="15">IF(M4="","",M4/VLOOKUP(M$8,deflator,2,FALSE)/1000000000)</f>
        <v>61.719532305281433</v>
      </c>
      <c r="N11" s="10">
        <f t="shared" si="15"/>
        <v>80.003047377424181</v>
      </c>
      <c r="O11" s="10">
        <f t="shared" si="15"/>
        <v>77.32542705313783</v>
      </c>
      <c r="P11" s="10">
        <f t="shared" si="15"/>
        <v>70.330657761696088</v>
      </c>
      <c r="Q11" s="10">
        <f t="shared" si="15"/>
        <v>77.198494980028102</v>
      </c>
      <c r="R11" s="10">
        <f t="shared" si="15"/>
        <v>78.20993485420027</v>
      </c>
      <c r="S11" s="10">
        <f t="shared" si="15"/>
        <v>78.076696837100428</v>
      </c>
      <c r="T11" s="10">
        <f t="shared" si="15"/>
        <v>78.168200573702123</v>
      </c>
      <c r="U11" s="10">
        <f t="shared" si="15"/>
        <v>80.493097164000957</v>
      </c>
      <c r="V11" s="10">
        <f t="shared" si="15"/>
        <v>83.002865968876037</v>
      </c>
      <c r="W11" s="10">
        <f t="shared" si="15"/>
        <v>84.778521284718664</v>
      </c>
      <c r="X11" s="10">
        <f t="shared" si="15"/>
        <v>90.146228041638565</v>
      </c>
      <c r="Y11" s="10">
        <f t="shared" si="15"/>
        <v>103.92403304618627</v>
      </c>
      <c r="Z11" s="10">
        <f t="shared" si="15"/>
        <v>132.54037574318465</v>
      </c>
      <c r="AA11" s="10">
        <f t="shared" si="15"/>
        <v>140.73174082017664</v>
      </c>
      <c r="AB11" s="10">
        <f t="shared" si="15"/>
        <v>153.796549143325</v>
      </c>
      <c r="AC11" s="10">
        <f t="shared" si="15"/>
        <v>166.97877822260369</v>
      </c>
      <c r="AD11" s="10">
        <f t="shared" si="15"/>
        <v>173.32148011569382</v>
      </c>
      <c r="AE11" s="10">
        <f t="shared" si="15"/>
        <v>195.69663188469937</v>
      </c>
      <c r="AF11" s="10">
        <f t="shared" si="15"/>
        <v>216.56250917745126</v>
      </c>
      <c r="AG11" s="10">
        <f t="shared" si="15"/>
        <v>207.91744130427884</v>
      </c>
      <c r="AH11" s="10">
        <f t="shared" si="15"/>
        <v>200.61911352730939</v>
      </c>
      <c r="AI11" s="10">
        <f t="shared" si="15"/>
        <v>190.2909051466591</v>
      </c>
      <c r="AJ11" s="10">
        <f t="shared" si="15"/>
        <v>161.94808560070166</v>
      </c>
      <c r="AK11" s="10">
        <f t="shared" si="15"/>
        <v>155.54074610167612</v>
      </c>
      <c r="AL11" s="10">
        <f t="shared" si="15"/>
        <v>144.64987579000893</v>
      </c>
      <c r="AM11" s="10">
        <f t="shared" si="15"/>
        <v>148.84747127533248</v>
      </c>
      <c r="AN11" s="10">
        <f t="shared" si="15"/>
        <v>153.51187343604903</v>
      </c>
      <c r="AO11" s="10">
        <f t="shared" si="15"/>
        <v>169.58955493473292</v>
      </c>
      <c r="AP11" s="10">
        <f t="shared" si="15"/>
        <v>178.85132749963952</v>
      </c>
      <c r="AQ11" s="10">
        <f t="shared" si="15"/>
        <v>190.5779758704393</v>
      </c>
      <c r="AR11" s="10">
        <f t="shared" si="15"/>
        <v>171.21321204813361</v>
      </c>
      <c r="AS11" s="10">
        <f t="shared" si="15"/>
        <v>169.506266099698</v>
      </c>
      <c r="AT11" s="10">
        <f t="shared" si="15"/>
        <v>82.16744649948302</v>
      </c>
    </row>
    <row r="12" spans="1:46" x14ac:dyDescent="0.3">
      <c r="A12" s="4" t="str">
        <f>L12</f>
        <v>Unlabeled</v>
      </c>
      <c r="B12" s="24">
        <f t="shared" si="6"/>
        <v>3.598342701226736E-5</v>
      </c>
      <c r="C12" s="24">
        <f t="shared" si="7"/>
        <v>4.1308290652077408E-4</v>
      </c>
      <c r="D12" s="24">
        <f t="shared" si="8"/>
        <v>0</v>
      </c>
      <c r="E12" s="24">
        <f t="shared" si="9"/>
        <v>9.5379837943531944E-6</v>
      </c>
      <c r="F12" s="12">
        <f t="shared" si="10"/>
        <v>-1</v>
      </c>
      <c r="G12" s="8">
        <f t="shared" si="11"/>
        <v>-1</v>
      </c>
      <c r="H12" s="8" t="e">
        <f t="shared" si="12"/>
        <v>#DIV/0!</v>
      </c>
      <c r="I12" s="21">
        <f t="shared" si="13"/>
        <v>0</v>
      </c>
      <c r="J12" s="21">
        <f t="shared" si="4"/>
        <v>4.6296179190384228E-8</v>
      </c>
      <c r="L12" s="1" t="str">
        <f t="shared" si="2"/>
        <v>Unlabeled</v>
      </c>
      <c r="M12" s="10" t="str">
        <f t="shared" ref="M12:AT12" si="16">IF(M5="","",M5/VLOOKUP(M$8,deflator,2,FALSE)/1000000000)</f>
        <v/>
      </c>
      <c r="N12" s="10" t="str">
        <f t="shared" si="16"/>
        <v/>
      </c>
      <c r="O12" s="10" t="str">
        <f t="shared" si="16"/>
        <v/>
      </c>
      <c r="P12" s="10" t="str">
        <f t="shared" si="16"/>
        <v/>
      </c>
      <c r="Q12" s="10" t="str">
        <f t="shared" si="16"/>
        <v/>
      </c>
      <c r="R12" s="10" t="str">
        <f t="shared" si="16"/>
        <v/>
      </c>
      <c r="S12" s="10" t="str">
        <f t="shared" si="16"/>
        <v/>
      </c>
      <c r="T12" s="10" t="str">
        <f t="shared" si="16"/>
        <v/>
      </c>
      <c r="U12" s="10" t="str">
        <f t="shared" si="16"/>
        <v/>
      </c>
      <c r="V12" s="10" t="str">
        <f t="shared" si="16"/>
        <v/>
      </c>
      <c r="W12" s="10">
        <f t="shared" si="16"/>
        <v>4.7675602734119006E-2</v>
      </c>
      <c r="X12" s="10">
        <f t="shared" si="16"/>
        <v>1.5520128638118174E-2</v>
      </c>
      <c r="Y12" s="10">
        <f t="shared" si="16"/>
        <v>0.13057936587348279</v>
      </c>
      <c r="Z12" s="10">
        <f t="shared" si="16"/>
        <v>0.11541703964743305</v>
      </c>
      <c r="AA12" s="10">
        <f t="shared" si="16"/>
        <v>1.0528669911007831E-2</v>
      </c>
      <c r="AB12" s="10">
        <f t="shared" si="16"/>
        <v>5.4896935336596524E-3</v>
      </c>
      <c r="AC12" s="10">
        <f t="shared" si="16"/>
        <v>0.15344290838277924</v>
      </c>
      <c r="AD12" s="10">
        <f t="shared" si="16"/>
        <v>2.4559459532689797E-2</v>
      </c>
      <c r="AE12" s="10">
        <f t="shared" si="16"/>
        <v>4.9060741584320514E-4</v>
      </c>
      <c r="AF12" s="10">
        <f t="shared" si="16"/>
        <v>1.3013533805184057E-3</v>
      </c>
      <c r="AG12" s="10">
        <f t="shared" si="16"/>
        <v>-3.3218473425493552E-4</v>
      </c>
      <c r="AH12" s="10">
        <f t="shared" si="16"/>
        <v>-1.805917005966906E-4</v>
      </c>
      <c r="AI12" s="10">
        <f t="shared" si="16"/>
        <v>-8.1574936643735501E-6</v>
      </c>
      <c r="AJ12" s="10">
        <f t="shared" si="16"/>
        <v>-1.2332448759280271E-4</v>
      </c>
      <c r="AK12" s="10" t="str">
        <f t="shared" si="16"/>
        <v/>
      </c>
      <c r="AL12" s="10">
        <f t="shared" si="16"/>
        <v>3.598342701226736E-5</v>
      </c>
      <c r="AM12" s="10">
        <f t="shared" si="16"/>
        <v>4.2605516858879354E-3</v>
      </c>
      <c r="AN12" s="10">
        <f t="shared" si="16"/>
        <v>1.572643058881799E-3</v>
      </c>
      <c r="AO12" s="10">
        <f t="shared" si="16"/>
        <v>-2.429934765028397E-4</v>
      </c>
      <c r="AP12" s="10">
        <f t="shared" si="16"/>
        <v>5.217795985436942E-4</v>
      </c>
      <c r="AQ12" s="10">
        <f t="shared" si="16"/>
        <v>3.4765657256334288E-4</v>
      </c>
      <c r="AR12" s="10">
        <f t="shared" si="16"/>
        <v>4.1308290652077408E-4</v>
      </c>
      <c r="AS12" s="10">
        <f t="shared" si="16"/>
        <v>0</v>
      </c>
      <c r="AT12" s="10">
        <f t="shared" si="16"/>
        <v>9.5379837943531944E-6</v>
      </c>
    </row>
    <row r="13" spans="1:46" x14ac:dyDescent="0.3">
      <c r="A13" s="4" t="str">
        <f>L13</f>
        <v>Grand Total</v>
      </c>
      <c r="B13" s="24">
        <f t="shared" si="6"/>
        <v>328.86986160695386</v>
      </c>
      <c r="C13" s="24">
        <f t="shared" si="7"/>
        <v>413.88261452063438</v>
      </c>
      <c r="D13" s="24">
        <f t="shared" si="8"/>
        <v>414.32069204920447</v>
      </c>
      <c r="E13" s="24">
        <f t="shared" si="9"/>
        <v>206.02097108554145</v>
      </c>
      <c r="F13" s="12">
        <f t="shared" si="10"/>
        <v>1.0584583966579686E-3</v>
      </c>
      <c r="G13" s="8">
        <f t="shared" si="11"/>
        <v>0.25983174628624517</v>
      </c>
      <c r="H13" s="8">
        <f t="shared" si="12"/>
        <v>0.49725001680841596</v>
      </c>
      <c r="I13" s="21" t="b">
        <f t="shared" si="13"/>
        <v>1</v>
      </c>
      <c r="J13" s="21" t="b">
        <f t="shared" si="4"/>
        <v>1</v>
      </c>
      <c r="L13" s="1" t="str">
        <f t="shared" si="2"/>
        <v>Grand Total</v>
      </c>
      <c r="M13" s="10">
        <f t="shared" ref="M13:AT13" si="17">IF(M6="","",M6/VLOOKUP(M$8,deflator,2,FALSE)/1000000000)</f>
        <v>239.19968123054471</v>
      </c>
      <c r="N13" s="10">
        <f t="shared" si="17"/>
        <v>261.29072911994291</v>
      </c>
      <c r="O13" s="10">
        <f t="shared" si="17"/>
        <v>231.05264270919878</v>
      </c>
      <c r="P13" s="10">
        <f t="shared" si="17"/>
        <v>222.03007008275242</v>
      </c>
      <c r="Q13" s="10">
        <f t="shared" si="17"/>
        <v>209.75545071641369</v>
      </c>
      <c r="R13" s="10">
        <f t="shared" si="17"/>
        <v>204.40529624658194</v>
      </c>
      <c r="S13" s="10">
        <f t="shared" si="17"/>
        <v>203.82966328577427</v>
      </c>
      <c r="T13" s="10">
        <f t="shared" si="17"/>
        <v>196.10140143807629</v>
      </c>
      <c r="U13" s="10">
        <f t="shared" si="17"/>
        <v>195.32573317812</v>
      </c>
      <c r="V13" s="10">
        <f t="shared" si="17"/>
        <v>201.52929472562869</v>
      </c>
      <c r="W13" s="10">
        <f t="shared" si="17"/>
        <v>213.56475258137903</v>
      </c>
      <c r="X13" s="10">
        <f t="shared" si="17"/>
        <v>227.14667307963123</v>
      </c>
      <c r="Y13" s="10">
        <f t="shared" si="17"/>
        <v>263.70993880780122</v>
      </c>
      <c r="Z13" s="10">
        <f t="shared" si="17"/>
        <v>322.34222801478438</v>
      </c>
      <c r="AA13" s="10">
        <f t="shared" si="17"/>
        <v>341.76616162844613</v>
      </c>
      <c r="AB13" s="10">
        <f t="shared" si="17"/>
        <v>383.52616139143123</v>
      </c>
      <c r="AC13" s="10">
        <f t="shared" si="17"/>
        <v>412.68070234721102</v>
      </c>
      <c r="AD13" s="10">
        <f t="shared" si="17"/>
        <v>446.55681657988896</v>
      </c>
      <c r="AE13" s="10">
        <f t="shared" si="17"/>
        <v>503.8640984600915</v>
      </c>
      <c r="AF13" s="10">
        <f t="shared" si="17"/>
        <v>503.50276780955426</v>
      </c>
      <c r="AG13" s="10">
        <f t="shared" si="17"/>
        <v>474.10678563496958</v>
      </c>
      <c r="AH13" s="10">
        <f t="shared" si="17"/>
        <v>472.64262500767012</v>
      </c>
      <c r="AI13" s="10">
        <f t="shared" si="17"/>
        <v>450.37155703864977</v>
      </c>
      <c r="AJ13" s="10">
        <f t="shared" si="17"/>
        <v>379.1392703952684</v>
      </c>
      <c r="AK13" s="10">
        <f t="shared" si="17"/>
        <v>343.68014971900129</v>
      </c>
      <c r="AL13" s="10">
        <f t="shared" si="17"/>
        <v>328.86986160695386</v>
      </c>
      <c r="AM13" s="10">
        <f t="shared" si="17"/>
        <v>354.92820408839702</v>
      </c>
      <c r="AN13" s="10">
        <f t="shared" si="17"/>
        <v>374.71140239752464</v>
      </c>
      <c r="AO13" s="10">
        <f t="shared" si="17"/>
        <v>409.89577895195532</v>
      </c>
      <c r="AP13" s="10">
        <f t="shared" si="17"/>
        <v>429.90849613047283</v>
      </c>
      <c r="AQ13" s="10">
        <f t="shared" si="17"/>
        <v>467.07220301173794</v>
      </c>
      <c r="AR13" s="10">
        <f t="shared" si="17"/>
        <v>413.88261452063438</v>
      </c>
      <c r="AS13" s="10">
        <f t="shared" si="17"/>
        <v>414.32069204920447</v>
      </c>
      <c r="AT13" s="10">
        <f t="shared" si="17"/>
        <v>206.02097108554145</v>
      </c>
    </row>
    <row r="14" spans="1:46" x14ac:dyDescent="0.3">
      <c r="A14" s="4"/>
      <c r="B14" s="24"/>
      <c r="C14" s="24"/>
      <c r="D14" s="24"/>
      <c r="E14" s="24"/>
      <c r="H14" s="8"/>
      <c r="I14" s="21"/>
      <c r="J14" s="21"/>
      <c r="L14" s="41" t="s">
        <v>75</v>
      </c>
      <c r="M14" s="15" t="b">
        <f>M13=SUM(M9:M12)</f>
        <v>1</v>
      </c>
      <c r="N14" s="15" t="b">
        <f t="shared" ref="N14:AT14" si="18">N13=SUM(N9:N12)</f>
        <v>1</v>
      </c>
      <c r="O14" s="15" t="b">
        <f t="shared" si="18"/>
        <v>1</v>
      </c>
      <c r="P14" s="15" t="b">
        <f t="shared" si="18"/>
        <v>1</v>
      </c>
      <c r="Q14" s="15" t="b">
        <f t="shared" si="18"/>
        <v>1</v>
      </c>
      <c r="R14" s="15" t="b">
        <f t="shared" si="18"/>
        <v>1</v>
      </c>
      <c r="S14" s="15" t="b">
        <f t="shared" si="18"/>
        <v>1</v>
      </c>
      <c r="T14" s="15" t="b">
        <f t="shared" si="18"/>
        <v>1</v>
      </c>
      <c r="U14" s="15" t="b">
        <f t="shared" si="18"/>
        <v>1</v>
      </c>
      <c r="V14" s="15" t="b">
        <f t="shared" si="18"/>
        <v>1</v>
      </c>
      <c r="W14" s="15" t="b">
        <f t="shared" si="18"/>
        <v>1</v>
      </c>
      <c r="X14" s="15" t="b">
        <f t="shared" si="18"/>
        <v>1</v>
      </c>
      <c r="Y14" s="15" t="b">
        <f t="shared" si="18"/>
        <v>1</v>
      </c>
      <c r="Z14" s="15" t="b">
        <f t="shared" si="18"/>
        <v>1</v>
      </c>
      <c r="AA14" s="15" t="b">
        <f t="shared" si="18"/>
        <v>1</v>
      </c>
      <c r="AB14" s="15" t="b">
        <f t="shared" si="18"/>
        <v>1</v>
      </c>
      <c r="AC14" s="15" t="b">
        <f t="shared" si="18"/>
        <v>1</v>
      </c>
      <c r="AD14" s="15" t="b">
        <f t="shared" si="18"/>
        <v>1</v>
      </c>
      <c r="AE14" s="15" t="b">
        <f t="shared" si="18"/>
        <v>1</v>
      </c>
      <c r="AF14" s="15" t="b">
        <f t="shared" si="18"/>
        <v>1</v>
      </c>
      <c r="AG14" s="15" t="b">
        <f t="shared" si="18"/>
        <v>1</v>
      </c>
      <c r="AH14" s="15" t="b">
        <f t="shared" si="18"/>
        <v>1</v>
      </c>
      <c r="AI14" s="15" t="b">
        <f t="shared" si="18"/>
        <v>1</v>
      </c>
      <c r="AJ14" s="15" t="b">
        <f t="shared" si="18"/>
        <v>1</v>
      </c>
      <c r="AK14" s="15" t="b">
        <f t="shared" si="18"/>
        <v>1</v>
      </c>
      <c r="AL14" s="15" t="b">
        <f t="shared" si="18"/>
        <v>1</v>
      </c>
      <c r="AM14" s="15" t="b">
        <f t="shared" si="18"/>
        <v>1</v>
      </c>
      <c r="AN14" s="15" t="b">
        <f t="shared" si="18"/>
        <v>1</v>
      </c>
      <c r="AO14" s="15" t="b">
        <f t="shared" si="18"/>
        <v>1</v>
      </c>
      <c r="AP14" s="15" t="b">
        <f t="shared" si="18"/>
        <v>1</v>
      </c>
      <c r="AQ14" s="15" t="b">
        <f t="shared" si="18"/>
        <v>1</v>
      </c>
      <c r="AR14" s="15" t="b">
        <f t="shared" si="18"/>
        <v>1</v>
      </c>
      <c r="AS14" s="15" t="b">
        <f t="shared" si="18"/>
        <v>1</v>
      </c>
      <c r="AT14" s="15" t="b">
        <f t="shared" si="18"/>
        <v>1</v>
      </c>
    </row>
    <row r="15" spans="1:46" x14ac:dyDescent="0.3">
      <c r="A15" s="4"/>
      <c r="B15" s="24"/>
      <c r="C15" s="24"/>
      <c r="D15" s="24"/>
      <c r="E15" s="24"/>
      <c r="H15" s="8"/>
      <c r="I15" s="21"/>
      <c r="J15" s="21"/>
      <c r="L15" s="41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 spans="1:46" ht="12.75" customHeight="1" x14ac:dyDescent="0.3">
      <c r="A16" s="4"/>
      <c r="B16" s="24"/>
      <c r="C16" s="24"/>
      <c r="D16" s="24"/>
      <c r="E16" s="24"/>
      <c r="H16" s="8"/>
      <c r="I16" s="21"/>
      <c r="J16" s="21"/>
      <c r="M16">
        <f>M8</f>
        <v>1990</v>
      </c>
      <c r="N16">
        <f t="shared" ref="N16:AT16" si="19">N8</f>
        <v>1991</v>
      </c>
      <c r="O16">
        <f t="shared" si="19"/>
        <v>1992</v>
      </c>
      <c r="P16">
        <f t="shared" si="19"/>
        <v>1993</v>
      </c>
      <c r="Q16">
        <f t="shared" si="19"/>
        <v>1994</v>
      </c>
      <c r="R16">
        <f t="shared" si="19"/>
        <v>1995</v>
      </c>
      <c r="S16">
        <f t="shared" si="19"/>
        <v>1996</v>
      </c>
      <c r="T16">
        <f t="shared" si="19"/>
        <v>1997</v>
      </c>
      <c r="U16">
        <f t="shared" si="19"/>
        <v>1998</v>
      </c>
      <c r="V16">
        <f t="shared" si="19"/>
        <v>1999</v>
      </c>
      <c r="W16">
        <f t="shared" si="19"/>
        <v>2000</v>
      </c>
      <c r="X16">
        <f t="shared" si="19"/>
        <v>2001</v>
      </c>
      <c r="Y16">
        <f t="shared" si="19"/>
        <v>2002</v>
      </c>
      <c r="Z16">
        <f t="shared" si="19"/>
        <v>2003</v>
      </c>
      <c r="AA16">
        <f t="shared" si="19"/>
        <v>2004</v>
      </c>
      <c r="AB16">
        <f t="shared" si="19"/>
        <v>2005</v>
      </c>
      <c r="AC16">
        <f t="shared" si="19"/>
        <v>2006</v>
      </c>
      <c r="AD16">
        <f t="shared" si="19"/>
        <v>2007</v>
      </c>
      <c r="AE16">
        <f t="shared" si="19"/>
        <v>2008</v>
      </c>
      <c r="AF16">
        <f t="shared" si="19"/>
        <v>2009</v>
      </c>
      <c r="AG16">
        <f t="shared" si="19"/>
        <v>2010</v>
      </c>
      <c r="AH16">
        <f t="shared" si="19"/>
        <v>2011</v>
      </c>
      <c r="AI16">
        <f t="shared" si="19"/>
        <v>2012</v>
      </c>
      <c r="AJ16">
        <f t="shared" si="19"/>
        <v>2013</v>
      </c>
      <c r="AK16">
        <f t="shared" si="19"/>
        <v>2014</v>
      </c>
      <c r="AL16">
        <f t="shared" si="19"/>
        <v>2015</v>
      </c>
      <c r="AM16">
        <f t="shared" si="19"/>
        <v>2016</v>
      </c>
      <c r="AN16">
        <f t="shared" si="19"/>
        <v>2017</v>
      </c>
      <c r="AO16">
        <f t="shared" si="19"/>
        <v>2018</v>
      </c>
      <c r="AP16">
        <f t="shared" si="19"/>
        <v>2019</v>
      </c>
      <c r="AQ16">
        <f t="shared" si="19"/>
        <v>2020</v>
      </c>
      <c r="AR16">
        <f t="shared" si="19"/>
        <v>2021</v>
      </c>
      <c r="AS16">
        <f t="shared" si="19"/>
        <v>2022</v>
      </c>
      <c r="AT16">
        <f t="shared" si="19"/>
        <v>2023</v>
      </c>
    </row>
    <row r="17" spans="1:46" ht="12.75" customHeight="1" x14ac:dyDescent="0.3">
      <c r="A17" s="4"/>
      <c r="B17" s="24"/>
      <c r="C17" s="24"/>
      <c r="D17" s="24"/>
      <c r="E17" s="24"/>
      <c r="H17" s="8"/>
      <c r="I17" s="21"/>
      <c r="J17" s="21"/>
      <c r="L17" s="43" t="str">
        <f>L9</f>
        <v>Products (All)</v>
      </c>
      <c r="M17" s="42">
        <f t="shared" ref="M17:AT17" si="20">IF(M9="","",M9/M$13)</f>
        <v>0.56818153377206992</v>
      </c>
      <c r="N17" s="42">
        <f t="shared" si="20"/>
        <v>0.53897271619910392</v>
      </c>
      <c r="O17" s="42">
        <f t="shared" si="20"/>
        <v>0.48693263248666679</v>
      </c>
      <c r="P17" s="42">
        <f t="shared" si="20"/>
        <v>0.49681161116077943</v>
      </c>
      <c r="Q17" s="42">
        <f t="shared" si="20"/>
        <v>0.43967228157697197</v>
      </c>
      <c r="R17" s="42">
        <f t="shared" si="20"/>
        <v>0.42620078239713505</v>
      </c>
      <c r="S17" s="42">
        <f t="shared" si="20"/>
        <v>0.4406414073699918</v>
      </c>
      <c r="T17" s="42">
        <f t="shared" si="20"/>
        <v>0.42488244821850502</v>
      </c>
      <c r="U17" s="42">
        <f t="shared" si="20"/>
        <v>0.4112155997962465</v>
      </c>
      <c r="V17" s="42">
        <f t="shared" si="20"/>
        <v>0.42396984125865234</v>
      </c>
      <c r="W17" s="42">
        <f t="shared" si="20"/>
        <v>0.45085934811058365</v>
      </c>
      <c r="X17" s="42">
        <f t="shared" si="20"/>
        <v>0.45163133679659917</v>
      </c>
      <c r="Y17" s="42">
        <f t="shared" si="20"/>
        <v>0.45267524779655471</v>
      </c>
      <c r="Z17" s="42">
        <f t="shared" si="20"/>
        <v>0.44849025172760004</v>
      </c>
      <c r="AA17" s="42">
        <f t="shared" si="20"/>
        <v>0.45201695184292229</v>
      </c>
      <c r="AB17" s="42">
        <f t="shared" si="20"/>
        <v>0.46428795448112159</v>
      </c>
      <c r="AC17" s="42">
        <f t="shared" si="20"/>
        <v>0.4615957695559213</v>
      </c>
      <c r="AD17" s="42">
        <f t="shared" si="20"/>
        <v>0.48299529016088055</v>
      </c>
      <c r="AE17" s="42">
        <f t="shared" si="20"/>
        <v>0.50268083691474641</v>
      </c>
      <c r="AF17" s="42">
        <f t="shared" si="20"/>
        <v>0.45515206883126846</v>
      </c>
      <c r="AG17" s="42">
        <f t="shared" si="20"/>
        <v>0.44702855403601638</v>
      </c>
      <c r="AH17" s="42">
        <f t="shared" si="20"/>
        <v>0.46962969344528543</v>
      </c>
      <c r="AI17" s="42">
        <f t="shared" si="20"/>
        <v>0.47968253479336365</v>
      </c>
      <c r="AJ17" s="42">
        <f t="shared" si="20"/>
        <v>0.48155941706653721</v>
      </c>
      <c r="AK17" s="42">
        <f t="shared" si="20"/>
        <v>0.45670276312353913</v>
      </c>
      <c r="AL17" s="44">
        <f t="shared" si="20"/>
        <v>0.47340449945471685</v>
      </c>
      <c r="AM17" s="44">
        <f t="shared" si="20"/>
        <v>0.49821155671846695</v>
      </c>
      <c r="AN17" s="44">
        <f t="shared" si="20"/>
        <v>0.51032322343263725</v>
      </c>
      <c r="AO17" s="44">
        <f t="shared" si="20"/>
        <v>0.51023936002662773</v>
      </c>
      <c r="AP17" s="44">
        <f t="shared" si="20"/>
        <v>0.50346615906387526</v>
      </c>
      <c r="AQ17" s="44">
        <f t="shared" si="20"/>
        <v>0.51683565564568879</v>
      </c>
      <c r="AR17" s="44">
        <f t="shared" si="20"/>
        <v>0.50180622401309838</v>
      </c>
      <c r="AS17" s="44">
        <f t="shared" si="20"/>
        <v>0.50612715312541101</v>
      </c>
      <c r="AT17" s="44">
        <f t="shared" si="20"/>
        <v>0.49695261177049077</v>
      </c>
    </row>
    <row r="18" spans="1:46" ht="12.75" customHeight="1" x14ac:dyDescent="0.3">
      <c r="L18" s="43" t="str">
        <f>L10</f>
        <v>R&amp;D</v>
      </c>
      <c r="M18" s="42">
        <f t="shared" ref="M18:AT18" si="21">IF(M10="","",M10/M$13)</f>
        <v>0.17379332176381548</v>
      </c>
      <c r="N18" s="42">
        <f t="shared" si="21"/>
        <v>0.15484325788124856</v>
      </c>
      <c r="O18" s="42">
        <f t="shared" si="21"/>
        <v>0.17840152622945274</v>
      </c>
      <c r="P18" s="42">
        <f t="shared" si="21"/>
        <v>0.18642652980146368</v>
      </c>
      <c r="Q18" s="42">
        <f t="shared" si="21"/>
        <v>0.19228724692939644</v>
      </c>
      <c r="R18" s="42">
        <f t="shared" si="21"/>
        <v>0.19117735657313589</v>
      </c>
      <c r="S18" s="42">
        <f t="shared" si="21"/>
        <v>0.17630984703288191</v>
      </c>
      <c r="T18" s="42">
        <f t="shared" si="21"/>
        <v>0.17650642508648468</v>
      </c>
      <c r="U18" s="42">
        <f t="shared" si="21"/>
        <v>0.17668766387358287</v>
      </c>
      <c r="V18" s="42">
        <f t="shared" si="21"/>
        <v>0.16416514387152459</v>
      </c>
      <c r="W18" s="42">
        <f t="shared" si="21"/>
        <v>0.15194871894097867</v>
      </c>
      <c r="X18" s="42">
        <f t="shared" si="21"/>
        <v>0.15143681759072689</v>
      </c>
      <c r="Y18" s="42">
        <f t="shared" si="21"/>
        <v>0.15274496168634408</v>
      </c>
      <c r="Z18" s="42">
        <f t="shared" si="21"/>
        <v>0.13997262637614058</v>
      </c>
      <c r="AA18" s="42">
        <f t="shared" si="21"/>
        <v>0.13617437517588085</v>
      </c>
      <c r="AB18" s="42">
        <f t="shared" si="21"/>
        <v>0.13469106098195527</v>
      </c>
      <c r="AC18" s="42">
        <f t="shared" si="21"/>
        <v>0.13341262269410228</v>
      </c>
      <c r="AD18" s="42">
        <f t="shared" si="21"/>
        <v>0.12882109436358463</v>
      </c>
      <c r="AE18" s="42">
        <f t="shared" si="21"/>
        <v>0.1089264931367409</v>
      </c>
      <c r="AF18" s="42">
        <f t="shared" si="21"/>
        <v>0.11473349213004617</v>
      </c>
      <c r="AG18" s="42">
        <f t="shared" si="21"/>
        <v>0.11442655392857048</v>
      </c>
      <c r="AH18" s="42">
        <f t="shared" si="21"/>
        <v>0.1059080970103403</v>
      </c>
      <c r="AI18" s="42">
        <f t="shared" si="21"/>
        <v>9.7797672348502687E-2</v>
      </c>
      <c r="AJ18" s="42">
        <f t="shared" si="21"/>
        <v>9.1294215037104789E-2</v>
      </c>
      <c r="AK18" s="42">
        <f t="shared" si="21"/>
        <v>9.0723102964889682E-2</v>
      </c>
      <c r="AL18" s="44">
        <f t="shared" si="21"/>
        <v>8.6756133487947973E-2</v>
      </c>
      <c r="AM18" s="44">
        <f t="shared" si="21"/>
        <v>8.2402972889481743E-2</v>
      </c>
      <c r="AN18" s="44">
        <f t="shared" si="21"/>
        <v>7.9992296466465704E-2</v>
      </c>
      <c r="AO18" s="44">
        <f t="shared" si="21"/>
        <v>7.6023000676690669E-2</v>
      </c>
      <c r="AP18" s="44">
        <f t="shared" si="21"/>
        <v>8.0510778147064713E-2</v>
      </c>
      <c r="AQ18" s="44">
        <f t="shared" si="21"/>
        <v>7.5136801079117813E-2</v>
      </c>
      <c r="AR18" s="44">
        <f t="shared" si="21"/>
        <v>8.4517001161888525E-2</v>
      </c>
      <c r="AS18" s="44">
        <f t="shared" si="21"/>
        <v>8.4754332273422175E-2</v>
      </c>
      <c r="AT18" s="44">
        <f t="shared" si="21"/>
        <v>0.10421684391880273</v>
      </c>
    </row>
    <row r="19" spans="1:46" ht="12.75" customHeight="1" x14ac:dyDescent="0.3">
      <c r="L19" s="43" t="str">
        <f>L11</f>
        <v>Services (Non-R&amp;D)</v>
      </c>
      <c r="M19" s="42">
        <f t="shared" ref="M19:AT19" si="22">IF(M11="","",M11/M$13)</f>
        <v>0.25802514446411451</v>
      </c>
      <c r="N19" s="42">
        <f t="shared" si="22"/>
        <v>0.30618402591964744</v>
      </c>
      <c r="O19" s="42">
        <f t="shared" si="22"/>
        <v>0.33466584128388033</v>
      </c>
      <c r="P19" s="42">
        <f t="shared" si="22"/>
        <v>0.31676185903775683</v>
      </c>
      <c r="Q19" s="42">
        <f t="shared" si="22"/>
        <v>0.36804047149363162</v>
      </c>
      <c r="R19" s="42">
        <f t="shared" si="22"/>
        <v>0.38262186102972906</v>
      </c>
      <c r="S19" s="42">
        <f t="shared" si="22"/>
        <v>0.38304874559712609</v>
      </c>
      <c r="T19" s="42">
        <f t="shared" si="22"/>
        <v>0.39861112669501036</v>
      </c>
      <c r="U19" s="42">
        <f t="shared" si="22"/>
        <v>0.41209673633017052</v>
      </c>
      <c r="V19" s="42">
        <f t="shared" si="22"/>
        <v>0.41186501486982319</v>
      </c>
      <c r="W19" s="42">
        <f t="shared" si="22"/>
        <v>0.39696869572339066</v>
      </c>
      <c r="X19" s="42">
        <f t="shared" si="22"/>
        <v>0.39686351915018292</v>
      </c>
      <c r="Y19" s="42">
        <f t="shared" si="22"/>
        <v>0.39408462766330871</v>
      </c>
      <c r="Z19" s="42">
        <f t="shared" si="22"/>
        <v>0.41117906443553409</v>
      </c>
      <c r="AA19" s="42">
        <f t="shared" si="22"/>
        <v>0.41177786633298796</v>
      </c>
      <c r="AB19" s="42">
        <f t="shared" si="22"/>
        <v>0.40100667079750646</v>
      </c>
      <c r="AC19" s="42">
        <f t="shared" si="22"/>
        <v>0.40461978782355384</v>
      </c>
      <c r="AD19" s="42">
        <f t="shared" si="22"/>
        <v>0.38812861808523447</v>
      </c>
      <c r="AE19" s="42">
        <f t="shared" si="22"/>
        <v>0.3883916962585488</v>
      </c>
      <c r="AF19" s="42">
        <f t="shared" si="22"/>
        <v>0.43011185443843325</v>
      </c>
      <c r="AG19" s="42">
        <f t="shared" si="22"/>
        <v>0.43854559268924137</v>
      </c>
      <c r="AH19" s="42">
        <f t="shared" si="22"/>
        <v>0.42446259163369726</v>
      </c>
      <c r="AI19" s="42">
        <f t="shared" si="22"/>
        <v>0.42251981097094193</v>
      </c>
      <c r="AJ19" s="42">
        <f t="shared" si="22"/>
        <v>0.42714669317125625</v>
      </c>
      <c r="AK19" s="42">
        <f t="shared" si="22"/>
        <v>0.4525741339115712</v>
      </c>
      <c r="AL19" s="44">
        <f t="shared" si="22"/>
        <v>0.43983925764193638</v>
      </c>
      <c r="AM19" s="44">
        <f t="shared" si="22"/>
        <v>0.41937346641029721</v>
      </c>
      <c r="AN19" s="44">
        <f t="shared" si="22"/>
        <v>0.40968028315613153</v>
      </c>
      <c r="AO19" s="44">
        <f t="shared" si="22"/>
        <v>0.41373823211439031</v>
      </c>
      <c r="AP19" s="44">
        <f t="shared" si="22"/>
        <v>0.41602184908985834</v>
      </c>
      <c r="AQ19" s="44">
        <f t="shared" si="22"/>
        <v>0.40802679894365262</v>
      </c>
      <c r="AR19" s="44">
        <f t="shared" si="22"/>
        <v>0.41367577675722272</v>
      </c>
      <c r="AS19" s="44">
        <f t="shared" si="22"/>
        <v>0.40911851460116683</v>
      </c>
      <c r="AT19" s="44">
        <f t="shared" si="22"/>
        <v>0.3988304980145273</v>
      </c>
    </row>
    <row r="20" spans="1:46" ht="12.75" customHeight="1" x14ac:dyDescent="0.3">
      <c r="L20" s="43" t="str">
        <f>L12</f>
        <v>Unlabeled</v>
      </c>
      <c r="M20" s="42" t="str">
        <f t="shared" ref="M20:AS20" si="23">IF(M12="","",M12/M$13)</f>
        <v/>
      </c>
      <c r="N20" s="42" t="str">
        <f t="shared" si="23"/>
        <v/>
      </c>
      <c r="O20" s="42" t="str">
        <f t="shared" si="23"/>
        <v/>
      </c>
      <c r="P20" s="42" t="str">
        <f t="shared" si="23"/>
        <v/>
      </c>
      <c r="Q20" s="42" t="str">
        <f t="shared" si="23"/>
        <v/>
      </c>
      <c r="R20" s="42" t="str">
        <f t="shared" si="23"/>
        <v/>
      </c>
      <c r="S20" s="42" t="str">
        <f t="shared" si="23"/>
        <v/>
      </c>
      <c r="T20" s="42" t="str">
        <f t="shared" si="23"/>
        <v/>
      </c>
      <c r="U20" s="42" t="str">
        <f t="shared" si="23"/>
        <v/>
      </c>
      <c r="V20" s="42" t="str">
        <f t="shared" si="23"/>
        <v/>
      </c>
      <c r="W20" s="42">
        <f t="shared" si="23"/>
        <v>2.2323722504701321E-4</v>
      </c>
      <c r="X20" s="42">
        <f t="shared" si="23"/>
        <v>6.8326462490944138E-5</v>
      </c>
      <c r="Y20" s="42">
        <f t="shared" si="23"/>
        <v>4.9516285379237258E-4</v>
      </c>
      <c r="Z20" s="42">
        <f t="shared" si="23"/>
        <v>3.580574607250633E-4</v>
      </c>
      <c r="AA20" s="42">
        <f t="shared" si="23"/>
        <v>3.0806648208941644E-5</v>
      </c>
      <c r="AB20" s="42">
        <f t="shared" si="23"/>
        <v>1.4313739416740356E-5</v>
      </c>
      <c r="AC20" s="42">
        <f t="shared" si="23"/>
        <v>3.7181992642262992E-4</v>
      </c>
      <c r="AD20" s="42">
        <f t="shared" si="23"/>
        <v>5.4997390300269022E-5</v>
      </c>
      <c r="AE20" s="42">
        <f t="shared" si="23"/>
        <v>9.7368996390613785E-7</v>
      </c>
      <c r="AF20" s="42">
        <f t="shared" si="23"/>
        <v>2.5846002519108928E-6</v>
      </c>
      <c r="AG20" s="42">
        <f t="shared" si="23"/>
        <v>-7.0065382804011477E-7</v>
      </c>
      <c r="AH20" s="42">
        <f t="shared" si="23"/>
        <v>-3.8208932297157906E-7</v>
      </c>
      <c r="AI20" s="42">
        <f t="shared" si="23"/>
        <v>-1.8112808273266454E-8</v>
      </c>
      <c r="AJ20" s="42">
        <f t="shared" si="23"/>
        <v>-3.2527489822996133E-7</v>
      </c>
      <c r="AK20" s="42" t="str">
        <f t="shared" si="23"/>
        <v/>
      </c>
      <c r="AL20" s="42">
        <f t="shared" si="23"/>
        <v>1.0941539865173982E-7</v>
      </c>
      <c r="AM20" s="42">
        <f t="shared" si="23"/>
        <v>1.200398175408686E-5</v>
      </c>
      <c r="AN20" s="42">
        <f t="shared" si="23"/>
        <v>4.1969447655436173E-6</v>
      </c>
      <c r="AO20" s="42">
        <f t="shared" si="23"/>
        <v>-5.9281770874571863E-7</v>
      </c>
      <c r="AP20" s="42">
        <f t="shared" si="23"/>
        <v>1.2136992016676484E-6</v>
      </c>
      <c r="AQ20" s="42">
        <f t="shared" si="23"/>
        <v>7.4433154086586902E-7</v>
      </c>
      <c r="AR20" s="42">
        <f t="shared" si="23"/>
        <v>9.9806779030622853E-7</v>
      </c>
      <c r="AS20" s="42">
        <f t="shared" si="23"/>
        <v>0</v>
      </c>
      <c r="AT20" s="42">
        <f t="shared" ref="AT20" si="24">IF(AT12="","",AT12/AT$13)</f>
        <v>4.6296179190384228E-8</v>
      </c>
    </row>
    <row r="21" spans="1:46" ht="12.75" customHeight="1" x14ac:dyDescent="0.3">
      <c r="L21" s="41" t="s">
        <v>21</v>
      </c>
      <c r="M21" s="42" t="b">
        <f t="shared" ref="M21:AS21" si="25">SUM(M17:M20)=1</f>
        <v>1</v>
      </c>
      <c r="N21" s="42" t="b">
        <f t="shared" si="25"/>
        <v>1</v>
      </c>
      <c r="O21" s="42" t="b">
        <f t="shared" si="25"/>
        <v>1</v>
      </c>
      <c r="P21" s="42" t="b">
        <f t="shared" si="25"/>
        <v>1</v>
      </c>
      <c r="Q21" s="42" t="b">
        <f t="shared" si="25"/>
        <v>1</v>
      </c>
      <c r="R21" s="42" t="b">
        <f t="shared" si="25"/>
        <v>1</v>
      </c>
      <c r="S21" s="42" t="b">
        <f t="shared" si="25"/>
        <v>1</v>
      </c>
      <c r="T21" s="42" t="b">
        <f t="shared" si="25"/>
        <v>1</v>
      </c>
      <c r="U21" s="42" t="b">
        <f t="shared" si="25"/>
        <v>1</v>
      </c>
      <c r="V21" s="42" t="b">
        <f t="shared" si="25"/>
        <v>1</v>
      </c>
      <c r="W21" s="42" t="b">
        <f t="shared" si="25"/>
        <v>1</v>
      </c>
      <c r="X21" s="42" t="b">
        <f t="shared" si="25"/>
        <v>1</v>
      </c>
      <c r="Y21" s="42" t="b">
        <f t="shared" si="25"/>
        <v>1</v>
      </c>
      <c r="Z21" s="42" t="b">
        <f t="shared" si="25"/>
        <v>1</v>
      </c>
      <c r="AA21" s="42" t="b">
        <f t="shared" si="25"/>
        <v>1</v>
      </c>
      <c r="AB21" s="42" t="b">
        <f t="shared" si="25"/>
        <v>1</v>
      </c>
      <c r="AC21" s="42" t="b">
        <f t="shared" si="25"/>
        <v>1</v>
      </c>
      <c r="AD21" s="42" t="b">
        <f t="shared" si="25"/>
        <v>1</v>
      </c>
      <c r="AE21" s="42" t="b">
        <f t="shared" si="25"/>
        <v>1</v>
      </c>
      <c r="AF21" s="42" t="b">
        <f t="shared" si="25"/>
        <v>1</v>
      </c>
      <c r="AG21" s="42" t="b">
        <f t="shared" si="25"/>
        <v>1</v>
      </c>
      <c r="AH21" s="42" t="b">
        <f t="shared" si="25"/>
        <v>1</v>
      </c>
      <c r="AI21" s="42" t="b">
        <f t="shared" si="25"/>
        <v>1</v>
      </c>
      <c r="AJ21" s="42" t="b">
        <f t="shared" si="25"/>
        <v>1</v>
      </c>
      <c r="AK21" s="42" t="b">
        <f t="shared" si="25"/>
        <v>1</v>
      </c>
      <c r="AL21" s="42" t="b">
        <f t="shared" si="25"/>
        <v>1</v>
      </c>
      <c r="AM21" s="42" t="b">
        <f t="shared" si="25"/>
        <v>1</v>
      </c>
      <c r="AN21" s="42" t="b">
        <f t="shared" si="25"/>
        <v>1</v>
      </c>
      <c r="AO21" s="42" t="b">
        <f t="shared" si="25"/>
        <v>1</v>
      </c>
      <c r="AP21" s="42" t="b">
        <f t="shared" si="25"/>
        <v>1</v>
      </c>
      <c r="AQ21" s="42" t="b">
        <f t="shared" si="25"/>
        <v>1</v>
      </c>
      <c r="AR21" s="42" t="b">
        <f t="shared" si="25"/>
        <v>1</v>
      </c>
      <c r="AS21" s="42" t="b">
        <f t="shared" si="25"/>
        <v>1</v>
      </c>
      <c r="AT21" s="42" t="b">
        <f t="shared" ref="AT21" si="26">SUM(AT17:AT20)=1</f>
        <v>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T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defaultColWidth="11.5546875" defaultRowHeight="14.4" x14ac:dyDescent="0.3"/>
  <cols>
    <col min="1" max="1" width="33.5546875" customWidth="1"/>
    <col min="2" max="2" width="10.109375" customWidth="1"/>
    <col min="3" max="3" width="9.6640625" customWidth="1"/>
    <col min="8" max="8" width="7.6640625" customWidth="1"/>
    <col min="12" max="12" width="31" customWidth="1"/>
    <col min="13" max="13" width="8.664062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ht="29.25" customHeight="1" x14ac:dyDescent="0.3">
      <c r="A1" s="40" t="str">
        <f>L1</f>
        <v>PlatformPortfolio</v>
      </c>
      <c r="B1" s="34">
        <f t="shared" ref="B1:I1" si="0">B17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J17</f>
        <v>Share 2023</v>
      </c>
      <c r="L1" s="15" t="s">
        <v>278</v>
      </c>
      <c r="M1" s="33" t="s">
        <v>279</v>
      </c>
      <c r="N1" s="33" t="s">
        <v>280</v>
      </c>
      <c r="O1" s="33" t="s">
        <v>281</v>
      </c>
      <c r="P1" s="33" t="s">
        <v>282</v>
      </c>
      <c r="Q1" s="33" t="s">
        <v>283</v>
      </c>
      <c r="R1" s="33" t="s">
        <v>284</v>
      </c>
      <c r="S1" s="33" t="s">
        <v>285</v>
      </c>
      <c r="T1" s="33" t="s">
        <v>286</v>
      </c>
      <c r="U1" s="33" t="s">
        <v>287</v>
      </c>
      <c r="V1" s="33" t="s">
        <v>288</v>
      </c>
      <c r="W1" s="33" t="s">
        <v>289</v>
      </c>
      <c r="X1" s="33" t="s">
        <v>290</v>
      </c>
      <c r="Y1" s="33" t="s">
        <v>291</v>
      </c>
      <c r="Z1" s="33" t="s">
        <v>292</v>
      </c>
      <c r="AA1" s="33" t="s">
        <v>293</v>
      </c>
      <c r="AB1" s="33" t="s">
        <v>294</v>
      </c>
      <c r="AC1" s="33" t="s">
        <v>295</v>
      </c>
      <c r="AD1" s="33" t="s">
        <v>296</v>
      </c>
      <c r="AE1" s="33" t="s">
        <v>297</v>
      </c>
      <c r="AF1" s="33" t="s">
        <v>298</v>
      </c>
      <c r="AG1" s="33" t="s">
        <v>299</v>
      </c>
      <c r="AH1" s="33" t="s">
        <v>300</v>
      </c>
      <c r="AI1" s="33" t="s">
        <v>301</v>
      </c>
      <c r="AJ1" s="33" t="s">
        <v>302</v>
      </c>
      <c r="AK1" s="33" t="s">
        <v>303</v>
      </c>
      <c r="AL1" s="33" t="s">
        <v>304</v>
      </c>
      <c r="AM1" s="33" t="s">
        <v>305</v>
      </c>
      <c r="AN1" s="33" t="s">
        <v>306</v>
      </c>
      <c r="AO1" s="33" t="s">
        <v>307</v>
      </c>
      <c r="AP1" s="33" t="s">
        <v>308</v>
      </c>
      <c r="AQ1" s="33" t="s">
        <v>309</v>
      </c>
      <c r="AR1" s="33" t="s">
        <v>310</v>
      </c>
      <c r="AS1" s="33" t="s">
        <v>311</v>
      </c>
      <c r="AT1" s="40" t="s">
        <v>312</v>
      </c>
    </row>
    <row r="2" spans="1:46" x14ac:dyDescent="0.3">
      <c r="A2" t="str">
        <f t="shared" ref="A2:A14" si="1">L2</f>
        <v>Aircraft</v>
      </c>
      <c r="L2" s="1" t="s">
        <v>313</v>
      </c>
      <c r="M2" s="11">
        <v>30980247148</v>
      </c>
      <c r="N2" s="11">
        <v>30513099255</v>
      </c>
      <c r="O2" s="11">
        <v>30337971567</v>
      </c>
      <c r="P2" s="11">
        <v>29918044865</v>
      </c>
      <c r="Q2" s="11">
        <v>30546960405</v>
      </c>
      <c r="R2" s="11">
        <v>26815505318</v>
      </c>
      <c r="S2" s="11">
        <v>28856006190</v>
      </c>
      <c r="T2" s="11">
        <v>24930833919</v>
      </c>
      <c r="U2" s="11">
        <v>26529770069</v>
      </c>
      <c r="V2" s="11">
        <v>27545374131</v>
      </c>
      <c r="W2" s="11">
        <v>35420338064.529999</v>
      </c>
      <c r="X2" s="11">
        <v>36121846047.9394</v>
      </c>
      <c r="Y2" s="11">
        <v>39025889561.166199</v>
      </c>
      <c r="Z2" s="11">
        <v>49245020186.456703</v>
      </c>
      <c r="AA2" s="11">
        <v>47802126564.978104</v>
      </c>
      <c r="AB2" s="11">
        <v>47282598727.083504</v>
      </c>
      <c r="AC2" s="11">
        <v>53972977981.2808</v>
      </c>
      <c r="AD2" s="11">
        <v>60481930842.736</v>
      </c>
      <c r="AE2" s="11">
        <v>66726735469.895599</v>
      </c>
      <c r="AF2" s="11">
        <v>65849649816.590401</v>
      </c>
      <c r="AG2" s="11">
        <v>63602590938.994102</v>
      </c>
      <c r="AH2" s="11">
        <v>70302793893.225006</v>
      </c>
      <c r="AI2" s="11">
        <v>78164108641.689194</v>
      </c>
      <c r="AJ2" s="11">
        <v>73258708289.369797</v>
      </c>
      <c r="AK2" s="11">
        <v>58222443277.141403</v>
      </c>
      <c r="AL2" s="11">
        <v>61693160072.212097</v>
      </c>
      <c r="AM2" s="11">
        <v>75346140622.784607</v>
      </c>
      <c r="AN2" s="11">
        <v>85822546369.727203</v>
      </c>
      <c r="AO2" s="11">
        <v>83338781174.433899</v>
      </c>
      <c r="AP2" s="11">
        <v>90087783379.407196</v>
      </c>
      <c r="AQ2" s="11">
        <v>105310437913.938</v>
      </c>
      <c r="AR2" s="11">
        <v>72494798525.651505</v>
      </c>
      <c r="AS2" s="11">
        <v>75130505806.230804</v>
      </c>
      <c r="AT2">
        <v>50248889108.5131</v>
      </c>
    </row>
    <row r="3" spans="1:46" x14ac:dyDescent="0.3">
      <c r="A3" t="str">
        <f t="shared" si="1"/>
        <v>Electronics, Comms, &amp; Sensors</v>
      </c>
      <c r="L3" s="1" t="s">
        <v>314</v>
      </c>
      <c r="M3" s="11">
        <v>19702439894</v>
      </c>
      <c r="N3" s="11">
        <v>19319595733</v>
      </c>
      <c r="O3" s="11">
        <v>19385047958</v>
      </c>
      <c r="P3" s="11">
        <v>18241613499</v>
      </c>
      <c r="Q3" s="11">
        <v>17643919462</v>
      </c>
      <c r="R3" s="11">
        <v>18690643667</v>
      </c>
      <c r="S3" s="11">
        <v>18181185718</v>
      </c>
      <c r="T3" s="11">
        <v>18425728076</v>
      </c>
      <c r="U3" s="11">
        <v>17479311563</v>
      </c>
      <c r="V3" s="11">
        <v>19571291342</v>
      </c>
      <c r="W3" s="11">
        <v>20750676264.8069</v>
      </c>
      <c r="X3" s="11">
        <v>22386721045.8908</v>
      </c>
      <c r="Y3" s="11">
        <v>25803292752.2514</v>
      </c>
      <c r="Z3" s="11">
        <v>31483687721.797798</v>
      </c>
      <c r="AA3" s="11">
        <v>37532046087.675201</v>
      </c>
      <c r="AB3" s="11">
        <v>42233245589.597801</v>
      </c>
      <c r="AC3" s="11">
        <v>45202505179.5401</v>
      </c>
      <c r="AD3" s="11">
        <v>52454272267.617699</v>
      </c>
      <c r="AE3" s="11">
        <v>56952456684.299301</v>
      </c>
      <c r="AF3" s="11">
        <v>55345684529.5728</v>
      </c>
      <c r="AG3" s="11">
        <v>56120936477.694397</v>
      </c>
      <c r="AH3" s="11">
        <v>52418075878.956902</v>
      </c>
      <c r="AI3" s="11">
        <v>49620215540.702904</v>
      </c>
      <c r="AJ3" s="11">
        <v>41112635436.157097</v>
      </c>
      <c r="AK3" s="11">
        <v>40854073127.295799</v>
      </c>
      <c r="AL3" s="11">
        <v>39614952795.596199</v>
      </c>
      <c r="AM3" s="11">
        <v>43304184712.762199</v>
      </c>
      <c r="AN3" s="11">
        <v>45708263092.247597</v>
      </c>
      <c r="AO3" s="11">
        <v>50983672754.921501</v>
      </c>
      <c r="AP3" s="11">
        <v>54925250315.2519</v>
      </c>
      <c r="AQ3" s="11">
        <v>55356680671.679398</v>
      </c>
      <c r="AR3" s="11">
        <v>49604484097.4151</v>
      </c>
      <c r="AS3" s="11">
        <v>53587823865.877998</v>
      </c>
      <c r="AT3">
        <v>24894549220.562801</v>
      </c>
    </row>
    <row r="4" spans="1:46" x14ac:dyDescent="0.3">
      <c r="A4" t="str">
        <f t="shared" si="1"/>
        <v>Facilities and Construction</v>
      </c>
      <c r="L4" s="1" t="s">
        <v>315</v>
      </c>
      <c r="M4" s="11">
        <v>12183236305</v>
      </c>
      <c r="N4" s="11">
        <v>18492829868</v>
      </c>
      <c r="O4" s="11">
        <v>17657715911</v>
      </c>
      <c r="P4" s="11">
        <v>17178015869</v>
      </c>
      <c r="Q4" s="11">
        <v>20332444544</v>
      </c>
      <c r="R4" s="11">
        <v>20137905407</v>
      </c>
      <c r="S4" s="11">
        <v>20282796585</v>
      </c>
      <c r="T4" s="11">
        <v>20228512717</v>
      </c>
      <c r="U4" s="11">
        <v>19564618261</v>
      </c>
      <c r="V4" s="11">
        <v>20604829391</v>
      </c>
      <c r="W4" s="11">
        <v>20799929809.074402</v>
      </c>
      <c r="X4" s="11">
        <v>23066281717.2593</v>
      </c>
      <c r="Y4" s="11">
        <v>26062764961.2005</v>
      </c>
      <c r="Z4" s="11">
        <v>34446873945.287003</v>
      </c>
      <c r="AA4" s="11">
        <v>35702507848.970001</v>
      </c>
      <c r="AB4" s="11">
        <v>39559010479.710297</v>
      </c>
      <c r="AC4" s="11">
        <v>45549460890.825897</v>
      </c>
      <c r="AD4" s="11">
        <v>46197078005.820602</v>
      </c>
      <c r="AE4" s="11">
        <v>57291064400.895302</v>
      </c>
      <c r="AF4" s="11">
        <v>66364153421.3992</v>
      </c>
      <c r="AG4" s="11">
        <v>61240165211.3601</v>
      </c>
      <c r="AH4" s="11">
        <v>54580627218.1194</v>
      </c>
      <c r="AI4" s="11">
        <v>49011661646.401001</v>
      </c>
      <c r="AJ4" s="11">
        <v>39240744680.269302</v>
      </c>
      <c r="AK4" s="11">
        <v>42213355161.269302</v>
      </c>
      <c r="AL4" s="11">
        <v>38127789059.968597</v>
      </c>
      <c r="AM4" s="11">
        <v>38561474127.272202</v>
      </c>
      <c r="AN4" s="11">
        <v>38440437716.895401</v>
      </c>
      <c r="AO4" s="11">
        <v>46951590843.621498</v>
      </c>
      <c r="AP4" s="11">
        <v>52057227025.278099</v>
      </c>
      <c r="AQ4" s="11">
        <v>60173875767.760902</v>
      </c>
      <c r="AR4" s="11">
        <v>51155386577.335602</v>
      </c>
      <c r="AS4" s="11">
        <v>57287375671.231697</v>
      </c>
      <c r="AT4">
        <v>23062333034.627201</v>
      </c>
    </row>
    <row r="5" spans="1:46" x14ac:dyDescent="0.3">
      <c r="A5" t="str">
        <f t="shared" si="1"/>
        <v>Land Vehicles</v>
      </c>
      <c r="L5" s="1" t="s">
        <v>316</v>
      </c>
      <c r="M5" s="11">
        <v>4275032000</v>
      </c>
      <c r="N5" s="11">
        <v>6503975889</v>
      </c>
      <c r="O5" s="11">
        <v>4166812450</v>
      </c>
      <c r="P5" s="11">
        <v>4396364530</v>
      </c>
      <c r="Q5" s="11">
        <v>3619043411</v>
      </c>
      <c r="R5" s="11">
        <v>3098454659</v>
      </c>
      <c r="S5" s="11">
        <v>3678250068</v>
      </c>
      <c r="T5" s="11">
        <v>3652647546</v>
      </c>
      <c r="U5" s="11">
        <v>2804250415</v>
      </c>
      <c r="V5" s="11">
        <v>3507393596</v>
      </c>
      <c r="W5" s="11">
        <v>3396266974.4190001</v>
      </c>
      <c r="X5" s="11">
        <v>3297789666.2578001</v>
      </c>
      <c r="Y5" s="11">
        <v>4784757839.3472004</v>
      </c>
      <c r="Z5" s="11">
        <v>9641512630.434</v>
      </c>
      <c r="AA5" s="11">
        <v>8545490687.4357996</v>
      </c>
      <c r="AB5" s="11">
        <v>15261772582.794001</v>
      </c>
      <c r="AC5" s="11">
        <v>16131764921.2796</v>
      </c>
      <c r="AD5" s="11">
        <v>28198596874.210899</v>
      </c>
      <c r="AE5" s="11">
        <v>39757131604.957603</v>
      </c>
      <c r="AF5" s="11">
        <v>28835153697.7999</v>
      </c>
      <c r="AG5" s="11">
        <v>25336094910.715099</v>
      </c>
      <c r="AH5" s="11">
        <v>19578188100.552502</v>
      </c>
      <c r="AI5" s="11">
        <v>10836528628.4807</v>
      </c>
      <c r="AJ5" s="11">
        <v>7434900089.5787001</v>
      </c>
      <c r="AK5" s="11">
        <v>5825586534.0528002</v>
      </c>
      <c r="AL5" s="11">
        <v>7498132862.7277002</v>
      </c>
      <c r="AM5" s="11">
        <v>7352597731.5422001</v>
      </c>
      <c r="AN5" s="11">
        <v>8253304453.7592001</v>
      </c>
      <c r="AO5" s="11">
        <v>12689109403.435101</v>
      </c>
      <c r="AP5" s="11">
        <v>12908739618.063</v>
      </c>
      <c r="AQ5" s="11">
        <v>11745752775.4429</v>
      </c>
      <c r="AR5" s="11">
        <v>9687806000.4624004</v>
      </c>
      <c r="AS5" s="11">
        <v>10756367609.108601</v>
      </c>
      <c r="AT5">
        <v>6411145651.0430002</v>
      </c>
    </row>
    <row r="6" spans="1:46" x14ac:dyDescent="0.3">
      <c r="A6" t="str">
        <f t="shared" si="1"/>
        <v>Missile Defense</v>
      </c>
      <c r="L6" s="1" t="s">
        <v>317</v>
      </c>
      <c r="M6" s="11">
        <v>3035334000</v>
      </c>
      <c r="N6" s="11">
        <v>5206015283</v>
      </c>
      <c r="O6" s="11">
        <v>3918554592</v>
      </c>
      <c r="P6" s="11">
        <v>4991418711</v>
      </c>
      <c r="Q6" s="11">
        <v>4289293657</v>
      </c>
      <c r="R6" s="11">
        <v>3486356407</v>
      </c>
      <c r="S6" s="11">
        <v>3715624896</v>
      </c>
      <c r="T6" s="11">
        <v>4012460461</v>
      </c>
      <c r="U6" s="11">
        <v>3602703203</v>
      </c>
      <c r="V6" s="11">
        <v>3665542951</v>
      </c>
      <c r="W6" s="11">
        <v>3001039117</v>
      </c>
      <c r="X6" s="11">
        <v>3364291516.3999</v>
      </c>
      <c r="Y6" s="11">
        <v>4726590944.8281002</v>
      </c>
      <c r="Z6" s="11">
        <v>5036432124.0937996</v>
      </c>
      <c r="AA6" s="11">
        <v>5992625448.5860004</v>
      </c>
      <c r="AB6" s="11">
        <v>6492707694.1562996</v>
      </c>
      <c r="AC6" s="11">
        <v>6763227936.3287001</v>
      </c>
      <c r="AD6" s="11">
        <v>8308217764.2319002</v>
      </c>
      <c r="AE6" s="11">
        <v>8761740935.9037991</v>
      </c>
      <c r="AF6" s="11">
        <v>10499669753.7796</v>
      </c>
      <c r="AG6" s="11">
        <v>10542656756.6485</v>
      </c>
      <c r="AH6" s="11">
        <v>10910330875.645201</v>
      </c>
      <c r="AI6" s="11">
        <v>11207421398.996201</v>
      </c>
      <c r="AJ6" s="11">
        <v>10807937186.4424</v>
      </c>
      <c r="AK6" s="11">
        <v>8516457737.3941002</v>
      </c>
      <c r="AL6" s="11">
        <v>9379386451.573</v>
      </c>
      <c r="AM6" s="11">
        <v>9985841658.1002007</v>
      </c>
      <c r="AN6" s="11">
        <v>8633210134.3360996</v>
      </c>
      <c r="AO6" s="11">
        <v>13427043672.8815</v>
      </c>
      <c r="AP6" s="11">
        <v>14829080776.923901</v>
      </c>
      <c r="AQ6" s="11">
        <v>19369052617.443298</v>
      </c>
      <c r="AR6" s="11">
        <v>12097540404.858101</v>
      </c>
      <c r="AS6" s="11">
        <v>13817290529.706301</v>
      </c>
      <c r="AT6">
        <v>6410765720.8200998</v>
      </c>
    </row>
    <row r="7" spans="1:46" x14ac:dyDescent="0.3">
      <c r="A7" t="str">
        <f t="shared" si="1"/>
        <v>Ordnance and Missiles</v>
      </c>
      <c r="L7" s="1" t="s">
        <v>318</v>
      </c>
      <c r="M7" s="11">
        <v>11331278000</v>
      </c>
      <c r="N7" s="11">
        <v>14834080775</v>
      </c>
      <c r="O7" s="11">
        <v>13464555013</v>
      </c>
      <c r="P7" s="11">
        <v>11175370345</v>
      </c>
      <c r="Q7" s="11">
        <v>8533017359</v>
      </c>
      <c r="R7" s="11">
        <v>8543659793</v>
      </c>
      <c r="S7" s="11">
        <v>8817441132</v>
      </c>
      <c r="T7" s="11">
        <v>8032566815</v>
      </c>
      <c r="U7" s="11">
        <v>8630834203</v>
      </c>
      <c r="V7" s="11">
        <v>9161817835</v>
      </c>
      <c r="W7" s="11">
        <v>8681402236.2749996</v>
      </c>
      <c r="X7" s="11">
        <v>9120773484.3983002</v>
      </c>
      <c r="Y7" s="11">
        <v>12359020180.359301</v>
      </c>
      <c r="Z7" s="11">
        <v>13567836178.0499</v>
      </c>
      <c r="AA7" s="11">
        <v>14093492589.1602</v>
      </c>
      <c r="AB7" s="11">
        <v>14838636218.1777</v>
      </c>
      <c r="AC7" s="11">
        <v>15025795459.2582</v>
      </c>
      <c r="AD7" s="11">
        <v>17946664180.340199</v>
      </c>
      <c r="AE7" s="11">
        <v>19206047801.913898</v>
      </c>
      <c r="AF7" s="11">
        <v>17915540940.867802</v>
      </c>
      <c r="AG7" s="11">
        <v>16686895593.122999</v>
      </c>
      <c r="AH7" s="11">
        <v>15426122050.0091</v>
      </c>
      <c r="AI7" s="11">
        <v>15679934177.9548</v>
      </c>
      <c r="AJ7" s="11">
        <v>13040612597.544701</v>
      </c>
      <c r="AK7" s="11">
        <v>12578103270.452299</v>
      </c>
      <c r="AL7" s="11">
        <v>13250856730.3246</v>
      </c>
      <c r="AM7" s="11">
        <v>16476049112.848301</v>
      </c>
      <c r="AN7" s="11">
        <v>18044712601.542801</v>
      </c>
      <c r="AO7" s="11">
        <v>21672106381.546398</v>
      </c>
      <c r="AP7" s="11">
        <v>23144614800.361698</v>
      </c>
      <c r="AQ7" s="11">
        <v>23863635780.16</v>
      </c>
      <c r="AR7" s="11">
        <v>21970937097.757401</v>
      </c>
      <c r="AS7" s="11">
        <v>20479950490.316299</v>
      </c>
      <c r="AT7">
        <v>15158787176.494801</v>
      </c>
    </row>
    <row r="8" spans="1:46" x14ac:dyDescent="0.3">
      <c r="A8" t="str">
        <f t="shared" si="1"/>
        <v>Other Products</v>
      </c>
      <c r="L8" s="1" t="s">
        <v>319</v>
      </c>
      <c r="M8" s="11">
        <v>10893531000</v>
      </c>
      <c r="N8" s="11">
        <v>13666534115</v>
      </c>
      <c r="O8" s="11">
        <v>9670953302</v>
      </c>
      <c r="P8" s="11">
        <v>10550468583</v>
      </c>
      <c r="Q8" s="11">
        <v>8625703645</v>
      </c>
      <c r="R8" s="11">
        <v>8564693193</v>
      </c>
      <c r="S8" s="11">
        <v>9626845429</v>
      </c>
      <c r="T8" s="11">
        <v>9689825022</v>
      </c>
      <c r="U8" s="11">
        <v>8560246161</v>
      </c>
      <c r="V8" s="11">
        <v>7673714576</v>
      </c>
      <c r="W8" s="11">
        <v>8636765200.0900002</v>
      </c>
      <c r="X8" s="11">
        <v>10224964697</v>
      </c>
      <c r="Y8" s="11">
        <v>13391908177.241501</v>
      </c>
      <c r="Z8" s="11">
        <v>15543175626.426201</v>
      </c>
      <c r="AA8" s="11">
        <v>18316590305.894699</v>
      </c>
      <c r="AB8" s="11">
        <v>31788501740.219601</v>
      </c>
      <c r="AC8" s="11">
        <v>34619998281.347504</v>
      </c>
      <c r="AD8" s="11">
        <v>34291731706.922199</v>
      </c>
      <c r="AE8" s="11">
        <v>39100137503.604301</v>
      </c>
      <c r="AF8" s="11">
        <v>35618893844.718201</v>
      </c>
      <c r="AG8" s="11">
        <v>29121536359.555401</v>
      </c>
      <c r="AH8" s="11">
        <v>30007007163.880001</v>
      </c>
      <c r="AI8" s="11">
        <v>35357832226.452103</v>
      </c>
      <c r="AJ8" s="11">
        <v>26464056854.445301</v>
      </c>
      <c r="AK8" s="11">
        <v>24267856901.268101</v>
      </c>
      <c r="AL8" s="11">
        <v>21069110791.9282</v>
      </c>
      <c r="AM8" s="11">
        <v>19406249663.879398</v>
      </c>
      <c r="AN8" s="11">
        <v>21576572063.250401</v>
      </c>
      <c r="AO8" s="11">
        <v>25383398093.280499</v>
      </c>
      <c r="AP8" s="11">
        <v>23212631381.332401</v>
      </c>
      <c r="AQ8" s="11">
        <v>25509452203.172199</v>
      </c>
      <c r="AR8" s="11">
        <v>53500803265.6315</v>
      </c>
      <c r="AS8" s="11">
        <v>58510847251.7136</v>
      </c>
      <c r="AT8">
        <v>15202995501.5959</v>
      </c>
    </row>
    <row r="9" spans="1:46" x14ac:dyDescent="0.3">
      <c r="A9" t="str">
        <f t="shared" si="1"/>
        <v>Other R&amp;D and Knowledge Based</v>
      </c>
      <c r="L9" s="1" t="s">
        <v>320</v>
      </c>
      <c r="M9" s="11">
        <v>7773865381</v>
      </c>
      <c r="N9" s="11">
        <v>7927436229</v>
      </c>
      <c r="O9" s="11">
        <v>8786567450</v>
      </c>
      <c r="P9" s="11">
        <v>8567595442</v>
      </c>
      <c r="Q9" s="11">
        <v>8463162454</v>
      </c>
      <c r="R9" s="11">
        <v>8878189431</v>
      </c>
      <c r="S9" s="11">
        <v>9287693638</v>
      </c>
      <c r="T9" s="11">
        <v>9695769466</v>
      </c>
      <c r="U9" s="11">
        <v>10804672536</v>
      </c>
      <c r="V9" s="11">
        <v>11285682035</v>
      </c>
      <c r="W9" s="11">
        <v>12417095330.0637</v>
      </c>
      <c r="X9" s="11">
        <v>12422083503.902201</v>
      </c>
      <c r="Y9" s="11">
        <v>15837779609.1511</v>
      </c>
      <c r="Z9" s="11">
        <v>18425337213.2682</v>
      </c>
      <c r="AA9" s="11">
        <v>20538698308.948399</v>
      </c>
      <c r="AB9" s="11">
        <v>25425408587.269699</v>
      </c>
      <c r="AC9" s="11">
        <v>28721179681.857201</v>
      </c>
      <c r="AD9" s="11">
        <v>30296153205.411201</v>
      </c>
      <c r="AE9" s="11">
        <v>33793862112.968498</v>
      </c>
      <c r="AF9" s="11">
        <v>38519468114.358299</v>
      </c>
      <c r="AG9" s="11">
        <v>40073864580.839699</v>
      </c>
      <c r="AH9" s="11">
        <v>39862268290.498299</v>
      </c>
      <c r="AI9" s="11">
        <v>40121733965.414398</v>
      </c>
      <c r="AJ9" s="11">
        <v>33944150887.748501</v>
      </c>
      <c r="AK9" s="11">
        <v>33472011888.359901</v>
      </c>
      <c r="AL9" s="11">
        <v>33145726977.168098</v>
      </c>
      <c r="AM9" s="11">
        <v>33368023633.921799</v>
      </c>
      <c r="AN9" s="11">
        <v>34659189321.554497</v>
      </c>
      <c r="AO9" s="11">
        <v>38652404390.055496</v>
      </c>
      <c r="AP9" s="11">
        <v>42550530059.373001</v>
      </c>
      <c r="AQ9" s="11">
        <v>44247295871.157303</v>
      </c>
      <c r="AR9" s="11">
        <v>52152574526.208603</v>
      </c>
      <c r="AS9" s="11">
        <v>54980395765.392097</v>
      </c>
      <c r="AT9">
        <v>31451140892.156601</v>
      </c>
    </row>
    <row r="10" spans="1:46" x14ac:dyDescent="0.3">
      <c r="A10" t="str">
        <f t="shared" si="1"/>
        <v>Other Services</v>
      </c>
      <c r="L10" s="1" t="s">
        <v>321</v>
      </c>
      <c r="M10" s="11">
        <v>4385190184</v>
      </c>
      <c r="N10" s="11">
        <v>5641814985</v>
      </c>
      <c r="O10" s="11">
        <v>4211344274</v>
      </c>
      <c r="P10" s="11">
        <v>3075823560</v>
      </c>
      <c r="Q10" s="11">
        <v>4014703413</v>
      </c>
      <c r="R10" s="11">
        <v>5272937433</v>
      </c>
      <c r="S10" s="11">
        <v>5083168952</v>
      </c>
      <c r="T10" s="11">
        <v>5793220616</v>
      </c>
      <c r="U10" s="11">
        <v>6068760797</v>
      </c>
      <c r="V10" s="11">
        <v>7339018466</v>
      </c>
      <c r="W10" s="11">
        <v>6506896271.1197996</v>
      </c>
      <c r="X10" s="11">
        <v>7420418624.8457003</v>
      </c>
      <c r="Y10" s="11">
        <v>10545115932.478701</v>
      </c>
      <c r="Z10" s="11">
        <v>16105347740.6387</v>
      </c>
      <c r="AA10" s="11">
        <v>20109780788.034199</v>
      </c>
      <c r="AB10" s="11">
        <v>22213036937.362801</v>
      </c>
      <c r="AC10" s="11">
        <v>24238830666.269699</v>
      </c>
      <c r="AD10" s="11">
        <v>24497884764.225399</v>
      </c>
      <c r="AE10" s="11">
        <v>27467961626.470798</v>
      </c>
      <c r="AF10" s="11">
        <v>30723649229.720402</v>
      </c>
      <c r="AG10" s="11">
        <v>33027824591.2976</v>
      </c>
      <c r="AH10" s="11">
        <v>36792670341.841202</v>
      </c>
      <c r="AI10" s="11">
        <v>33864152994.883999</v>
      </c>
      <c r="AJ10" s="11">
        <v>30654947847.635899</v>
      </c>
      <c r="AK10" s="11">
        <v>25657560820.3307</v>
      </c>
      <c r="AL10" s="11">
        <v>22964024432.7188</v>
      </c>
      <c r="AM10" s="11">
        <v>23829117897.803501</v>
      </c>
      <c r="AN10" s="11">
        <v>26217769701.150398</v>
      </c>
      <c r="AO10" s="11">
        <v>28602670918.872601</v>
      </c>
      <c r="AP10" s="11">
        <v>29616835971.6814</v>
      </c>
      <c r="AQ10" s="11">
        <v>29594940839.454399</v>
      </c>
      <c r="AR10" s="11">
        <v>28812959763.345699</v>
      </c>
      <c r="AS10" s="11">
        <v>30742623503.037899</v>
      </c>
      <c r="AT10">
        <v>19864995980.990398</v>
      </c>
    </row>
    <row r="11" spans="1:46" x14ac:dyDescent="0.3">
      <c r="A11" t="str">
        <f t="shared" si="1"/>
        <v>Ships &amp; Submarines</v>
      </c>
      <c r="L11" s="1" t="s">
        <v>322</v>
      </c>
      <c r="M11" s="11">
        <v>10680657493</v>
      </c>
      <c r="N11" s="11">
        <v>9512770712</v>
      </c>
      <c r="O11" s="11">
        <v>8600082026</v>
      </c>
      <c r="P11" s="11">
        <v>9502770472</v>
      </c>
      <c r="Q11" s="11">
        <v>7389026646</v>
      </c>
      <c r="R11" s="11">
        <v>9654356740</v>
      </c>
      <c r="S11" s="11">
        <v>7969628348</v>
      </c>
      <c r="T11" s="11">
        <v>8340521642</v>
      </c>
      <c r="U11" s="11">
        <v>9369233233</v>
      </c>
      <c r="V11" s="11">
        <v>8320132027</v>
      </c>
      <c r="W11" s="11">
        <v>9355821763</v>
      </c>
      <c r="X11" s="11">
        <v>12404327293</v>
      </c>
      <c r="Y11" s="11">
        <v>12695551388.930201</v>
      </c>
      <c r="Z11" s="11">
        <v>12672639008.0506</v>
      </c>
      <c r="AA11" s="11">
        <v>14842821707.163601</v>
      </c>
      <c r="AB11" s="11">
        <v>14042343961.1306</v>
      </c>
      <c r="AC11" s="11">
        <v>16819203881.489799</v>
      </c>
      <c r="AD11" s="11">
        <v>17252494957.1091</v>
      </c>
      <c r="AE11" s="11">
        <v>19353085493.709301</v>
      </c>
      <c r="AF11" s="11">
        <v>21501494515.392399</v>
      </c>
      <c r="AG11" s="11">
        <v>17562189933.044601</v>
      </c>
      <c r="AH11" s="11">
        <v>28389571263.533298</v>
      </c>
      <c r="AI11" s="11">
        <v>23823517535.917801</v>
      </c>
      <c r="AJ11" s="11">
        <v>23051278527.260899</v>
      </c>
      <c r="AK11" s="11">
        <v>23827426373.0695</v>
      </c>
      <c r="AL11" s="11">
        <v>21478209072.9086</v>
      </c>
      <c r="AM11" s="11">
        <v>24652659223.764702</v>
      </c>
      <c r="AN11" s="11">
        <v>27207917365.1003</v>
      </c>
      <c r="AO11" s="11">
        <v>31309731305.617901</v>
      </c>
      <c r="AP11" s="11">
        <v>33305801657.137001</v>
      </c>
      <c r="AQ11" s="11">
        <v>40083302706.306702</v>
      </c>
      <c r="AR11" s="11">
        <v>31961144241.613701</v>
      </c>
      <c r="AS11" s="11">
        <v>34383474501.119598</v>
      </c>
      <c r="AT11">
        <v>20712573267.062801</v>
      </c>
    </row>
    <row r="12" spans="1:46" x14ac:dyDescent="0.3">
      <c r="A12" t="str">
        <f t="shared" si="1"/>
        <v>Space Systems</v>
      </c>
      <c r="L12" s="1" t="s">
        <v>323</v>
      </c>
      <c r="M12" s="11">
        <v>5109318000</v>
      </c>
      <c r="N12" s="11">
        <v>4536041000</v>
      </c>
      <c r="O12" s="11">
        <v>3207056007</v>
      </c>
      <c r="P12" s="11">
        <v>3775896266</v>
      </c>
      <c r="Q12" s="11">
        <v>3704627729</v>
      </c>
      <c r="R12" s="11">
        <v>3449312820</v>
      </c>
      <c r="S12" s="11">
        <v>2950138142</v>
      </c>
      <c r="T12" s="11">
        <v>3180065599</v>
      </c>
      <c r="U12" s="11">
        <v>3551481726</v>
      </c>
      <c r="V12" s="11">
        <v>3510240138</v>
      </c>
      <c r="W12" s="11">
        <v>3182752124</v>
      </c>
      <c r="X12" s="11">
        <v>4154315713</v>
      </c>
      <c r="Y12" s="11">
        <v>4493775528</v>
      </c>
      <c r="Z12" s="11">
        <v>5289484137.6601</v>
      </c>
      <c r="AA12" s="11">
        <v>6278698516.1602001</v>
      </c>
      <c r="AB12" s="11">
        <v>6522295872.2656002</v>
      </c>
      <c r="AC12" s="11">
        <v>8010484936.5678997</v>
      </c>
      <c r="AD12" s="11">
        <v>8210408427.2336998</v>
      </c>
      <c r="AE12" s="11">
        <v>9577508069.5667992</v>
      </c>
      <c r="AF12" s="11">
        <v>10381036754.652901</v>
      </c>
      <c r="AG12" s="11">
        <v>9089367407.3931999</v>
      </c>
      <c r="AH12" s="11">
        <v>10298401710.002501</v>
      </c>
      <c r="AI12" s="11">
        <v>9949330376.4937992</v>
      </c>
      <c r="AJ12" s="11">
        <v>7571179669.3493996</v>
      </c>
      <c r="AK12" s="11">
        <v>7849485533.8650999</v>
      </c>
      <c r="AL12" s="11">
        <v>5963062519.4984999</v>
      </c>
      <c r="AM12" s="11">
        <v>6075865714.2821999</v>
      </c>
      <c r="AN12" s="11">
        <v>6050578378.7742996</v>
      </c>
      <c r="AO12" s="11">
        <v>5945524610.1526003</v>
      </c>
      <c r="AP12" s="11">
        <v>7216445280.1358995</v>
      </c>
      <c r="AQ12" s="11">
        <v>7346757401.448</v>
      </c>
      <c r="AR12" s="11">
        <v>3625067781.3776002</v>
      </c>
      <c r="AS12" s="11">
        <v>4643056135.7002001</v>
      </c>
      <c r="AT12">
        <v>2582035679.6170998</v>
      </c>
    </row>
    <row r="13" spans="1:46" x14ac:dyDescent="0.3">
      <c r="A13" t="str">
        <f t="shared" si="1"/>
        <v>Unlabeled</v>
      </c>
      <c r="L13" s="1" t="s">
        <v>324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29503352.0086</v>
      </c>
      <c r="X13" s="11">
        <v>9825233.9429000001</v>
      </c>
      <c r="Y13" s="11">
        <v>84074351.174199998</v>
      </c>
      <c r="Z13" s="11">
        <v>75741000.173999995</v>
      </c>
      <c r="AA13" s="11">
        <v>7078195.7825999996</v>
      </c>
      <c r="AB13" s="11">
        <v>3802636.1222999999</v>
      </c>
      <c r="AC13" s="11">
        <v>109748294.80769999</v>
      </c>
      <c r="AD13" s="11">
        <v>18047585.049899999</v>
      </c>
      <c r="AE13" s="11">
        <v>368043.21919999999</v>
      </c>
      <c r="AF13" s="11">
        <v>986168.13329999999</v>
      </c>
      <c r="AG13" s="11">
        <v>-253919.658</v>
      </c>
      <c r="AH13" s="11">
        <v>-140825.10130000001</v>
      </c>
      <c r="AI13" s="11">
        <v>-6477.8001000000004</v>
      </c>
      <c r="AJ13" s="11">
        <v>-99723.120599999995</v>
      </c>
      <c r="AK13" s="11"/>
      <c r="AL13" s="11">
        <v>30000</v>
      </c>
      <c r="AM13" s="11">
        <v>3581529.4308000002</v>
      </c>
      <c r="AN13" s="11">
        <v>1345607</v>
      </c>
      <c r="AO13" s="11">
        <v>-212795.36720000001</v>
      </c>
      <c r="AP13" s="11">
        <v>465885</v>
      </c>
      <c r="AQ13" s="11">
        <v>314555.625</v>
      </c>
      <c r="AR13" s="11">
        <v>386316</v>
      </c>
      <c r="AS13" s="11">
        <v>980919.76850000001</v>
      </c>
      <c r="AT13">
        <v>335137.24180000002</v>
      </c>
    </row>
    <row r="14" spans="1:46" x14ac:dyDescent="0.3">
      <c r="A14" t="str">
        <f t="shared" si="1"/>
        <v>Grand Total</v>
      </c>
      <c r="L14" s="35" t="s">
        <v>24</v>
      </c>
      <c r="M14" s="11">
        <f t="shared" ref="M14:AT14" si="2">SUBTOTAL(9,M2:M13)</f>
        <v>120350129405</v>
      </c>
      <c r="N14" s="11">
        <f t="shared" si="2"/>
        <v>136154193844</v>
      </c>
      <c r="O14" s="11">
        <f t="shared" si="2"/>
        <v>123406660550</v>
      </c>
      <c r="P14" s="11">
        <f t="shared" si="2"/>
        <v>121373382142</v>
      </c>
      <c r="Q14" s="11">
        <f t="shared" si="2"/>
        <v>117161902725</v>
      </c>
      <c r="R14" s="11">
        <f t="shared" si="2"/>
        <v>116592014868</v>
      </c>
      <c r="S14" s="11">
        <f t="shared" si="2"/>
        <v>118448779098</v>
      </c>
      <c r="T14" s="11">
        <f t="shared" si="2"/>
        <v>115982151879</v>
      </c>
      <c r="U14" s="11">
        <f t="shared" si="2"/>
        <v>116965882167</v>
      </c>
      <c r="V14" s="11">
        <f t="shared" si="2"/>
        <v>122185036488</v>
      </c>
      <c r="W14" s="11">
        <f t="shared" si="2"/>
        <v>132178486506.38741</v>
      </c>
      <c r="X14" s="11">
        <f t="shared" si="2"/>
        <v>143993638543.83633</v>
      </c>
      <c r="Y14" s="11">
        <f t="shared" si="2"/>
        <v>169810521226.12839</v>
      </c>
      <c r="Z14" s="11">
        <f t="shared" si="2"/>
        <v>211533087512.33701</v>
      </c>
      <c r="AA14" s="11">
        <f t="shared" si="2"/>
        <v>229761957048.789</v>
      </c>
      <c r="AB14" s="11">
        <f t="shared" si="2"/>
        <v>265663361025.89023</v>
      </c>
      <c r="AC14" s="11">
        <f t="shared" si="2"/>
        <v>295165178110.85309</v>
      </c>
      <c r="AD14" s="11">
        <f t="shared" si="2"/>
        <v>328153480580.90887</v>
      </c>
      <c r="AE14" s="11">
        <f t="shared" si="2"/>
        <v>377988099747.40442</v>
      </c>
      <c r="AF14" s="11">
        <f t="shared" si="2"/>
        <v>381555380786.98517</v>
      </c>
      <c r="AG14" s="11">
        <f t="shared" si="2"/>
        <v>362403868841.00769</v>
      </c>
      <c r="AH14" s="11">
        <f t="shared" si="2"/>
        <v>368565915961.16211</v>
      </c>
      <c r="AI14" s="11">
        <f t="shared" si="2"/>
        <v>357636430655.58673</v>
      </c>
      <c r="AJ14" s="11">
        <f t="shared" si="2"/>
        <v>306581052342.68152</v>
      </c>
      <c r="AK14" s="11">
        <f t="shared" si="2"/>
        <v>283284360624.49896</v>
      </c>
      <c r="AL14" s="11">
        <f t="shared" si="2"/>
        <v>274184441766.62436</v>
      </c>
      <c r="AM14" s="11">
        <f t="shared" si="2"/>
        <v>298361785628.39209</v>
      </c>
      <c r="AN14" s="11">
        <f t="shared" si="2"/>
        <v>320615846805.33813</v>
      </c>
      <c r="AO14" s="11">
        <f t="shared" si="2"/>
        <v>358955820753.45178</v>
      </c>
      <c r="AP14" s="11">
        <f t="shared" si="2"/>
        <v>383855406149.9455</v>
      </c>
      <c r="AQ14" s="11">
        <f t="shared" si="2"/>
        <v>422601499103.58807</v>
      </c>
      <c r="AR14" s="11">
        <f t="shared" si="2"/>
        <v>387063888597.65723</v>
      </c>
      <c r="AS14" s="11">
        <f t="shared" si="2"/>
        <v>414320692049.20355</v>
      </c>
      <c r="AT14" s="11">
        <f t="shared" si="2"/>
        <v>216000546370.72556</v>
      </c>
    </row>
    <row r="15" spans="1:46" x14ac:dyDescent="0.3"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6" x14ac:dyDescent="0.3"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</row>
    <row r="17" spans="1:46" ht="30" customHeight="1" x14ac:dyDescent="0.3">
      <c r="A17" s="26" t="str">
        <f t="shared" ref="A17:A22" si="3">L17</f>
        <v>PlatformPortfolio</v>
      </c>
      <c r="B17" s="33">
        <f>AL17</f>
        <v>2015</v>
      </c>
      <c r="C17" s="34">
        <f t="shared" ref="C17:E22" si="4">AR17</f>
        <v>2021</v>
      </c>
      <c r="D17" s="34">
        <f t="shared" si="4"/>
        <v>2022</v>
      </c>
      <c r="E17" s="34">
        <f t="shared" si="4"/>
        <v>2023</v>
      </c>
      <c r="F17" s="34" t="str">
        <f>C17&amp;"-"&amp;$D17</f>
        <v>2021-2022</v>
      </c>
      <c r="G17" s="34" t="str">
        <f>B17&amp;"-"&amp;$D17</f>
        <v>2015-2022</v>
      </c>
      <c r="H17" s="34" t="str">
        <f>$E17&amp;"/"&amp;D17</f>
        <v>2023/2022</v>
      </c>
      <c r="I17" s="34" t="str">
        <f>"Share "&amp;AS17</f>
        <v>Share 2022</v>
      </c>
      <c r="J17" s="34" t="str">
        <f>"Share "&amp;AT17</f>
        <v>Share 2023</v>
      </c>
      <c r="K17" s="1"/>
      <c r="L17" s="5" t="s">
        <v>7</v>
      </c>
      <c r="M17" s="5">
        <f>M1+0</f>
        <v>1990</v>
      </c>
      <c r="N17" s="5">
        <f t="shared" ref="N17:AS17" si="5">N1+0</f>
        <v>1991</v>
      </c>
      <c r="O17" s="5">
        <f t="shared" si="5"/>
        <v>1992</v>
      </c>
      <c r="P17" s="5">
        <f t="shared" si="5"/>
        <v>1993</v>
      </c>
      <c r="Q17" s="5">
        <f t="shared" si="5"/>
        <v>1994</v>
      </c>
      <c r="R17" s="5">
        <f t="shared" si="5"/>
        <v>1995</v>
      </c>
      <c r="S17" s="5">
        <f t="shared" si="5"/>
        <v>1996</v>
      </c>
      <c r="T17" s="5">
        <f t="shared" si="5"/>
        <v>1997</v>
      </c>
      <c r="U17" s="5">
        <f t="shared" si="5"/>
        <v>1998</v>
      </c>
      <c r="V17" s="5">
        <f t="shared" si="5"/>
        <v>1999</v>
      </c>
      <c r="W17" s="5">
        <f t="shared" si="5"/>
        <v>2000</v>
      </c>
      <c r="X17" s="5">
        <f t="shared" si="5"/>
        <v>2001</v>
      </c>
      <c r="Y17" s="5">
        <f t="shared" si="5"/>
        <v>2002</v>
      </c>
      <c r="Z17" s="5">
        <f t="shared" si="5"/>
        <v>2003</v>
      </c>
      <c r="AA17" s="5">
        <f t="shared" si="5"/>
        <v>2004</v>
      </c>
      <c r="AB17" s="5">
        <f t="shared" si="5"/>
        <v>2005</v>
      </c>
      <c r="AC17" s="5">
        <f t="shared" si="5"/>
        <v>2006</v>
      </c>
      <c r="AD17" s="5">
        <f t="shared" si="5"/>
        <v>2007</v>
      </c>
      <c r="AE17" s="5">
        <f t="shared" si="5"/>
        <v>2008</v>
      </c>
      <c r="AF17" s="5">
        <f t="shared" si="5"/>
        <v>2009</v>
      </c>
      <c r="AG17" s="5">
        <f t="shared" si="5"/>
        <v>2010</v>
      </c>
      <c r="AH17" s="5">
        <f t="shared" si="5"/>
        <v>2011</v>
      </c>
      <c r="AI17" s="5">
        <f t="shared" si="5"/>
        <v>2012</v>
      </c>
      <c r="AJ17" s="5">
        <f t="shared" si="5"/>
        <v>2013</v>
      </c>
      <c r="AK17" s="5">
        <f t="shared" si="5"/>
        <v>2014</v>
      </c>
      <c r="AL17" s="5">
        <f t="shared" si="5"/>
        <v>2015</v>
      </c>
      <c r="AM17" s="5">
        <f t="shared" si="5"/>
        <v>2016</v>
      </c>
      <c r="AN17" s="5">
        <f t="shared" si="5"/>
        <v>2017</v>
      </c>
      <c r="AO17" s="5">
        <f t="shared" si="5"/>
        <v>2018</v>
      </c>
      <c r="AP17" s="5">
        <f t="shared" si="5"/>
        <v>2019</v>
      </c>
      <c r="AQ17" s="5">
        <f t="shared" si="5"/>
        <v>2020</v>
      </c>
      <c r="AR17" s="5">
        <f t="shared" si="5"/>
        <v>2021</v>
      </c>
      <c r="AS17" s="5">
        <f t="shared" si="5"/>
        <v>2022</v>
      </c>
      <c r="AT17" s="5">
        <f t="shared" ref="AT17" si="6">AT1+0</f>
        <v>2023</v>
      </c>
    </row>
    <row r="18" spans="1:46" x14ac:dyDescent="0.3">
      <c r="A18" s="4" t="str">
        <f t="shared" si="3"/>
        <v>Aircraft</v>
      </c>
      <c r="B18" s="11">
        <f>AL18</f>
        <v>73997710753.819046</v>
      </c>
      <c r="C18" s="11">
        <f t="shared" si="4"/>
        <v>77517788760.015244</v>
      </c>
      <c r="D18" s="11">
        <f t="shared" si="4"/>
        <v>75130505806.230804</v>
      </c>
      <c r="E18" s="11">
        <f t="shared" si="4"/>
        <v>47927309000.124863</v>
      </c>
      <c r="F18" s="12">
        <f>(D18/C18)-1</f>
        <v>-3.0796582203539757E-2</v>
      </c>
      <c r="G18" s="8">
        <f>(D18/B18)-1</f>
        <v>1.5308514829336151E-2</v>
      </c>
      <c r="H18" s="8">
        <f>E18/D18</f>
        <v>0.63792075516880264</v>
      </c>
      <c r="I18" s="21">
        <f>AS34</f>
        <v>0.18133418689431161</v>
      </c>
      <c r="J18" s="21">
        <f t="shared" ref="J18:J30" si="7">AT34</f>
        <v>0.23263315742854668</v>
      </c>
      <c r="K18" s="8"/>
      <c r="L18" s="15" t="str">
        <f t="shared" ref="L18:L30" si="8">L2</f>
        <v>Aircraft</v>
      </c>
      <c r="M18" s="11">
        <f t="shared" ref="M18:AT18" si="9">IF(M2="","",M2/VLOOKUP(M$17,deflator,2,FALSE))</f>
        <v>61574219146.101059</v>
      </c>
      <c r="N18" s="11">
        <f t="shared" si="9"/>
        <v>58557064802.447716</v>
      </c>
      <c r="O18" s="11">
        <f t="shared" si="9"/>
        <v>56801379064.558784</v>
      </c>
      <c r="P18" s="11">
        <f t="shared" si="9"/>
        <v>54729508899.597862</v>
      </c>
      <c r="Q18" s="11">
        <f t="shared" si="9"/>
        <v>54688352602.180893</v>
      </c>
      <c r="R18" s="11">
        <f t="shared" si="9"/>
        <v>47012064374.504341</v>
      </c>
      <c r="S18" s="11">
        <f t="shared" si="9"/>
        <v>49656147326.040527</v>
      </c>
      <c r="T18" s="11">
        <f t="shared" si="9"/>
        <v>42152791540.170044</v>
      </c>
      <c r="U18" s="11">
        <f t="shared" si="9"/>
        <v>44303062515.065346</v>
      </c>
      <c r="V18" s="11">
        <f t="shared" si="9"/>
        <v>45432730399.185997</v>
      </c>
      <c r="W18" s="11">
        <f t="shared" si="9"/>
        <v>57229704583.843918</v>
      </c>
      <c r="X18" s="11">
        <f t="shared" si="9"/>
        <v>56981386388.025795</v>
      </c>
      <c r="Y18" s="11">
        <f t="shared" si="9"/>
        <v>60605873380.427567</v>
      </c>
      <c r="Z18" s="11">
        <f t="shared" si="9"/>
        <v>75041449601.163208</v>
      </c>
      <c r="AA18" s="11">
        <f t="shared" si="9"/>
        <v>71104675132.622696</v>
      </c>
      <c r="AB18" s="11">
        <f t="shared" si="9"/>
        <v>68259746170.42691</v>
      </c>
      <c r="AC18" s="11">
        <f t="shared" si="9"/>
        <v>75461497876.014175</v>
      </c>
      <c r="AD18" s="11">
        <f t="shared" si="9"/>
        <v>82304836291.620544</v>
      </c>
      <c r="AE18" s="11">
        <f t="shared" si="9"/>
        <v>88947790772.227371</v>
      </c>
      <c r="AF18" s="11">
        <f t="shared" si="9"/>
        <v>86895592649.113174</v>
      </c>
      <c r="AG18" s="11">
        <f t="shared" si="9"/>
        <v>83206672281.336823</v>
      </c>
      <c r="AH18" s="11">
        <f t="shared" si="9"/>
        <v>90155100111.233765</v>
      </c>
      <c r="AI18" s="11">
        <f t="shared" si="9"/>
        <v>98432061993.698364</v>
      </c>
      <c r="AJ18" s="11">
        <f t="shared" si="9"/>
        <v>90596770409.300034</v>
      </c>
      <c r="AK18" s="11">
        <f t="shared" si="9"/>
        <v>70635378452.881287</v>
      </c>
      <c r="AL18" s="11">
        <f t="shared" si="9"/>
        <v>73997710753.819046</v>
      </c>
      <c r="AM18" s="11">
        <f t="shared" si="9"/>
        <v>89631017323.19133</v>
      </c>
      <c r="AN18" s="11">
        <f t="shared" si="9"/>
        <v>100302860971.97237</v>
      </c>
      <c r="AO18" s="11">
        <f t="shared" si="9"/>
        <v>95165512443.003525</v>
      </c>
      <c r="AP18" s="11">
        <f t="shared" si="9"/>
        <v>100896074021.26785</v>
      </c>
      <c r="AQ18" s="11">
        <f t="shared" si="9"/>
        <v>116392342054.93671</v>
      </c>
      <c r="AR18" s="11">
        <f t="shared" si="9"/>
        <v>77517788760.015244</v>
      </c>
      <c r="AS18" s="11">
        <f t="shared" si="9"/>
        <v>75130505806.230804</v>
      </c>
      <c r="AT18" s="11">
        <f t="shared" si="9"/>
        <v>47927309000.124863</v>
      </c>
    </row>
    <row r="19" spans="1:46" x14ac:dyDescent="0.3">
      <c r="A19" s="4" t="str">
        <f t="shared" si="3"/>
        <v>Electronics, Comms, &amp; Sensors</v>
      </c>
      <c r="B19" s="11">
        <f t="shared" ref="B19:B22" si="10">AL19</f>
        <v>47516058750.49176</v>
      </c>
      <c r="C19" s="11">
        <f t="shared" si="4"/>
        <v>53041459497.985451</v>
      </c>
      <c r="D19" s="11">
        <f t="shared" si="4"/>
        <v>53587823865.877998</v>
      </c>
      <c r="E19" s="11">
        <f t="shared" si="4"/>
        <v>23744380703.345592</v>
      </c>
      <c r="F19" s="12">
        <f t="shared" ref="F19:F22" si="11">(D19/C19)-1</f>
        <v>1.0300703884539519E-2</v>
      </c>
      <c r="G19" s="8">
        <f t="shared" ref="G19:G22" si="12">(D19/B19)-1</f>
        <v>0.12778343311824858</v>
      </c>
      <c r="H19" s="8">
        <f t="shared" ref="H19:H22" si="13">E19/D19</f>
        <v>0.44309283322969206</v>
      </c>
      <c r="I19" s="21">
        <f t="shared" ref="I19:I30" si="14">AS35</f>
        <v>0.12933899970295004</v>
      </c>
      <c r="J19" s="21">
        <f t="shared" si="7"/>
        <v>0.11525225115790146</v>
      </c>
      <c r="K19" s="8"/>
      <c r="L19" s="15" t="str">
        <f t="shared" si="8"/>
        <v>Electronics, Comms, &amp; Sensors</v>
      </c>
      <c r="M19" s="11">
        <f t="shared" ref="M19:AT19" si="15">IF(M3="","",M3/VLOOKUP(M$17,deflator,2,FALSE))</f>
        <v>39159221227.334808</v>
      </c>
      <c r="N19" s="11">
        <f t="shared" si="15"/>
        <v>37075841095.000999</v>
      </c>
      <c r="O19" s="11">
        <f t="shared" si="15"/>
        <v>36294366444.878708</v>
      </c>
      <c r="P19" s="11">
        <f t="shared" si="15"/>
        <v>33369645404.352024</v>
      </c>
      <c r="Q19" s="11">
        <f t="shared" si="15"/>
        <v>31587983747.947567</v>
      </c>
      <c r="R19" s="11">
        <f t="shared" si="15"/>
        <v>32767823423.566254</v>
      </c>
      <c r="S19" s="11">
        <f t="shared" si="15"/>
        <v>31286645512.571953</v>
      </c>
      <c r="T19" s="11">
        <f t="shared" si="15"/>
        <v>31154027060.906292</v>
      </c>
      <c r="U19" s="11">
        <f t="shared" si="15"/>
        <v>29189360890.871941</v>
      </c>
      <c r="V19" s="11">
        <f t="shared" si="15"/>
        <v>32280454746.276798</v>
      </c>
      <c r="W19" s="11">
        <f t="shared" si="15"/>
        <v>33527491194.08041</v>
      </c>
      <c r="X19" s="11">
        <f t="shared" si="15"/>
        <v>35314540684.988655</v>
      </c>
      <c r="Y19" s="11">
        <f t="shared" si="15"/>
        <v>40071632214.55909</v>
      </c>
      <c r="Z19" s="11">
        <f t="shared" si="15"/>
        <v>47976050298.864624</v>
      </c>
      <c r="AA19" s="11">
        <f t="shared" si="15"/>
        <v>55828142718.696022</v>
      </c>
      <c r="AB19" s="11">
        <f t="shared" si="15"/>
        <v>60970223750.581635</v>
      </c>
      <c r="AC19" s="11">
        <f t="shared" si="15"/>
        <v>63199194785.572578</v>
      </c>
      <c r="AD19" s="11">
        <f t="shared" si="15"/>
        <v>71380662482.617737</v>
      </c>
      <c r="AE19" s="11">
        <f t="shared" si="15"/>
        <v>75918522994.503128</v>
      </c>
      <c r="AF19" s="11">
        <f t="shared" si="15"/>
        <v>73034497087.885971</v>
      </c>
      <c r="AG19" s="11">
        <f t="shared" si="15"/>
        <v>73418964552.878494</v>
      </c>
      <c r="AH19" s="11">
        <f t="shared" si="15"/>
        <v>67220043710.965843</v>
      </c>
      <c r="AI19" s="11">
        <f t="shared" si="15"/>
        <v>62486737418.484695</v>
      </c>
      <c r="AJ19" s="11">
        <f t="shared" si="15"/>
        <v>50842720005.633049</v>
      </c>
      <c r="AK19" s="11">
        <f t="shared" si="15"/>
        <v>49564098554.778305</v>
      </c>
      <c r="AL19" s="11">
        <f t="shared" si="15"/>
        <v>47516058750.49176</v>
      </c>
      <c r="AM19" s="11">
        <f t="shared" si="15"/>
        <v>51514226184.300865</v>
      </c>
      <c r="AN19" s="11">
        <f t="shared" si="15"/>
        <v>53420339434.594421</v>
      </c>
      <c r="AO19" s="11">
        <f t="shared" si="15"/>
        <v>58218842123.370659</v>
      </c>
      <c r="AP19" s="11">
        <f t="shared" si="15"/>
        <v>61514912605.909286</v>
      </c>
      <c r="AQ19" s="11">
        <f t="shared" si="15"/>
        <v>61181909783.999275</v>
      </c>
      <c r="AR19" s="11">
        <f t="shared" si="15"/>
        <v>53041459497.985451</v>
      </c>
      <c r="AS19" s="11">
        <f t="shared" si="15"/>
        <v>53587823865.877998</v>
      </c>
      <c r="AT19" s="11">
        <f t="shared" si="15"/>
        <v>23744380703.345592</v>
      </c>
    </row>
    <row r="20" spans="1:46" x14ac:dyDescent="0.3">
      <c r="A20" s="4" t="str">
        <f t="shared" si="3"/>
        <v>Facilities and Construction</v>
      </c>
      <c r="B20" s="11">
        <f t="shared" si="10"/>
        <v>45732283825.950203</v>
      </c>
      <c r="C20" s="11">
        <f t="shared" si="4"/>
        <v>54699820280.701767</v>
      </c>
      <c r="D20" s="11">
        <f t="shared" si="4"/>
        <v>57287375671.231697</v>
      </c>
      <c r="E20" s="11">
        <f t="shared" si="4"/>
        <v>21996815874.425056</v>
      </c>
      <c r="F20" s="12">
        <f t="shared" si="11"/>
        <v>4.730464153723779E-2</v>
      </c>
      <c r="G20" s="8">
        <f t="shared" si="12"/>
        <v>0.2526681564659734</v>
      </c>
      <c r="H20" s="8">
        <f t="shared" si="13"/>
        <v>0.38397318111870349</v>
      </c>
      <c r="I20" s="21">
        <f t="shared" si="14"/>
        <v>0.13826819845248861</v>
      </c>
      <c r="J20" s="21">
        <f t="shared" si="7"/>
        <v>0.10676979027194178</v>
      </c>
      <c r="K20" s="8"/>
      <c r="L20" s="15" t="str">
        <f t="shared" si="8"/>
        <v>Facilities and Construction</v>
      </c>
      <c r="M20" s="11">
        <f t="shared" ref="M20:AT20" si="16">IF(M4="","",M4/VLOOKUP(M$17,deflator,2,FALSE))</f>
        <v>24214566738.898132</v>
      </c>
      <c r="N20" s="11">
        <f t="shared" si="16"/>
        <v>35489211630.433464</v>
      </c>
      <c r="O20" s="11">
        <f t="shared" si="16"/>
        <v>33060305718.197456</v>
      </c>
      <c r="P20" s="11">
        <f t="shared" si="16"/>
        <v>31423990993.4659</v>
      </c>
      <c r="Q20" s="11">
        <f t="shared" si="16"/>
        <v>36401261590.156601</v>
      </c>
      <c r="R20" s="11">
        <f t="shared" si="16"/>
        <v>35305115235.925499</v>
      </c>
      <c r="S20" s="11">
        <f t="shared" si="16"/>
        <v>34903150795.61853</v>
      </c>
      <c r="T20" s="11">
        <f t="shared" si="16"/>
        <v>34202156353.764755</v>
      </c>
      <c r="U20" s="11">
        <f t="shared" si="16"/>
        <v>32671693107.257439</v>
      </c>
      <c r="V20" s="11">
        <f t="shared" si="16"/>
        <v>33985149527.847115</v>
      </c>
      <c r="W20" s="11">
        <f t="shared" si="16"/>
        <v>33607071625.61105</v>
      </c>
      <c r="X20" s="11">
        <f t="shared" si="16"/>
        <v>36386532109.180099</v>
      </c>
      <c r="Y20" s="11">
        <f t="shared" si="16"/>
        <v>40474583691.594917</v>
      </c>
      <c r="Z20" s="11">
        <f t="shared" si="16"/>
        <v>52491467061.958565</v>
      </c>
      <c r="AA20" s="11">
        <f t="shared" si="16"/>
        <v>53106742407.581985</v>
      </c>
      <c r="AB20" s="11">
        <f t="shared" si="16"/>
        <v>57109551648.893532</v>
      </c>
      <c r="AC20" s="11">
        <f t="shared" si="16"/>
        <v>63684285633.799347</v>
      </c>
      <c r="AD20" s="11">
        <f t="shared" si="16"/>
        <v>62865766509.783073</v>
      </c>
      <c r="AE20" s="11">
        <f t="shared" si="16"/>
        <v>76369892421.128693</v>
      </c>
      <c r="AF20" s="11">
        <f t="shared" si="16"/>
        <v>87574534690.331161</v>
      </c>
      <c r="AG20" s="11">
        <f t="shared" si="16"/>
        <v>80116081467.248993</v>
      </c>
      <c r="AH20" s="11">
        <f t="shared" si="16"/>
        <v>69993262550.233994</v>
      </c>
      <c r="AI20" s="11">
        <f t="shared" si="16"/>
        <v>61720385499.53653</v>
      </c>
      <c r="AJ20" s="11">
        <f t="shared" si="16"/>
        <v>48527810815.962479</v>
      </c>
      <c r="AK20" s="11">
        <f t="shared" si="16"/>
        <v>51213177423.504112</v>
      </c>
      <c r="AL20" s="11">
        <f t="shared" si="16"/>
        <v>45732283825.950203</v>
      </c>
      <c r="AM20" s="11">
        <f t="shared" si="16"/>
        <v>45872344979.327927</v>
      </c>
      <c r="AN20" s="11">
        <f t="shared" si="16"/>
        <v>44926258228.33387</v>
      </c>
      <c r="AO20" s="11">
        <f t="shared" si="16"/>
        <v>53614561428.433601</v>
      </c>
      <c r="AP20" s="11">
        <f t="shared" si="16"/>
        <v>58302797940.580948</v>
      </c>
      <c r="AQ20" s="11">
        <f t="shared" si="16"/>
        <v>66506022288.65609</v>
      </c>
      <c r="AR20" s="11">
        <f t="shared" si="16"/>
        <v>54699820280.701767</v>
      </c>
      <c r="AS20" s="11">
        <f t="shared" si="16"/>
        <v>57287375671.231697</v>
      </c>
      <c r="AT20" s="11">
        <f t="shared" si="16"/>
        <v>21996815874.425056</v>
      </c>
    </row>
    <row r="21" spans="1:46" x14ac:dyDescent="0.3">
      <c r="A21" s="4" t="str">
        <f t="shared" si="3"/>
        <v>Land Vehicles</v>
      </c>
      <c r="B21" s="11">
        <f t="shared" si="10"/>
        <v>8993617219.8081856</v>
      </c>
      <c r="C21" s="11">
        <f t="shared" si="4"/>
        <v>10359050778.327597</v>
      </c>
      <c r="D21" s="11">
        <f t="shared" si="4"/>
        <v>10756367609.108601</v>
      </c>
      <c r="E21" s="11">
        <f t="shared" si="4"/>
        <v>6114940332.2886095</v>
      </c>
      <c r="F21" s="12">
        <f t="shared" si="11"/>
        <v>3.8354559629366847E-2</v>
      </c>
      <c r="G21" s="8">
        <f t="shared" si="12"/>
        <v>0.19600015724685371</v>
      </c>
      <c r="H21" s="8">
        <f t="shared" si="13"/>
        <v>0.56849491896413218</v>
      </c>
      <c r="I21" s="21">
        <f t="shared" si="14"/>
        <v>2.5961454051228523E-2</v>
      </c>
      <c r="J21" s="21">
        <f t="shared" si="7"/>
        <v>2.9681154787633907E-2</v>
      </c>
      <c r="K21" s="8"/>
      <c r="L21" s="15" t="str">
        <f t="shared" si="8"/>
        <v>Land Vehicles</v>
      </c>
      <c r="M21" s="11">
        <f t="shared" ref="M21:AT21" si="17">IF(M5="","",M5/VLOOKUP(M$17,deflator,2,FALSE))</f>
        <v>8496761048.0017824</v>
      </c>
      <c r="N21" s="11">
        <f t="shared" si="17"/>
        <v>12481647125.48242</v>
      </c>
      <c r="O21" s="11">
        <f t="shared" si="17"/>
        <v>7801467311.0453205</v>
      </c>
      <c r="P21" s="11">
        <f t="shared" si="17"/>
        <v>8042332737.8585825</v>
      </c>
      <c r="Q21" s="11">
        <f t="shared" si="17"/>
        <v>6479188748.0553226</v>
      </c>
      <c r="R21" s="11">
        <f t="shared" si="17"/>
        <v>5432109078.7952795</v>
      </c>
      <c r="S21" s="11">
        <f t="shared" si="17"/>
        <v>6329626008.3948431</v>
      </c>
      <c r="T21" s="11">
        <f t="shared" si="17"/>
        <v>6175858018.889226</v>
      </c>
      <c r="U21" s="11">
        <f t="shared" si="17"/>
        <v>4682923414.7345123</v>
      </c>
      <c r="V21" s="11">
        <f t="shared" si="17"/>
        <v>5785017364.1883469</v>
      </c>
      <c r="W21" s="11">
        <f t="shared" si="17"/>
        <v>5487450607.6074028</v>
      </c>
      <c r="X21" s="11">
        <f t="shared" si="17"/>
        <v>5202187810.3927622</v>
      </c>
      <c r="Y21" s="11">
        <f t="shared" si="17"/>
        <v>7430565479.1797934</v>
      </c>
      <c r="Z21" s="11">
        <f t="shared" si="17"/>
        <v>14692106560.140493</v>
      </c>
      <c r="AA21" s="11">
        <f t="shared" si="17"/>
        <v>12711240751.03694</v>
      </c>
      <c r="AB21" s="11">
        <f t="shared" si="17"/>
        <v>22032729813.041679</v>
      </c>
      <c r="AC21" s="11">
        <f t="shared" si="17"/>
        <v>22554381653.087597</v>
      </c>
      <c r="AD21" s="11">
        <f t="shared" si="17"/>
        <v>38373128421.115433</v>
      </c>
      <c r="AE21" s="11">
        <f t="shared" si="17"/>
        <v>52996883465.056023</v>
      </c>
      <c r="AF21" s="11">
        <f t="shared" si="17"/>
        <v>38051041678.695572</v>
      </c>
      <c r="AG21" s="11">
        <f t="shared" si="17"/>
        <v>33145381579.60862</v>
      </c>
      <c r="AH21" s="11">
        <f t="shared" si="17"/>
        <v>25106733466.135754</v>
      </c>
      <c r="AI21" s="11">
        <f t="shared" si="17"/>
        <v>13646440499.242002</v>
      </c>
      <c r="AJ21" s="11">
        <f t="shared" si="17"/>
        <v>9194510143.0267124</v>
      </c>
      <c r="AK21" s="11">
        <f t="shared" si="17"/>
        <v>7067592604.8672676</v>
      </c>
      <c r="AL21" s="11">
        <f t="shared" si="17"/>
        <v>8993617219.8081856</v>
      </c>
      <c r="AM21" s="11">
        <f t="shared" si="17"/>
        <v>8746576920.8493328</v>
      </c>
      <c r="AN21" s="11">
        <f t="shared" si="17"/>
        <v>9645834156.661375</v>
      </c>
      <c r="AO21" s="11">
        <f t="shared" si="17"/>
        <v>14489839925.732977</v>
      </c>
      <c r="AP21" s="11">
        <f t="shared" si="17"/>
        <v>14457466919.128094</v>
      </c>
      <c r="AQ21" s="11">
        <f t="shared" si="17"/>
        <v>12981768016.664303</v>
      </c>
      <c r="AR21" s="11">
        <f t="shared" si="17"/>
        <v>10359050778.327597</v>
      </c>
      <c r="AS21" s="11">
        <f t="shared" si="17"/>
        <v>10756367609.108601</v>
      </c>
      <c r="AT21" s="11">
        <f t="shared" si="17"/>
        <v>6114940332.2886095</v>
      </c>
    </row>
    <row r="22" spans="1:46" x14ac:dyDescent="0.3">
      <c r="A22" s="4" t="str">
        <f t="shared" si="3"/>
        <v>Missile Defense</v>
      </c>
      <c r="B22" s="11">
        <f t="shared" si="10"/>
        <v>11250082260.000881</v>
      </c>
      <c r="C22" s="11">
        <f t="shared" si="4"/>
        <v>12935749884.010204</v>
      </c>
      <c r="D22" s="11">
        <f t="shared" si="4"/>
        <v>13817290529.706301</v>
      </c>
      <c r="E22" s="11">
        <f t="shared" si="4"/>
        <v>6114577955.4577084</v>
      </c>
      <c r="F22" s="12">
        <f t="shared" si="11"/>
        <v>6.814762604414315E-2</v>
      </c>
      <c r="G22" s="8">
        <f t="shared" si="12"/>
        <v>0.2281946220813873</v>
      </c>
      <c r="H22" s="8">
        <f t="shared" si="13"/>
        <v>0.44253089578682248</v>
      </c>
      <c r="I22" s="21">
        <f t="shared" si="14"/>
        <v>3.334926494104571E-2</v>
      </c>
      <c r="J22" s="21">
        <f t="shared" si="7"/>
        <v>2.967939585586598E-2</v>
      </c>
      <c r="K22" s="8"/>
      <c r="L22" s="15" t="str">
        <f t="shared" si="8"/>
        <v>Missile Defense</v>
      </c>
      <c r="M22" s="11">
        <f t="shared" ref="M22:AT22" si="18">IF(M6="","",M6/VLOOKUP(M$17,deflator,2,FALSE))</f>
        <v>6032822140.0156631</v>
      </c>
      <c r="N22" s="11">
        <f t="shared" si="18"/>
        <v>9990757469.1617203</v>
      </c>
      <c r="O22" s="11">
        <f t="shared" si="18"/>
        <v>7336657438.4778309</v>
      </c>
      <c r="P22" s="11">
        <f t="shared" si="18"/>
        <v>9130873892.2600651</v>
      </c>
      <c r="Q22" s="11">
        <f t="shared" si="18"/>
        <v>7679140602.4776936</v>
      </c>
      <c r="R22" s="11">
        <f t="shared" si="18"/>
        <v>6112165700.2051973</v>
      </c>
      <c r="S22" s="11">
        <f t="shared" si="18"/>
        <v>6393941560.3542337</v>
      </c>
      <c r="T22" s="11">
        <f t="shared" si="18"/>
        <v>6784225907.7746811</v>
      </c>
      <c r="U22" s="11">
        <f t="shared" si="18"/>
        <v>6016289806.1540356</v>
      </c>
      <c r="V22" s="11">
        <f t="shared" si="18"/>
        <v>6045865409.8292971</v>
      </c>
      <c r="W22" s="11">
        <f t="shared" si="18"/>
        <v>4848869081.8696394</v>
      </c>
      <c r="X22" s="11">
        <f t="shared" si="18"/>
        <v>5307092958.7463789</v>
      </c>
      <c r="Y22" s="11">
        <f t="shared" si="18"/>
        <v>7340234278.9484177</v>
      </c>
      <c r="Z22" s="11">
        <f t="shared" si="18"/>
        <v>7674708345.7142143</v>
      </c>
      <c r="AA22" s="11">
        <f t="shared" si="18"/>
        <v>8913906479.3275719</v>
      </c>
      <c r="AB22" s="11">
        <f t="shared" si="18"/>
        <v>9373228018.197464</v>
      </c>
      <c r="AC22" s="11">
        <f t="shared" si="18"/>
        <v>9455904225.4306393</v>
      </c>
      <c r="AD22" s="11">
        <f t="shared" si="18"/>
        <v>11305963507.320248</v>
      </c>
      <c r="AE22" s="11">
        <f t="shared" si="18"/>
        <v>11679538854.689457</v>
      </c>
      <c r="AF22" s="11">
        <f t="shared" si="18"/>
        <v>13855427149.815752</v>
      </c>
      <c r="AG22" s="11">
        <f t="shared" si="18"/>
        <v>13792195770.239588</v>
      </c>
      <c r="AH22" s="11">
        <f t="shared" si="18"/>
        <v>13991221655.207479</v>
      </c>
      <c r="AI22" s="11">
        <f t="shared" si="18"/>
        <v>14113505765.063057</v>
      </c>
      <c r="AJ22" s="11">
        <f t="shared" si="18"/>
        <v>13365840413.273296</v>
      </c>
      <c r="AK22" s="11">
        <f t="shared" si="18"/>
        <v>10332153401.65877</v>
      </c>
      <c r="AL22" s="11">
        <f t="shared" si="18"/>
        <v>11250082260.000881</v>
      </c>
      <c r="AM22" s="11">
        <f t="shared" si="18"/>
        <v>11879057629.836519</v>
      </c>
      <c r="AN22" s="11">
        <f t="shared" si="18"/>
        <v>10089839004.725504</v>
      </c>
      <c r="AO22" s="11">
        <f t="shared" si="18"/>
        <v>15332495552.698919</v>
      </c>
      <c r="AP22" s="11">
        <f t="shared" si="18"/>
        <v>16608201196.766081</v>
      </c>
      <c r="AQ22" s="11">
        <f t="shared" si="18"/>
        <v>21407273981.444084</v>
      </c>
      <c r="AR22" s="11">
        <f t="shared" si="18"/>
        <v>12935749884.010204</v>
      </c>
      <c r="AS22" s="11">
        <f t="shared" si="18"/>
        <v>13817290529.706301</v>
      </c>
      <c r="AT22" s="11">
        <f t="shared" si="18"/>
        <v>6114577955.4577084</v>
      </c>
    </row>
    <row r="23" spans="1:46" x14ac:dyDescent="0.3">
      <c r="A23" s="4" t="str">
        <f t="shared" ref="A23:A30" si="19">L23</f>
        <v>Ordnance and Missiles</v>
      </c>
      <c r="B23" s="11">
        <f t="shared" ref="B23:B30" si="20">AL23</f>
        <v>15893707866.854902</v>
      </c>
      <c r="C23" s="11">
        <f t="shared" ref="C23:C30" si="21">AR23</f>
        <v>23493250487.493988</v>
      </c>
      <c r="D23" s="11">
        <f t="shared" ref="D23:D30" si="22">AS23</f>
        <v>20479950490.316299</v>
      </c>
      <c r="E23" s="11">
        <f t="shared" ref="E23:E30" si="23">AT23</f>
        <v>14458426643.145641</v>
      </c>
      <c r="F23" s="12">
        <f t="shared" ref="F23:F30" si="24">(D23/C23)-1</f>
        <v>-0.12826237045323885</v>
      </c>
      <c r="G23" s="8">
        <f t="shared" ref="G23:G30" si="25">(D23/B23)-1</f>
        <v>0.28855712347813123</v>
      </c>
      <c r="H23" s="8">
        <f t="shared" ref="H23:H30" si="26">E23/D23</f>
        <v>0.70597957011576451</v>
      </c>
      <c r="I23" s="21">
        <f t="shared" si="14"/>
        <v>4.943018990681778E-2</v>
      </c>
      <c r="J23" s="21">
        <f t="shared" si="7"/>
        <v>7.0179392743190128E-2</v>
      </c>
      <c r="K23" s="8"/>
      <c r="L23" s="15" t="str">
        <f t="shared" si="8"/>
        <v>Ordnance and Missiles</v>
      </c>
      <c r="M23" s="11">
        <f t="shared" ref="M23:AT23" si="27">IF(M7="","",M7/VLOOKUP(M$17,deflator,2,FALSE))</f>
        <v>22521272714.328114</v>
      </c>
      <c r="N23" s="11">
        <f t="shared" si="27"/>
        <v>28467781065.670673</v>
      </c>
      <c r="O23" s="11">
        <f t="shared" si="27"/>
        <v>25209506559.790302</v>
      </c>
      <c r="P23" s="11">
        <f t="shared" si="27"/>
        <v>20443265377.561279</v>
      </c>
      <c r="Q23" s="11">
        <f t="shared" si="27"/>
        <v>15276697121.496216</v>
      </c>
      <c r="R23" s="11">
        <f t="shared" si="27"/>
        <v>14978464116.906574</v>
      </c>
      <c r="S23" s="11">
        <f t="shared" si="27"/>
        <v>15173276336.52277</v>
      </c>
      <c r="T23" s="11">
        <f t="shared" si="27"/>
        <v>13581379410.944469</v>
      </c>
      <c r="U23" s="11">
        <f t="shared" si="27"/>
        <v>14412955191.778114</v>
      </c>
      <c r="V23" s="11">
        <f t="shared" si="27"/>
        <v>15111299548.317213</v>
      </c>
      <c r="W23" s="11">
        <f t="shared" si="27"/>
        <v>14026802467.282799</v>
      </c>
      <c r="X23" s="11">
        <f t="shared" si="27"/>
        <v>14387811668.93898</v>
      </c>
      <c r="Y23" s="11">
        <f t="shared" si="27"/>
        <v>19193136161.138203</v>
      </c>
      <c r="Z23" s="11">
        <f t="shared" si="27"/>
        <v>20675188900.257179</v>
      </c>
      <c r="AA23" s="11">
        <f t="shared" si="27"/>
        <v>20963778895.360962</v>
      </c>
      <c r="AB23" s="11">
        <f t="shared" si="27"/>
        <v>21421867008.928471</v>
      </c>
      <c r="AC23" s="11">
        <f t="shared" si="27"/>
        <v>21008087278.924847</v>
      </c>
      <c r="AD23" s="11">
        <f t="shared" si="27"/>
        <v>24422124703.397968</v>
      </c>
      <c r="AE23" s="11">
        <f t="shared" si="27"/>
        <v>25601964631.055069</v>
      </c>
      <c r="AF23" s="11">
        <f t="shared" si="27"/>
        <v>23641455224.473145</v>
      </c>
      <c r="AG23" s="11">
        <f t="shared" si="27"/>
        <v>21830259310.373749</v>
      </c>
      <c r="AH23" s="11">
        <f t="shared" si="27"/>
        <v>19782194998.664276</v>
      </c>
      <c r="AI23" s="11">
        <f t="shared" si="27"/>
        <v>19745741106.530991</v>
      </c>
      <c r="AJ23" s="11">
        <f t="shared" si="27"/>
        <v>16126920786.396332</v>
      </c>
      <c r="AK23" s="11">
        <f t="shared" si="27"/>
        <v>15259735502.66033</v>
      </c>
      <c r="AL23" s="11">
        <f t="shared" si="27"/>
        <v>15893707866.854902</v>
      </c>
      <c r="AM23" s="11">
        <f t="shared" si="27"/>
        <v>19599743679.57056</v>
      </c>
      <c r="AN23" s="11">
        <f t="shared" si="27"/>
        <v>21089286858.892094</v>
      </c>
      <c r="AO23" s="11">
        <f t="shared" si="27"/>
        <v>24747627460.525547</v>
      </c>
      <c r="AP23" s="11">
        <f t="shared" si="27"/>
        <v>25921392229.801708</v>
      </c>
      <c r="AQ23" s="11">
        <f t="shared" si="27"/>
        <v>26374825833.206383</v>
      </c>
      <c r="AR23" s="11">
        <f t="shared" si="27"/>
        <v>23493250487.493988</v>
      </c>
      <c r="AS23" s="11">
        <f t="shared" si="27"/>
        <v>20479950490.316299</v>
      </c>
      <c r="AT23" s="11">
        <f t="shared" si="27"/>
        <v>14458426643.145641</v>
      </c>
    </row>
    <row r="24" spans="1:46" x14ac:dyDescent="0.3">
      <c r="A24" s="4" t="str">
        <f t="shared" si="19"/>
        <v>Other Products</v>
      </c>
      <c r="B24" s="11">
        <f t="shared" si="20"/>
        <v>25271293679.8241</v>
      </c>
      <c r="C24" s="11">
        <f t="shared" si="21"/>
        <v>57207745250.424995</v>
      </c>
      <c r="D24" s="11">
        <f t="shared" si="22"/>
        <v>58510847251.7136</v>
      </c>
      <c r="E24" s="11">
        <f t="shared" si="23"/>
        <v>14500592471.984619</v>
      </c>
      <c r="F24" s="12">
        <f t="shared" si="24"/>
        <v>2.277841917356338E-2</v>
      </c>
      <c r="G24" s="8">
        <f t="shared" si="25"/>
        <v>1.3153087448952814</v>
      </c>
      <c r="H24" s="8">
        <f t="shared" si="26"/>
        <v>0.2478274226589659</v>
      </c>
      <c r="I24" s="21">
        <f t="shared" si="14"/>
        <v>0.14122115640018534</v>
      </c>
      <c r="J24" s="21">
        <f t="shared" si="7"/>
        <v>7.0384060397248857E-2</v>
      </c>
      <c r="K24" s="8"/>
      <c r="L24" s="15" t="str">
        <f t="shared" si="8"/>
        <v>Other Products</v>
      </c>
      <c r="M24" s="11">
        <f t="shared" ref="M24:AT24" si="28">IF(M8="","",M8/VLOOKUP(M$17,deflator,2,FALSE))</f>
        <v>21651236733.666534</v>
      </c>
      <c r="N24" s="11">
        <f t="shared" si="28"/>
        <v>26227166146.217731</v>
      </c>
      <c r="O24" s="11">
        <f t="shared" si="28"/>
        <v>18106796731.923656</v>
      </c>
      <c r="P24" s="11">
        <f t="shared" si="28"/>
        <v>19300123614.819847</v>
      </c>
      <c r="Q24" s="11">
        <f t="shared" si="28"/>
        <v>15442633771.917412</v>
      </c>
      <c r="R24" s="11">
        <f t="shared" si="28"/>
        <v>15015339183.890711</v>
      </c>
      <c r="S24" s="11">
        <f t="shared" si="28"/>
        <v>16566119779.704824</v>
      </c>
      <c r="T24" s="11">
        <f t="shared" si="28"/>
        <v>16383454141.171104</v>
      </c>
      <c r="U24" s="11">
        <f t="shared" si="28"/>
        <v>14295077561.123627</v>
      </c>
      <c r="V24" s="11">
        <f t="shared" si="28"/>
        <v>12656854970.771639</v>
      </c>
      <c r="W24" s="11">
        <f t="shared" si="28"/>
        <v>13954681066.586061</v>
      </c>
      <c r="X24" s="11">
        <f t="shared" si="28"/>
        <v>16129648064.78701</v>
      </c>
      <c r="Y24" s="11">
        <f t="shared" si="28"/>
        <v>20797175937.274326</v>
      </c>
      <c r="Z24" s="11">
        <f t="shared" si="28"/>
        <v>23685286877.66214</v>
      </c>
      <c r="AA24" s="11">
        <f t="shared" si="28"/>
        <v>27245549452.023327</v>
      </c>
      <c r="AB24" s="11">
        <f t="shared" si="28"/>
        <v>45891620138.100792</v>
      </c>
      <c r="AC24" s="11">
        <f t="shared" si="28"/>
        <v>48403423796.285477</v>
      </c>
      <c r="AD24" s="11">
        <f t="shared" si="28"/>
        <v>46664769543.040771</v>
      </c>
      <c r="AE24" s="11">
        <f t="shared" si="28"/>
        <v>52121099966.069687</v>
      </c>
      <c r="AF24" s="11">
        <f t="shared" si="28"/>
        <v>47002905843.28727</v>
      </c>
      <c r="AG24" s="11">
        <f t="shared" si="28"/>
        <v>38097601000.606079</v>
      </c>
      <c r="AH24" s="11">
        <f t="shared" si="28"/>
        <v>38480472611.186157</v>
      </c>
      <c r="AI24" s="11">
        <f t="shared" si="28"/>
        <v>44526118114.275551</v>
      </c>
      <c r="AJ24" s="11">
        <f t="shared" si="28"/>
        <v>32727277601.873051</v>
      </c>
      <c r="AK24" s="11">
        <f t="shared" si="28"/>
        <v>29441726591.615501</v>
      </c>
      <c r="AL24" s="11">
        <f t="shared" si="28"/>
        <v>25271293679.8241</v>
      </c>
      <c r="AM24" s="11">
        <f t="shared" si="28"/>
        <v>23085481026.951988</v>
      </c>
      <c r="AN24" s="11">
        <f t="shared" si="28"/>
        <v>25217055417.914501</v>
      </c>
      <c r="AO24" s="11">
        <f t="shared" si="28"/>
        <v>28985594138.168724</v>
      </c>
      <c r="AP24" s="11">
        <f t="shared" si="28"/>
        <v>25997569106.741745</v>
      </c>
      <c r="AQ24" s="11">
        <f t="shared" si="28"/>
        <v>28193832874.307247</v>
      </c>
      <c r="AR24" s="11">
        <f t="shared" si="28"/>
        <v>57207745250.424995</v>
      </c>
      <c r="AS24" s="11">
        <f t="shared" si="28"/>
        <v>58510847251.7136</v>
      </c>
      <c r="AT24" s="11">
        <f t="shared" si="28"/>
        <v>14500592471.984619</v>
      </c>
    </row>
    <row r="25" spans="1:46" ht="30" customHeight="1" x14ac:dyDescent="0.3">
      <c r="A25" s="4" t="str">
        <f t="shared" si="19"/>
        <v>Other R&amp;D and Knowledge Based</v>
      </c>
      <c r="B25" s="11">
        <f t="shared" si="20"/>
        <v>39756561581.71566</v>
      </c>
      <c r="C25" s="11">
        <f t="shared" si="21"/>
        <v>55766100984.23967</v>
      </c>
      <c r="D25" s="11">
        <f t="shared" si="22"/>
        <v>54980395765.392097</v>
      </c>
      <c r="E25" s="11">
        <f t="shared" si="23"/>
        <v>29998047214.330872</v>
      </c>
      <c r="F25" s="12">
        <f t="shared" si="24"/>
        <v>-1.4089298067828437E-2</v>
      </c>
      <c r="G25" s="8">
        <f t="shared" si="25"/>
        <v>0.38292632908873059</v>
      </c>
      <c r="H25" s="8">
        <f t="shared" si="26"/>
        <v>0.54561351908662348</v>
      </c>
      <c r="I25" s="21">
        <f t="shared" si="14"/>
        <v>0.13270009637573876</v>
      </c>
      <c r="J25" s="21">
        <f t="shared" si="7"/>
        <v>0.14560676544853018</v>
      </c>
      <c r="K25" s="8"/>
      <c r="L25" s="15" t="str">
        <f t="shared" si="8"/>
        <v>Other R&amp;D and Knowledge Based</v>
      </c>
      <c r="M25" s="11">
        <f t="shared" ref="M25:AT25" si="29">IF(M9="","",M9/VLOOKUP(M$17,deflator,2,FALSE))</f>
        <v>15450802838.830292</v>
      </c>
      <c r="N25" s="11">
        <f t="shared" si="29"/>
        <v>15213380754.914886</v>
      </c>
      <c r="O25" s="11">
        <f t="shared" si="29"/>
        <v>16450972910.352575</v>
      </c>
      <c r="P25" s="11">
        <f t="shared" si="29"/>
        <v>15672825316.858921</v>
      </c>
      <c r="Q25" s="11">
        <f t="shared" si="29"/>
        <v>15151635589.18721</v>
      </c>
      <c r="R25" s="11">
        <f t="shared" si="29"/>
        <v>15564950505.670574</v>
      </c>
      <c r="S25" s="11">
        <f t="shared" si="29"/>
        <v>15982498775.85216</v>
      </c>
      <c r="T25" s="11">
        <f t="shared" si="29"/>
        <v>16393504944.508383</v>
      </c>
      <c r="U25" s="11">
        <f t="shared" si="29"/>
        <v>18043129720.771862</v>
      </c>
      <c r="V25" s="11">
        <f t="shared" si="29"/>
        <v>18614354149.942249</v>
      </c>
      <c r="W25" s="11">
        <f t="shared" si="29"/>
        <v>20062674055.632362</v>
      </c>
      <c r="X25" s="11">
        <f t="shared" si="29"/>
        <v>19595552756.10149</v>
      </c>
      <c r="Y25" s="11">
        <f t="shared" si="29"/>
        <v>24595530721.084885</v>
      </c>
      <c r="Z25" s="11">
        <f t="shared" si="29"/>
        <v>28077235193.299015</v>
      </c>
      <c r="AA25" s="11">
        <f t="shared" si="29"/>
        <v>30550889172.672771</v>
      </c>
      <c r="AB25" s="11">
        <f t="shared" si="29"/>
        <v>36705510762.298866</v>
      </c>
      <c r="AC25" s="11">
        <f t="shared" si="29"/>
        <v>40156080331.731522</v>
      </c>
      <c r="AD25" s="11">
        <f t="shared" si="29"/>
        <v>41227518617.433502</v>
      </c>
      <c r="AE25" s="11">
        <f t="shared" si="29"/>
        <v>45047751181.622833</v>
      </c>
      <c r="AF25" s="11">
        <f t="shared" si="29"/>
        <v>50830521037.675789</v>
      </c>
      <c r="AG25" s="11">
        <f t="shared" si="29"/>
        <v>52425740335.372177</v>
      </c>
      <c r="AH25" s="11">
        <f t="shared" si="29"/>
        <v>51118690870.933685</v>
      </c>
      <c r="AI25" s="11">
        <f t="shared" si="29"/>
        <v>50525299573.006119</v>
      </c>
      <c r="AJ25" s="11">
        <f t="shared" si="29"/>
        <v>41977677692.171654</v>
      </c>
      <c r="AK25" s="11">
        <f t="shared" si="29"/>
        <v>40608193236.746033</v>
      </c>
      <c r="AL25" s="11">
        <f t="shared" si="29"/>
        <v>39756561581.71566</v>
      </c>
      <c r="AM25" s="11">
        <f t="shared" si="29"/>
        <v>39694268075.998634</v>
      </c>
      <c r="AN25" s="11">
        <f t="shared" si="29"/>
        <v>40507022862.554108</v>
      </c>
      <c r="AO25" s="11">
        <f t="shared" si="29"/>
        <v>44137624993.995682</v>
      </c>
      <c r="AP25" s="11">
        <f t="shared" si="29"/>
        <v>47655534074.290939</v>
      </c>
      <c r="AQ25" s="11">
        <f t="shared" si="29"/>
        <v>48903475268.524284</v>
      </c>
      <c r="AR25" s="11">
        <f t="shared" si="29"/>
        <v>55766100984.23967</v>
      </c>
      <c r="AS25" s="11">
        <f t="shared" si="29"/>
        <v>54980395765.392097</v>
      </c>
      <c r="AT25" s="11">
        <f t="shared" si="29"/>
        <v>29998047214.330872</v>
      </c>
    </row>
    <row r="26" spans="1:46" x14ac:dyDescent="0.3">
      <c r="A26" s="4" t="str">
        <f t="shared" si="19"/>
        <v>Other Services</v>
      </c>
      <c r="B26" s="11">
        <f t="shared" si="20"/>
        <v>27544143236.088715</v>
      </c>
      <c r="C26" s="11">
        <f t="shared" si="21"/>
        <v>30809340447.998417</v>
      </c>
      <c r="D26" s="11">
        <f t="shared" si="22"/>
        <v>30742623503.037899</v>
      </c>
      <c r="E26" s="11">
        <f t="shared" si="23"/>
        <v>18947200974.157776</v>
      </c>
      <c r="F26" s="12">
        <f t="shared" si="24"/>
        <v>-2.1654778710088474E-3</v>
      </c>
      <c r="G26" s="8">
        <f t="shared" si="25"/>
        <v>0.11612197335506491</v>
      </c>
      <c r="H26" s="8">
        <f t="shared" si="26"/>
        <v>0.61631698323617268</v>
      </c>
      <c r="I26" s="21">
        <f t="shared" si="14"/>
        <v>7.4200067949748913E-2</v>
      </c>
      <c r="J26" s="21">
        <f t="shared" si="7"/>
        <v>9.1967341355219334E-2</v>
      </c>
      <c r="K26" s="8"/>
      <c r="L26" s="15" t="str">
        <f t="shared" si="8"/>
        <v>Other Services</v>
      </c>
      <c r="M26" s="11">
        <f t="shared" ref="M26:AT26" si="30">IF(M10="","",M10/VLOOKUP(M$17,deflator,2,FALSE))</f>
        <v>8715703916.015358</v>
      </c>
      <c r="N26" s="11">
        <f t="shared" si="30"/>
        <v>10827091765.381065</v>
      </c>
      <c r="O26" s="11">
        <f t="shared" si="30"/>
        <v>7884843650.4908905</v>
      </c>
      <c r="P26" s="11">
        <f t="shared" si="30"/>
        <v>5626648187.0794125</v>
      </c>
      <c r="Q26" s="11">
        <f t="shared" si="30"/>
        <v>7187540525.5504684</v>
      </c>
      <c r="R26" s="11">
        <f t="shared" si="30"/>
        <v>9244340955.1015072</v>
      </c>
      <c r="S26" s="11">
        <f t="shared" si="30"/>
        <v>8747246056.9106579</v>
      </c>
      <c r="T26" s="11">
        <f t="shared" si="30"/>
        <v>9795116431.5589237</v>
      </c>
      <c r="U26" s="11">
        <f t="shared" si="30"/>
        <v>10134452288.097168</v>
      </c>
      <c r="V26" s="11">
        <f t="shared" si="30"/>
        <v>12104814615.13991</v>
      </c>
      <c r="W26" s="11">
        <f t="shared" si="30"/>
        <v>10513387835.979227</v>
      </c>
      <c r="X26" s="11">
        <f t="shared" si="30"/>
        <v>11705540748.445671</v>
      </c>
      <c r="Y26" s="11">
        <f t="shared" si="30"/>
        <v>16376204826.390013</v>
      </c>
      <c r="Z26" s="11">
        <f t="shared" si="30"/>
        <v>24541946296.546055</v>
      </c>
      <c r="AA26" s="11">
        <f t="shared" si="30"/>
        <v>29912883226.601784</v>
      </c>
      <c r="AB26" s="11">
        <f t="shared" si="30"/>
        <v>32067955312.071064</v>
      </c>
      <c r="AC26" s="11">
        <f t="shared" si="30"/>
        <v>33889152261.973686</v>
      </c>
      <c r="AD26" s="11">
        <f t="shared" si="30"/>
        <v>33337136677.287769</v>
      </c>
      <c r="AE26" s="11">
        <f t="shared" si="30"/>
        <v>36615226063.21981</v>
      </c>
      <c r="AF26" s="11">
        <f t="shared" si="30"/>
        <v>40543111703.646408</v>
      </c>
      <c r="AG26" s="11">
        <f t="shared" si="30"/>
        <v>43207915532.395752</v>
      </c>
      <c r="AH26" s="11">
        <f t="shared" si="30"/>
        <v>47182290977.883522</v>
      </c>
      <c r="AI26" s="11">
        <f t="shared" si="30"/>
        <v>42645127858.320724</v>
      </c>
      <c r="AJ26" s="11">
        <f t="shared" si="30"/>
        <v>37910022397.49192</v>
      </c>
      <c r="AK26" s="11">
        <f t="shared" si="30"/>
        <v>31127713244.445961</v>
      </c>
      <c r="AL26" s="11">
        <f t="shared" si="30"/>
        <v>27544143236.088715</v>
      </c>
      <c r="AM26" s="11">
        <f t="shared" si="30"/>
        <v>28346880960.861343</v>
      </c>
      <c r="AN26" s="11">
        <f t="shared" si="30"/>
        <v>30641334014.965523</v>
      </c>
      <c r="AO26" s="11">
        <f t="shared" si="30"/>
        <v>32661718792.548626</v>
      </c>
      <c r="AP26" s="11">
        <f t="shared" si="30"/>
        <v>33170118770.594376</v>
      </c>
      <c r="AQ26" s="11">
        <f t="shared" si="30"/>
        <v>32709240845.588493</v>
      </c>
      <c r="AR26" s="11">
        <f t="shared" si="30"/>
        <v>30809340447.998417</v>
      </c>
      <c r="AS26" s="11">
        <f t="shared" si="30"/>
        <v>30742623503.037899</v>
      </c>
      <c r="AT26" s="11">
        <f t="shared" si="30"/>
        <v>18947200974.157776</v>
      </c>
    </row>
    <row r="27" spans="1:46" x14ac:dyDescent="0.3">
      <c r="A27" s="4" t="str">
        <f t="shared" si="19"/>
        <v>Ships &amp; Submarines</v>
      </c>
      <c r="B27" s="11">
        <f t="shared" si="20"/>
        <v>25761985617.640842</v>
      </c>
      <c r="C27" s="11">
        <f t="shared" si="21"/>
        <v>34175655057.143604</v>
      </c>
      <c r="D27" s="11">
        <f t="shared" si="22"/>
        <v>34383474501.119598</v>
      </c>
      <c r="E27" s="11">
        <f t="shared" si="23"/>
        <v>19755618816.059818</v>
      </c>
      <c r="F27" s="12">
        <f t="shared" si="24"/>
        <v>6.0809205742657912E-3</v>
      </c>
      <c r="G27" s="8">
        <f t="shared" si="25"/>
        <v>0.33465933144435422</v>
      </c>
      <c r="H27" s="8">
        <f t="shared" si="26"/>
        <v>0.57456726240440115</v>
      </c>
      <c r="I27" s="21">
        <f t="shared" si="14"/>
        <v>8.2987587057409898E-2</v>
      </c>
      <c r="J27" s="21">
        <f t="shared" si="7"/>
        <v>9.5891300346590075E-2</v>
      </c>
      <c r="K27" s="8"/>
      <c r="L27" s="15" t="str">
        <f t="shared" si="8"/>
        <v>Ships &amp; Submarines</v>
      </c>
      <c r="M27" s="11">
        <f t="shared" ref="M27:AT27" si="31">IF(M11="","",M11/VLOOKUP(M$17,deflator,2,FALSE))</f>
        <v>21228143918.822308</v>
      </c>
      <c r="N27" s="11">
        <f t="shared" si="31"/>
        <v>18255763741.932308</v>
      </c>
      <c r="O27" s="11">
        <f t="shared" si="31"/>
        <v>16101818741.121265</v>
      </c>
      <c r="P27" s="11">
        <f t="shared" si="31"/>
        <v>17383554422.253849</v>
      </c>
      <c r="Q27" s="11">
        <f t="shared" si="31"/>
        <v>13228605702.360325</v>
      </c>
      <c r="R27" s="11">
        <f t="shared" si="31"/>
        <v>16925701573.508938</v>
      </c>
      <c r="S27" s="11">
        <f t="shared" si="31"/>
        <v>13714338594.757454</v>
      </c>
      <c r="T27" s="11">
        <f t="shared" si="31"/>
        <v>14102066190.556244</v>
      </c>
      <c r="U27" s="11">
        <f t="shared" si="31"/>
        <v>15646035550.261097</v>
      </c>
      <c r="V27" s="11">
        <f t="shared" si="31"/>
        <v>13723041606.572685</v>
      </c>
      <c r="W27" s="11">
        <f t="shared" si="31"/>
        <v>15116482362.763485</v>
      </c>
      <c r="X27" s="11">
        <f t="shared" si="31"/>
        <v>19567542739.313786</v>
      </c>
      <c r="Y27" s="11">
        <f t="shared" si="31"/>
        <v>19715757632.283489</v>
      </c>
      <c r="Z27" s="11">
        <f t="shared" si="31"/>
        <v>19311053134.625362</v>
      </c>
      <c r="AA27" s="11">
        <f t="shared" si="31"/>
        <v>22078390468.773312</v>
      </c>
      <c r="AB27" s="11">
        <f t="shared" si="31"/>
        <v>20272295944.587265</v>
      </c>
      <c r="AC27" s="11">
        <f t="shared" si="31"/>
        <v>23515513974.779816</v>
      </c>
      <c r="AD27" s="11">
        <f t="shared" si="31"/>
        <v>23477487462.479282</v>
      </c>
      <c r="AE27" s="11">
        <f t="shared" si="31"/>
        <v>25797968193.245659</v>
      </c>
      <c r="AF27" s="11">
        <f t="shared" si="31"/>
        <v>28373501058.253937</v>
      </c>
      <c r="AG27" s="11">
        <f t="shared" si="31"/>
        <v>22975343625.593277</v>
      </c>
      <c r="AH27" s="11">
        <f t="shared" si="31"/>
        <v>36406300484.5317</v>
      </c>
      <c r="AI27" s="11">
        <f t="shared" si="31"/>
        <v>30000955627.257103</v>
      </c>
      <c r="AJ27" s="11">
        <f t="shared" si="31"/>
        <v>28506800585.755299</v>
      </c>
      <c r="AK27" s="11">
        <f t="shared" si="31"/>
        <v>28907396953.58527</v>
      </c>
      <c r="AL27" s="11">
        <f t="shared" si="31"/>
        <v>25761985617.640842</v>
      </c>
      <c r="AM27" s="11">
        <f t="shared" si="31"/>
        <v>29326557507.575809</v>
      </c>
      <c r="AN27" s="11">
        <f t="shared" si="31"/>
        <v>31798543252.862499</v>
      </c>
      <c r="AO27" s="11">
        <f t="shared" si="31"/>
        <v>35752942173.648453</v>
      </c>
      <c r="AP27" s="11">
        <f t="shared" si="31"/>
        <v>37301668475.775887</v>
      </c>
      <c r="AQ27" s="11">
        <f t="shared" si="31"/>
        <v>44301301672.457939</v>
      </c>
      <c r="AR27" s="11">
        <f t="shared" si="31"/>
        <v>34175655057.143604</v>
      </c>
      <c r="AS27" s="11">
        <f t="shared" si="31"/>
        <v>34383474501.119598</v>
      </c>
      <c r="AT27" s="11">
        <f t="shared" si="31"/>
        <v>19755618816.059818</v>
      </c>
    </row>
    <row r="28" spans="1:46" x14ac:dyDescent="0.3">
      <c r="A28" s="4" t="str">
        <f t="shared" si="19"/>
        <v>Space Systems</v>
      </c>
      <c r="B28" s="11">
        <f t="shared" si="20"/>
        <v>7152380831.3320475</v>
      </c>
      <c r="C28" s="11">
        <f t="shared" si="21"/>
        <v>3876240009.3868055</v>
      </c>
      <c r="D28" s="11">
        <f t="shared" si="22"/>
        <v>4643056135.7002001</v>
      </c>
      <c r="E28" s="11">
        <f t="shared" si="23"/>
        <v>2462741446.8629632</v>
      </c>
      <c r="F28" s="12">
        <f t="shared" si="24"/>
        <v>0.19782472820476871</v>
      </c>
      <c r="G28" s="8">
        <f t="shared" si="25"/>
        <v>-0.3508376797610363</v>
      </c>
      <c r="H28" s="8">
        <f t="shared" si="26"/>
        <v>0.53041388578679494</v>
      </c>
      <c r="I28" s="21">
        <f t="shared" si="14"/>
        <v>1.1206430730591663E-2</v>
      </c>
      <c r="J28" s="21">
        <f t="shared" si="7"/>
        <v>1.1953838649951868E-2</v>
      </c>
      <c r="K28" s="8"/>
      <c r="L28" s="15" t="str">
        <f t="shared" si="8"/>
        <v>Space Systems</v>
      </c>
      <c r="M28" s="11">
        <f t="shared" ref="M28:AT28" si="32">IF(M12="","",M12/VLOOKUP(M$17,deflator,2,FALSE))</f>
        <v>10154930808.530643</v>
      </c>
      <c r="N28" s="11">
        <f t="shared" si="32"/>
        <v>8705023523.2999039</v>
      </c>
      <c r="O28" s="11">
        <f t="shared" si="32"/>
        <v>6004528138.3619833</v>
      </c>
      <c r="P28" s="11">
        <f t="shared" si="32"/>
        <v>6907301236.6446733</v>
      </c>
      <c r="Q28" s="11">
        <f t="shared" si="32"/>
        <v>6632410715.0839987</v>
      </c>
      <c r="R28" s="11">
        <f t="shared" si="32"/>
        <v>6047222098.5070572</v>
      </c>
      <c r="S28" s="11">
        <f t="shared" si="32"/>
        <v>5076672539.0463142</v>
      </c>
      <c r="T28" s="11">
        <f t="shared" si="32"/>
        <v>5376821437.8321848</v>
      </c>
      <c r="U28" s="11">
        <f t="shared" si="32"/>
        <v>5930753132.0048466</v>
      </c>
      <c r="V28" s="11">
        <f t="shared" si="32"/>
        <v>5789712387.5574579</v>
      </c>
      <c r="W28" s="11">
        <f t="shared" si="32"/>
        <v>5142468247.7134552</v>
      </c>
      <c r="X28" s="11">
        <f t="shared" si="32"/>
        <v>6553338068.7724752</v>
      </c>
      <c r="Y28" s="11">
        <f t="shared" si="32"/>
        <v>6978679889.4916334</v>
      </c>
      <c r="Z28" s="11">
        <f t="shared" si="32"/>
        <v>8060318704.9060431</v>
      </c>
      <c r="AA28" s="11">
        <f t="shared" si="32"/>
        <v>9339434253.8379021</v>
      </c>
      <c r="AB28" s="11">
        <f t="shared" si="32"/>
        <v>9415943130.7707787</v>
      </c>
      <c r="AC28" s="11">
        <f t="shared" si="32"/>
        <v>11199737621.22802</v>
      </c>
      <c r="AD28" s="11">
        <f t="shared" si="32"/>
        <v>11172862904.259794</v>
      </c>
      <c r="AE28" s="11">
        <f t="shared" si="32"/>
        <v>12766969309.857649</v>
      </c>
      <c r="AF28" s="11">
        <f t="shared" si="32"/>
        <v>13698878332.994875</v>
      </c>
      <c r="AG28" s="11">
        <f t="shared" si="32"/>
        <v>11890962364.049744</v>
      </c>
      <c r="AH28" s="11">
        <f t="shared" si="32"/>
        <v>13206494162.395592</v>
      </c>
      <c r="AI28" s="11">
        <f t="shared" si="32"/>
        <v>12529191740.728071</v>
      </c>
      <c r="AJ28" s="11">
        <f t="shared" si="32"/>
        <v>9363042868.8726788</v>
      </c>
      <c r="AK28" s="11">
        <f t="shared" si="32"/>
        <v>9522983752.2579594</v>
      </c>
      <c r="AL28" s="11">
        <f t="shared" si="32"/>
        <v>7152380831.3320475</v>
      </c>
      <c r="AM28" s="11">
        <f t="shared" si="32"/>
        <v>7227789248.2462444</v>
      </c>
      <c r="AN28" s="11">
        <f t="shared" si="32"/>
        <v>7071455550.9890261</v>
      </c>
      <c r="AO28" s="11">
        <f t="shared" si="32"/>
        <v>6789262913.3054314</v>
      </c>
      <c r="AP28" s="11">
        <f t="shared" si="32"/>
        <v>8082239010.0171633</v>
      </c>
      <c r="AQ28" s="11">
        <f t="shared" si="32"/>
        <v>8119862735.380373</v>
      </c>
      <c r="AR28" s="11">
        <f t="shared" si="32"/>
        <v>3876240009.3868055</v>
      </c>
      <c r="AS28" s="11">
        <f t="shared" si="32"/>
        <v>4643056135.7002001</v>
      </c>
      <c r="AT28" s="11">
        <f t="shared" si="32"/>
        <v>2462741446.8629632</v>
      </c>
    </row>
    <row r="29" spans="1:46" x14ac:dyDescent="0.3">
      <c r="A29" s="4" t="str">
        <f t="shared" si="19"/>
        <v>Unlabeled</v>
      </c>
      <c r="B29" s="11">
        <f t="shared" si="20"/>
        <v>35983.427012267362</v>
      </c>
      <c r="C29" s="11">
        <f t="shared" si="21"/>
        <v>413082.90652077406</v>
      </c>
      <c r="D29" s="11">
        <f t="shared" si="22"/>
        <v>980919.76850000001</v>
      </c>
      <c r="E29" s="11">
        <f t="shared" si="23"/>
        <v>319653.35811726277</v>
      </c>
      <c r="F29" s="12">
        <f t="shared" si="24"/>
        <v>1.3746317095565157</v>
      </c>
      <c r="G29" s="8">
        <f t="shared" si="25"/>
        <v>26.260320929565374</v>
      </c>
      <c r="H29" s="8">
        <f t="shared" si="26"/>
        <v>0.32587105325246868</v>
      </c>
      <c r="I29" s="21">
        <f t="shared" si="14"/>
        <v>2.3675374832196618E-6</v>
      </c>
      <c r="J29" s="21">
        <f t="shared" si="7"/>
        <v>1.5515573799743915E-6</v>
      </c>
      <c r="K29" s="8"/>
      <c r="L29" s="15" t="str">
        <f t="shared" si="8"/>
        <v>Unlabeled</v>
      </c>
      <c r="M29" s="11" t="str">
        <f t="shared" ref="M29:AT29" si="33">IF(M13="","",M13/VLOOKUP(M$17,deflator,2,FALSE))</f>
        <v/>
      </c>
      <c r="N29" s="11" t="str">
        <f t="shared" si="33"/>
        <v/>
      </c>
      <c r="O29" s="11" t="str">
        <f t="shared" si="33"/>
        <v/>
      </c>
      <c r="P29" s="11" t="str">
        <f t="shared" si="33"/>
        <v/>
      </c>
      <c r="Q29" s="11" t="str">
        <f t="shared" si="33"/>
        <v/>
      </c>
      <c r="R29" s="11" t="str">
        <f t="shared" si="33"/>
        <v/>
      </c>
      <c r="S29" s="11" t="str">
        <f t="shared" si="33"/>
        <v/>
      </c>
      <c r="T29" s="11" t="str">
        <f t="shared" si="33"/>
        <v/>
      </c>
      <c r="U29" s="11" t="str">
        <f t="shared" si="33"/>
        <v/>
      </c>
      <c r="V29" s="11" t="str">
        <f t="shared" si="33"/>
        <v/>
      </c>
      <c r="W29" s="11">
        <f t="shared" si="33"/>
        <v>47669452.409212656</v>
      </c>
      <c r="X29" s="11">
        <f t="shared" si="33"/>
        <v>15499081.938118953</v>
      </c>
      <c r="Y29" s="11">
        <f t="shared" si="33"/>
        <v>130564595.42886336</v>
      </c>
      <c r="Z29" s="11">
        <f t="shared" si="33"/>
        <v>115417039.64743306</v>
      </c>
      <c r="AA29" s="11">
        <f t="shared" si="33"/>
        <v>10528669.911007831</v>
      </c>
      <c r="AB29" s="11">
        <f t="shared" si="33"/>
        <v>5489693.5336596528</v>
      </c>
      <c r="AC29" s="11">
        <f t="shared" si="33"/>
        <v>153442908.38277924</v>
      </c>
      <c r="AD29" s="11">
        <f t="shared" si="33"/>
        <v>24559459.532689799</v>
      </c>
      <c r="AE29" s="11">
        <f t="shared" si="33"/>
        <v>490607.41584320518</v>
      </c>
      <c r="AF29" s="11">
        <f t="shared" si="33"/>
        <v>1301353.3805184057</v>
      </c>
      <c r="AG29" s="11">
        <f t="shared" si="33"/>
        <v>-332184.73425493552</v>
      </c>
      <c r="AH29" s="11">
        <f t="shared" si="33"/>
        <v>-180591.70059669059</v>
      </c>
      <c r="AI29" s="11">
        <f t="shared" si="33"/>
        <v>-8157.49366437355</v>
      </c>
      <c r="AJ29" s="11">
        <f t="shared" si="33"/>
        <v>-123324.4875928027</v>
      </c>
      <c r="AK29" s="11" t="str">
        <f t="shared" si="33"/>
        <v/>
      </c>
      <c r="AL29" s="11">
        <f t="shared" si="33"/>
        <v>35983.427012267362</v>
      </c>
      <c r="AM29" s="11">
        <f t="shared" si="33"/>
        <v>4260551.6858879356</v>
      </c>
      <c r="AN29" s="11">
        <f t="shared" si="33"/>
        <v>1572643.058881799</v>
      </c>
      <c r="AO29" s="11">
        <f t="shared" si="33"/>
        <v>-242993.47650283971</v>
      </c>
      <c r="AP29" s="11">
        <f t="shared" si="33"/>
        <v>521779.59854369418</v>
      </c>
      <c r="AQ29" s="11">
        <f t="shared" si="33"/>
        <v>347656.57256334287</v>
      </c>
      <c r="AR29" s="11">
        <f t="shared" si="33"/>
        <v>413082.90652077406</v>
      </c>
      <c r="AS29" s="11">
        <f t="shared" si="33"/>
        <v>980919.76850000001</v>
      </c>
      <c r="AT29" s="11">
        <f t="shared" si="33"/>
        <v>319653.35811726277</v>
      </c>
    </row>
    <row r="30" spans="1:46" x14ac:dyDescent="0.3">
      <c r="A30" s="4" t="str">
        <f t="shared" si="19"/>
        <v>Grand Total</v>
      </c>
      <c r="B30" s="11">
        <f t="shared" si="20"/>
        <v>328869861606.95331</v>
      </c>
      <c r="C30" s="11">
        <f t="shared" si="21"/>
        <v>413882614520.63428</v>
      </c>
      <c r="D30" s="11">
        <f t="shared" si="22"/>
        <v>414320692049.20355</v>
      </c>
      <c r="E30" s="11">
        <f t="shared" si="23"/>
        <v>206020971085.5416</v>
      </c>
      <c r="F30" s="12">
        <f t="shared" si="24"/>
        <v>1.0584583966559702E-3</v>
      </c>
      <c r="G30" s="8">
        <f t="shared" si="25"/>
        <v>0.2598317462862445</v>
      </c>
      <c r="H30" s="8">
        <f t="shared" si="26"/>
        <v>0.49725001680841741</v>
      </c>
      <c r="I30" s="21">
        <f t="shared" si="14"/>
        <v>1.0000000000000002</v>
      </c>
      <c r="J30" s="21">
        <f t="shared" si="7"/>
        <v>1.0000000000000002</v>
      </c>
      <c r="K30" s="8"/>
      <c r="L30" s="15" t="str">
        <f t="shared" si="8"/>
        <v>Grand Total</v>
      </c>
      <c r="M30" s="11">
        <f t="shared" ref="M30:AT30" si="34">IF(M14="","",M14/VLOOKUP(M$17,deflator,2,FALSE))</f>
        <v>239199681230.54471</v>
      </c>
      <c r="N30" s="11">
        <f t="shared" si="34"/>
        <v>261290729119.9429</v>
      </c>
      <c r="O30" s="11">
        <f t="shared" si="34"/>
        <v>231052642709.19879</v>
      </c>
      <c r="P30" s="11">
        <f t="shared" si="34"/>
        <v>222030070082.75241</v>
      </c>
      <c r="Q30" s="11">
        <f t="shared" si="34"/>
        <v>209755450716.4137</v>
      </c>
      <c r="R30" s="11">
        <f t="shared" si="34"/>
        <v>204405296246.58194</v>
      </c>
      <c r="S30" s="11">
        <f t="shared" si="34"/>
        <v>203829663285.77426</v>
      </c>
      <c r="T30" s="11">
        <f t="shared" si="34"/>
        <v>196101401438.07629</v>
      </c>
      <c r="U30" s="11">
        <f t="shared" si="34"/>
        <v>195325733178.12</v>
      </c>
      <c r="V30" s="11">
        <f t="shared" si="34"/>
        <v>201529294725.62869</v>
      </c>
      <c r="W30" s="11">
        <f t="shared" si="34"/>
        <v>213564752581.37903</v>
      </c>
      <c r="X30" s="11">
        <f t="shared" si="34"/>
        <v>227146673079.63129</v>
      </c>
      <c r="Y30" s="11">
        <f t="shared" si="34"/>
        <v>263709938807.80118</v>
      </c>
      <c r="Z30" s="11">
        <f t="shared" si="34"/>
        <v>322342228014.78436</v>
      </c>
      <c r="AA30" s="11">
        <f t="shared" si="34"/>
        <v>341766161628.44629</v>
      </c>
      <c r="AB30" s="11">
        <f t="shared" si="34"/>
        <v>383526161391.43213</v>
      </c>
      <c r="AC30" s="11">
        <f t="shared" si="34"/>
        <v>412680702347.21045</v>
      </c>
      <c r="AD30" s="11">
        <f t="shared" si="34"/>
        <v>446556816579.88892</v>
      </c>
      <c r="AE30" s="11">
        <f t="shared" si="34"/>
        <v>503864098460.09125</v>
      </c>
      <c r="AF30" s="11">
        <f t="shared" si="34"/>
        <v>503502767809.55353</v>
      </c>
      <c r="AG30" s="11">
        <f t="shared" si="34"/>
        <v>474106785634.96906</v>
      </c>
      <c r="AH30" s="11">
        <f t="shared" si="34"/>
        <v>472642625007.6712</v>
      </c>
      <c r="AI30" s="11">
        <f t="shared" si="34"/>
        <v>450371557038.64948</v>
      </c>
      <c r="AJ30" s="11">
        <f t="shared" si="34"/>
        <v>379139270395.26904</v>
      </c>
      <c r="AK30" s="11">
        <f t="shared" si="34"/>
        <v>343680149719.00073</v>
      </c>
      <c r="AL30" s="11">
        <f t="shared" si="34"/>
        <v>328869861606.95331</v>
      </c>
      <c r="AM30" s="11">
        <f t="shared" si="34"/>
        <v>354928204088.39642</v>
      </c>
      <c r="AN30" s="11">
        <f t="shared" si="34"/>
        <v>374711402397.52411</v>
      </c>
      <c r="AO30" s="11">
        <f t="shared" si="34"/>
        <v>409895778951.95563</v>
      </c>
      <c r="AP30" s="11">
        <f t="shared" si="34"/>
        <v>429908496130.4726</v>
      </c>
      <c r="AQ30" s="11">
        <f t="shared" si="34"/>
        <v>467072203011.73773</v>
      </c>
      <c r="AR30" s="11">
        <f t="shared" si="34"/>
        <v>413882614520.63428</v>
      </c>
      <c r="AS30" s="11">
        <f t="shared" si="34"/>
        <v>414320692049.20355</v>
      </c>
      <c r="AT30" s="11">
        <f t="shared" si="34"/>
        <v>206020971085.5416</v>
      </c>
    </row>
    <row r="31" spans="1:46" x14ac:dyDescent="0.3">
      <c r="L31" s="15" t="s">
        <v>21</v>
      </c>
      <c r="M31" s="15" t="b">
        <f t="shared" ref="M31:AS31" si="35">M30=SUM(M18:M29)</f>
        <v>1</v>
      </c>
      <c r="N31" s="15" t="b">
        <f t="shared" si="35"/>
        <v>1</v>
      </c>
      <c r="O31" s="15" t="b">
        <f t="shared" si="35"/>
        <v>1</v>
      </c>
      <c r="P31" s="15" t="b">
        <f t="shared" si="35"/>
        <v>1</v>
      </c>
      <c r="Q31" s="15" t="b">
        <f t="shared" si="35"/>
        <v>1</v>
      </c>
      <c r="R31" s="15" t="b">
        <f t="shared" si="35"/>
        <v>1</v>
      </c>
      <c r="S31" s="15" t="b">
        <f t="shared" si="35"/>
        <v>1</v>
      </c>
      <c r="T31" s="15" t="b">
        <f t="shared" si="35"/>
        <v>1</v>
      </c>
      <c r="U31" s="15" t="b">
        <f t="shared" si="35"/>
        <v>1</v>
      </c>
      <c r="V31" s="15" t="b">
        <f t="shared" si="35"/>
        <v>1</v>
      </c>
      <c r="W31" s="15" t="b">
        <f t="shared" si="35"/>
        <v>1</v>
      </c>
      <c r="X31" s="15" t="b">
        <f t="shared" si="35"/>
        <v>1</v>
      </c>
      <c r="Y31" s="15" t="b">
        <f t="shared" si="35"/>
        <v>1</v>
      </c>
      <c r="Z31" s="15" t="b">
        <f t="shared" si="35"/>
        <v>1</v>
      </c>
      <c r="AA31" s="15" t="b">
        <f t="shared" si="35"/>
        <v>1</v>
      </c>
      <c r="AB31" s="15" t="b">
        <f t="shared" si="35"/>
        <v>1</v>
      </c>
      <c r="AC31" s="15" t="b">
        <f t="shared" si="35"/>
        <v>1</v>
      </c>
      <c r="AD31" s="15" t="b">
        <f t="shared" si="35"/>
        <v>1</v>
      </c>
      <c r="AE31" s="15" t="b">
        <f t="shared" si="35"/>
        <v>1</v>
      </c>
      <c r="AF31" s="15" t="b">
        <f t="shared" si="35"/>
        <v>1</v>
      </c>
      <c r="AG31" s="15" t="b">
        <f t="shared" si="35"/>
        <v>1</v>
      </c>
      <c r="AH31" s="15" t="b">
        <f t="shared" si="35"/>
        <v>1</v>
      </c>
      <c r="AI31" s="15" t="b">
        <f t="shared" si="35"/>
        <v>0</v>
      </c>
      <c r="AJ31" s="15" t="b">
        <f t="shared" si="35"/>
        <v>1</v>
      </c>
      <c r="AK31" s="15" t="b">
        <f t="shared" si="35"/>
        <v>1</v>
      </c>
      <c r="AL31" s="15" t="b">
        <f t="shared" si="35"/>
        <v>1</v>
      </c>
      <c r="AM31" s="15" t="b">
        <f t="shared" si="35"/>
        <v>1</v>
      </c>
      <c r="AN31" s="15" t="b">
        <f t="shared" si="35"/>
        <v>1</v>
      </c>
      <c r="AO31" s="15" t="b">
        <f t="shared" si="35"/>
        <v>1</v>
      </c>
      <c r="AP31" s="15" t="b">
        <f t="shared" si="35"/>
        <v>1</v>
      </c>
      <c r="AQ31" s="15" t="b">
        <f t="shared" si="35"/>
        <v>1</v>
      </c>
      <c r="AR31" s="15" t="b">
        <f t="shared" si="35"/>
        <v>1</v>
      </c>
      <c r="AS31" s="15" t="b">
        <f t="shared" si="35"/>
        <v>1</v>
      </c>
      <c r="AT31" s="15" t="b">
        <f t="shared" ref="AT31" si="36">AT30=SUM(AT18:AT29)</f>
        <v>1</v>
      </c>
    </row>
    <row r="32" spans="1:46" x14ac:dyDescent="0.3">
      <c r="L32" s="15"/>
      <c r="M32" s="15"/>
      <c r="W32" s="31"/>
      <c r="AN32" s="4"/>
      <c r="AO32" s="4"/>
      <c r="AP32" s="4"/>
      <c r="AQ32" s="4"/>
      <c r="AR32" s="4"/>
    </row>
    <row r="33" spans="12:46" x14ac:dyDescent="0.3">
      <c r="L33" s="15"/>
      <c r="M33" s="15"/>
      <c r="W33" s="31"/>
      <c r="AN33" s="4"/>
      <c r="AO33" s="4"/>
      <c r="AP33" s="4"/>
      <c r="AQ33" s="4"/>
      <c r="AR33" s="4"/>
    </row>
    <row r="34" spans="12:46" x14ac:dyDescent="0.3">
      <c r="L34" s="29" t="str">
        <f t="shared" ref="L34:L45" si="37">L18</f>
        <v>Aircraft</v>
      </c>
      <c r="M34" s="12">
        <f t="shared" ref="M34:AT34" si="38">IFERROR(M18/M$30,"")</f>
        <v>0.25741764716966653</v>
      </c>
      <c r="N34" s="12">
        <f t="shared" si="38"/>
        <v>0.22410693636040827</v>
      </c>
      <c r="O34" s="12">
        <f t="shared" si="38"/>
        <v>0.24583739185380621</v>
      </c>
      <c r="P34" s="12">
        <f t="shared" si="38"/>
        <v>0.24649593129074693</v>
      </c>
      <c r="Q34" s="12">
        <f t="shared" si="38"/>
        <v>0.26072434549564455</v>
      </c>
      <c r="R34" s="12">
        <f t="shared" si="38"/>
        <v>0.22999435551705025</v>
      </c>
      <c r="S34" s="12">
        <f t="shared" si="38"/>
        <v>0.24361590224687452</v>
      </c>
      <c r="T34" s="12">
        <f t="shared" si="38"/>
        <v>0.21495405556028521</v>
      </c>
      <c r="U34" s="12">
        <f t="shared" si="38"/>
        <v>0.22681631239374295</v>
      </c>
      <c r="V34" s="12">
        <f t="shared" si="38"/>
        <v>0.22543983226379183</v>
      </c>
      <c r="W34" s="12">
        <f t="shared" si="38"/>
        <v>0.2679735485004085</v>
      </c>
      <c r="X34" s="12">
        <f t="shared" si="38"/>
        <v>0.25085723517530767</v>
      </c>
      <c r="Y34" s="12">
        <f t="shared" si="38"/>
        <v>0.22982020948629753</v>
      </c>
      <c r="Z34" s="12">
        <f t="shared" si="38"/>
        <v>0.23280055506013753</v>
      </c>
      <c r="AA34" s="12">
        <f t="shared" si="38"/>
        <v>0.20805065894710983</v>
      </c>
      <c r="AB34" s="12">
        <f t="shared" si="38"/>
        <v>0.17797937413912179</v>
      </c>
      <c r="AC34" s="12">
        <f t="shared" si="38"/>
        <v>0.18285686112001517</v>
      </c>
      <c r="AD34" s="12">
        <f t="shared" si="38"/>
        <v>0.18430988675076293</v>
      </c>
      <c r="AE34" s="12">
        <f t="shared" si="38"/>
        <v>0.17653131279658441</v>
      </c>
      <c r="AF34" s="12">
        <f t="shared" si="38"/>
        <v>0.17258215486509668</v>
      </c>
      <c r="AG34" s="12">
        <f t="shared" si="38"/>
        <v>0.17550196454138176</v>
      </c>
      <c r="AH34" s="12">
        <f t="shared" si="38"/>
        <v>0.1907468673816089</v>
      </c>
      <c r="AI34" s="12">
        <f t="shared" si="38"/>
        <v>0.21855745651640082</v>
      </c>
      <c r="AJ34" s="12">
        <f t="shared" si="38"/>
        <v>0.23895380268799113</v>
      </c>
      <c r="AK34" s="12">
        <f t="shared" si="38"/>
        <v>0.20552650047037654</v>
      </c>
      <c r="AL34" s="12">
        <f t="shared" si="38"/>
        <v>0.22500605677955657</v>
      </c>
      <c r="AM34" s="12">
        <f t="shared" si="38"/>
        <v>0.25253281168060776</v>
      </c>
      <c r="AN34" s="12">
        <f t="shared" si="38"/>
        <v>0.26768030097350226</v>
      </c>
      <c r="AO34" s="12">
        <f t="shared" si="38"/>
        <v>0.23217002303933945</v>
      </c>
      <c r="AP34" s="12">
        <f t="shared" si="38"/>
        <v>0.23469197498866592</v>
      </c>
      <c r="AQ34" s="12">
        <f t="shared" si="38"/>
        <v>0.24919560895387241</v>
      </c>
      <c r="AR34" s="12">
        <f t="shared" si="38"/>
        <v>0.18729414099646982</v>
      </c>
      <c r="AS34" s="12">
        <f t="shared" si="38"/>
        <v>0.18133418689431161</v>
      </c>
      <c r="AT34" s="12">
        <f t="shared" si="38"/>
        <v>0.23263315742854668</v>
      </c>
    </row>
    <row r="35" spans="12:46" x14ac:dyDescent="0.3">
      <c r="L35" s="29" t="str">
        <f t="shared" si="37"/>
        <v>Electronics, Comms, &amp; Sensors</v>
      </c>
      <c r="M35" s="12">
        <f t="shared" ref="M35:AT35" si="39">IFERROR(M19/M$30,"")</f>
        <v>0.16370933701033025</v>
      </c>
      <c r="N35" s="12">
        <f t="shared" si="39"/>
        <v>0.14189497354106928</v>
      </c>
      <c r="O35" s="12">
        <f t="shared" si="39"/>
        <v>0.15708267180721469</v>
      </c>
      <c r="P35" s="12">
        <f t="shared" si="39"/>
        <v>0.15029336067819501</v>
      </c>
      <c r="Q35" s="12">
        <f t="shared" si="39"/>
        <v>0.15059434040955655</v>
      </c>
      <c r="R35" s="12">
        <f t="shared" si="39"/>
        <v>0.16030809389614431</v>
      </c>
      <c r="S35" s="12">
        <f t="shared" si="39"/>
        <v>0.15349407445523422</v>
      </c>
      <c r="T35" s="12">
        <f t="shared" si="39"/>
        <v>0.15886692717361289</v>
      </c>
      <c r="U35" s="12">
        <f t="shared" si="39"/>
        <v>0.14943940266310837</v>
      </c>
      <c r="V35" s="12">
        <f t="shared" si="39"/>
        <v>0.16017748084825537</v>
      </c>
      <c r="W35" s="12">
        <f t="shared" si="39"/>
        <v>0.15698981591685984</v>
      </c>
      <c r="X35" s="12">
        <f t="shared" si="39"/>
        <v>0.15547020876950446</v>
      </c>
      <c r="Y35" s="12">
        <f t="shared" si="39"/>
        <v>0.15195343943318101</v>
      </c>
      <c r="Z35" s="12">
        <f t="shared" si="39"/>
        <v>0.14883575941736119</v>
      </c>
      <c r="AA35" s="12">
        <f t="shared" si="39"/>
        <v>0.16335187325944228</v>
      </c>
      <c r="AB35" s="12">
        <f t="shared" si="39"/>
        <v>0.15897278957289845</v>
      </c>
      <c r="AC35" s="12">
        <f t="shared" si="39"/>
        <v>0.15314308235425969</v>
      </c>
      <c r="AD35" s="12">
        <f t="shared" si="39"/>
        <v>0.15984676491854144</v>
      </c>
      <c r="AE35" s="12">
        <f t="shared" si="39"/>
        <v>0.15067261832411796</v>
      </c>
      <c r="AF35" s="12">
        <f t="shared" si="39"/>
        <v>0.14505282146832363</v>
      </c>
      <c r="AG35" s="12">
        <f t="shared" si="39"/>
        <v>0.15485744304323509</v>
      </c>
      <c r="AH35" s="12">
        <f t="shared" si="39"/>
        <v>0.14222171288481406</v>
      </c>
      <c r="AI35" s="12">
        <f t="shared" si="39"/>
        <v>0.13874485731149822</v>
      </c>
      <c r="AJ35" s="12">
        <f t="shared" si="39"/>
        <v>0.1341003794004966</v>
      </c>
      <c r="AK35" s="12">
        <f t="shared" si="39"/>
        <v>0.14421577328601268</v>
      </c>
      <c r="AL35" s="12">
        <f t="shared" si="39"/>
        <v>0.14448286175666736</v>
      </c>
      <c r="AM35" s="12">
        <f t="shared" si="39"/>
        <v>0.14513984966793742</v>
      </c>
      <c r="AN35" s="12">
        <f t="shared" si="39"/>
        <v>0.14256395480039813</v>
      </c>
      <c r="AO35" s="12">
        <f t="shared" si="39"/>
        <v>0.14203328044076921</v>
      </c>
      <c r="AP35" s="12">
        <f t="shared" si="39"/>
        <v>0.14308838545782118</v>
      </c>
      <c r="AQ35" s="12">
        <f t="shared" si="39"/>
        <v>0.13099026101208971</v>
      </c>
      <c r="AR35" s="12">
        <f t="shared" si="39"/>
        <v>0.12815580465833035</v>
      </c>
      <c r="AS35" s="12">
        <f t="shared" si="39"/>
        <v>0.12933899970295004</v>
      </c>
      <c r="AT35" s="12">
        <f t="shared" si="39"/>
        <v>0.11525225115790146</v>
      </c>
    </row>
    <row r="36" spans="12:46" x14ac:dyDescent="0.3">
      <c r="L36" s="29" t="str">
        <f t="shared" si="37"/>
        <v>Facilities and Construction</v>
      </c>
      <c r="M36" s="12">
        <f t="shared" ref="M36:AT36" si="40">IFERROR(M20/M$30,"")</f>
        <v>0.10123160120585496</v>
      </c>
      <c r="N36" s="12">
        <f t="shared" si="40"/>
        <v>0.13582269738373495</v>
      </c>
      <c r="O36" s="12">
        <f t="shared" si="40"/>
        <v>0.14308559872135684</v>
      </c>
      <c r="P36" s="12">
        <f t="shared" si="40"/>
        <v>0.14153033857870659</v>
      </c>
      <c r="Q36" s="12">
        <f t="shared" si="40"/>
        <v>0.17354143344465731</v>
      </c>
      <c r="R36" s="12">
        <f t="shared" si="40"/>
        <v>0.17272113729056993</v>
      </c>
      <c r="S36" s="12">
        <f t="shared" si="40"/>
        <v>0.17123685646619277</v>
      </c>
      <c r="T36" s="12">
        <f t="shared" si="40"/>
        <v>0.17441056567137744</v>
      </c>
      <c r="U36" s="12">
        <f t="shared" si="40"/>
        <v>0.16726773567240991</v>
      </c>
      <c r="V36" s="12">
        <f t="shared" si="40"/>
        <v>0.16863627481114382</v>
      </c>
      <c r="W36" s="12">
        <f t="shared" si="40"/>
        <v>0.15736244496996313</v>
      </c>
      <c r="X36" s="12">
        <f t="shared" si="40"/>
        <v>0.16018958858545113</v>
      </c>
      <c r="Y36" s="12">
        <f t="shared" si="40"/>
        <v>0.15348144963582078</v>
      </c>
      <c r="Z36" s="12">
        <f t="shared" si="40"/>
        <v>0.16284390470723872</v>
      </c>
      <c r="AA36" s="12">
        <f t="shared" si="40"/>
        <v>0.15538911797042501</v>
      </c>
      <c r="AB36" s="12">
        <f t="shared" si="40"/>
        <v>0.14890653467210735</v>
      </c>
      <c r="AC36" s="12">
        <f t="shared" si="40"/>
        <v>0.1543185452374711</v>
      </c>
      <c r="AD36" s="12">
        <f t="shared" si="40"/>
        <v>0.14077887555555071</v>
      </c>
      <c r="AE36" s="12">
        <f t="shared" si="40"/>
        <v>0.15156843413636784</v>
      </c>
      <c r="AF36" s="12">
        <f t="shared" si="40"/>
        <v>0.17393059242021014</v>
      </c>
      <c r="AG36" s="12">
        <f t="shared" si="40"/>
        <v>0.16898319934389863</v>
      </c>
      <c r="AH36" s="12">
        <f t="shared" si="40"/>
        <v>0.14808918799716375</v>
      </c>
      <c r="AI36" s="12">
        <f t="shared" si="40"/>
        <v>0.13704325802759315</v>
      </c>
      <c r="AJ36" s="12">
        <f t="shared" si="40"/>
        <v>0.127994683234396</v>
      </c>
      <c r="AK36" s="12">
        <f t="shared" si="40"/>
        <v>0.14901406864893699</v>
      </c>
      <c r="AL36" s="12">
        <f t="shared" si="40"/>
        <v>0.13905890799019718</v>
      </c>
      <c r="AM36" s="12">
        <f t="shared" si="40"/>
        <v>0.12924401174921343</v>
      </c>
      <c r="AN36" s="12">
        <f t="shared" si="40"/>
        <v>0.11989562618292696</v>
      </c>
      <c r="AO36" s="12">
        <f t="shared" si="40"/>
        <v>0.13080047217250762</v>
      </c>
      <c r="AP36" s="12">
        <f t="shared" si="40"/>
        <v>0.13561676139307252</v>
      </c>
      <c r="AQ36" s="12">
        <f t="shared" si="40"/>
        <v>0.1423891677985058</v>
      </c>
      <c r="AR36" s="12">
        <f t="shared" si="40"/>
        <v>0.13216264313024118</v>
      </c>
      <c r="AS36" s="12">
        <f t="shared" si="40"/>
        <v>0.13826819845248861</v>
      </c>
      <c r="AT36" s="12">
        <f t="shared" si="40"/>
        <v>0.10676979027194178</v>
      </c>
    </row>
    <row r="37" spans="12:46" x14ac:dyDescent="0.3">
      <c r="L37" s="29" t="str">
        <f t="shared" si="37"/>
        <v>Land Vehicles</v>
      </c>
      <c r="M37" s="12">
        <f t="shared" ref="M37:AT37" si="41">IFERROR(M21/M$30,"")</f>
        <v>3.5521623625461525E-2</v>
      </c>
      <c r="N37" s="12">
        <f t="shared" si="41"/>
        <v>4.7769192452874379E-2</v>
      </c>
      <c r="O37" s="12">
        <f t="shared" si="41"/>
        <v>3.3764891063653366E-2</v>
      </c>
      <c r="P37" s="12">
        <f t="shared" si="41"/>
        <v>3.6221817769373041E-2</v>
      </c>
      <c r="Q37" s="12">
        <f t="shared" si="41"/>
        <v>3.0889250915415261E-2</v>
      </c>
      <c r="R37" s="12">
        <f t="shared" si="41"/>
        <v>2.6575187524702483E-2</v>
      </c>
      <c r="S37" s="12">
        <f t="shared" si="41"/>
        <v>3.105350765124186E-2</v>
      </c>
      <c r="T37" s="12">
        <f t="shared" si="41"/>
        <v>3.1493186553485195E-2</v>
      </c>
      <c r="U37" s="12">
        <f t="shared" si="41"/>
        <v>2.3974943488189012E-2</v>
      </c>
      <c r="V37" s="12">
        <f t="shared" si="41"/>
        <v>2.8705590281871116E-2</v>
      </c>
      <c r="W37" s="12">
        <f t="shared" si="41"/>
        <v>2.5694551845658168E-2</v>
      </c>
      <c r="X37" s="12">
        <f t="shared" si="41"/>
        <v>2.2902328877909738E-2</v>
      </c>
      <c r="Y37" s="12">
        <f t="shared" si="41"/>
        <v>2.8177039943099707E-2</v>
      </c>
      <c r="Z37" s="12">
        <f t="shared" si="41"/>
        <v>4.5579217624153893E-2</v>
      </c>
      <c r="AA37" s="12">
        <f t="shared" si="41"/>
        <v>3.7192800745604715E-2</v>
      </c>
      <c r="AB37" s="12">
        <f t="shared" si="41"/>
        <v>5.7447788524013541E-2</v>
      </c>
      <c r="AC37" s="12">
        <f t="shared" si="41"/>
        <v>5.4653347066641815E-2</v>
      </c>
      <c r="AD37" s="12">
        <f t="shared" si="41"/>
        <v>8.593112230378526E-2</v>
      </c>
      <c r="AE37" s="12">
        <f t="shared" si="41"/>
        <v>0.10518090815961094</v>
      </c>
      <c r="AF37" s="12">
        <f t="shared" si="41"/>
        <v>7.5572656421003262E-2</v>
      </c>
      <c r="AG37" s="12">
        <f t="shared" si="41"/>
        <v>6.9911215329300044E-2</v>
      </c>
      <c r="AH37" s="12">
        <f t="shared" si="41"/>
        <v>5.3119909499758429E-2</v>
      </c>
      <c r="AI37" s="12">
        <f t="shared" si="41"/>
        <v>3.0300404823457597E-2</v>
      </c>
      <c r="AJ37" s="12">
        <f t="shared" si="41"/>
        <v>2.4251009750166579E-2</v>
      </c>
      <c r="AK37" s="12">
        <f t="shared" si="41"/>
        <v>2.0564448108643638E-2</v>
      </c>
      <c r="AL37" s="12">
        <f t="shared" si="41"/>
        <v>2.7347039877302134E-2</v>
      </c>
      <c r="AM37" s="12">
        <f t="shared" si="41"/>
        <v>2.4643228743441756E-2</v>
      </c>
      <c r="AN37" s="12">
        <f t="shared" si="41"/>
        <v>2.5742035323569619E-2</v>
      </c>
      <c r="AO37" s="12">
        <f t="shared" si="41"/>
        <v>3.5350058892485811E-2</v>
      </c>
      <c r="AP37" s="12">
        <f t="shared" si="41"/>
        <v>3.3629172368671703E-2</v>
      </c>
      <c r="AQ37" s="12">
        <f t="shared" si="41"/>
        <v>2.7793921224505122E-2</v>
      </c>
      <c r="AR37" s="12">
        <f t="shared" si="41"/>
        <v>2.5028958489415221E-2</v>
      </c>
      <c r="AS37" s="12">
        <f t="shared" si="41"/>
        <v>2.5961454051228523E-2</v>
      </c>
      <c r="AT37" s="12">
        <f t="shared" si="41"/>
        <v>2.9681154787633907E-2</v>
      </c>
    </row>
    <row r="38" spans="12:46" x14ac:dyDescent="0.3">
      <c r="L38" s="29" t="str">
        <f t="shared" si="37"/>
        <v>Missile Defense</v>
      </c>
      <c r="M38" s="12">
        <f t="shared" ref="M38:AT38" si="42">IFERROR(M22/M$30,"")</f>
        <v>2.5220861955083992E-2</v>
      </c>
      <c r="N38" s="12">
        <f t="shared" si="42"/>
        <v>3.82361727980619E-2</v>
      </c>
      <c r="O38" s="12">
        <f t="shared" si="42"/>
        <v>3.175318556174965E-2</v>
      </c>
      <c r="P38" s="12">
        <f t="shared" si="42"/>
        <v>4.1124492231421242E-2</v>
      </c>
      <c r="Q38" s="12">
        <f t="shared" si="42"/>
        <v>3.6609969258247214E-2</v>
      </c>
      <c r="R38" s="12">
        <f t="shared" si="42"/>
        <v>2.9902188507052469E-2</v>
      </c>
      <c r="S38" s="12">
        <f t="shared" si="42"/>
        <v>3.1369043432063017E-2</v>
      </c>
      <c r="T38" s="12">
        <f t="shared" si="42"/>
        <v>3.4595499359126008E-2</v>
      </c>
      <c r="U38" s="12">
        <f t="shared" si="42"/>
        <v>3.0801316899026845E-2</v>
      </c>
      <c r="V38" s="12">
        <f t="shared" si="42"/>
        <v>2.9999933349940108E-2</v>
      </c>
      <c r="W38" s="12">
        <f t="shared" si="42"/>
        <v>2.2704444545557551E-2</v>
      </c>
      <c r="X38" s="12">
        <f t="shared" si="42"/>
        <v>2.3364167684225161E-2</v>
      </c>
      <c r="Y38" s="12">
        <f t="shared" si="42"/>
        <v>2.7834499951471969E-2</v>
      </c>
      <c r="Z38" s="12">
        <f t="shared" si="42"/>
        <v>2.3809193083328229E-2</v>
      </c>
      <c r="AA38" s="12">
        <f t="shared" si="42"/>
        <v>2.6081887208653481E-2</v>
      </c>
      <c r="AB38" s="12">
        <f t="shared" si="42"/>
        <v>2.4439605330158997E-2</v>
      </c>
      <c r="AC38" s="12">
        <f t="shared" si="42"/>
        <v>2.291336660921663E-2</v>
      </c>
      <c r="AD38" s="12">
        <f t="shared" si="42"/>
        <v>2.5318085151875884E-2</v>
      </c>
      <c r="AE38" s="12">
        <f t="shared" si="42"/>
        <v>2.3179938579439271E-2</v>
      </c>
      <c r="AF38" s="12">
        <f t="shared" si="42"/>
        <v>2.7518075441953622E-2</v>
      </c>
      <c r="AG38" s="12">
        <f t="shared" si="42"/>
        <v>2.9090905652758719E-2</v>
      </c>
      <c r="AH38" s="12">
        <f t="shared" si="42"/>
        <v>2.9602115668218448E-2</v>
      </c>
      <c r="AI38" s="12">
        <f t="shared" si="42"/>
        <v>3.1337471348910871E-2</v>
      </c>
      <c r="AJ38" s="12">
        <f t="shared" si="42"/>
        <v>3.5253115298077224E-2</v>
      </c>
      <c r="AK38" s="12">
        <f t="shared" si="42"/>
        <v>3.0063282415660402E-2</v>
      </c>
      <c r="AL38" s="12">
        <f t="shared" si="42"/>
        <v>3.420831025691963E-2</v>
      </c>
      <c r="AM38" s="12">
        <f t="shared" si="42"/>
        <v>3.3468902986582567E-2</v>
      </c>
      <c r="AN38" s="12">
        <f t="shared" si="42"/>
        <v>2.6926960162320837E-2</v>
      </c>
      <c r="AO38" s="12">
        <f t="shared" si="42"/>
        <v>3.7405839093785982E-2</v>
      </c>
      <c r="AP38" s="12">
        <f t="shared" si="42"/>
        <v>3.8631944579494121E-2</v>
      </c>
      <c r="AQ38" s="12">
        <f t="shared" si="42"/>
        <v>4.5832900873585297E-2</v>
      </c>
      <c r="AR38" s="12">
        <f t="shared" si="42"/>
        <v>3.1254634599698287E-2</v>
      </c>
      <c r="AS38" s="12">
        <f t="shared" si="42"/>
        <v>3.334926494104571E-2</v>
      </c>
      <c r="AT38" s="12">
        <f t="shared" si="42"/>
        <v>2.967939585586598E-2</v>
      </c>
    </row>
    <row r="39" spans="12:46" x14ac:dyDescent="0.3">
      <c r="L39" s="29" t="str">
        <f t="shared" si="37"/>
        <v>Ordnance and Missiles</v>
      </c>
      <c r="M39" s="12">
        <f t="shared" ref="M39:AT39" si="43">IFERROR(M23/M$30,"")</f>
        <v>9.4152603375009219E-2</v>
      </c>
      <c r="N39" s="12">
        <f t="shared" si="43"/>
        <v>0.10895059752618633</v>
      </c>
      <c r="O39" s="12">
        <f t="shared" si="43"/>
        <v>0.10910719853362079</v>
      </c>
      <c r="P39" s="12">
        <f t="shared" si="43"/>
        <v>9.2074309438995847E-2</v>
      </c>
      <c r="Q39" s="12">
        <f t="shared" si="43"/>
        <v>7.2830989942426275E-2</v>
      </c>
      <c r="R39" s="12">
        <f t="shared" si="43"/>
        <v>7.3278258401081153E-2</v>
      </c>
      <c r="S39" s="12">
        <f t="shared" si="43"/>
        <v>7.444096257593999E-2</v>
      </c>
      <c r="T39" s="12">
        <f t="shared" si="43"/>
        <v>6.9256921732061744E-2</v>
      </c>
      <c r="U39" s="12">
        <f t="shared" si="43"/>
        <v>7.3789331069013614E-2</v>
      </c>
      <c r="V39" s="12">
        <f t="shared" si="43"/>
        <v>7.4983141130377282E-2</v>
      </c>
      <c r="W39" s="12">
        <f t="shared" si="43"/>
        <v>6.5679389027165774E-2</v>
      </c>
      <c r="X39" s="12">
        <f t="shared" si="43"/>
        <v>6.3341502976339059E-2</v>
      </c>
      <c r="Y39" s="12">
        <f t="shared" si="43"/>
        <v>7.2781239296129341E-2</v>
      </c>
      <c r="Z39" s="12">
        <f t="shared" si="43"/>
        <v>6.4140491388887791E-2</v>
      </c>
      <c r="AA39" s="12">
        <f t="shared" si="43"/>
        <v>6.1339539278765391E-2</v>
      </c>
      <c r="AB39" s="12">
        <f t="shared" si="43"/>
        <v>5.585503458541128E-2</v>
      </c>
      <c r="AC39" s="12">
        <f t="shared" si="43"/>
        <v>5.090639605738001E-2</v>
      </c>
      <c r="AD39" s="12">
        <f t="shared" si="43"/>
        <v>5.468984862988617E-2</v>
      </c>
      <c r="AE39" s="12">
        <f t="shared" si="43"/>
        <v>5.0811249916991028E-2</v>
      </c>
      <c r="AF39" s="12">
        <f t="shared" si="43"/>
        <v>4.6953972720593588E-2</v>
      </c>
      <c r="AG39" s="12">
        <f t="shared" si="43"/>
        <v>4.6045026082334135E-2</v>
      </c>
      <c r="AH39" s="12">
        <f t="shared" si="43"/>
        <v>4.1854445519684563E-2</v>
      </c>
      <c r="AI39" s="12">
        <f t="shared" si="43"/>
        <v>4.3843224106704576E-2</v>
      </c>
      <c r="AJ39" s="12">
        <f t="shared" si="43"/>
        <v>4.2535611701692948E-2</v>
      </c>
      <c r="AK39" s="12">
        <f t="shared" si="43"/>
        <v>4.4400980141381378E-2</v>
      </c>
      <c r="AL39" s="12">
        <f t="shared" si="43"/>
        <v>4.8328259054185287E-2</v>
      </c>
      <c r="AM39" s="12">
        <f t="shared" si="43"/>
        <v>5.5221713726331986E-2</v>
      </c>
      <c r="AN39" s="12">
        <f t="shared" si="43"/>
        <v>5.6281412105305711E-2</v>
      </c>
      <c r="AO39" s="12">
        <f t="shared" si="43"/>
        <v>6.0375414267016023E-2</v>
      </c>
      <c r="AP39" s="12">
        <f t="shared" si="43"/>
        <v>6.0295138298301611E-2</v>
      </c>
      <c r="AQ39" s="12">
        <f t="shared" si="43"/>
        <v>5.6468412513393719E-2</v>
      </c>
      <c r="AR39" s="12">
        <f t="shared" si="43"/>
        <v>5.6763076445489891E-2</v>
      </c>
      <c r="AS39" s="12">
        <f t="shared" si="43"/>
        <v>4.943018990681778E-2</v>
      </c>
      <c r="AT39" s="12">
        <f t="shared" si="43"/>
        <v>7.0179392743190128E-2</v>
      </c>
    </row>
    <row r="40" spans="12:46" x14ac:dyDescent="0.3">
      <c r="L40" s="29" t="str">
        <f t="shared" si="37"/>
        <v>Other Products</v>
      </c>
      <c r="M40" s="12">
        <f t="shared" ref="M40:AT40" si="44">IFERROR(M24/M$30,"")</f>
        <v>9.0515324361150409E-2</v>
      </c>
      <c r="N40" s="12">
        <f t="shared" si="44"/>
        <v>0.10037541796662221</v>
      </c>
      <c r="O40" s="12">
        <f t="shared" si="44"/>
        <v>7.8366542445103049E-2</v>
      </c>
      <c r="P40" s="12">
        <f t="shared" si="44"/>
        <v>8.6925719600171883E-2</v>
      </c>
      <c r="Q40" s="12">
        <f t="shared" si="44"/>
        <v>7.3622085715405919E-2</v>
      </c>
      <c r="R40" s="12">
        <f t="shared" si="44"/>
        <v>7.3458660120905739E-2</v>
      </c>
      <c r="S40" s="12">
        <f t="shared" si="44"/>
        <v>8.1274332266735444E-2</v>
      </c>
      <c r="T40" s="12">
        <f t="shared" si="44"/>
        <v>8.3545828948828657E-2</v>
      </c>
      <c r="U40" s="12">
        <f t="shared" si="44"/>
        <v>7.3185838489021646E-2</v>
      </c>
      <c r="V40" s="12">
        <f t="shared" si="44"/>
        <v>6.2804045377141154E-2</v>
      </c>
      <c r="W40" s="12">
        <f t="shared" si="44"/>
        <v>6.5341686293802714E-2</v>
      </c>
      <c r="X40" s="12">
        <f t="shared" si="44"/>
        <v>7.1009836270559887E-2</v>
      </c>
      <c r="Y40" s="12">
        <f t="shared" si="44"/>
        <v>7.8863830583313213E-2</v>
      </c>
      <c r="Z40" s="12">
        <f t="shared" si="44"/>
        <v>7.3478696922625361E-2</v>
      </c>
      <c r="AA40" s="12">
        <f t="shared" si="44"/>
        <v>7.9719856764648156E-2</v>
      </c>
      <c r="AB40" s="12">
        <f t="shared" si="44"/>
        <v>0.11965707885899123</v>
      </c>
      <c r="AC40" s="12">
        <f t="shared" si="44"/>
        <v>0.11729025253902248</v>
      </c>
      <c r="AD40" s="12">
        <f t="shared" si="44"/>
        <v>0.10449906442015415</v>
      </c>
      <c r="AE40" s="12">
        <f t="shared" si="44"/>
        <v>0.1034427738061952</v>
      </c>
      <c r="AF40" s="12">
        <f t="shared" si="44"/>
        <v>9.3351832101677343E-2</v>
      </c>
      <c r="AG40" s="12">
        <f t="shared" si="44"/>
        <v>8.035658243022642E-2</v>
      </c>
      <c r="AH40" s="12">
        <f t="shared" si="44"/>
        <v>8.1415578230087909E-2</v>
      </c>
      <c r="AI40" s="12">
        <f t="shared" si="44"/>
        <v>9.886529781554225E-2</v>
      </c>
      <c r="AJ40" s="12">
        <f t="shared" si="44"/>
        <v>8.6319936122030969E-2</v>
      </c>
      <c r="AK40" s="12">
        <f t="shared" si="44"/>
        <v>8.5666066590367823E-2</v>
      </c>
      <c r="AL40" s="12">
        <f t="shared" si="44"/>
        <v>7.6842838551216722E-2</v>
      </c>
      <c r="AM40" s="12">
        <f t="shared" si="44"/>
        <v>6.5042678381238048E-2</v>
      </c>
      <c r="AN40" s="12">
        <f t="shared" si="44"/>
        <v>6.7297272665223604E-2</v>
      </c>
      <c r="AO40" s="12">
        <f t="shared" si="44"/>
        <v>7.0714546542247167E-2</v>
      </c>
      <c r="AP40" s="12">
        <f t="shared" si="44"/>
        <v>6.0472331532735658E-2</v>
      </c>
      <c r="AQ40" s="12">
        <f t="shared" si="44"/>
        <v>6.0362900409208733E-2</v>
      </c>
      <c r="AR40" s="12">
        <f t="shared" si="44"/>
        <v>0.13822215102386931</v>
      </c>
      <c r="AS40" s="12">
        <f t="shared" si="44"/>
        <v>0.14122115640018534</v>
      </c>
      <c r="AT40" s="12">
        <f t="shared" si="44"/>
        <v>7.0384060397248857E-2</v>
      </c>
    </row>
    <row r="41" spans="12:46" x14ac:dyDescent="0.3">
      <c r="L41" s="29" t="str">
        <f t="shared" si="37"/>
        <v>Other R&amp;D and Knowledge Based</v>
      </c>
      <c r="M41" s="12">
        <f t="shared" ref="M41:AT41" si="45">IFERROR(M25/M$30,"")</f>
        <v>6.459374343370694E-2</v>
      </c>
      <c r="N41" s="12">
        <f t="shared" si="45"/>
        <v>5.8223959212618429E-2</v>
      </c>
      <c r="O41" s="12">
        <f t="shared" si="45"/>
        <v>7.1200107116098435E-2</v>
      </c>
      <c r="P41" s="12">
        <f t="shared" si="45"/>
        <v>7.0588750933679986E-2</v>
      </c>
      <c r="Q41" s="12">
        <f t="shared" si="45"/>
        <v>7.2234764519526123E-2</v>
      </c>
      <c r="R41" s="12">
        <f t="shared" si="45"/>
        <v>7.6147491241586901E-2</v>
      </c>
      <c r="S41" s="12">
        <f t="shared" si="45"/>
        <v>7.8411054201881783E-2</v>
      </c>
      <c r="T41" s="12">
        <f t="shared" si="45"/>
        <v>8.3597082041685575E-2</v>
      </c>
      <c r="U41" s="12">
        <f t="shared" si="45"/>
        <v>9.2374565435871706E-2</v>
      </c>
      <c r="V41" s="12">
        <f t="shared" si="45"/>
        <v>9.23655003868529E-2</v>
      </c>
      <c r="W41" s="12">
        <f t="shared" si="45"/>
        <v>9.3941878578430046E-2</v>
      </c>
      <c r="X41" s="12">
        <f t="shared" si="45"/>
        <v>8.6268279831824071E-2</v>
      </c>
      <c r="Y41" s="12">
        <f t="shared" si="45"/>
        <v>9.3267363498994865E-2</v>
      </c>
      <c r="Z41" s="12">
        <f t="shared" si="45"/>
        <v>8.7103806926628433E-2</v>
      </c>
      <c r="AA41" s="12">
        <f t="shared" si="45"/>
        <v>8.9391205457860418E-2</v>
      </c>
      <c r="AB41" s="12">
        <f t="shared" si="45"/>
        <v>9.5705363694438342E-2</v>
      </c>
      <c r="AC41" s="12">
        <f t="shared" si="45"/>
        <v>9.7305447294567346E-2</v>
      </c>
      <c r="AD41" s="12">
        <f t="shared" si="45"/>
        <v>9.2323120119828933E-2</v>
      </c>
      <c r="AE41" s="12">
        <f t="shared" si="45"/>
        <v>8.9404566269551067E-2</v>
      </c>
      <c r="AF41" s="12">
        <f t="shared" si="45"/>
        <v>0.10095380658741897</v>
      </c>
      <c r="AG41" s="12">
        <f t="shared" si="45"/>
        <v>0.11057791603880679</v>
      </c>
      <c r="AH41" s="12">
        <f t="shared" si="45"/>
        <v>0.10815505874042572</v>
      </c>
      <c r="AI41" s="12">
        <f t="shared" si="45"/>
        <v>0.11218581365401412</v>
      </c>
      <c r="AJ41" s="12">
        <f t="shared" si="45"/>
        <v>0.11071835858208018</v>
      </c>
      <c r="AK41" s="12">
        <f t="shared" si="45"/>
        <v>0.11815693536547876</v>
      </c>
      <c r="AL41" s="12">
        <f t="shared" si="45"/>
        <v>0.12088843102695272</v>
      </c>
      <c r="AM41" s="12">
        <f t="shared" si="45"/>
        <v>0.1118374578823626</v>
      </c>
      <c r="AN41" s="12">
        <f t="shared" si="45"/>
        <v>0.10810192218165005</v>
      </c>
      <c r="AO41" s="12">
        <f t="shared" si="45"/>
        <v>0.10768011592324571</v>
      </c>
      <c r="AP41" s="12">
        <f t="shared" si="45"/>
        <v>0.11085041236269962</v>
      </c>
      <c r="AQ41" s="12">
        <f t="shared" si="45"/>
        <v>0.10470217442440119</v>
      </c>
      <c r="AR41" s="12">
        <f t="shared" si="45"/>
        <v>0.13473893086528627</v>
      </c>
      <c r="AS41" s="12">
        <f t="shared" si="45"/>
        <v>0.13270009637573876</v>
      </c>
      <c r="AT41" s="12">
        <f t="shared" si="45"/>
        <v>0.14560676544853018</v>
      </c>
    </row>
    <row r="42" spans="12:46" x14ac:dyDescent="0.3">
      <c r="L42" s="29" t="str">
        <f t="shared" si="37"/>
        <v>Other Services</v>
      </c>
      <c r="M42" s="12">
        <f t="shared" ref="M42:AT42" si="46">IFERROR(M26/M$30,"")</f>
        <v>3.6436937838621175E-2</v>
      </c>
      <c r="N42" s="12">
        <f t="shared" si="46"/>
        <v>4.1436953396119143E-2</v>
      </c>
      <c r="O42" s="12">
        <f t="shared" si="46"/>
        <v>3.4125745362777342E-2</v>
      </c>
      <c r="P42" s="12">
        <f t="shared" si="46"/>
        <v>2.5341829532289546E-2</v>
      </c>
      <c r="Q42" s="12">
        <f t="shared" si="46"/>
        <v>3.4266287245464329E-2</v>
      </c>
      <c r="R42" s="12">
        <f t="shared" si="46"/>
        <v>4.5225545153926468E-2</v>
      </c>
      <c r="S42" s="12">
        <f t="shared" si="46"/>
        <v>4.2914490049698023E-2</v>
      </c>
      <c r="T42" s="12">
        <f t="shared" si="46"/>
        <v>4.9949242380360886E-2</v>
      </c>
      <c r="U42" s="12">
        <f t="shared" si="46"/>
        <v>5.188488031351933E-2</v>
      </c>
      <c r="V42" s="12">
        <f t="shared" si="46"/>
        <v>6.0064789248729149E-2</v>
      </c>
      <c r="W42" s="12">
        <f t="shared" si="46"/>
        <v>4.9228103930554233E-2</v>
      </c>
      <c r="X42" s="12">
        <f t="shared" si="46"/>
        <v>5.1532961455006805E-2</v>
      </c>
      <c r="Y42" s="12">
        <f t="shared" si="46"/>
        <v>6.2099308431167725E-2</v>
      </c>
      <c r="Z42" s="12">
        <f t="shared" si="46"/>
        <v>7.6136305341354252E-2</v>
      </c>
      <c r="AA42" s="12">
        <f t="shared" si="46"/>
        <v>8.7524414599950376E-2</v>
      </c>
      <c r="AB42" s="12">
        <f t="shared" si="46"/>
        <v>8.3613475533790407E-2</v>
      </c>
      <c r="AC42" s="12">
        <f t="shared" si="46"/>
        <v>8.2119546829357001E-2</v>
      </c>
      <c r="AD42" s="12">
        <f t="shared" si="46"/>
        <v>7.4653740441388519E-2</v>
      </c>
      <c r="AE42" s="12">
        <f t="shared" si="46"/>
        <v>7.2668852921101576E-2</v>
      </c>
      <c r="AF42" s="12">
        <f t="shared" si="46"/>
        <v>8.052212280783641E-2</v>
      </c>
      <c r="AG42" s="12">
        <f t="shared" si="46"/>
        <v>9.1135408396502041E-2</v>
      </c>
      <c r="AH42" s="12">
        <f t="shared" si="46"/>
        <v>9.9826567646364384E-2</v>
      </c>
      <c r="AI42" s="12">
        <f t="shared" si="46"/>
        <v>9.4688767955790454E-2</v>
      </c>
      <c r="AJ42" s="12">
        <f t="shared" si="46"/>
        <v>9.9989701298863309E-2</v>
      </c>
      <c r="AK42" s="12">
        <f t="shared" si="46"/>
        <v>9.0571751874225379E-2</v>
      </c>
      <c r="AL42" s="12">
        <f t="shared" si="46"/>
        <v>8.3753929598474178E-2</v>
      </c>
      <c r="AM42" s="12">
        <f t="shared" si="46"/>
        <v>7.9866521269190055E-2</v>
      </c>
      <c r="AN42" s="12">
        <f t="shared" si="46"/>
        <v>8.1773156138063616E-2</v>
      </c>
      <c r="AO42" s="12">
        <f t="shared" si="46"/>
        <v>7.9682983991833073E-2</v>
      </c>
      <c r="AP42" s="12">
        <f t="shared" si="46"/>
        <v>7.7156229916720706E-2</v>
      </c>
      <c r="AQ42" s="12">
        <f t="shared" si="46"/>
        <v>7.0030373536843715E-2</v>
      </c>
      <c r="AR42" s="12">
        <f t="shared" si="46"/>
        <v>7.4439803381647976E-2</v>
      </c>
      <c r="AS42" s="12">
        <f t="shared" si="46"/>
        <v>7.4200067949748913E-2</v>
      </c>
      <c r="AT42" s="12">
        <f t="shared" si="46"/>
        <v>9.1967341355219334E-2</v>
      </c>
    </row>
    <row r="43" spans="12:46" x14ac:dyDescent="0.3">
      <c r="L43" s="29" t="str">
        <f t="shared" si="37"/>
        <v>Ships &amp; Submarines</v>
      </c>
      <c r="M43" s="12">
        <f t="shared" ref="M43:AT43" si="47">IFERROR(M27/M$30,"")</f>
        <v>8.8746539333228722E-2</v>
      </c>
      <c r="N43" s="12">
        <f t="shared" si="47"/>
        <v>6.9867629071340615E-2</v>
      </c>
      <c r="O43" s="12">
        <f t="shared" si="47"/>
        <v>6.9688961581741787E-2</v>
      </c>
      <c r="P43" s="12">
        <f t="shared" si="47"/>
        <v>7.8293694254002885E-2</v>
      </c>
      <c r="Q43" s="12">
        <f t="shared" si="47"/>
        <v>6.3066803066039068E-2</v>
      </c>
      <c r="R43" s="12">
        <f t="shared" si="47"/>
        <v>8.2804613600084093E-2</v>
      </c>
      <c r="S43" s="12">
        <f t="shared" si="47"/>
        <v>6.7283330471530095E-2</v>
      </c>
      <c r="T43" s="12">
        <f t="shared" si="47"/>
        <v>7.1912113259472596E-2</v>
      </c>
      <c r="U43" s="12">
        <f t="shared" si="47"/>
        <v>8.0102274778066654E-2</v>
      </c>
      <c r="V43" s="12">
        <f t="shared" si="47"/>
        <v>6.8094525042901921E-2</v>
      </c>
      <c r="W43" s="12">
        <f t="shared" si="47"/>
        <v>7.0781728632880736E-2</v>
      </c>
      <c r="X43" s="12">
        <f t="shared" si="47"/>
        <v>8.6144967364122263E-2</v>
      </c>
      <c r="Y43" s="12">
        <f t="shared" si="47"/>
        <v>7.4763043522045103E-2</v>
      </c>
      <c r="Z43" s="12">
        <f t="shared" si="47"/>
        <v>5.9908542711132634E-2</v>
      </c>
      <c r="AA43" s="12">
        <f t="shared" si="47"/>
        <v>6.4600867340330798E-2</v>
      </c>
      <c r="AB43" s="12">
        <f t="shared" si="47"/>
        <v>5.2857661315826324E-2</v>
      </c>
      <c r="AC43" s="12">
        <f t="shared" si="47"/>
        <v>5.6982344560892385E-2</v>
      </c>
      <c r="AD43" s="12">
        <f t="shared" si="47"/>
        <v>5.2574468893543731E-2</v>
      </c>
      <c r="AE43" s="12">
        <f t="shared" si="47"/>
        <v>5.1200250766207343E-2</v>
      </c>
      <c r="AF43" s="12">
        <f t="shared" si="47"/>
        <v>5.6352224599857649E-2</v>
      </c>
      <c r="AG43" s="12">
        <f t="shared" si="47"/>
        <v>4.8460271655514281E-2</v>
      </c>
      <c r="AH43" s="12">
        <f t="shared" si="47"/>
        <v>7.7027120615583089E-2</v>
      </c>
      <c r="AI43" s="12">
        <f t="shared" si="47"/>
        <v>6.6613788456189107E-2</v>
      </c>
      <c r="AJ43" s="12">
        <f t="shared" si="47"/>
        <v>7.5188203416743746E-2</v>
      </c>
      <c r="AK43" s="12">
        <f t="shared" si="47"/>
        <v>8.4111337175628256E-2</v>
      </c>
      <c r="AL43" s="12">
        <f t="shared" si="47"/>
        <v>7.833489360125713E-2</v>
      </c>
      <c r="AM43" s="12">
        <f t="shared" si="47"/>
        <v>8.2626731743955462E-2</v>
      </c>
      <c r="AN43" s="12">
        <f t="shared" si="47"/>
        <v>8.4861424150440012E-2</v>
      </c>
      <c r="AO43" s="12">
        <f t="shared" si="47"/>
        <v>8.7224470242322494E-2</v>
      </c>
      <c r="AP43" s="12">
        <f t="shared" si="47"/>
        <v>8.6766530114015777E-2</v>
      </c>
      <c r="AQ43" s="12">
        <f t="shared" si="47"/>
        <v>9.4848936388844854E-2</v>
      </c>
      <c r="AR43" s="12">
        <f t="shared" si="47"/>
        <v>8.2573304260983318E-2</v>
      </c>
      <c r="AS43" s="12">
        <f t="shared" si="47"/>
        <v>8.2987587057409898E-2</v>
      </c>
      <c r="AT43" s="12">
        <f t="shared" si="47"/>
        <v>9.5891300346590075E-2</v>
      </c>
    </row>
    <row r="44" spans="12:46" x14ac:dyDescent="0.3">
      <c r="L44" s="29" t="str">
        <f t="shared" si="37"/>
        <v>Space Systems</v>
      </c>
      <c r="M44" s="12">
        <f t="shared" ref="M44:AT44" si="48">IFERROR(M28/M$30,"")</f>
        <v>4.2453780691886246E-2</v>
      </c>
      <c r="N44" s="12">
        <f t="shared" si="48"/>
        <v>3.3315470290964475E-2</v>
      </c>
      <c r="O44" s="12">
        <f t="shared" si="48"/>
        <v>2.5987705952877759E-2</v>
      </c>
      <c r="P44" s="12">
        <f t="shared" si="48"/>
        <v>3.1109755692417095E-2</v>
      </c>
      <c r="Q44" s="12">
        <f t="shared" si="48"/>
        <v>3.1619729987617445E-2</v>
      </c>
      <c r="R44" s="12">
        <f t="shared" si="48"/>
        <v>2.9584468746896173E-2</v>
      </c>
      <c r="S44" s="12">
        <f t="shared" si="48"/>
        <v>2.4906446182608333E-2</v>
      </c>
      <c r="T44" s="12">
        <f t="shared" si="48"/>
        <v>2.7418577319703881E-2</v>
      </c>
      <c r="U44" s="12">
        <f t="shared" si="48"/>
        <v>3.0363398798029947E-2</v>
      </c>
      <c r="V44" s="12">
        <f t="shared" si="48"/>
        <v>2.8728887258995472E-2</v>
      </c>
      <c r="W44" s="12">
        <f t="shared" si="48"/>
        <v>2.4079199332080387E-2</v>
      </c>
      <c r="X44" s="12">
        <f t="shared" si="48"/>
        <v>2.8850689204129604E-2</v>
      </c>
      <c r="Y44" s="12">
        <f t="shared" si="48"/>
        <v>2.6463469374879652E-2</v>
      </c>
      <c r="Z44" s="12">
        <f t="shared" si="48"/>
        <v>2.5005469356426838E-2</v>
      </c>
      <c r="AA44" s="12">
        <f t="shared" si="48"/>
        <v>2.7326971779000578E-2</v>
      </c>
      <c r="AB44" s="12">
        <f t="shared" si="48"/>
        <v>2.4550980033825481E-2</v>
      </c>
      <c r="AC44" s="12">
        <f t="shared" si="48"/>
        <v>2.713899040475384E-2</v>
      </c>
      <c r="AD44" s="12">
        <f t="shared" si="48"/>
        <v>2.5020025424381739E-2</v>
      </c>
      <c r="AE44" s="12">
        <f t="shared" si="48"/>
        <v>2.5338120633869414E-2</v>
      </c>
      <c r="AF44" s="12">
        <f t="shared" si="48"/>
        <v>2.72071559657769E-2</v>
      </c>
      <c r="AG44" s="12">
        <f t="shared" si="48"/>
        <v>2.5080768139870077E-2</v>
      </c>
      <c r="AH44" s="12">
        <f t="shared" si="48"/>
        <v>2.7941817905613665E-2</v>
      </c>
      <c r="AI44" s="12">
        <f t="shared" si="48"/>
        <v>2.7819678096707282E-2</v>
      </c>
      <c r="AJ44" s="12">
        <f t="shared" si="48"/>
        <v>2.4695523782359192E-2</v>
      </c>
      <c r="AK44" s="12">
        <f t="shared" si="48"/>
        <v>2.7708855923288346E-2</v>
      </c>
      <c r="AL44" s="12">
        <f t="shared" si="48"/>
        <v>2.1748362091872586E-2</v>
      </c>
      <c r="AM44" s="12">
        <f t="shared" si="48"/>
        <v>2.0364088187384884E-2</v>
      </c>
      <c r="AN44" s="12">
        <f t="shared" si="48"/>
        <v>1.8871738371833841E-2</v>
      </c>
      <c r="AO44" s="12">
        <f t="shared" si="48"/>
        <v>1.6563388212156263E-2</v>
      </c>
      <c r="AP44" s="12">
        <f t="shared" si="48"/>
        <v>1.879990528859958E-2</v>
      </c>
      <c r="AQ44" s="12">
        <f t="shared" si="48"/>
        <v>1.7384598533208617E-2</v>
      </c>
      <c r="AR44" s="12">
        <f t="shared" si="48"/>
        <v>9.3655540807780265E-3</v>
      </c>
      <c r="AS44" s="12">
        <f t="shared" si="48"/>
        <v>1.1206430730591663E-2</v>
      </c>
      <c r="AT44" s="12">
        <f t="shared" si="48"/>
        <v>1.1953838649951868E-2</v>
      </c>
    </row>
    <row r="45" spans="12:46" x14ac:dyDescent="0.3">
      <c r="L45" s="29" t="str">
        <f t="shared" si="37"/>
        <v>Unlabeled</v>
      </c>
      <c r="M45" s="12" t="str">
        <f t="shared" ref="M45" si="49">IFERROR(M29/M$30,"")</f>
        <v/>
      </c>
      <c r="N45" s="12" t="str">
        <f>IFERROR(N29/N$30,"")</f>
        <v/>
      </c>
      <c r="O45" s="12" t="str">
        <f t="shared" ref="O45:AT45" si="50">IFERROR(O29/O$30,"")</f>
        <v/>
      </c>
      <c r="P45" s="12" t="str">
        <f t="shared" si="50"/>
        <v/>
      </c>
      <c r="Q45" s="12" t="str">
        <f t="shared" si="50"/>
        <v/>
      </c>
      <c r="R45" s="12" t="str">
        <f t="shared" si="50"/>
        <v/>
      </c>
      <c r="S45" s="12" t="str">
        <f t="shared" si="50"/>
        <v/>
      </c>
      <c r="T45" s="12" t="str">
        <f t="shared" si="50"/>
        <v/>
      </c>
      <c r="U45" s="12" t="str">
        <f t="shared" si="50"/>
        <v/>
      </c>
      <c r="V45" s="12" t="str">
        <f t="shared" si="50"/>
        <v/>
      </c>
      <c r="W45" s="12">
        <f t="shared" si="50"/>
        <v>2.2320842663888635E-4</v>
      </c>
      <c r="X45" s="12">
        <f t="shared" si="50"/>
        <v>6.8233805619884234E-5</v>
      </c>
      <c r="Y45" s="12">
        <f t="shared" si="50"/>
        <v>4.9510684359918003E-4</v>
      </c>
      <c r="Z45" s="12">
        <f t="shared" si="50"/>
        <v>3.580574607250633E-4</v>
      </c>
      <c r="AA45" s="12">
        <f t="shared" si="50"/>
        <v>3.0806648208941631E-5</v>
      </c>
      <c r="AB45" s="12">
        <f t="shared" si="50"/>
        <v>1.4313739416740323E-5</v>
      </c>
      <c r="AC45" s="12">
        <f t="shared" si="50"/>
        <v>3.7181992642263046E-4</v>
      </c>
      <c r="AD45" s="12">
        <f t="shared" si="50"/>
        <v>5.4997390300269028E-5</v>
      </c>
      <c r="AE45" s="12">
        <f t="shared" si="50"/>
        <v>9.7368996390613827E-7</v>
      </c>
      <c r="AF45" s="12">
        <f t="shared" si="50"/>
        <v>2.5846002519108966E-6</v>
      </c>
      <c r="AG45" s="12">
        <f t="shared" si="50"/>
        <v>-7.0065382804011551E-7</v>
      </c>
      <c r="AH45" s="12">
        <f t="shared" si="50"/>
        <v>-3.8208932297157816E-7</v>
      </c>
      <c r="AI45" s="12">
        <f t="shared" si="50"/>
        <v>-1.8112808273266464E-8</v>
      </c>
      <c r="AJ45" s="12">
        <f t="shared" si="50"/>
        <v>-3.2527489822996074E-7</v>
      </c>
      <c r="AK45" s="12" t="str">
        <f t="shared" si="50"/>
        <v/>
      </c>
      <c r="AL45" s="12">
        <f t="shared" si="50"/>
        <v>1.0941539865174E-7</v>
      </c>
      <c r="AM45" s="12">
        <f t="shared" si="50"/>
        <v>1.2003981754086882E-5</v>
      </c>
      <c r="AN45" s="12">
        <f t="shared" si="50"/>
        <v>4.1969447655436233E-6</v>
      </c>
      <c r="AO45" s="12">
        <f t="shared" si="50"/>
        <v>-5.9281770874571821E-7</v>
      </c>
      <c r="AP45" s="12">
        <f t="shared" si="50"/>
        <v>1.213699201667649E-6</v>
      </c>
      <c r="AQ45" s="12">
        <f t="shared" si="50"/>
        <v>7.4433154086586934E-7</v>
      </c>
      <c r="AR45" s="12">
        <f t="shared" si="50"/>
        <v>9.9806779030622853E-7</v>
      </c>
      <c r="AS45" s="12">
        <f t="shared" si="50"/>
        <v>2.3675374832196618E-6</v>
      </c>
      <c r="AT45" s="12">
        <f t="shared" si="50"/>
        <v>1.5515573799743915E-6</v>
      </c>
    </row>
    <row r="46" spans="12:46" x14ac:dyDescent="0.3">
      <c r="L46" s="1" t="s">
        <v>21</v>
      </c>
      <c r="M46" s="12">
        <f t="shared" ref="M46:AT46" si="51">IF(SUM(M34:M45)=1,SUM(M34:M45),FALSE)</f>
        <v>0.99999999999999989</v>
      </c>
      <c r="N46" s="12">
        <f t="shared" si="51"/>
        <v>1</v>
      </c>
      <c r="O46" s="12">
        <f t="shared" si="51"/>
        <v>0.99999999999999989</v>
      </c>
      <c r="P46" s="12">
        <f t="shared" si="51"/>
        <v>1.0000000000000002</v>
      </c>
      <c r="Q46" s="12">
        <f t="shared" si="51"/>
        <v>1.0000000000000002</v>
      </c>
      <c r="R46" s="12">
        <f t="shared" si="51"/>
        <v>1</v>
      </c>
      <c r="S46" s="12">
        <f t="shared" si="51"/>
        <v>1</v>
      </c>
      <c r="T46" s="12">
        <f t="shared" si="51"/>
        <v>1.0000000000000002</v>
      </c>
      <c r="U46" s="12">
        <f t="shared" si="51"/>
        <v>1</v>
      </c>
      <c r="V46" s="12">
        <f t="shared" si="51"/>
        <v>1</v>
      </c>
      <c r="W46" s="12">
        <f t="shared" si="51"/>
        <v>0.99999999999999978</v>
      </c>
      <c r="X46" s="12">
        <f t="shared" si="51"/>
        <v>0.99999999999999989</v>
      </c>
      <c r="Y46" s="12">
        <f t="shared" si="51"/>
        <v>1.0000000000000002</v>
      </c>
      <c r="Z46" s="12">
        <f t="shared" si="51"/>
        <v>0.99999999999999989</v>
      </c>
      <c r="AA46" s="12">
        <f t="shared" si="51"/>
        <v>1</v>
      </c>
      <c r="AB46" s="12">
        <f t="shared" si="51"/>
        <v>1</v>
      </c>
      <c r="AC46" s="12">
        <f t="shared" si="51"/>
        <v>1</v>
      </c>
      <c r="AD46" s="12">
        <f t="shared" si="51"/>
        <v>0.99999999999999967</v>
      </c>
      <c r="AE46" s="12">
        <f t="shared" si="51"/>
        <v>0.99999999999999989</v>
      </c>
      <c r="AF46" s="12">
        <f t="shared" si="51"/>
        <v>1</v>
      </c>
      <c r="AG46" s="12">
        <f t="shared" si="51"/>
        <v>0.99999999999999978</v>
      </c>
      <c r="AH46" s="12">
        <f t="shared" si="51"/>
        <v>0.99999999999999989</v>
      </c>
      <c r="AI46" s="12">
        <f t="shared" si="51"/>
        <v>1.0000000000000002</v>
      </c>
      <c r="AJ46" s="12" t="b">
        <f t="shared" si="51"/>
        <v>0</v>
      </c>
      <c r="AK46" s="12">
        <f t="shared" si="51"/>
        <v>1.0000000000000002</v>
      </c>
      <c r="AL46" s="12">
        <f t="shared" si="51"/>
        <v>1</v>
      </c>
      <c r="AM46" s="12">
        <f t="shared" si="51"/>
        <v>1</v>
      </c>
      <c r="AN46" s="12">
        <f t="shared" si="51"/>
        <v>1.0000000000000002</v>
      </c>
      <c r="AO46" s="12">
        <f t="shared" si="51"/>
        <v>1</v>
      </c>
      <c r="AP46" s="12">
        <f t="shared" si="51"/>
        <v>1</v>
      </c>
      <c r="AQ46" s="12">
        <f t="shared" si="51"/>
        <v>1.0000000000000002</v>
      </c>
      <c r="AR46" s="12">
        <f t="shared" si="51"/>
        <v>0.99999999999999989</v>
      </c>
      <c r="AS46" s="12">
        <f t="shared" si="51"/>
        <v>1.0000000000000002</v>
      </c>
      <c r="AT46" s="12">
        <f t="shared" si="51"/>
        <v>1.0000000000000002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T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A11:J18"/>
    </sheetView>
  </sheetViews>
  <sheetFormatPr defaultColWidth="11.5546875" defaultRowHeight="14.4" x14ac:dyDescent="0.3"/>
  <cols>
    <col min="1" max="1" width="33.5546875" customWidth="1"/>
    <col min="2" max="2" width="10.6640625" customWidth="1"/>
    <col min="3" max="3" width="7.88671875" customWidth="1"/>
    <col min="12" max="12" width="31" customWidth="1"/>
    <col min="13" max="13" width="7.8867187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x14ac:dyDescent="0.3">
      <c r="A1" t="str">
        <f>L1</f>
        <v>ProductServiceOrRnDarea</v>
      </c>
      <c r="B1" s="18"/>
      <c r="L1" s="1" t="s">
        <v>325</v>
      </c>
      <c r="M1" s="6" t="s">
        <v>326</v>
      </c>
      <c r="N1" s="6" t="s">
        <v>327</v>
      </c>
      <c r="O1" s="6" t="s">
        <v>328</v>
      </c>
      <c r="P1" s="6" t="s">
        <v>329</v>
      </c>
      <c r="Q1" s="6" t="s">
        <v>330</v>
      </c>
      <c r="R1" s="6" t="s">
        <v>331</v>
      </c>
      <c r="S1" s="6" t="s">
        <v>332</v>
      </c>
      <c r="T1" s="6" t="s">
        <v>333</v>
      </c>
      <c r="U1" s="6" t="s">
        <v>334</v>
      </c>
      <c r="V1" s="6" t="s">
        <v>335</v>
      </c>
      <c r="W1" s="6" t="s">
        <v>336</v>
      </c>
      <c r="X1" s="6" t="s">
        <v>337</v>
      </c>
      <c r="Y1" s="6" t="s">
        <v>338</v>
      </c>
      <c r="Z1" s="6" t="s">
        <v>339</v>
      </c>
      <c r="AA1" s="6" t="s">
        <v>340</v>
      </c>
      <c r="AB1" s="6" t="s">
        <v>341</v>
      </c>
      <c r="AC1" s="6" t="s">
        <v>342</v>
      </c>
      <c r="AD1" s="6" t="s">
        <v>343</v>
      </c>
      <c r="AE1" s="6" t="s">
        <v>344</v>
      </c>
      <c r="AF1" s="6" t="s">
        <v>345</v>
      </c>
      <c r="AG1" s="6" t="s">
        <v>346</v>
      </c>
      <c r="AH1" s="6" t="s">
        <v>347</v>
      </c>
      <c r="AI1" s="6" t="s">
        <v>348</v>
      </c>
      <c r="AJ1" s="6" t="s">
        <v>349</v>
      </c>
      <c r="AK1" s="6" t="s">
        <v>350</v>
      </c>
      <c r="AL1" s="6" t="s">
        <v>351</v>
      </c>
      <c r="AM1" s="6" t="s">
        <v>352</v>
      </c>
      <c r="AN1" s="6" t="s">
        <v>353</v>
      </c>
      <c r="AO1" s="6" t="s">
        <v>354</v>
      </c>
      <c r="AP1" s="6" t="s">
        <v>355</v>
      </c>
      <c r="AQ1" s="6" t="s">
        <v>356</v>
      </c>
      <c r="AR1" s="6" t="s">
        <v>357</v>
      </c>
      <c r="AS1" s="6" t="s">
        <v>358</v>
      </c>
      <c r="AT1" t="s">
        <v>359</v>
      </c>
    </row>
    <row r="2" spans="1:46" x14ac:dyDescent="0.3">
      <c r="A2" t="str">
        <f t="shared" ref="A2:A8" si="0">L2</f>
        <v>ERS</v>
      </c>
      <c r="L2" s="1" t="s">
        <v>360</v>
      </c>
      <c r="M2" s="11">
        <v>8136026114</v>
      </c>
      <c r="N2" s="11">
        <v>9336257603</v>
      </c>
      <c r="O2" s="11">
        <v>8894313162</v>
      </c>
      <c r="P2" s="11">
        <v>6871430089</v>
      </c>
      <c r="Q2" s="11">
        <v>7924352924</v>
      </c>
      <c r="R2" s="11">
        <v>8346113294</v>
      </c>
      <c r="S2" s="11">
        <v>7637315066</v>
      </c>
      <c r="T2" s="11">
        <v>8136289486</v>
      </c>
      <c r="U2" s="11">
        <v>8782761285</v>
      </c>
      <c r="V2" s="11">
        <v>7619149776</v>
      </c>
      <c r="W2" s="11">
        <v>8565669548.1415997</v>
      </c>
      <c r="X2" s="11">
        <v>9766355879.9395008</v>
      </c>
      <c r="Y2" s="11">
        <v>10688518994.2097</v>
      </c>
      <c r="Z2" s="11">
        <v>13009874109.049801</v>
      </c>
      <c r="AA2" s="11">
        <v>13338003784.828899</v>
      </c>
      <c r="AB2" s="11">
        <v>16188302443.9785</v>
      </c>
      <c r="AC2" s="11">
        <v>16398946916.988001</v>
      </c>
      <c r="AD2" s="11">
        <v>17495344447.808601</v>
      </c>
      <c r="AE2" s="11">
        <v>20271352737.5014</v>
      </c>
      <c r="AF2" s="11">
        <v>21810178493.2197</v>
      </c>
      <c r="AG2" s="11">
        <v>21099391291.2976</v>
      </c>
      <c r="AH2" s="11">
        <v>24528542413.8489</v>
      </c>
      <c r="AI2" s="11">
        <v>26803126894.612801</v>
      </c>
      <c r="AJ2" s="11">
        <v>21995150570.543301</v>
      </c>
      <c r="AK2" s="11">
        <v>23525515523.977299</v>
      </c>
      <c r="AL2" s="11">
        <v>22534483248.403099</v>
      </c>
      <c r="AM2" s="11">
        <v>23028316947.089901</v>
      </c>
      <c r="AN2" s="11">
        <v>26364245909.225101</v>
      </c>
      <c r="AO2" s="11">
        <v>28982169383.435398</v>
      </c>
      <c r="AP2" s="11">
        <v>29825062105.101299</v>
      </c>
      <c r="AQ2" s="11">
        <v>29301054606.508099</v>
      </c>
      <c r="AR2" s="11">
        <v>29041768087.430099</v>
      </c>
      <c r="AS2" s="11">
        <v>30391554906.5317</v>
      </c>
      <c r="AT2" s="11">
        <v>16486166922.1553</v>
      </c>
    </row>
    <row r="3" spans="1:46" x14ac:dyDescent="0.3">
      <c r="A3" t="str">
        <f t="shared" si="0"/>
        <v>FRS&amp;C</v>
      </c>
      <c r="L3" s="1" t="s">
        <v>361</v>
      </c>
      <c r="M3" s="11">
        <v>9632225778</v>
      </c>
      <c r="N3" s="11">
        <v>16022307467</v>
      </c>
      <c r="O3" s="11">
        <v>15334799012</v>
      </c>
      <c r="P3" s="11">
        <v>14224739972</v>
      </c>
      <c r="Q3" s="11">
        <v>16760739952</v>
      </c>
      <c r="R3" s="11">
        <v>16561254791</v>
      </c>
      <c r="S3" s="11">
        <v>17020066856</v>
      </c>
      <c r="T3" s="11">
        <v>16970339374</v>
      </c>
      <c r="U3" s="11">
        <v>16545316064</v>
      </c>
      <c r="V3" s="11">
        <v>17167106212</v>
      </c>
      <c r="W3" s="11">
        <v>17069573446.774799</v>
      </c>
      <c r="X3" s="11">
        <v>19098608420.1096</v>
      </c>
      <c r="Y3" s="11">
        <v>21165720974.044399</v>
      </c>
      <c r="Z3" s="11">
        <v>27599476255.341499</v>
      </c>
      <c r="AA3" s="11">
        <v>27491689029.1255</v>
      </c>
      <c r="AB3" s="11">
        <v>30228612294.707001</v>
      </c>
      <c r="AC3" s="11">
        <v>35420921243.974602</v>
      </c>
      <c r="AD3" s="11">
        <v>35489387762.287804</v>
      </c>
      <c r="AE3" s="11">
        <v>44775850994.676903</v>
      </c>
      <c r="AF3" s="11">
        <v>53227658711.713303</v>
      </c>
      <c r="AG3" s="11">
        <v>48276611825.826797</v>
      </c>
      <c r="AH3" s="11">
        <v>42240595225.1222</v>
      </c>
      <c r="AI3" s="11">
        <v>39144194234.688599</v>
      </c>
      <c r="AJ3" s="11">
        <v>31821825781.0131</v>
      </c>
      <c r="AK3" s="11">
        <v>34171340568.223099</v>
      </c>
      <c r="AL3" s="11">
        <v>30229197614.550598</v>
      </c>
      <c r="AM3" s="11">
        <v>30371112949.8671</v>
      </c>
      <c r="AN3" s="11">
        <v>29879100754.7575</v>
      </c>
      <c r="AO3" s="11">
        <v>37228681604.192703</v>
      </c>
      <c r="AP3" s="11">
        <v>41941227960.652397</v>
      </c>
      <c r="AQ3" s="11">
        <v>49426278665.805702</v>
      </c>
      <c r="AR3" s="11">
        <v>39106088060.122498</v>
      </c>
      <c r="AS3" s="11">
        <v>44833732196.532402</v>
      </c>
      <c r="AT3" s="11">
        <v>18434996645.763302</v>
      </c>
    </row>
    <row r="4" spans="1:46" x14ac:dyDescent="0.3">
      <c r="A4" t="str">
        <f t="shared" si="0"/>
        <v>ICT</v>
      </c>
      <c r="L4" s="1" t="s">
        <v>362</v>
      </c>
      <c r="M4" s="11">
        <v>2932254799</v>
      </c>
      <c r="N4" s="11">
        <v>4083510627</v>
      </c>
      <c r="O4" s="11">
        <v>4822223677</v>
      </c>
      <c r="P4" s="11">
        <v>4468651646</v>
      </c>
      <c r="Q4" s="11">
        <v>4841588061</v>
      </c>
      <c r="R4" s="11">
        <v>5038442272</v>
      </c>
      <c r="S4" s="11">
        <v>5449863799</v>
      </c>
      <c r="T4" s="11">
        <v>5112399818</v>
      </c>
      <c r="U4" s="11">
        <v>5375772104</v>
      </c>
      <c r="V4" s="11">
        <v>6120083787</v>
      </c>
      <c r="W4" s="11">
        <v>7344611737.7209997</v>
      </c>
      <c r="X4" s="11">
        <v>7667927386.9988003</v>
      </c>
      <c r="Y4" s="11">
        <v>8443963055.0586996</v>
      </c>
      <c r="Z4" s="11">
        <v>10503897199.0271</v>
      </c>
      <c r="AA4" s="11">
        <v>12956980104.556299</v>
      </c>
      <c r="AB4" s="11">
        <v>13434015820.5891</v>
      </c>
      <c r="AC4" s="11">
        <v>14354101029.673201</v>
      </c>
      <c r="AD4" s="11">
        <v>15145158611.163</v>
      </c>
      <c r="AE4" s="11">
        <v>15612520262.0683</v>
      </c>
      <c r="AF4" s="11">
        <v>16521509971.944099</v>
      </c>
      <c r="AG4" s="11">
        <v>16886520459.019899</v>
      </c>
      <c r="AH4" s="11">
        <v>18111520069.416199</v>
      </c>
      <c r="AI4" s="11">
        <v>17095395882.459</v>
      </c>
      <c r="AJ4" s="11">
        <v>15200195345.560301</v>
      </c>
      <c r="AK4" s="11">
        <v>14500281916.012501</v>
      </c>
      <c r="AL4" s="11">
        <v>13727496892.9704</v>
      </c>
      <c r="AM4" s="11">
        <v>15208747538.542601</v>
      </c>
      <c r="AN4" s="11">
        <v>15520079823.2971</v>
      </c>
      <c r="AO4" s="11">
        <v>17888614854.144299</v>
      </c>
      <c r="AP4" s="11">
        <v>18989947213.2565</v>
      </c>
      <c r="AQ4" s="11">
        <v>21728265052.1166</v>
      </c>
      <c r="AR4" s="11">
        <v>19269304463.324001</v>
      </c>
      <c r="AS4" s="11">
        <v>20132104260.694302</v>
      </c>
      <c r="AT4" s="11">
        <v>10297891650.196899</v>
      </c>
    </row>
    <row r="5" spans="1:46" x14ac:dyDescent="0.3">
      <c r="A5" t="str">
        <f t="shared" si="0"/>
        <v>MED</v>
      </c>
      <c r="L5" s="1" t="s">
        <v>363</v>
      </c>
      <c r="M5" s="11">
        <v>917522000</v>
      </c>
      <c r="N5" s="11">
        <v>597041920</v>
      </c>
      <c r="O5" s="11">
        <v>735888108</v>
      </c>
      <c r="P5" s="11">
        <v>693627610</v>
      </c>
      <c r="Q5" s="11">
        <v>829591436</v>
      </c>
      <c r="R5" s="11">
        <v>1729592044</v>
      </c>
      <c r="S5" s="11">
        <v>1749694962</v>
      </c>
      <c r="T5" s="11">
        <v>2653300460</v>
      </c>
      <c r="U5" s="11">
        <v>2994392962</v>
      </c>
      <c r="V5" s="11">
        <v>3474107091</v>
      </c>
      <c r="W5" s="11">
        <v>2206554815.8007998</v>
      </c>
      <c r="X5" s="11">
        <v>3356057051.2363</v>
      </c>
      <c r="Y5" s="11">
        <v>5353433907.9385004</v>
      </c>
      <c r="Z5" s="11">
        <v>7128888723.96</v>
      </c>
      <c r="AA5" s="11">
        <v>6472680683.7143002</v>
      </c>
      <c r="AB5" s="11">
        <v>8011259767.0004997</v>
      </c>
      <c r="AC5" s="11">
        <v>9434026804.0825996</v>
      </c>
      <c r="AD5" s="11">
        <v>10716277969.4613</v>
      </c>
      <c r="AE5" s="11">
        <v>10881237555.92</v>
      </c>
      <c r="AF5" s="11">
        <v>13674759065.311701</v>
      </c>
      <c r="AG5" s="11">
        <v>12939215879.3626</v>
      </c>
      <c r="AH5" s="11">
        <v>13924855850.944401</v>
      </c>
      <c r="AI5" s="11">
        <v>13708786101.9753</v>
      </c>
      <c r="AJ5" s="11">
        <v>13363623688.661301</v>
      </c>
      <c r="AK5" s="11">
        <v>14209286517.6201</v>
      </c>
      <c r="AL5" s="11">
        <v>12714703152.380899</v>
      </c>
      <c r="AM5" s="11">
        <v>13368262938.296</v>
      </c>
      <c r="AN5" s="11">
        <v>13676931675.0611</v>
      </c>
      <c r="AO5" s="11">
        <v>13969372310.566999</v>
      </c>
      <c r="AP5" s="11">
        <v>14201722288.9277</v>
      </c>
      <c r="AQ5" s="11">
        <v>14689782118.9011</v>
      </c>
      <c r="AR5" s="11">
        <v>15330797492.637899</v>
      </c>
      <c r="AS5" s="11">
        <v>16426528598.934601</v>
      </c>
      <c r="AT5" s="11">
        <v>12371414368.879601</v>
      </c>
    </row>
    <row r="6" spans="1:46" x14ac:dyDescent="0.3">
      <c r="A6" t="str">
        <f t="shared" si="0"/>
        <v>PAMS</v>
      </c>
      <c r="L6" s="1" t="s">
        <v>364</v>
      </c>
      <c r="M6" s="11">
        <v>9435330835</v>
      </c>
      <c r="N6" s="11">
        <v>11649121600</v>
      </c>
      <c r="O6" s="11">
        <v>11512769914</v>
      </c>
      <c r="P6" s="11">
        <v>12188008848</v>
      </c>
      <c r="Q6" s="11">
        <v>12764049547</v>
      </c>
      <c r="R6" s="11">
        <v>12935251309</v>
      </c>
      <c r="S6" s="11">
        <v>13514715568</v>
      </c>
      <c r="T6" s="11">
        <v>13359447099</v>
      </c>
      <c r="U6" s="11">
        <v>14503015888</v>
      </c>
      <c r="V6" s="11">
        <v>15943295004</v>
      </c>
      <c r="W6" s="11">
        <v>17284311842.694199</v>
      </c>
      <c r="X6" s="11">
        <v>17256873389.462101</v>
      </c>
      <c r="Y6" s="11">
        <v>21268079099.4599</v>
      </c>
      <c r="Z6" s="11">
        <v>28735840733.104301</v>
      </c>
      <c r="AA6" s="11">
        <v>34351534835.816898</v>
      </c>
      <c r="AB6" s="11">
        <v>38670589631.593399</v>
      </c>
      <c r="AC6" s="11">
        <v>43821675745.396599</v>
      </c>
      <c r="AD6" s="11">
        <v>48519588147.007004</v>
      </c>
      <c r="AE6" s="11">
        <v>55266477676.273399</v>
      </c>
      <c r="AF6" s="11">
        <v>58877386159.063904</v>
      </c>
      <c r="AG6" s="11">
        <v>59728879998.247002</v>
      </c>
      <c r="AH6" s="11">
        <v>57636930317.390701</v>
      </c>
      <c r="AI6" s="11">
        <v>54356973963.185501</v>
      </c>
      <c r="AJ6" s="11">
        <v>48574287311.362396</v>
      </c>
      <c r="AK6" s="11">
        <v>41800749634.492699</v>
      </c>
      <c r="AL6" s="11">
        <v>41391200415.295601</v>
      </c>
      <c r="AM6" s="11">
        <v>43148575909.549301</v>
      </c>
      <c r="AN6" s="11">
        <v>45909632741.212997</v>
      </c>
      <c r="AO6" s="11">
        <v>50444908533.363998</v>
      </c>
      <c r="AP6" s="11">
        <v>54734276281.701103</v>
      </c>
      <c r="AQ6" s="11">
        <v>57287356464.694099</v>
      </c>
      <c r="AR6" s="11">
        <v>57370996666.792297</v>
      </c>
      <c r="AS6" s="11">
        <v>57722346137.004501</v>
      </c>
      <c r="AT6" s="11">
        <v>28557135893.451302</v>
      </c>
    </row>
    <row r="7" spans="1:46" x14ac:dyDescent="0.3">
      <c r="A7">
        <f t="shared" si="0"/>
        <v>0</v>
      </c>
      <c r="L7" s="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spans="1:46" x14ac:dyDescent="0.3">
      <c r="A8" t="str">
        <f t="shared" si="0"/>
        <v>Grand Total</v>
      </c>
      <c r="L8" s="35" t="s">
        <v>24</v>
      </c>
      <c r="M8" s="11">
        <f>SUM(M2:M7)</f>
        <v>31053359526</v>
      </c>
      <c r="N8" s="11">
        <f t="shared" ref="N8:AT8" si="1">SUM(N2:N7)</f>
        <v>41688239217</v>
      </c>
      <c r="O8" s="11">
        <f t="shared" si="1"/>
        <v>41299993873</v>
      </c>
      <c r="P8" s="11">
        <f t="shared" si="1"/>
        <v>38446458165</v>
      </c>
      <c r="Q8" s="11">
        <f t="shared" si="1"/>
        <v>43120321920</v>
      </c>
      <c r="R8" s="11">
        <f t="shared" si="1"/>
        <v>44610653710</v>
      </c>
      <c r="S8" s="11">
        <f t="shared" si="1"/>
        <v>45371656251</v>
      </c>
      <c r="T8" s="11">
        <f t="shared" si="1"/>
        <v>46231776237</v>
      </c>
      <c r="U8" s="11">
        <f t="shared" si="1"/>
        <v>48201258303</v>
      </c>
      <c r="V8" s="11">
        <f t="shared" si="1"/>
        <v>50323741870</v>
      </c>
      <c r="W8" s="11">
        <f t="shared" si="1"/>
        <v>52470721391.132393</v>
      </c>
      <c r="X8" s="11">
        <f t="shared" si="1"/>
        <v>57145822127.746307</v>
      </c>
      <c r="Y8" s="11">
        <f t="shared" si="1"/>
        <v>66919716030.711197</v>
      </c>
      <c r="Z8" s="11">
        <f t="shared" si="1"/>
        <v>86977977020.482697</v>
      </c>
      <c r="AA8" s="11">
        <f t="shared" si="1"/>
        <v>94610888438.041901</v>
      </c>
      <c r="AB8" s="11">
        <f t="shared" si="1"/>
        <v>106532779957.8685</v>
      </c>
      <c r="AC8" s="11">
        <f t="shared" si="1"/>
        <v>119429671740.11499</v>
      </c>
      <c r="AD8" s="11">
        <f t="shared" si="1"/>
        <v>127365756937.72771</v>
      </c>
      <c r="AE8" s="11">
        <f t="shared" si="1"/>
        <v>146807439226.44</v>
      </c>
      <c r="AF8" s="11">
        <f t="shared" si="1"/>
        <v>164111492401.25272</v>
      </c>
      <c r="AG8" s="11">
        <f t="shared" si="1"/>
        <v>158930619453.75388</v>
      </c>
      <c r="AH8" s="11">
        <f t="shared" si="1"/>
        <v>156442443876.72241</v>
      </c>
      <c r="AI8" s="11">
        <f t="shared" si="1"/>
        <v>151108477076.9212</v>
      </c>
      <c r="AJ8" s="11">
        <f t="shared" si="1"/>
        <v>130955082697.1404</v>
      </c>
      <c r="AK8" s="11">
        <f t="shared" si="1"/>
        <v>128207174160.32568</v>
      </c>
      <c r="AL8" s="11">
        <f t="shared" si="1"/>
        <v>120597081323.60059</v>
      </c>
      <c r="AM8" s="11">
        <f t="shared" si="1"/>
        <v>125125016283.34491</v>
      </c>
      <c r="AN8" s="11">
        <f t="shared" si="1"/>
        <v>131349990903.5538</v>
      </c>
      <c r="AO8" s="11">
        <f t="shared" si="1"/>
        <v>148513746685.7034</v>
      </c>
      <c r="AP8" s="11">
        <f t="shared" si="1"/>
        <v>159692235849.63901</v>
      </c>
      <c r="AQ8" s="11">
        <f t="shared" si="1"/>
        <v>172432736908.02557</v>
      </c>
      <c r="AR8" s="11">
        <f t="shared" si="1"/>
        <v>160118954770.30679</v>
      </c>
      <c r="AS8" s="11">
        <f t="shared" si="1"/>
        <v>169506266099.69751</v>
      </c>
      <c r="AT8" s="11">
        <f t="shared" si="1"/>
        <v>86147605480.446411</v>
      </c>
    </row>
    <row r="9" spans="1:46" ht="60" customHeight="1" x14ac:dyDescent="0.3"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</row>
    <row r="10" spans="1:46" ht="60" customHeight="1" x14ac:dyDescent="0.3"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spans="1:46" ht="30" customHeight="1" x14ac:dyDescent="0.3">
      <c r="A11" s="26" t="str">
        <f t="shared" ref="A11:A16" si="2">L11</f>
        <v>ProductServiceOrRnDarea</v>
      </c>
      <c r="B11" s="33">
        <f>AL11</f>
        <v>2015</v>
      </c>
      <c r="C11" s="34">
        <f t="shared" ref="C11:E12" si="3">AR11</f>
        <v>2021</v>
      </c>
      <c r="D11" s="34">
        <f t="shared" si="3"/>
        <v>2022</v>
      </c>
      <c r="E11" s="34">
        <f t="shared" si="3"/>
        <v>2023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2023/2022</v>
      </c>
      <c r="I11" s="34" t="str">
        <f>"Share "&amp;AS11</f>
        <v>Share 2022</v>
      </c>
      <c r="J11" s="34" t="str">
        <f>"Share "&amp;AT11</f>
        <v>Share 2023</v>
      </c>
      <c r="K11" s="1"/>
      <c r="L11" s="5" t="str">
        <f>L1</f>
        <v>ProductServiceOrRnDarea</v>
      </c>
      <c r="M11" s="5">
        <f t="shared" ref="M11:AT11" si="4">M1+0</f>
        <v>1990</v>
      </c>
      <c r="N11" s="5">
        <f t="shared" si="4"/>
        <v>1991</v>
      </c>
      <c r="O11" s="5">
        <f t="shared" si="4"/>
        <v>1992</v>
      </c>
      <c r="P11" s="5">
        <f t="shared" si="4"/>
        <v>1993</v>
      </c>
      <c r="Q11" s="5">
        <f t="shared" si="4"/>
        <v>1994</v>
      </c>
      <c r="R11" s="5">
        <f t="shared" si="4"/>
        <v>1995</v>
      </c>
      <c r="S11" s="5">
        <f t="shared" si="4"/>
        <v>1996</v>
      </c>
      <c r="T11" s="5">
        <f t="shared" si="4"/>
        <v>1997</v>
      </c>
      <c r="U11" s="5">
        <f t="shared" si="4"/>
        <v>1998</v>
      </c>
      <c r="V11" s="5">
        <f t="shared" si="4"/>
        <v>1999</v>
      </c>
      <c r="W11" s="5">
        <f t="shared" si="4"/>
        <v>2000</v>
      </c>
      <c r="X11" s="5">
        <f t="shared" si="4"/>
        <v>2001</v>
      </c>
      <c r="Y11" s="5">
        <f t="shared" si="4"/>
        <v>2002</v>
      </c>
      <c r="Z11" s="5">
        <f t="shared" si="4"/>
        <v>2003</v>
      </c>
      <c r="AA11" s="5">
        <f t="shared" si="4"/>
        <v>2004</v>
      </c>
      <c r="AB11" s="5">
        <f t="shared" si="4"/>
        <v>2005</v>
      </c>
      <c r="AC11" s="5">
        <f t="shared" si="4"/>
        <v>2006</v>
      </c>
      <c r="AD11" s="5">
        <f t="shared" si="4"/>
        <v>2007</v>
      </c>
      <c r="AE11" s="5">
        <f t="shared" si="4"/>
        <v>2008</v>
      </c>
      <c r="AF11" s="5">
        <f t="shared" si="4"/>
        <v>2009</v>
      </c>
      <c r="AG11" s="5">
        <f t="shared" si="4"/>
        <v>2010</v>
      </c>
      <c r="AH11" s="5">
        <f t="shared" si="4"/>
        <v>2011</v>
      </c>
      <c r="AI11" s="5">
        <f t="shared" si="4"/>
        <v>2012</v>
      </c>
      <c r="AJ11" s="5">
        <f t="shared" si="4"/>
        <v>2013</v>
      </c>
      <c r="AK11" s="5">
        <f t="shared" si="4"/>
        <v>2014</v>
      </c>
      <c r="AL11" s="5">
        <f t="shared" si="4"/>
        <v>2015</v>
      </c>
      <c r="AM11" s="5">
        <f t="shared" si="4"/>
        <v>2016</v>
      </c>
      <c r="AN11" s="5">
        <f t="shared" si="4"/>
        <v>2017</v>
      </c>
      <c r="AO11" s="5">
        <f t="shared" si="4"/>
        <v>2018</v>
      </c>
      <c r="AP11" s="5">
        <f t="shared" si="4"/>
        <v>2019</v>
      </c>
      <c r="AQ11" s="5">
        <f t="shared" si="4"/>
        <v>2020</v>
      </c>
      <c r="AR11" s="5">
        <f t="shared" si="4"/>
        <v>2021</v>
      </c>
      <c r="AS11" s="5">
        <f t="shared" si="4"/>
        <v>2022</v>
      </c>
      <c r="AT11" s="5">
        <f t="shared" si="4"/>
        <v>2023</v>
      </c>
    </row>
    <row r="12" spans="1:46" x14ac:dyDescent="0.3">
      <c r="A12" s="4" t="str">
        <f t="shared" si="2"/>
        <v>ERS</v>
      </c>
      <c r="B12" s="11">
        <f>AL12</f>
        <v>27028931107.602486</v>
      </c>
      <c r="C12" s="11">
        <f t="shared" si="3"/>
        <v>31054002350.557285</v>
      </c>
      <c r="D12" s="11">
        <f t="shared" si="3"/>
        <v>30391554906.5317</v>
      </c>
      <c r="E12" s="11">
        <f t="shared" si="3"/>
        <v>15724479293.451893</v>
      </c>
      <c r="F12" s="12">
        <f>(D12/C12)-1</f>
        <v>-2.1332111608270532E-2</v>
      </c>
      <c r="G12" s="8">
        <f>(D12/B12)-1</f>
        <v>0.12440831587244694</v>
      </c>
      <c r="H12" s="8">
        <f>E12/D12</f>
        <v>0.51739634058908957</v>
      </c>
      <c r="I12" s="21">
        <f>AS22</f>
        <v>0.1792945807009664</v>
      </c>
      <c r="J12" s="21">
        <f t="shared" ref="J12:J18" si="5">AT22</f>
        <v>0.1913711568674685</v>
      </c>
      <c r="K12" s="8"/>
      <c r="L12" s="15" t="str">
        <f t="shared" ref="L12:L18" si="6">L2</f>
        <v>ERS</v>
      </c>
      <c r="M12" s="11">
        <f t="shared" ref="M12" si="7">IF(M2="","",M2/VLOOKUP(M$11,deflator,2,FALSE))</f>
        <v>16170608727.831863</v>
      </c>
      <c r="N12" s="11">
        <f t="shared" ref="N12:AT12" si="8">IF(N2="","",N2/VLOOKUP(N$11,deflator,2,FALSE))</f>
        <v>17917021044.056385</v>
      </c>
      <c r="O12" s="11">
        <f t="shared" si="8"/>
        <v>16652703768.210913</v>
      </c>
      <c r="P12" s="11">
        <f t="shared" si="8"/>
        <v>12570005690.740849</v>
      </c>
      <c r="Q12" s="11">
        <f t="shared" si="8"/>
        <v>14187002605.368885</v>
      </c>
      <c r="R12" s="11">
        <f t="shared" si="8"/>
        <v>14632132074.388174</v>
      </c>
      <c r="S12" s="11">
        <f t="shared" si="8"/>
        <v>13142485470.636951</v>
      </c>
      <c r="T12" s="11">
        <f t="shared" si="8"/>
        <v>13756752611.169455</v>
      </c>
      <c r="U12" s="11">
        <f t="shared" si="8"/>
        <v>14666663949.678072</v>
      </c>
      <c r="V12" s="11">
        <f t="shared" si="8"/>
        <v>12566856997.39521</v>
      </c>
      <c r="W12" s="11">
        <f t="shared" si="8"/>
        <v>13839809685.3251</v>
      </c>
      <c r="X12" s="11">
        <f t="shared" si="8"/>
        <v>15406203139.763018</v>
      </c>
      <c r="Y12" s="11">
        <f t="shared" si="8"/>
        <v>16598904882.669647</v>
      </c>
      <c r="Z12" s="11">
        <f t="shared" si="8"/>
        <v>19824944909.662842</v>
      </c>
      <c r="AA12" s="11">
        <f t="shared" si="8"/>
        <v>19840004915.864674</v>
      </c>
      <c r="AB12" s="11">
        <f t="shared" si="8"/>
        <v>23370319007.510979</v>
      </c>
      <c r="AC12" s="11">
        <f t="shared" si="8"/>
        <v>22927938094.769421</v>
      </c>
      <c r="AD12" s="11">
        <f t="shared" si="8"/>
        <v>23807961164.244816</v>
      </c>
      <c r="AE12" s="11">
        <f t="shared" si="8"/>
        <v>27022032911.812019</v>
      </c>
      <c r="AF12" s="11">
        <f t="shared" si="8"/>
        <v>28780842285.873207</v>
      </c>
      <c r="AG12" s="11">
        <f t="shared" si="8"/>
        <v>27602808479.840481</v>
      </c>
      <c r="AH12" s="11">
        <f t="shared" si="8"/>
        <v>31454983144.223213</v>
      </c>
      <c r="AI12" s="11">
        <f t="shared" si="8"/>
        <v>33753177691.945793</v>
      </c>
      <c r="AJ12" s="11">
        <f t="shared" si="8"/>
        <v>27200719926.516167</v>
      </c>
      <c r="AK12" s="11">
        <f t="shared" si="8"/>
        <v>28541119176.763924</v>
      </c>
      <c r="AL12" s="11">
        <f t="shared" si="8"/>
        <v>27028931107.602486</v>
      </c>
      <c r="AM12" s="11">
        <f t="shared" si="8"/>
        <v>27394256137.711029</v>
      </c>
      <c r="AN12" s="11">
        <f t="shared" si="8"/>
        <v>30812524259.903313</v>
      </c>
      <c r="AO12" s="11">
        <f t="shared" si="8"/>
        <v>33095072452.663479</v>
      </c>
      <c r="AP12" s="11">
        <f t="shared" si="8"/>
        <v>33403326854.782837</v>
      </c>
      <c r="AQ12" s="11">
        <f t="shared" si="8"/>
        <v>32384428722.233006</v>
      </c>
      <c r="AR12" s="11">
        <f t="shared" si="8"/>
        <v>31054002350.557285</v>
      </c>
      <c r="AS12" s="11">
        <f t="shared" si="8"/>
        <v>30391554906.5317</v>
      </c>
      <c r="AT12" s="11">
        <f t="shared" si="8"/>
        <v>15724479293.451893</v>
      </c>
    </row>
    <row r="13" spans="1:46" x14ac:dyDescent="0.3">
      <c r="A13" s="4" t="str">
        <f t="shared" si="2"/>
        <v>FRS&amp;C</v>
      </c>
      <c r="B13" s="11">
        <f>AL13</f>
        <v>36258337533.419609</v>
      </c>
      <c r="C13" s="11">
        <f t="shared" ref="C13:E18" si="9">AR13</f>
        <v>41815654848.706085</v>
      </c>
      <c r="D13" s="11">
        <f t="shared" si="9"/>
        <v>44833732196.532402</v>
      </c>
      <c r="E13" s="11">
        <f t="shared" si="9"/>
        <v>17583269925.624584</v>
      </c>
      <c r="F13" s="12">
        <f t="shared" ref="F13:F16" si="10">(D13/C13)-1</f>
        <v>7.217577624327709E-2</v>
      </c>
      <c r="G13" s="8">
        <f t="shared" ref="G13:G16" si="11">(D13/B13)-1</f>
        <v>0.2365082142888868</v>
      </c>
      <c r="H13" s="8">
        <f t="shared" ref="H13:H16" si="12">E13/D13</f>
        <v>0.39218840511753195</v>
      </c>
      <c r="I13" s="21">
        <f t="shared" ref="I13:I16" si="13">AS23</f>
        <v>0.26449601674408196</v>
      </c>
      <c r="J13" s="21">
        <f t="shared" si="5"/>
        <v>0.21399314052841123</v>
      </c>
      <c r="K13" s="8"/>
      <c r="L13" s="15" t="str">
        <f t="shared" si="6"/>
        <v>FRS&amp;C</v>
      </c>
      <c r="M13" s="11">
        <f t="shared" ref="M13:AT13" si="14">IF(M3="","",M3/VLOOKUP(M$11,deflator,2,FALSE))</f>
        <v>19144352789.890011</v>
      </c>
      <c r="N13" s="11">
        <f t="shared" si="14"/>
        <v>30748082611.638363</v>
      </c>
      <c r="O13" s="11">
        <f t="shared" si="14"/>
        <v>28711139425.910107</v>
      </c>
      <c r="P13" s="11">
        <f t="shared" si="14"/>
        <v>26021521005.297798</v>
      </c>
      <c r="Q13" s="11">
        <f t="shared" si="14"/>
        <v>30006823730.272106</v>
      </c>
      <c r="R13" s="11">
        <f t="shared" si="14"/>
        <v>29034648690.153034</v>
      </c>
      <c r="S13" s="11">
        <f t="shared" si="14"/>
        <v>29288562725.408653</v>
      </c>
      <c r="T13" s="11">
        <f t="shared" si="14"/>
        <v>28693271164.627575</v>
      </c>
      <c r="U13" s="11">
        <f t="shared" si="14"/>
        <v>27629646619.946621</v>
      </c>
      <c r="V13" s="11">
        <f t="shared" si="14"/>
        <v>28315045007.365528</v>
      </c>
      <c r="W13" s="11">
        <f t="shared" si="14"/>
        <v>27579822754.695969</v>
      </c>
      <c r="X13" s="11">
        <f t="shared" si="14"/>
        <v>30127618184.728653</v>
      </c>
      <c r="Y13" s="11">
        <f t="shared" si="14"/>
        <v>32869641660.515743</v>
      </c>
      <c r="Z13" s="11">
        <f t="shared" si="14"/>
        <v>42057139962.413948</v>
      </c>
      <c r="AA13" s="11">
        <f t="shared" si="14"/>
        <v>40893319141.479736</v>
      </c>
      <c r="AB13" s="11">
        <f t="shared" si="14"/>
        <v>43639678399.043465</v>
      </c>
      <c r="AC13" s="11">
        <f t="shared" si="14"/>
        <v>49523222049.109276</v>
      </c>
      <c r="AD13" s="11">
        <f t="shared" si="14"/>
        <v>48294560196.167267</v>
      </c>
      <c r="AE13" s="11">
        <f t="shared" si="14"/>
        <v>59686915565.047974</v>
      </c>
      <c r="AF13" s="11">
        <f t="shared" si="14"/>
        <v>70239537521.637009</v>
      </c>
      <c r="AG13" s="11">
        <f t="shared" si="14"/>
        <v>63156801629.320694</v>
      </c>
      <c r="AH13" s="11">
        <f t="shared" si="14"/>
        <v>54168616642.218353</v>
      </c>
      <c r="AI13" s="11">
        <f t="shared" si="14"/>
        <v>49294283790.337997</v>
      </c>
      <c r="AJ13" s="11">
        <f t="shared" si="14"/>
        <v>39353064114.911781</v>
      </c>
      <c r="AK13" s="11">
        <f t="shared" si="14"/>
        <v>41456617713.368515</v>
      </c>
      <c r="AL13" s="11">
        <f t="shared" si="14"/>
        <v>36258337533.419609</v>
      </c>
      <c r="AM13" s="11">
        <f t="shared" si="14"/>
        <v>36129173019.791672</v>
      </c>
      <c r="AN13" s="11">
        <f t="shared" si="14"/>
        <v>34920419117.617035</v>
      </c>
      <c r="AO13" s="11">
        <f t="shared" si="14"/>
        <v>42511859575.014755</v>
      </c>
      <c r="AP13" s="11">
        <f t="shared" si="14"/>
        <v>46973130896.54908</v>
      </c>
      <c r="AQ13" s="11">
        <f t="shared" si="14"/>
        <v>54627446689.324615</v>
      </c>
      <c r="AR13" s="11">
        <f t="shared" si="14"/>
        <v>41815654848.706085</v>
      </c>
      <c r="AS13" s="11">
        <f t="shared" si="14"/>
        <v>44833732196.532402</v>
      </c>
      <c r="AT13" s="11">
        <f t="shared" si="14"/>
        <v>17583269925.624584</v>
      </c>
    </row>
    <row r="14" spans="1:46" x14ac:dyDescent="0.3">
      <c r="A14" s="4" t="str">
        <f t="shared" si="2"/>
        <v>ICT</v>
      </c>
      <c r="B14" s="11">
        <f t="shared" ref="B14:B16" si="15">AL14</f>
        <v>16465412750.310915</v>
      </c>
      <c r="C14" s="11">
        <f t="shared" si="9"/>
        <v>20604428225.45171</v>
      </c>
      <c r="D14" s="11">
        <f t="shared" si="9"/>
        <v>20132104260.694302</v>
      </c>
      <c r="E14" s="11">
        <f t="shared" si="9"/>
        <v>9822112367.5583096</v>
      </c>
      <c r="F14" s="12">
        <f t="shared" si="10"/>
        <v>-2.2923420130337213E-2</v>
      </c>
      <c r="G14" s="8">
        <f t="shared" si="11"/>
        <v>0.22269053111432924</v>
      </c>
      <c r="H14" s="8">
        <f t="shared" si="12"/>
        <v>0.48788304691700279</v>
      </c>
      <c r="I14" s="21">
        <f t="shared" si="13"/>
        <v>0.1187690857921047</v>
      </c>
      <c r="J14" s="21">
        <f t="shared" si="5"/>
        <v>0.11953775839462294</v>
      </c>
      <c r="K14" s="8"/>
      <c r="L14" s="15" t="str">
        <f t="shared" si="6"/>
        <v>ICT</v>
      </c>
      <c r="M14" s="11">
        <f t="shared" ref="M14:AT14" si="16">IF(M4="","",M4/VLOOKUP(M$11,deflator,2,FALSE))</f>
        <v>5827948974.1736431</v>
      </c>
      <c r="N14" s="11">
        <f t="shared" si="16"/>
        <v>7836581738.4984255</v>
      </c>
      <c r="O14" s="11">
        <f t="shared" si="16"/>
        <v>9028584999.7074547</v>
      </c>
      <c r="P14" s="11">
        <f t="shared" si="16"/>
        <v>8174568596.729044</v>
      </c>
      <c r="Q14" s="11">
        <f t="shared" si="16"/>
        <v>8667915613.3366947</v>
      </c>
      <c r="R14" s="11">
        <f t="shared" si="16"/>
        <v>8833231730.2814255</v>
      </c>
      <c r="S14" s="11">
        <f t="shared" si="16"/>
        <v>9378263850.1020832</v>
      </c>
      <c r="T14" s="11">
        <f t="shared" si="16"/>
        <v>8643991793.3880825</v>
      </c>
      <c r="U14" s="11">
        <f t="shared" si="16"/>
        <v>8977204362.1497383</v>
      </c>
      <c r="V14" s="11">
        <f t="shared" si="16"/>
        <v>10094330735.637966</v>
      </c>
      <c r="W14" s="11">
        <f t="shared" si="16"/>
        <v>11866909888.52319</v>
      </c>
      <c r="X14" s="11">
        <f t="shared" si="16"/>
        <v>12095980162.642563</v>
      </c>
      <c r="Y14" s="11">
        <f t="shared" si="16"/>
        <v>13113186182.260166</v>
      </c>
      <c r="Z14" s="11">
        <f t="shared" si="16"/>
        <v>16006241225.856352</v>
      </c>
      <c r="AA14" s="11">
        <f t="shared" si="16"/>
        <v>19273240067.719429</v>
      </c>
      <c r="AB14" s="11">
        <f t="shared" si="16"/>
        <v>19394080161.623005</v>
      </c>
      <c r="AC14" s="11">
        <f t="shared" si="16"/>
        <v>20068967933.147068</v>
      </c>
      <c r="AD14" s="11">
        <f t="shared" si="16"/>
        <v>20609788456.383373</v>
      </c>
      <c r="AE14" s="11">
        <f t="shared" si="16"/>
        <v>20811735744.574776</v>
      </c>
      <c r="AF14" s="11">
        <f t="shared" si="16"/>
        <v>21801883601.036457</v>
      </c>
      <c r="AG14" s="11">
        <f t="shared" si="16"/>
        <v>22091414092.760227</v>
      </c>
      <c r="AH14" s="11">
        <f t="shared" si="16"/>
        <v>23225903475.540142</v>
      </c>
      <c r="AI14" s="11">
        <f t="shared" si="16"/>
        <v>21528232030.673031</v>
      </c>
      <c r="AJ14" s="11">
        <f t="shared" si="16"/>
        <v>18797609732.057751</v>
      </c>
      <c r="AK14" s="11">
        <f t="shared" si="16"/>
        <v>17591719673.041195</v>
      </c>
      <c r="AL14" s="11">
        <f t="shared" si="16"/>
        <v>16465412750.310915</v>
      </c>
      <c r="AM14" s="11">
        <f t="shared" si="16"/>
        <v>18092174367.839252</v>
      </c>
      <c r="AN14" s="11">
        <f t="shared" si="16"/>
        <v>18138688196.033195</v>
      </c>
      <c r="AO14" s="11">
        <f t="shared" si="16"/>
        <v>20427214983.225735</v>
      </c>
      <c r="AP14" s="11">
        <f t="shared" si="16"/>
        <v>21268267991.669449</v>
      </c>
      <c r="AQ14" s="11">
        <f t="shared" si="16"/>
        <v>24014748284.23978</v>
      </c>
      <c r="AR14" s="11">
        <f t="shared" si="16"/>
        <v>20604428225.45171</v>
      </c>
      <c r="AS14" s="11">
        <f t="shared" si="16"/>
        <v>20132104260.694302</v>
      </c>
      <c r="AT14" s="11">
        <f t="shared" si="16"/>
        <v>9822112367.5583096</v>
      </c>
    </row>
    <row r="15" spans="1:46" x14ac:dyDescent="0.3">
      <c r="A15" s="4" t="str">
        <f t="shared" si="2"/>
        <v>MED</v>
      </c>
      <c r="B15" s="11">
        <f t="shared" si="15"/>
        <v>15250619762.211462</v>
      </c>
      <c r="C15" s="11">
        <f t="shared" si="9"/>
        <v>16393031579.174196</v>
      </c>
      <c r="D15" s="11">
        <f t="shared" si="9"/>
        <v>16426528598.934601</v>
      </c>
      <c r="E15" s="11">
        <f t="shared" si="9"/>
        <v>11799834976.360188</v>
      </c>
      <c r="F15" s="12">
        <f t="shared" si="10"/>
        <v>2.0433694401564839E-3</v>
      </c>
      <c r="G15" s="8">
        <f t="shared" si="11"/>
        <v>7.7105642594070156E-2</v>
      </c>
      <c r="H15" s="8">
        <f t="shared" si="12"/>
        <v>0.71834014748103914</v>
      </c>
      <c r="I15" s="21">
        <f t="shared" si="13"/>
        <v>9.6908090638213373E-2</v>
      </c>
      <c r="J15" s="21">
        <f t="shared" si="5"/>
        <v>0.14360717630959152</v>
      </c>
      <c r="K15" s="8"/>
      <c r="L15" s="15" t="str">
        <f t="shared" si="6"/>
        <v>MED</v>
      </c>
      <c r="M15" s="11">
        <f t="shared" ref="M15:AT15" si="17">IF(M5="","",M5/VLOOKUP(M$11,deflator,2,FALSE))</f>
        <v>1823603938.0020294</v>
      </c>
      <c r="N15" s="11">
        <f t="shared" si="17"/>
        <v>1145770939.459352</v>
      </c>
      <c r="O15" s="11">
        <f t="shared" si="17"/>
        <v>1377793478.3575366</v>
      </c>
      <c r="P15" s="11">
        <f t="shared" si="17"/>
        <v>1268862942.9429059</v>
      </c>
      <c r="Q15" s="11">
        <f t="shared" si="17"/>
        <v>1485221061.8078871</v>
      </c>
      <c r="R15" s="11">
        <f t="shared" si="17"/>
        <v>3032264040.8934526</v>
      </c>
      <c r="S15" s="11">
        <f t="shared" si="17"/>
        <v>3010919468.0867543</v>
      </c>
      <c r="T15" s="11">
        <f t="shared" si="17"/>
        <v>4486172486.1349306</v>
      </c>
      <c r="U15" s="11">
        <f t="shared" si="17"/>
        <v>5000449617.3591652</v>
      </c>
      <c r="V15" s="11">
        <f t="shared" si="17"/>
        <v>5730115339.6086845</v>
      </c>
      <c r="W15" s="11">
        <f t="shared" si="17"/>
        <v>3565196922.3522305</v>
      </c>
      <c r="X15" s="11">
        <f t="shared" si="17"/>
        <v>5294103278.1923151</v>
      </c>
      <c r="Y15" s="11">
        <f t="shared" si="17"/>
        <v>8313699987.9654465</v>
      </c>
      <c r="Z15" s="11">
        <f t="shared" si="17"/>
        <v>10863273928.324423</v>
      </c>
      <c r="AA15" s="11">
        <f t="shared" si="17"/>
        <v>9627978718.2082729</v>
      </c>
      <c r="AB15" s="11">
        <f t="shared" si="17"/>
        <v>11565492864.662989</v>
      </c>
      <c r="AC15" s="11">
        <f t="shared" si="17"/>
        <v>13190041021.739561</v>
      </c>
      <c r="AD15" s="11">
        <f t="shared" si="17"/>
        <v>14582892636.569029</v>
      </c>
      <c r="AE15" s="11">
        <f t="shared" si="17"/>
        <v>14504861277.134336</v>
      </c>
      <c r="AF15" s="11">
        <f t="shared" si="17"/>
        <v>18045294039.129642</v>
      </c>
      <c r="AG15" s="11">
        <f t="shared" si="17"/>
        <v>16927440837.815351</v>
      </c>
      <c r="AH15" s="11">
        <f t="shared" si="17"/>
        <v>17856996909.441074</v>
      </c>
      <c r="AI15" s="11">
        <f t="shared" si="17"/>
        <v>17263474334.923622</v>
      </c>
      <c r="AJ15" s="11">
        <f t="shared" si="17"/>
        <v>16526378575.714115</v>
      </c>
      <c r="AK15" s="11">
        <f t="shared" si="17"/>
        <v>17238684504.186234</v>
      </c>
      <c r="AL15" s="11">
        <f t="shared" si="17"/>
        <v>15250619762.211462</v>
      </c>
      <c r="AM15" s="11">
        <f t="shared" si="17"/>
        <v>15902752245.827007</v>
      </c>
      <c r="AN15" s="11">
        <f t="shared" si="17"/>
        <v>15984556906.723475</v>
      </c>
      <c r="AO15" s="11">
        <f t="shared" si="17"/>
        <v>15951786859.70557</v>
      </c>
      <c r="AP15" s="11">
        <f t="shared" si="17"/>
        <v>15905575312.675293</v>
      </c>
      <c r="AQ15" s="11">
        <f t="shared" si="17"/>
        <v>16235599993.353916</v>
      </c>
      <c r="AR15" s="11">
        <f t="shared" si="17"/>
        <v>16393031579.174196</v>
      </c>
      <c r="AS15" s="11">
        <f t="shared" si="17"/>
        <v>16426528598.934601</v>
      </c>
      <c r="AT15" s="11">
        <f t="shared" si="17"/>
        <v>11799834976.360188</v>
      </c>
    </row>
    <row r="16" spans="1:46" x14ac:dyDescent="0.3">
      <c r="A16" s="4" t="str">
        <f t="shared" si="2"/>
        <v>PAMS</v>
      </c>
      <c r="B16" s="11">
        <f t="shared" si="15"/>
        <v>49646574636.463997</v>
      </c>
      <c r="C16" s="11">
        <f t="shared" si="9"/>
        <v>61346095044.244102</v>
      </c>
      <c r="D16" s="11">
        <f t="shared" si="9"/>
        <v>57722346137.004501</v>
      </c>
      <c r="E16" s="11">
        <f t="shared" si="9"/>
        <v>27237749936.488045</v>
      </c>
      <c r="F16" s="12">
        <f t="shared" si="10"/>
        <v>-5.907057172304242E-2</v>
      </c>
      <c r="G16" s="8">
        <f t="shared" si="11"/>
        <v>0.16266523037440495</v>
      </c>
      <c r="H16" s="8">
        <f t="shared" si="12"/>
        <v>0.47187530929250526</v>
      </c>
      <c r="I16" s="21">
        <f t="shared" si="13"/>
        <v>0.34053222612463357</v>
      </c>
      <c r="J16" s="21">
        <f t="shared" si="5"/>
        <v>0.33149076789990567</v>
      </c>
      <c r="K16" s="8"/>
      <c r="L16" s="15" t="str">
        <f t="shared" si="6"/>
        <v>PAMS</v>
      </c>
      <c r="M16" s="11">
        <f t="shared" ref="M16:AT16" si="18">IF(M6="","",M6/VLOOKUP(M$11,deflator,2,FALSE))</f>
        <v>18753017875.383888</v>
      </c>
      <c r="N16" s="11">
        <f t="shared" si="18"/>
        <v>22355591043.771652</v>
      </c>
      <c r="O16" s="11">
        <f t="shared" si="18"/>
        <v>21555205380.951824</v>
      </c>
      <c r="P16" s="11">
        <f t="shared" si="18"/>
        <v>22295699525.9855</v>
      </c>
      <c r="Q16" s="11">
        <f t="shared" si="18"/>
        <v>22851531969.242531</v>
      </c>
      <c r="R16" s="11">
        <f t="shared" si="18"/>
        <v>22677658318.484184</v>
      </c>
      <c r="S16" s="11">
        <f t="shared" si="18"/>
        <v>23256465322.865993</v>
      </c>
      <c r="T16" s="11">
        <f t="shared" si="18"/>
        <v>22588012518.382072</v>
      </c>
      <c r="U16" s="11">
        <f t="shared" si="18"/>
        <v>24219132614.867367</v>
      </c>
      <c r="V16" s="11">
        <f t="shared" si="18"/>
        <v>26296517888.868641</v>
      </c>
      <c r="W16" s="11">
        <f t="shared" si="18"/>
        <v>27926782033.82217</v>
      </c>
      <c r="X16" s="11">
        <f t="shared" si="18"/>
        <v>27222323276.312027</v>
      </c>
      <c r="Y16" s="11">
        <f t="shared" si="18"/>
        <v>33028600332.775265</v>
      </c>
      <c r="Z16" s="11">
        <f t="shared" si="18"/>
        <v>43788775716.927086</v>
      </c>
      <c r="AA16" s="11">
        <f t="shared" si="18"/>
        <v>51097197976.904503</v>
      </c>
      <c r="AB16" s="11">
        <f t="shared" si="18"/>
        <v>55826978710.48526</v>
      </c>
      <c r="AC16" s="11">
        <f t="shared" si="18"/>
        <v>61268609123.838356</v>
      </c>
      <c r="AD16" s="11">
        <f t="shared" si="18"/>
        <v>66026277662.328941</v>
      </c>
      <c r="AE16" s="11">
        <f t="shared" si="18"/>
        <v>73671086386.130264</v>
      </c>
      <c r="AF16" s="11">
        <f t="shared" si="18"/>
        <v>77694951729.774582</v>
      </c>
      <c r="AG16" s="11">
        <f t="shared" si="18"/>
        <v>78138976264.541977</v>
      </c>
      <c r="AH16" s="11">
        <f t="shared" si="18"/>
        <v>73912613355.887146</v>
      </c>
      <c r="AI16" s="11">
        <f t="shared" si="18"/>
        <v>68451737298.778908</v>
      </c>
      <c r="AJ16" s="11">
        <f t="shared" si="18"/>
        <v>60070313251.502342</v>
      </c>
      <c r="AK16" s="11">
        <f t="shared" si="18"/>
        <v>50712605034.315865</v>
      </c>
      <c r="AL16" s="11">
        <f t="shared" si="18"/>
        <v>49646574636.463997</v>
      </c>
      <c r="AM16" s="11">
        <f t="shared" si="18"/>
        <v>51329115504.163406</v>
      </c>
      <c r="AN16" s="11">
        <f t="shared" si="18"/>
        <v>53655684955.771782</v>
      </c>
      <c r="AO16" s="11">
        <f t="shared" si="18"/>
        <v>57603621064.123817</v>
      </c>
      <c r="AP16" s="11">
        <f t="shared" si="18"/>
        <v>61301026443.962875</v>
      </c>
      <c r="AQ16" s="11">
        <f t="shared" si="18"/>
        <v>63315752181.287529</v>
      </c>
      <c r="AR16" s="11">
        <f t="shared" si="18"/>
        <v>61346095044.244102</v>
      </c>
      <c r="AS16" s="11">
        <f t="shared" si="18"/>
        <v>57722346137.004501</v>
      </c>
      <c r="AT16" s="11">
        <f t="shared" si="18"/>
        <v>27237749936.488045</v>
      </c>
    </row>
    <row r="17" spans="1:46" x14ac:dyDescent="0.3">
      <c r="A17" s="31">
        <f t="shared" ref="A17:A18" si="19">L17</f>
        <v>0</v>
      </c>
      <c r="B17" s="11" t="str">
        <f t="shared" ref="B17:B18" si="20">AL17</f>
        <v/>
      </c>
      <c r="C17" s="11" t="str">
        <f t="shared" ref="C17:D18" si="21">AR17</f>
        <v/>
      </c>
      <c r="D17" s="11" t="str">
        <f t="shared" si="21"/>
        <v/>
      </c>
      <c r="E17" s="11" t="str">
        <f t="shared" si="9"/>
        <v/>
      </c>
      <c r="F17" s="46"/>
      <c r="G17" s="8" t="str">
        <f>AR27</f>
        <v/>
      </c>
      <c r="H17" s="8"/>
      <c r="I17" s="21" t="str">
        <f t="shared" ref="I17:I18" si="22">AS27</f>
        <v/>
      </c>
      <c r="J17" s="21" t="str">
        <f t="shared" si="5"/>
        <v/>
      </c>
      <c r="K17" s="8"/>
      <c r="L17" s="15">
        <f t="shared" si="6"/>
        <v>0</v>
      </c>
      <c r="M17" s="11" t="str">
        <f t="shared" ref="M17:AT17" si="23">IF(M7="","",M7/VLOOKUP(M$11,deflator,2,FALSE))</f>
        <v/>
      </c>
      <c r="N17" s="11" t="str">
        <f t="shared" si="23"/>
        <v/>
      </c>
      <c r="O17" s="11" t="str">
        <f t="shared" si="23"/>
        <v/>
      </c>
      <c r="P17" s="11" t="str">
        <f t="shared" si="23"/>
        <v/>
      </c>
      <c r="Q17" s="11" t="str">
        <f t="shared" si="23"/>
        <v/>
      </c>
      <c r="R17" s="11" t="str">
        <f t="shared" si="23"/>
        <v/>
      </c>
      <c r="S17" s="11" t="str">
        <f t="shared" si="23"/>
        <v/>
      </c>
      <c r="T17" s="11" t="str">
        <f t="shared" si="23"/>
        <v/>
      </c>
      <c r="U17" s="11" t="str">
        <f t="shared" si="23"/>
        <v/>
      </c>
      <c r="V17" s="11" t="str">
        <f t="shared" si="23"/>
        <v/>
      </c>
      <c r="W17" s="11" t="str">
        <f t="shared" si="23"/>
        <v/>
      </c>
      <c r="X17" s="11" t="str">
        <f t="shared" si="23"/>
        <v/>
      </c>
      <c r="Y17" s="11" t="str">
        <f t="shared" si="23"/>
        <v/>
      </c>
      <c r="Z17" s="11" t="str">
        <f t="shared" si="23"/>
        <v/>
      </c>
      <c r="AA17" s="11" t="str">
        <f t="shared" si="23"/>
        <v/>
      </c>
      <c r="AB17" s="11" t="str">
        <f t="shared" si="23"/>
        <v/>
      </c>
      <c r="AC17" s="11" t="str">
        <f t="shared" si="23"/>
        <v/>
      </c>
      <c r="AD17" s="11" t="str">
        <f t="shared" si="23"/>
        <v/>
      </c>
      <c r="AE17" s="11" t="str">
        <f t="shared" si="23"/>
        <v/>
      </c>
      <c r="AF17" s="11" t="str">
        <f t="shared" si="23"/>
        <v/>
      </c>
      <c r="AG17" s="11" t="str">
        <f t="shared" si="23"/>
        <v/>
      </c>
      <c r="AH17" s="11" t="str">
        <f t="shared" si="23"/>
        <v/>
      </c>
      <c r="AI17" s="11" t="str">
        <f t="shared" si="23"/>
        <v/>
      </c>
      <c r="AJ17" s="11" t="str">
        <f t="shared" si="23"/>
        <v/>
      </c>
      <c r="AK17" s="11" t="str">
        <f t="shared" si="23"/>
        <v/>
      </c>
      <c r="AL17" s="11" t="str">
        <f t="shared" si="23"/>
        <v/>
      </c>
      <c r="AM17" s="11" t="str">
        <f t="shared" si="23"/>
        <v/>
      </c>
      <c r="AN17" s="11" t="str">
        <f t="shared" si="23"/>
        <v/>
      </c>
      <c r="AO17" s="11" t="str">
        <f t="shared" si="23"/>
        <v/>
      </c>
      <c r="AP17" s="11" t="str">
        <f t="shared" si="23"/>
        <v/>
      </c>
      <c r="AQ17" s="11" t="str">
        <f t="shared" si="23"/>
        <v/>
      </c>
      <c r="AR17" s="11" t="str">
        <f t="shared" si="23"/>
        <v/>
      </c>
      <c r="AS17" s="11" t="str">
        <f t="shared" si="23"/>
        <v/>
      </c>
      <c r="AT17" s="11" t="str">
        <f t="shared" si="23"/>
        <v/>
      </c>
    </row>
    <row r="18" spans="1:46" x14ac:dyDescent="0.3">
      <c r="A18" s="31" t="str">
        <f t="shared" si="19"/>
        <v>Grand Total</v>
      </c>
      <c r="B18" s="11">
        <f t="shared" si="20"/>
        <v>144649875790.00845</v>
      </c>
      <c r="C18" s="11">
        <f t="shared" si="21"/>
        <v>171213212048.13336</v>
      </c>
      <c r="D18" s="11">
        <f t="shared" si="21"/>
        <v>169506266099.69751</v>
      </c>
      <c r="E18" s="11">
        <f t="shared" si="9"/>
        <v>82167446499.483032</v>
      </c>
      <c r="F18" s="12">
        <f t="shared" ref="F18" si="24">(D18/C18)-1</f>
        <v>-9.9697092766181106E-3</v>
      </c>
      <c r="G18" s="8">
        <f t="shared" ref="G18" si="25">(D18/B18)-1</f>
        <v>0.17183831077583256</v>
      </c>
      <c r="H18" s="8">
        <f t="shared" ref="H18" si="26">E18/D18</f>
        <v>0.48474577601252267</v>
      </c>
      <c r="I18" s="21">
        <f t="shared" si="22"/>
        <v>1</v>
      </c>
      <c r="J18" s="21">
        <f t="shared" si="5"/>
        <v>0.99999999999999978</v>
      </c>
      <c r="K18" s="8"/>
      <c r="L18" s="15" t="str">
        <f t="shared" si="6"/>
        <v>Grand Total</v>
      </c>
      <c r="M18" s="11">
        <f t="shared" ref="M18:N18" si="27">IF(M8="","",M8/VLOOKUP(M$11,deflator,2,FALSE))</f>
        <v>61719532305.281433</v>
      </c>
      <c r="N18" s="11">
        <f t="shared" si="27"/>
        <v>80003047377.424179</v>
      </c>
      <c r="O18" s="11">
        <f t="shared" ref="O18:AT18" si="28">IF(O8="","",O8/VLOOKUP(O$11,deflator,2,FALSE))</f>
        <v>77325427053.137833</v>
      </c>
      <c r="P18" s="11">
        <f t="shared" si="28"/>
        <v>70330657761.696091</v>
      </c>
      <c r="Q18" s="11">
        <f t="shared" si="28"/>
        <v>77198494980.028107</v>
      </c>
      <c r="R18" s="11">
        <f t="shared" si="28"/>
        <v>78209934854.200272</v>
      </c>
      <c r="S18" s="11">
        <f t="shared" si="28"/>
        <v>78076696837.100433</v>
      </c>
      <c r="T18" s="11">
        <f t="shared" si="28"/>
        <v>78168200573.702118</v>
      </c>
      <c r="U18" s="11">
        <f t="shared" si="28"/>
        <v>80493097164.000961</v>
      </c>
      <c r="V18" s="11">
        <f t="shared" si="28"/>
        <v>83002865968.876038</v>
      </c>
      <c r="W18" s="11">
        <f t="shared" si="28"/>
        <v>84778521284.718658</v>
      </c>
      <c r="X18" s="11">
        <f t="shared" si="28"/>
        <v>90146228041.63858</v>
      </c>
      <c r="Y18" s="11">
        <f t="shared" si="28"/>
        <v>103924033046.18626</v>
      </c>
      <c r="Z18" s="11">
        <f t="shared" si="28"/>
        <v>132540375743.18465</v>
      </c>
      <c r="AA18" s="11">
        <f t="shared" si="28"/>
        <v>140731740820.17664</v>
      </c>
      <c r="AB18" s="11">
        <f t="shared" si="28"/>
        <v>153796549143.32568</v>
      </c>
      <c r="AC18" s="11">
        <f t="shared" si="28"/>
        <v>166978778222.60367</v>
      </c>
      <c r="AD18" s="11">
        <f t="shared" si="28"/>
        <v>173321480115.69342</v>
      </c>
      <c r="AE18" s="11">
        <f t="shared" si="28"/>
        <v>195696631884.69937</v>
      </c>
      <c r="AF18" s="11">
        <f t="shared" si="28"/>
        <v>216562509177.4509</v>
      </c>
      <c r="AG18" s="11">
        <f t="shared" si="28"/>
        <v>207917441304.27869</v>
      </c>
      <c r="AH18" s="11">
        <f t="shared" si="28"/>
        <v>200619113527.30994</v>
      </c>
      <c r="AI18" s="11">
        <f t="shared" si="28"/>
        <v>190290905146.65936</v>
      </c>
      <c r="AJ18" s="11">
        <f t="shared" si="28"/>
        <v>161948085600.70215</v>
      </c>
      <c r="AK18" s="11">
        <f t="shared" si="28"/>
        <v>155540746101.67572</v>
      </c>
      <c r="AL18" s="11">
        <f t="shared" si="28"/>
        <v>144649875790.00845</v>
      </c>
      <c r="AM18" s="11">
        <f t="shared" si="28"/>
        <v>148847471275.33237</v>
      </c>
      <c r="AN18" s="11">
        <f t="shared" si="28"/>
        <v>153511873436.0488</v>
      </c>
      <c r="AO18" s="11">
        <f t="shared" si="28"/>
        <v>169589554934.73337</v>
      </c>
      <c r="AP18" s="11">
        <f t="shared" si="28"/>
        <v>178851327499.63953</v>
      </c>
      <c r="AQ18" s="11">
        <f t="shared" si="28"/>
        <v>190577975870.43881</v>
      </c>
      <c r="AR18" s="11">
        <f t="shared" si="28"/>
        <v>171213212048.13336</v>
      </c>
      <c r="AS18" s="11">
        <f t="shared" si="28"/>
        <v>169506266099.69751</v>
      </c>
      <c r="AT18" s="11">
        <f t="shared" si="28"/>
        <v>82167446499.483032</v>
      </c>
    </row>
    <row r="19" spans="1:46" ht="30" customHeight="1" x14ac:dyDescent="0.3">
      <c r="L19" s="15" t="s">
        <v>21</v>
      </c>
      <c r="M19" s="15" t="b">
        <f>M18=SUM(M12:M17)</f>
        <v>1</v>
      </c>
      <c r="N19" s="15" t="b">
        <f>N18=SUM(N12:N17)</f>
        <v>1</v>
      </c>
      <c r="O19" s="15" t="b">
        <f t="shared" ref="O19:AT19" si="29">O18=SUM(O12:O17)</f>
        <v>1</v>
      </c>
      <c r="P19" s="15" t="b">
        <f t="shared" si="29"/>
        <v>1</v>
      </c>
      <c r="Q19" s="15" t="b">
        <f t="shared" si="29"/>
        <v>1</v>
      </c>
      <c r="R19" s="15" t="b">
        <f t="shared" si="29"/>
        <v>1</v>
      </c>
      <c r="S19" s="15" t="b">
        <f t="shared" si="29"/>
        <v>1</v>
      </c>
      <c r="T19" s="15" t="b">
        <f t="shared" si="29"/>
        <v>1</v>
      </c>
      <c r="U19" s="15" t="b">
        <f t="shared" si="29"/>
        <v>1</v>
      </c>
      <c r="V19" s="15" t="b">
        <f t="shared" si="29"/>
        <v>1</v>
      </c>
      <c r="W19" s="15" t="b">
        <f t="shared" si="29"/>
        <v>1</v>
      </c>
      <c r="X19" s="15" t="b">
        <f t="shared" si="29"/>
        <v>1</v>
      </c>
      <c r="Y19" s="15" t="b">
        <f t="shared" si="29"/>
        <v>1</v>
      </c>
      <c r="Z19" s="15" t="b">
        <f t="shared" si="29"/>
        <v>1</v>
      </c>
      <c r="AA19" s="15" t="b">
        <f t="shared" si="29"/>
        <v>1</v>
      </c>
      <c r="AB19" s="15" t="b">
        <f t="shared" si="29"/>
        <v>1</v>
      </c>
      <c r="AC19" s="15" t="b">
        <f t="shared" si="29"/>
        <v>1</v>
      </c>
      <c r="AD19" s="15" t="b">
        <f t="shared" si="29"/>
        <v>1</v>
      </c>
      <c r="AE19" s="15" t="b">
        <f t="shared" si="29"/>
        <v>1</v>
      </c>
      <c r="AF19" s="15" t="b">
        <f t="shared" si="29"/>
        <v>1</v>
      </c>
      <c r="AG19" s="15" t="b">
        <f t="shared" si="29"/>
        <v>1</v>
      </c>
      <c r="AH19" s="15" t="b">
        <f t="shared" si="29"/>
        <v>1</v>
      </c>
      <c r="AI19" s="15" t="b">
        <f t="shared" si="29"/>
        <v>1</v>
      </c>
      <c r="AJ19" s="15" t="b">
        <f t="shared" si="29"/>
        <v>1</v>
      </c>
      <c r="AK19" s="15" t="b">
        <f t="shared" si="29"/>
        <v>1</v>
      </c>
      <c r="AL19" s="15" t="b">
        <f t="shared" si="29"/>
        <v>1</v>
      </c>
      <c r="AM19" s="15" t="b">
        <f t="shared" si="29"/>
        <v>1</v>
      </c>
      <c r="AN19" s="15" t="b">
        <f t="shared" si="29"/>
        <v>1</v>
      </c>
      <c r="AO19" s="15" t="b">
        <f t="shared" si="29"/>
        <v>1</v>
      </c>
      <c r="AP19" s="15" t="b">
        <f t="shared" si="29"/>
        <v>1</v>
      </c>
      <c r="AQ19" s="15" t="b">
        <f t="shared" si="29"/>
        <v>1</v>
      </c>
      <c r="AR19" s="15" t="b">
        <f t="shared" si="29"/>
        <v>1</v>
      </c>
      <c r="AS19" s="15" t="b">
        <f t="shared" si="29"/>
        <v>1</v>
      </c>
      <c r="AT19" s="15" t="b">
        <f t="shared" si="29"/>
        <v>1</v>
      </c>
    </row>
    <row r="20" spans="1:46" x14ac:dyDescent="0.3">
      <c r="L20" s="15"/>
      <c r="M20" s="15"/>
      <c r="W20" s="31"/>
      <c r="AN20" s="4"/>
      <c r="AO20" s="4"/>
      <c r="AP20" s="4"/>
      <c r="AQ20" s="4"/>
      <c r="AR20" s="4"/>
    </row>
    <row r="21" spans="1:46" ht="45" customHeight="1" x14ac:dyDescent="0.3">
      <c r="L21" s="15" t="str">
        <f t="shared" ref="L21:L27" si="30">L11</f>
        <v>ProductServiceOrRnDarea</v>
      </c>
      <c r="M21" s="15">
        <f t="shared" ref="M21:AT21" si="31">M11</f>
        <v>1990</v>
      </c>
      <c r="N21" s="15">
        <f t="shared" si="31"/>
        <v>1991</v>
      </c>
      <c r="O21" s="15">
        <f t="shared" si="31"/>
        <v>1992</v>
      </c>
      <c r="P21" s="15">
        <f t="shared" si="31"/>
        <v>1993</v>
      </c>
      <c r="Q21" s="15">
        <f t="shared" si="31"/>
        <v>1994</v>
      </c>
      <c r="R21" s="15">
        <f t="shared" si="31"/>
        <v>1995</v>
      </c>
      <c r="S21" s="15">
        <f t="shared" si="31"/>
        <v>1996</v>
      </c>
      <c r="T21" s="15">
        <f t="shared" si="31"/>
        <v>1997</v>
      </c>
      <c r="U21" s="15">
        <f t="shared" si="31"/>
        <v>1998</v>
      </c>
      <c r="V21" s="15">
        <f t="shared" si="31"/>
        <v>1999</v>
      </c>
      <c r="W21" s="15">
        <f t="shared" si="31"/>
        <v>2000</v>
      </c>
      <c r="X21" s="15">
        <f t="shared" si="31"/>
        <v>2001</v>
      </c>
      <c r="Y21" s="15">
        <f t="shared" si="31"/>
        <v>2002</v>
      </c>
      <c r="Z21" s="15">
        <f t="shared" si="31"/>
        <v>2003</v>
      </c>
      <c r="AA21" s="15">
        <f t="shared" si="31"/>
        <v>2004</v>
      </c>
      <c r="AB21" s="15">
        <f t="shared" si="31"/>
        <v>2005</v>
      </c>
      <c r="AC21" s="15">
        <f t="shared" si="31"/>
        <v>2006</v>
      </c>
      <c r="AD21" s="15">
        <f t="shared" si="31"/>
        <v>2007</v>
      </c>
      <c r="AE21" s="15">
        <f t="shared" si="31"/>
        <v>2008</v>
      </c>
      <c r="AF21" s="15">
        <f t="shared" si="31"/>
        <v>2009</v>
      </c>
      <c r="AG21" s="15">
        <f t="shared" si="31"/>
        <v>2010</v>
      </c>
      <c r="AH21" s="15">
        <f t="shared" si="31"/>
        <v>2011</v>
      </c>
      <c r="AI21" s="15">
        <f t="shared" si="31"/>
        <v>2012</v>
      </c>
      <c r="AJ21" s="15">
        <f t="shared" si="31"/>
        <v>2013</v>
      </c>
      <c r="AK21" s="15">
        <f t="shared" si="31"/>
        <v>2014</v>
      </c>
      <c r="AL21" s="15">
        <f t="shared" si="31"/>
        <v>2015</v>
      </c>
      <c r="AM21" s="15">
        <f t="shared" si="31"/>
        <v>2016</v>
      </c>
      <c r="AN21" s="15">
        <f t="shared" si="31"/>
        <v>2017</v>
      </c>
      <c r="AO21" s="15">
        <f t="shared" si="31"/>
        <v>2018</v>
      </c>
      <c r="AP21" s="15">
        <f t="shared" si="31"/>
        <v>2019</v>
      </c>
      <c r="AQ21" s="15">
        <f t="shared" si="31"/>
        <v>2020</v>
      </c>
      <c r="AR21" s="15">
        <f t="shared" si="31"/>
        <v>2021</v>
      </c>
      <c r="AS21" s="15">
        <f t="shared" si="31"/>
        <v>2022</v>
      </c>
      <c r="AT21" s="15">
        <f t="shared" si="31"/>
        <v>2023</v>
      </c>
    </row>
    <row r="22" spans="1:46" x14ac:dyDescent="0.3">
      <c r="A22" t="str">
        <f t="shared" ref="A22:A28" si="32">L22</f>
        <v>ERS</v>
      </c>
      <c r="L22" s="29" t="str">
        <f t="shared" si="30"/>
        <v>ERS</v>
      </c>
      <c r="M22" s="12">
        <f t="shared" ref="M22:N27" si="33">IFERROR(M12/M$18,"")</f>
        <v>0.26200147868664453</v>
      </c>
      <c r="N22" s="12">
        <f t="shared" si="33"/>
        <v>0.22395423213731649</v>
      </c>
      <c r="O22" s="12">
        <f t="shared" ref="O22:AT22" si="34">IFERROR(O12/O$18,"")</f>
        <v>0.21535870415260969</v>
      </c>
      <c r="P22" s="12">
        <f t="shared" si="34"/>
        <v>0.17872725907572559</v>
      </c>
      <c r="Q22" s="12">
        <f t="shared" si="34"/>
        <v>0.183773046469872</v>
      </c>
      <c r="R22" s="12">
        <f t="shared" si="34"/>
        <v>0.18708789492876499</v>
      </c>
      <c r="S22" s="12">
        <f t="shared" si="34"/>
        <v>0.16832788787232497</v>
      </c>
      <c r="T22" s="12">
        <f t="shared" si="34"/>
        <v>0.17598911718837232</v>
      </c>
      <c r="U22" s="12">
        <f t="shared" si="34"/>
        <v>0.18221020766284371</v>
      </c>
      <c r="V22" s="12">
        <f t="shared" si="34"/>
        <v>0.15140268773499294</v>
      </c>
      <c r="W22" s="12">
        <f t="shared" si="34"/>
        <v>0.16324665110453782</v>
      </c>
      <c r="X22" s="12">
        <f t="shared" si="34"/>
        <v>0.17090236024791727</v>
      </c>
      <c r="Y22" s="12">
        <f t="shared" si="34"/>
        <v>0.1597215234640933</v>
      </c>
      <c r="Z22" s="12">
        <f t="shared" si="34"/>
        <v>0.14957664635021423</v>
      </c>
      <c r="AA22" s="12">
        <f t="shared" si="34"/>
        <v>0.14097747103985389</v>
      </c>
      <c r="AB22" s="12">
        <f t="shared" si="34"/>
        <v>0.15195606883046361</v>
      </c>
      <c r="AC22" s="12">
        <f t="shared" si="34"/>
        <v>0.1373104914218716</v>
      </c>
      <c r="AD22" s="12">
        <f t="shared" si="34"/>
        <v>0.13736301552671268</v>
      </c>
      <c r="AE22" s="12">
        <f t="shared" si="34"/>
        <v>0.13808123651168852</v>
      </c>
      <c r="AF22" s="12">
        <f t="shared" si="34"/>
        <v>0.13289854460584516</v>
      </c>
      <c r="AG22" s="12">
        <f t="shared" si="34"/>
        <v>0.13275850408068893</v>
      </c>
      <c r="AH22" s="12">
        <f t="shared" si="34"/>
        <v>0.15678956302406999</v>
      </c>
      <c r="AI22" s="12">
        <f t="shared" si="34"/>
        <v>0.17737672573437935</v>
      </c>
      <c r="AJ22" s="12">
        <f t="shared" si="34"/>
        <v>0.16795950273584606</v>
      </c>
      <c r="AK22" s="12">
        <f t="shared" si="34"/>
        <v>0.18349609277370205</v>
      </c>
      <c r="AL22" s="12">
        <f t="shared" si="34"/>
        <v>0.18685761712537524</v>
      </c>
      <c r="AM22" s="12">
        <f t="shared" si="34"/>
        <v>0.18404246913297023</v>
      </c>
      <c r="AN22" s="12">
        <f t="shared" si="34"/>
        <v>0.20071753129076</v>
      </c>
      <c r="AO22" s="12">
        <f t="shared" si="34"/>
        <v>0.1951480588848773</v>
      </c>
      <c r="AP22" s="12">
        <f t="shared" si="34"/>
        <v>0.18676588718554613</v>
      </c>
      <c r="AQ22" s="12">
        <f t="shared" si="34"/>
        <v>0.16992744609822599</v>
      </c>
      <c r="AR22" s="12">
        <f t="shared" si="34"/>
        <v>0.18137620326769549</v>
      </c>
      <c r="AS22" s="12">
        <f t="shared" si="34"/>
        <v>0.1792945807009664</v>
      </c>
      <c r="AT22" s="12">
        <f t="shared" si="34"/>
        <v>0.1913711568674685</v>
      </c>
    </row>
    <row r="23" spans="1:46" x14ac:dyDescent="0.3">
      <c r="A23" t="str">
        <f t="shared" si="32"/>
        <v>FRS&amp;C</v>
      </c>
      <c r="L23" s="29" t="str">
        <f t="shared" si="30"/>
        <v>FRS&amp;C</v>
      </c>
      <c r="M23" s="12">
        <f t="shared" si="33"/>
        <v>0.31018305024083598</v>
      </c>
      <c r="N23" s="12">
        <f t="shared" si="33"/>
        <v>0.38433639241991013</v>
      </c>
      <c r="O23" s="12">
        <f t="shared" ref="O23:AT23" si="35">IFERROR(O13/O$18,"")</f>
        <v>0.37130269459979687</v>
      </c>
      <c r="P23" s="12">
        <f t="shared" si="35"/>
        <v>0.36998830714007336</v>
      </c>
      <c r="Q23" s="12">
        <f t="shared" si="35"/>
        <v>0.38869700423609449</v>
      </c>
      <c r="R23" s="12">
        <f t="shared" si="35"/>
        <v>0.37123990378306426</v>
      </c>
      <c r="S23" s="12">
        <f t="shared" si="35"/>
        <v>0.37512553568341195</v>
      </c>
      <c r="T23" s="12">
        <f t="shared" si="35"/>
        <v>0.36707089269086696</v>
      </c>
      <c r="U23" s="12">
        <f t="shared" si="35"/>
        <v>0.34325485778802245</v>
      </c>
      <c r="V23" s="12">
        <f t="shared" si="35"/>
        <v>0.34113334132321343</v>
      </c>
      <c r="W23" s="12">
        <f t="shared" si="35"/>
        <v>0.3253161571675966</v>
      </c>
      <c r="X23" s="12">
        <f t="shared" si="35"/>
        <v>0.33420830620680758</v>
      </c>
      <c r="Y23" s="12">
        <f t="shared" si="35"/>
        <v>0.31628527778466514</v>
      </c>
      <c r="Z23" s="12">
        <f t="shared" si="35"/>
        <v>0.31731568381777858</v>
      </c>
      <c r="AA23" s="12">
        <f t="shared" si="35"/>
        <v>0.29057637533051023</v>
      </c>
      <c r="AB23" s="12">
        <f t="shared" si="35"/>
        <v>0.28374939907380425</v>
      </c>
      <c r="AC23" s="12">
        <f t="shared" si="35"/>
        <v>0.29658392866600453</v>
      </c>
      <c r="AD23" s="12">
        <f t="shared" si="35"/>
        <v>0.27864151727720232</v>
      </c>
      <c r="AE23" s="12">
        <f t="shared" si="35"/>
        <v>0.30499715294136659</v>
      </c>
      <c r="AF23" s="12">
        <f t="shared" si="35"/>
        <v>0.32433839905356321</v>
      </c>
      <c r="AG23" s="12">
        <f t="shared" si="35"/>
        <v>0.30375903643837793</v>
      </c>
      <c r="AH23" s="12">
        <f t="shared" si="35"/>
        <v>0.27000725748319326</v>
      </c>
      <c r="AI23" s="12">
        <f t="shared" si="35"/>
        <v>0.25904697732320064</v>
      </c>
      <c r="AJ23" s="12">
        <f t="shared" si="35"/>
        <v>0.24299801982186051</v>
      </c>
      <c r="AK23" s="12">
        <f t="shared" si="35"/>
        <v>0.26653220299116132</v>
      </c>
      <c r="AL23" s="12">
        <f t="shared" si="35"/>
        <v>0.25066276300199986</v>
      </c>
      <c r="AM23" s="12">
        <f t="shared" si="35"/>
        <v>0.24272614583395447</v>
      </c>
      <c r="AN23" s="12">
        <f t="shared" si="35"/>
        <v>0.22747699142740552</v>
      </c>
      <c r="AO23" s="12">
        <f t="shared" si="35"/>
        <v>0.2506749875685178</v>
      </c>
      <c r="AP23" s="12">
        <f t="shared" si="35"/>
        <v>0.26263786550113111</v>
      </c>
      <c r="AQ23" s="12">
        <f t="shared" si="35"/>
        <v>0.28664092185794937</v>
      </c>
      <c r="AR23" s="12">
        <f t="shared" si="35"/>
        <v>0.244231472258989</v>
      </c>
      <c r="AS23" s="12">
        <f t="shared" si="35"/>
        <v>0.26449601674408196</v>
      </c>
      <c r="AT23" s="12">
        <f t="shared" si="35"/>
        <v>0.21399314052841123</v>
      </c>
    </row>
    <row r="24" spans="1:46" x14ac:dyDescent="0.3">
      <c r="A24" t="str">
        <f t="shared" si="32"/>
        <v>ICT</v>
      </c>
      <c r="L24" s="29" t="str">
        <f t="shared" si="30"/>
        <v>ICT</v>
      </c>
      <c r="M24" s="12">
        <f t="shared" si="33"/>
        <v>9.4426330798280153E-2</v>
      </c>
      <c r="N24" s="12">
        <f t="shared" si="33"/>
        <v>9.7953540463632471E-2</v>
      </c>
      <c r="O24" s="12">
        <f t="shared" ref="O24:AT24" si="36">IFERROR(O14/O$18,"")</f>
        <v>0.11676088117176558</v>
      </c>
      <c r="P24" s="12">
        <f t="shared" si="36"/>
        <v>0.11623051535259674</v>
      </c>
      <c r="Q24" s="12">
        <f t="shared" si="36"/>
        <v>0.11228088857922887</v>
      </c>
      <c r="R24" s="12">
        <f t="shared" si="36"/>
        <v>0.11294257880087002</v>
      </c>
      <c r="S24" s="12">
        <f t="shared" si="36"/>
        <v>0.12011604268644888</v>
      </c>
      <c r="T24" s="12">
        <f t="shared" si="36"/>
        <v>0.11058194675004651</v>
      </c>
      <c r="U24" s="12">
        <f t="shared" si="36"/>
        <v>0.11152763005079926</v>
      </c>
      <c r="V24" s="12">
        <f t="shared" si="36"/>
        <v>0.12161424328917851</v>
      </c>
      <c r="W24" s="12">
        <f t="shared" si="36"/>
        <v>0.13997542902015916</v>
      </c>
      <c r="X24" s="12">
        <f t="shared" si="36"/>
        <v>0.13418176695152928</v>
      </c>
      <c r="Y24" s="12">
        <f t="shared" si="36"/>
        <v>0.12618049740652731</v>
      </c>
      <c r="Z24" s="12">
        <f t="shared" si="36"/>
        <v>0.12076502074258989</v>
      </c>
      <c r="AA24" s="12">
        <f t="shared" si="36"/>
        <v>0.13695020011403308</v>
      </c>
      <c r="AB24" s="12">
        <f t="shared" si="36"/>
        <v>0.1261021802482013</v>
      </c>
      <c r="AC24" s="12">
        <f t="shared" si="36"/>
        <v>0.12018873384252828</v>
      </c>
      <c r="AD24" s="12">
        <f t="shared" si="36"/>
        <v>0.11891075729693851</v>
      </c>
      <c r="AE24" s="12">
        <f t="shared" si="36"/>
        <v>0.10634692863205046</v>
      </c>
      <c r="AF24" s="12">
        <f t="shared" si="36"/>
        <v>0.10067247412234237</v>
      </c>
      <c r="AG24" s="12">
        <f t="shared" si="36"/>
        <v>0.10625089436547241</v>
      </c>
      <c r="AH24" s="12">
        <f t="shared" si="36"/>
        <v>0.11577113998352126</v>
      </c>
      <c r="AI24" s="12">
        <f t="shared" si="36"/>
        <v>0.11313326831926611</v>
      </c>
      <c r="AJ24" s="12">
        <f t="shared" si="36"/>
        <v>0.11607182426598719</v>
      </c>
      <c r="AK24" s="12">
        <f t="shared" si="36"/>
        <v>0.11310039403785314</v>
      </c>
      <c r="AL24" s="12">
        <f t="shared" si="36"/>
        <v>0.11382942889086288</v>
      </c>
      <c r="AM24" s="12">
        <f t="shared" si="36"/>
        <v>0.12154841605856401</v>
      </c>
      <c r="AN24" s="12">
        <f t="shared" si="36"/>
        <v>0.11815821011128208</v>
      </c>
      <c r="AO24" s="12">
        <f t="shared" si="36"/>
        <v>0.12045090271678087</v>
      </c>
      <c r="AP24" s="12">
        <f t="shared" si="36"/>
        <v>0.11891590791637996</v>
      </c>
      <c r="AQ24" s="12">
        <f t="shared" si="36"/>
        <v>0.12601009206103542</v>
      </c>
      <c r="AR24" s="12">
        <f t="shared" si="36"/>
        <v>0.12034368130223014</v>
      </c>
      <c r="AS24" s="12">
        <f t="shared" si="36"/>
        <v>0.1187690857921047</v>
      </c>
      <c r="AT24" s="12">
        <f t="shared" si="36"/>
        <v>0.11953775839462294</v>
      </c>
    </row>
    <row r="25" spans="1:46" x14ac:dyDescent="0.3">
      <c r="A25" t="str">
        <f t="shared" si="32"/>
        <v>MED</v>
      </c>
      <c r="L25" s="29" t="str">
        <f t="shared" si="30"/>
        <v>MED</v>
      </c>
      <c r="M25" s="12">
        <f t="shared" si="33"/>
        <v>2.9546626001344164E-2</v>
      </c>
      <c r="N25" s="12">
        <f t="shared" si="33"/>
        <v>1.4321591202070556E-2</v>
      </c>
      <c r="O25" s="12">
        <f t="shared" ref="O25:AT25" si="37">IFERROR(O15/O$18,"")</f>
        <v>1.7818116638537548E-2</v>
      </c>
      <c r="P25" s="12">
        <f t="shared" si="37"/>
        <v>1.8041391667944297E-2</v>
      </c>
      <c r="Q25" s="12">
        <f t="shared" si="37"/>
        <v>1.9238989855853098E-2</v>
      </c>
      <c r="R25" s="12">
        <f t="shared" si="37"/>
        <v>3.8770829390744652E-2</v>
      </c>
      <c r="S25" s="12">
        <f t="shared" si="37"/>
        <v>3.8563612320443703E-2</v>
      </c>
      <c r="T25" s="12">
        <f t="shared" si="37"/>
        <v>5.7391272323136983E-2</v>
      </c>
      <c r="U25" s="12">
        <f t="shared" si="37"/>
        <v>6.2122713543634439E-2</v>
      </c>
      <c r="V25" s="12">
        <f t="shared" si="37"/>
        <v>6.9035150445977758E-2</v>
      </c>
      <c r="W25" s="12">
        <f t="shared" si="37"/>
        <v>4.205306802154448E-2</v>
      </c>
      <c r="X25" s="12">
        <f t="shared" si="37"/>
        <v>5.8727951165599146E-2</v>
      </c>
      <c r="Y25" s="12">
        <f t="shared" si="37"/>
        <v>7.9997857514542803E-2</v>
      </c>
      <c r="Z25" s="12">
        <f t="shared" si="37"/>
        <v>8.1961997371831227E-2</v>
      </c>
      <c r="AA25" s="12">
        <f t="shared" si="37"/>
        <v>6.8413697308773114E-2</v>
      </c>
      <c r="AB25" s="12">
        <f t="shared" si="37"/>
        <v>7.5199950383053812E-2</v>
      </c>
      <c r="AC25" s="12">
        <f t="shared" si="37"/>
        <v>7.8992319635705924E-2</v>
      </c>
      <c r="AD25" s="12">
        <f t="shared" si="37"/>
        <v>8.413782658003402E-2</v>
      </c>
      <c r="AE25" s="12">
        <f t="shared" si="37"/>
        <v>7.4119115579262068E-2</v>
      </c>
      <c r="AF25" s="12">
        <f t="shared" si="37"/>
        <v>8.3326029549941005E-2</v>
      </c>
      <c r="AG25" s="12">
        <f t="shared" si="37"/>
        <v>8.1414241785722694E-2</v>
      </c>
      <c r="AH25" s="12">
        <f t="shared" si="37"/>
        <v>8.9009449775134378E-2</v>
      </c>
      <c r="AI25" s="12">
        <f t="shared" si="37"/>
        <v>9.0721489403912739E-2</v>
      </c>
      <c r="AJ25" s="12">
        <f t="shared" si="37"/>
        <v>0.10204738459497087</v>
      </c>
      <c r="AK25" s="12">
        <f t="shared" si="37"/>
        <v>0.11083066615173265</v>
      </c>
      <c r="AL25" s="12">
        <f t="shared" si="37"/>
        <v>0.10543126759646262</v>
      </c>
      <c r="AM25" s="12">
        <f t="shared" si="37"/>
        <v>0.10683925033842667</v>
      </c>
      <c r="AN25" s="12">
        <f t="shared" si="37"/>
        <v>0.10412586693746818</v>
      </c>
      <c r="AO25" s="12">
        <f t="shared" si="37"/>
        <v>9.4061139943698913E-2</v>
      </c>
      <c r="AP25" s="12">
        <f t="shared" si="37"/>
        <v>8.8931826981867662E-2</v>
      </c>
      <c r="AQ25" s="12">
        <f t="shared" si="37"/>
        <v>8.519137596671407E-2</v>
      </c>
      <c r="AR25" s="12">
        <f t="shared" si="37"/>
        <v>9.5746300084397717E-2</v>
      </c>
      <c r="AS25" s="12">
        <f t="shared" si="37"/>
        <v>9.6908090638213373E-2</v>
      </c>
      <c r="AT25" s="12">
        <f t="shared" si="37"/>
        <v>0.14360717630959152</v>
      </c>
    </row>
    <row r="26" spans="1:46" x14ac:dyDescent="0.3">
      <c r="A26" t="str">
        <f t="shared" si="32"/>
        <v>PAMS</v>
      </c>
      <c r="L26" s="29" t="str">
        <f t="shared" si="30"/>
        <v>PAMS</v>
      </c>
      <c r="M26" s="12">
        <f t="shared" si="33"/>
        <v>0.30384251427289516</v>
      </c>
      <c r="N26" s="12">
        <f t="shared" si="33"/>
        <v>0.27943424377707027</v>
      </c>
      <c r="O26" s="12">
        <f t="shared" ref="O26:AT26" si="38">IFERROR(O16/O$18,"")</f>
        <v>0.27875960343729034</v>
      </c>
      <c r="P26" s="12">
        <f t="shared" si="38"/>
        <v>0.3170125267636601</v>
      </c>
      <c r="Q26" s="12">
        <f t="shared" si="38"/>
        <v>0.29601007085895148</v>
      </c>
      <c r="R26" s="12">
        <f t="shared" si="38"/>
        <v>0.28995879309655603</v>
      </c>
      <c r="S26" s="12">
        <f t="shared" si="38"/>
        <v>0.29786692143737054</v>
      </c>
      <c r="T26" s="12">
        <f t="shared" si="38"/>
        <v>0.28896677104757718</v>
      </c>
      <c r="U26" s="12">
        <f t="shared" si="38"/>
        <v>0.30088459095470016</v>
      </c>
      <c r="V26" s="12">
        <f t="shared" si="38"/>
        <v>0.31681457720663725</v>
      </c>
      <c r="W26" s="12">
        <f t="shared" si="38"/>
        <v>0.32940869468616196</v>
      </c>
      <c r="X26" s="12">
        <f t="shared" si="38"/>
        <v>0.30197961542814666</v>
      </c>
      <c r="Y26" s="12">
        <f t="shared" si="38"/>
        <v>0.31781484383017145</v>
      </c>
      <c r="Z26" s="12">
        <f t="shared" si="38"/>
        <v>0.33038065171758613</v>
      </c>
      <c r="AA26" s="12">
        <f t="shared" si="38"/>
        <v>0.36308225620682955</v>
      </c>
      <c r="AB26" s="12">
        <f t="shared" si="38"/>
        <v>0.36299240146447709</v>
      </c>
      <c r="AC26" s="12">
        <f t="shared" si="38"/>
        <v>0.36692452643388979</v>
      </c>
      <c r="AD26" s="12">
        <f t="shared" si="38"/>
        <v>0.38094688331911253</v>
      </c>
      <c r="AE26" s="12">
        <f t="shared" si="38"/>
        <v>0.37645556633563232</v>
      </c>
      <c r="AF26" s="12">
        <f t="shared" si="38"/>
        <v>0.35876455266830831</v>
      </c>
      <c r="AG26" s="12">
        <f t="shared" si="38"/>
        <v>0.37581732332973827</v>
      </c>
      <c r="AH26" s="12">
        <f t="shared" si="38"/>
        <v>0.3684225897340811</v>
      </c>
      <c r="AI26" s="12">
        <f t="shared" si="38"/>
        <v>0.35972153921924105</v>
      </c>
      <c r="AJ26" s="12">
        <f t="shared" si="38"/>
        <v>0.3709232685813354</v>
      </c>
      <c r="AK26" s="12">
        <f t="shared" si="38"/>
        <v>0.32604064404555094</v>
      </c>
      <c r="AL26" s="12">
        <f t="shared" si="38"/>
        <v>0.34321892338529947</v>
      </c>
      <c r="AM26" s="12">
        <f t="shared" si="38"/>
        <v>0.34484371863608465</v>
      </c>
      <c r="AN26" s="12">
        <f t="shared" si="38"/>
        <v>0.3495214002330842</v>
      </c>
      <c r="AO26" s="12">
        <f t="shared" si="38"/>
        <v>0.33966491088612505</v>
      </c>
      <c r="AP26" s="12">
        <f t="shared" si="38"/>
        <v>0.3427485124150752</v>
      </c>
      <c r="AQ26" s="12">
        <f t="shared" si="38"/>
        <v>0.3322301640160753</v>
      </c>
      <c r="AR26" s="12">
        <f t="shared" si="38"/>
        <v>0.35830234308668774</v>
      </c>
      <c r="AS26" s="12">
        <f t="shared" si="38"/>
        <v>0.34053222612463357</v>
      </c>
      <c r="AT26" s="12">
        <f t="shared" si="38"/>
        <v>0.33149076789990567</v>
      </c>
    </row>
    <row r="27" spans="1:46" x14ac:dyDescent="0.3">
      <c r="A27">
        <f t="shared" si="32"/>
        <v>0</v>
      </c>
      <c r="L27" s="29">
        <f t="shared" si="30"/>
        <v>0</v>
      </c>
      <c r="M27" s="12" t="str">
        <f t="shared" si="33"/>
        <v/>
      </c>
      <c r="N27" s="12" t="str">
        <f t="shared" si="33"/>
        <v/>
      </c>
      <c r="O27" s="12" t="str">
        <f t="shared" ref="O27:AT27" si="39">IFERROR(O17/O$18,"")</f>
        <v/>
      </c>
      <c r="P27" s="12" t="str">
        <f t="shared" si="39"/>
        <v/>
      </c>
      <c r="Q27" s="12" t="str">
        <f t="shared" si="39"/>
        <v/>
      </c>
      <c r="R27" s="12" t="str">
        <f t="shared" si="39"/>
        <v/>
      </c>
      <c r="S27" s="12" t="str">
        <f t="shared" si="39"/>
        <v/>
      </c>
      <c r="T27" s="12" t="str">
        <f t="shared" si="39"/>
        <v/>
      </c>
      <c r="U27" s="12" t="str">
        <f t="shared" si="39"/>
        <v/>
      </c>
      <c r="V27" s="12" t="str">
        <f t="shared" si="39"/>
        <v/>
      </c>
      <c r="W27" s="12" t="str">
        <f t="shared" si="39"/>
        <v/>
      </c>
      <c r="X27" s="12" t="str">
        <f t="shared" si="39"/>
        <v/>
      </c>
      <c r="Y27" s="12" t="str">
        <f t="shared" si="39"/>
        <v/>
      </c>
      <c r="Z27" s="12" t="str">
        <f t="shared" si="39"/>
        <v/>
      </c>
      <c r="AA27" s="12" t="str">
        <f t="shared" si="39"/>
        <v/>
      </c>
      <c r="AB27" s="12" t="str">
        <f t="shared" si="39"/>
        <v/>
      </c>
      <c r="AC27" s="12" t="str">
        <f t="shared" si="39"/>
        <v/>
      </c>
      <c r="AD27" s="12" t="str">
        <f t="shared" si="39"/>
        <v/>
      </c>
      <c r="AE27" s="12" t="str">
        <f t="shared" si="39"/>
        <v/>
      </c>
      <c r="AF27" s="12" t="str">
        <f t="shared" si="39"/>
        <v/>
      </c>
      <c r="AG27" s="12" t="str">
        <f t="shared" si="39"/>
        <v/>
      </c>
      <c r="AH27" s="12" t="str">
        <f t="shared" si="39"/>
        <v/>
      </c>
      <c r="AI27" s="12" t="str">
        <f t="shared" si="39"/>
        <v/>
      </c>
      <c r="AJ27" s="12" t="str">
        <f t="shared" si="39"/>
        <v/>
      </c>
      <c r="AK27" s="12" t="str">
        <f t="shared" si="39"/>
        <v/>
      </c>
      <c r="AL27" s="12" t="str">
        <f t="shared" si="39"/>
        <v/>
      </c>
      <c r="AM27" s="12" t="str">
        <f t="shared" si="39"/>
        <v/>
      </c>
      <c r="AN27" s="12" t="str">
        <f t="shared" si="39"/>
        <v/>
      </c>
      <c r="AO27" s="12" t="str">
        <f t="shared" si="39"/>
        <v/>
      </c>
      <c r="AP27" s="12" t="str">
        <f t="shared" si="39"/>
        <v/>
      </c>
      <c r="AQ27" s="12" t="str">
        <f t="shared" si="39"/>
        <v/>
      </c>
      <c r="AR27" s="12" t="str">
        <f t="shared" si="39"/>
        <v/>
      </c>
      <c r="AS27" s="12" t="str">
        <f t="shared" si="39"/>
        <v/>
      </c>
      <c r="AT27" s="12" t="str">
        <f t="shared" si="39"/>
        <v/>
      </c>
    </row>
    <row r="28" spans="1:46" x14ac:dyDescent="0.3">
      <c r="A28" t="str">
        <f t="shared" si="32"/>
        <v>SumCheck</v>
      </c>
      <c r="L28" s="1" t="s">
        <v>21</v>
      </c>
      <c r="M28" s="12">
        <f t="shared" ref="M28:AT28" si="40">IF(SUM(M22:M27)=1,SUM(M22:M27),FALSE)</f>
        <v>1</v>
      </c>
      <c r="N28" s="12">
        <f t="shared" si="40"/>
        <v>0.99999999999999989</v>
      </c>
      <c r="O28" s="12">
        <f t="shared" si="40"/>
        <v>0.99999999999999989</v>
      </c>
      <c r="P28" s="12">
        <f t="shared" si="40"/>
        <v>1</v>
      </c>
      <c r="Q28" s="12">
        <f t="shared" si="40"/>
        <v>1</v>
      </c>
      <c r="R28" s="12">
        <f t="shared" si="40"/>
        <v>0.99999999999999989</v>
      </c>
      <c r="S28" s="12">
        <f t="shared" si="40"/>
        <v>1</v>
      </c>
      <c r="T28" s="12">
        <f t="shared" si="40"/>
        <v>1</v>
      </c>
      <c r="U28" s="12">
        <f t="shared" si="40"/>
        <v>1</v>
      </c>
      <c r="V28" s="12">
        <f t="shared" si="40"/>
        <v>0.99999999999999978</v>
      </c>
      <c r="W28" s="12">
        <f t="shared" si="40"/>
        <v>1</v>
      </c>
      <c r="X28" s="12">
        <f t="shared" si="40"/>
        <v>1</v>
      </c>
      <c r="Y28" s="12">
        <f t="shared" si="40"/>
        <v>1</v>
      </c>
      <c r="Z28" s="12">
        <f t="shared" si="40"/>
        <v>1</v>
      </c>
      <c r="AA28" s="12">
        <f t="shared" si="40"/>
        <v>0.99999999999999978</v>
      </c>
      <c r="AB28" s="12">
        <f t="shared" si="40"/>
        <v>1</v>
      </c>
      <c r="AC28" s="12">
        <f t="shared" si="40"/>
        <v>1.0000000000000002</v>
      </c>
      <c r="AD28" s="12">
        <f t="shared" si="40"/>
        <v>1</v>
      </c>
      <c r="AE28" s="12">
        <f t="shared" si="40"/>
        <v>1</v>
      </c>
      <c r="AF28" s="12">
        <f t="shared" si="40"/>
        <v>1</v>
      </c>
      <c r="AG28" s="12">
        <f t="shared" si="40"/>
        <v>1.0000000000000002</v>
      </c>
      <c r="AH28" s="12">
        <f t="shared" si="40"/>
        <v>1</v>
      </c>
      <c r="AI28" s="12">
        <f t="shared" si="40"/>
        <v>1</v>
      </c>
      <c r="AJ28" s="12">
        <f t="shared" si="40"/>
        <v>1</v>
      </c>
      <c r="AK28" s="12">
        <f t="shared" si="40"/>
        <v>1</v>
      </c>
      <c r="AL28" s="12">
        <f t="shared" si="40"/>
        <v>1</v>
      </c>
      <c r="AM28" s="12">
        <f t="shared" si="40"/>
        <v>1</v>
      </c>
      <c r="AN28" s="12">
        <f t="shared" si="40"/>
        <v>0.99999999999999989</v>
      </c>
      <c r="AO28" s="12">
        <f t="shared" si="40"/>
        <v>0.99999999999999989</v>
      </c>
      <c r="AP28" s="12">
        <f t="shared" si="40"/>
        <v>1</v>
      </c>
      <c r="AQ28" s="12">
        <f t="shared" si="40"/>
        <v>1.0000000000000002</v>
      </c>
      <c r="AR28" s="12">
        <f t="shared" si="40"/>
        <v>1</v>
      </c>
      <c r="AS28" s="12">
        <f t="shared" si="40"/>
        <v>1</v>
      </c>
      <c r="AT28" s="12">
        <f t="shared" si="40"/>
        <v>0.99999999999999978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5" customWidth="1"/>
    <col min="4" max="4" width="9.33203125" customWidth="1"/>
    <col min="5" max="5" width="8.88671875" customWidth="1"/>
    <col min="6" max="6" width="9.33203125" customWidth="1"/>
    <col min="7" max="7" width="8" customWidth="1"/>
    <col min="8" max="8" width="8.44140625" customWidth="1"/>
    <col min="9" max="9" width="8.6640625" customWidth="1"/>
    <col min="10" max="10" width="12.88671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8671875" customWidth="1"/>
  </cols>
  <sheetData>
    <row r="1" spans="1:49" x14ac:dyDescent="0.3">
      <c r="A1" s="6" t="str">
        <f>M1</f>
        <v>PricingUCA.sumlong</v>
      </c>
      <c r="B1" s="6" t="str">
        <f>N1</f>
        <v>PricingUCA</v>
      </c>
      <c r="C1">
        <f>C13</f>
        <v>2015</v>
      </c>
      <c r="D1">
        <f t="shared" ref="D1:K1" si="0">D13</f>
        <v>2021</v>
      </c>
      <c r="E1">
        <f t="shared" si="0"/>
        <v>2022</v>
      </c>
      <c r="F1">
        <f t="shared" si="0"/>
        <v>2023</v>
      </c>
      <c r="G1" t="str">
        <f t="shared" si="0"/>
        <v>2021-2021</v>
      </c>
      <c r="H1" t="str">
        <f t="shared" si="0"/>
        <v>2015-2021</v>
      </c>
      <c r="I1" t="str">
        <f t="shared" si="0"/>
        <v>2023/2022</v>
      </c>
      <c r="J1" t="str">
        <f t="shared" si="0"/>
        <v>Share 2022</v>
      </c>
      <c r="K1" t="str">
        <f t="shared" si="0"/>
        <v>Share 2023</v>
      </c>
      <c r="M1" t="s">
        <v>365</v>
      </c>
      <c r="N1" s="1" t="s">
        <v>366</v>
      </c>
      <c r="O1" s="1" t="s">
        <v>367</v>
      </c>
      <c r="P1" s="1" t="s">
        <v>368</v>
      </c>
      <c r="Q1" s="1" t="s">
        <v>369</v>
      </c>
      <c r="R1" s="1" t="s">
        <v>370</v>
      </c>
      <c r="S1" s="1" t="s">
        <v>371</v>
      </c>
      <c r="T1" s="1" t="s">
        <v>372</v>
      </c>
      <c r="U1" s="1" t="s">
        <v>373</v>
      </c>
      <c r="V1" s="1" t="s">
        <v>374</v>
      </c>
      <c r="W1" s="1" t="s">
        <v>375</v>
      </c>
      <c r="X1" s="1" t="s">
        <v>376</v>
      </c>
      <c r="Y1" s="1" t="s">
        <v>377</v>
      </c>
      <c r="Z1" s="1" t="s">
        <v>378</v>
      </c>
      <c r="AA1" s="1" t="s">
        <v>379</v>
      </c>
      <c r="AB1" s="1" t="s">
        <v>380</v>
      </c>
      <c r="AC1" s="1" t="s">
        <v>381</v>
      </c>
      <c r="AD1" s="1" t="s">
        <v>382</v>
      </c>
      <c r="AE1" s="1" t="s">
        <v>383</v>
      </c>
      <c r="AF1" s="1" t="s">
        <v>384</v>
      </c>
      <c r="AG1" s="1" t="s">
        <v>385</v>
      </c>
      <c r="AH1" s="1" t="s">
        <v>386</v>
      </c>
      <c r="AI1" s="1" t="s">
        <v>387</v>
      </c>
      <c r="AJ1" s="1" t="s">
        <v>388</v>
      </c>
      <c r="AK1" s="1" t="s">
        <v>389</v>
      </c>
      <c r="AL1" s="1" t="s">
        <v>390</v>
      </c>
      <c r="AM1" s="1" t="s">
        <v>391</v>
      </c>
      <c r="AN1" s="1" t="s">
        <v>392</v>
      </c>
      <c r="AO1" s="1" t="s">
        <v>393</v>
      </c>
      <c r="AP1" s="1" t="s">
        <v>394</v>
      </c>
      <c r="AQ1" s="1" t="s">
        <v>395</v>
      </c>
      <c r="AR1" s="1" t="s">
        <v>396</v>
      </c>
      <c r="AS1" s="1" t="s">
        <v>397</v>
      </c>
      <c r="AT1" s="1" t="s">
        <v>398</v>
      </c>
      <c r="AU1" s="1" t="s">
        <v>399</v>
      </c>
      <c r="AV1" s="1" t="s">
        <v>400</v>
      </c>
    </row>
    <row r="2" spans="1:49" x14ac:dyDescent="0.3">
      <c r="A2" s="31" t="str">
        <f>M2</f>
        <v>Firm-Fixed-Price</v>
      </c>
      <c r="B2" s="31" t="str">
        <f t="shared" ref="B2:B8" si="1">N2</f>
        <v>FFP</v>
      </c>
      <c r="M2" t="s">
        <v>401</v>
      </c>
      <c r="N2" s="1" t="s">
        <v>402</v>
      </c>
      <c r="O2" s="1"/>
      <c r="P2" s="11"/>
      <c r="Q2" s="11"/>
      <c r="R2" s="11"/>
      <c r="S2" s="11"/>
      <c r="T2" s="11"/>
      <c r="U2" s="11"/>
      <c r="V2" s="11"/>
      <c r="W2" s="11"/>
      <c r="X2" s="11"/>
      <c r="Y2" s="11">
        <v>59180597697.377998</v>
      </c>
      <c r="Z2" s="11">
        <v>68183386098.570702</v>
      </c>
      <c r="AA2" s="11">
        <v>84041362674.194</v>
      </c>
      <c r="AB2" s="11">
        <v>109191257275.07201</v>
      </c>
      <c r="AC2" s="11">
        <v>109916296070.433</v>
      </c>
      <c r="AD2" s="11">
        <v>128056361518.054</v>
      </c>
      <c r="AE2" s="11">
        <v>145646318225.741</v>
      </c>
      <c r="AF2" s="11">
        <v>166847137112.69501</v>
      </c>
      <c r="AG2" s="11">
        <v>193681824650.98401</v>
      </c>
      <c r="AH2" s="11">
        <v>188823483665.069</v>
      </c>
      <c r="AI2" s="11">
        <v>190710358178.56699</v>
      </c>
      <c r="AJ2" s="11">
        <v>185479031926.30899</v>
      </c>
      <c r="AK2" s="11">
        <v>172315213825.698</v>
      </c>
      <c r="AL2" s="11">
        <v>145555470050.487</v>
      </c>
      <c r="AM2" s="11">
        <v>145554318234.57501</v>
      </c>
      <c r="AN2" s="11">
        <v>144753489317.146</v>
      </c>
      <c r="AO2" s="11">
        <v>151155038124.392</v>
      </c>
      <c r="AP2" s="11">
        <v>155878879824.20999</v>
      </c>
      <c r="AQ2" s="11">
        <v>179112078721.164</v>
      </c>
      <c r="AR2" s="11">
        <v>193308622354.117</v>
      </c>
      <c r="AS2" s="11">
        <v>214719615214.79001</v>
      </c>
      <c r="AT2" s="11">
        <v>212222350362.49301</v>
      </c>
      <c r="AU2" s="11">
        <v>221293488153.771</v>
      </c>
      <c r="AV2" s="11">
        <v>94835585121.862</v>
      </c>
      <c r="AW2" s="11"/>
    </row>
    <row r="3" spans="1:49" x14ac:dyDescent="0.3">
      <c r="A3" s="31" t="str">
        <f t="shared" ref="A3:A10" si="2">M3</f>
        <v>Less Common</v>
      </c>
      <c r="B3" s="31" t="str">
        <f t="shared" si="1"/>
        <v>Other FP</v>
      </c>
      <c r="M3" t="s">
        <v>403</v>
      </c>
      <c r="N3" s="1" t="s">
        <v>404</v>
      </c>
      <c r="O3" s="1"/>
      <c r="P3" s="11"/>
      <c r="Q3" s="11"/>
      <c r="R3" s="11"/>
      <c r="S3" s="11"/>
      <c r="T3" s="11"/>
      <c r="U3" s="11"/>
      <c r="V3" s="11"/>
      <c r="W3" s="11"/>
      <c r="X3" s="11"/>
      <c r="Y3" s="11">
        <v>6839801062</v>
      </c>
      <c r="Z3" s="11">
        <v>9925767353.5408001</v>
      </c>
      <c r="AA3" s="11">
        <v>10322283107.6406</v>
      </c>
      <c r="AB3" s="11">
        <v>11572384341.7334</v>
      </c>
      <c r="AC3" s="11">
        <v>13814153791.885799</v>
      </c>
      <c r="AD3" s="11">
        <v>24568467441.182999</v>
      </c>
      <c r="AE3" s="11">
        <v>21856289842.5341</v>
      </c>
      <c r="AF3" s="11">
        <v>19020880706.450001</v>
      </c>
      <c r="AG3" s="11">
        <v>25399620484.661701</v>
      </c>
      <c r="AH3" s="11">
        <v>26114952884.057701</v>
      </c>
      <c r="AI3" s="11">
        <v>18996844566.4426</v>
      </c>
      <c r="AJ3" s="11">
        <v>21529278063.4538</v>
      </c>
      <c r="AK3" s="11">
        <v>28318853551.033798</v>
      </c>
      <c r="AL3" s="11">
        <v>18923431657.48</v>
      </c>
      <c r="AM3" s="11">
        <v>12329207482.0117</v>
      </c>
      <c r="AN3" s="11">
        <v>9516932939.0284996</v>
      </c>
      <c r="AO3" s="11">
        <v>7935033607.8709002</v>
      </c>
      <c r="AP3" s="11">
        <v>9595861214.3490009</v>
      </c>
      <c r="AQ3" s="11">
        <v>10927741052.341999</v>
      </c>
      <c r="AR3" s="11">
        <v>10530939541.0158</v>
      </c>
      <c r="AS3" s="11">
        <v>9973632079.8593998</v>
      </c>
      <c r="AT3" s="11">
        <v>11300158889.222</v>
      </c>
      <c r="AU3" s="11">
        <v>18549524159.711899</v>
      </c>
      <c r="AV3" s="11">
        <v>8262276031.2257004</v>
      </c>
      <c r="AW3" s="11"/>
    </row>
    <row r="4" spans="1:49" x14ac:dyDescent="0.3">
      <c r="A4" s="31" t="str">
        <f t="shared" si="2"/>
        <v>Less Common</v>
      </c>
      <c r="B4" s="31" t="str">
        <f t="shared" si="1"/>
        <v>T&amp;M/LH/FPLOE</v>
      </c>
      <c r="M4" t="s">
        <v>403</v>
      </c>
      <c r="N4" s="1" t="s">
        <v>405</v>
      </c>
      <c r="O4" s="1"/>
      <c r="P4" s="11"/>
      <c r="Q4" s="11"/>
      <c r="R4" s="11"/>
      <c r="S4" s="11"/>
      <c r="T4" s="11"/>
      <c r="U4" s="11"/>
      <c r="V4" s="11"/>
      <c r="W4" s="11"/>
      <c r="X4" s="11"/>
      <c r="Y4" s="11">
        <v>5171873907.0695</v>
      </c>
      <c r="Z4" s="11">
        <v>4864881902.9952002</v>
      </c>
      <c r="AA4" s="11">
        <v>6141425431.5932999</v>
      </c>
      <c r="AB4" s="11">
        <v>8168326712.3564997</v>
      </c>
      <c r="AC4" s="11">
        <v>9868043371.4815006</v>
      </c>
      <c r="AD4" s="11">
        <v>11498663296.7349</v>
      </c>
      <c r="AE4" s="11">
        <v>14175256681.0851</v>
      </c>
      <c r="AF4" s="11">
        <v>15507929102.9032</v>
      </c>
      <c r="AG4" s="11">
        <v>17351555643.687</v>
      </c>
      <c r="AH4" s="11">
        <v>16371222245.629601</v>
      </c>
      <c r="AI4" s="11">
        <v>16070425658.7663</v>
      </c>
      <c r="AJ4" s="11">
        <v>11395109468.403799</v>
      </c>
      <c r="AK4" s="11">
        <v>8344076096.4377003</v>
      </c>
      <c r="AL4" s="11">
        <v>4873651305.4082003</v>
      </c>
      <c r="AM4" s="11">
        <v>2989775679.7957001</v>
      </c>
      <c r="AN4" s="11">
        <v>2599013782.4043002</v>
      </c>
      <c r="AO4" s="11">
        <v>2853864261.3326001</v>
      </c>
      <c r="AP4" s="11">
        <v>3156850183.3214998</v>
      </c>
      <c r="AQ4" s="11">
        <v>4600273718.8188</v>
      </c>
      <c r="AR4" s="11">
        <v>4273157346.0098</v>
      </c>
      <c r="AS4" s="11">
        <v>4324858139.3716002</v>
      </c>
      <c r="AT4" s="11">
        <v>3771950443.7986999</v>
      </c>
      <c r="AU4" s="11">
        <v>3768282133.3727999</v>
      </c>
      <c r="AV4" s="11">
        <v>2452822570.9452</v>
      </c>
      <c r="AW4" s="11"/>
    </row>
    <row r="5" spans="1:49" x14ac:dyDescent="0.3">
      <c r="A5" s="31" t="str">
        <f t="shared" si="2"/>
        <v>Incentive</v>
      </c>
      <c r="B5" s="31" t="str">
        <f t="shared" si="1"/>
        <v>Incentive</v>
      </c>
      <c r="M5" t="s">
        <v>406</v>
      </c>
      <c r="N5" s="1" t="s">
        <v>406</v>
      </c>
      <c r="O5" s="1"/>
      <c r="P5" s="11"/>
      <c r="Q5" s="11"/>
      <c r="R5" s="11"/>
      <c r="S5" s="11"/>
      <c r="T5" s="11"/>
      <c r="U5" s="11"/>
      <c r="V5" s="11"/>
      <c r="W5" s="11"/>
      <c r="X5" s="11"/>
      <c r="Y5" s="11">
        <v>5611054282</v>
      </c>
      <c r="Z5" s="11">
        <v>7006359745</v>
      </c>
      <c r="AA5" s="11">
        <v>10061864828</v>
      </c>
      <c r="AB5" s="11">
        <v>11178620964.0469</v>
      </c>
      <c r="AC5" s="11">
        <v>13105483377.095699</v>
      </c>
      <c r="AD5" s="11">
        <v>17076351962.717199</v>
      </c>
      <c r="AE5" s="11">
        <v>20403736604.147301</v>
      </c>
      <c r="AF5" s="11">
        <v>18700945732.539501</v>
      </c>
      <c r="AG5" s="11">
        <v>22778606128.2967</v>
      </c>
      <c r="AH5" s="11">
        <v>23367630939.072899</v>
      </c>
      <c r="AI5" s="11">
        <v>32772200674.466599</v>
      </c>
      <c r="AJ5" s="11">
        <v>50486611051.825302</v>
      </c>
      <c r="AK5" s="11">
        <v>42220038346.330902</v>
      </c>
      <c r="AL5" s="11">
        <v>45775331253.860497</v>
      </c>
      <c r="AM5" s="11">
        <v>37948455730.659897</v>
      </c>
      <c r="AN5" s="11">
        <v>38333694237.968102</v>
      </c>
      <c r="AO5" s="11">
        <v>38123214483.462303</v>
      </c>
      <c r="AP5" s="11">
        <v>36437979687.227402</v>
      </c>
      <c r="AQ5" s="11">
        <v>48408137364.145699</v>
      </c>
      <c r="AR5" s="11">
        <v>60170707888.982903</v>
      </c>
      <c r="AS5" s="11">
        <v>58529631076.542</v>
      </c>
      <c r="AT5" s="11">
        <v>52726541915.402298</v>
      </c>
      <c r="AU5" s="11">
        <v>54702331872.466103</v>
      </c>
      <c r="AV5" s="11">
        <v>46203278068.440102</v>
      </c>
      <c r="AW5" s="11"/>
    </row>
    <row r="6" spans="1:49" ht="30" customHeight="1" x14ac:dyDescent="0.3">
      <c r="A6" s="31" t="str">
        <f t="shared" si="2"/>
        <v>Other Cost-Based</v>
      </c>
      <c r="B6" s="31" t="str">
        <f t="shared" si="1"/>
        <v>Other CB</v>
      </c>
      <c r="M6" t="s">
        <v>407</v>
      </c>
      <c r="N6" s="15" t="s">
        <v>408</v>
      </c>
      <c r="O6" s="1"/>
      <c r="P6" s="11"/>
      <c r="Q6" s="11"/>
      <c r="R6" s="11"/>
      <c r="S6" s="11"/>
      <c r="T6" s="11"/>
      <c r="U6" s="11"/>
      <c r="V6" s="11"/>
      <c r="W6" s="11"/>
      <c r="X6" s="11"/>
      <c r="Y6" s="11">
        <v>33923574153.8018</v>
      </c>
      <c r="Z6" s="11">
        <v>37105038951.991798</v>
      </c>
      <c r="AA6" s="11">
        <v>41136511193.893799</v>
      </c>
      <c r="AB6" s="11">
        <v>51934482426.542198</v>
      </c>
      <c r="AC6" s="11">
        <v>61336286516.827797</v>
      </c>
      <c r="AD6" s="11">
        <v>63502999741.901299</v>
      </c>
      <c r="AE6" s="11">
        <v>71161469476.769302</v>
      </c>
      <c r="AF6" s="11">
        <v>70607022113.814804</v>
      </c>
      <c r="AG6" s="11">
        <v>70890212973.611404</v>
      </c>
      <c r="AH6" s="11">
        <v>73354100918.745407</v>
      </c>
      <c r="AI6" s="11">
        <v>78737041138.193604</v>
      </c>
      <c r="AJ6" s="11">
        <v>82973964980.2612</v>
      </c>
      <c r="AK6" s="11">
        <v>79333926565.262405</v>
      </c>
      <c r="AL6" s="11">
        <v>74432623900.017502</v>
      </c>
      <c r="AM6" s="11">
        <v>75391476161.913696</v>
      </c>
      <c r="AN6" s="11">
        <v>73692036865.848907</v>
      </c>
      <c r="AO6" s="11">
        <v>71925330930.844894</v>
      </c>
      <c r="AP6" s="11">
        <v>77011703123.644196</v>
      </c>
      <c r="AQ6" s="11">
        <v>77131667695.697495</v>
      </c>
      <c r="AR6" s="11">
        <v>83552892273.116104</v>
      </c>
      <c r="AS6" s="11">
        <v>82291981752.179199</v>
      </c>
      <c r="AT6" s="11">
        <v>83546302462.966904</v>
      </c>
      <c r="AU6" s="11">
        <v>88612259401.480896</v>
      </c>
      <c r="AV6" s="11">
        <v>50374095755.875801</v>
      </c>
      <c r="AW6" s="11"/>
    </row>
    <row r="7" spans="1:49" x14ac:dyDescent="0.3">
      <c r="A7" s="31" t="str">
        <f t="shared" si="2"/>
        <v>Undefinitized
Contract Award</v>
      </c>
      <c r="B7" s="31" t="str">
        <f t="shared" si="1"/>
        <v>UCA</v>
      </c>
      <c r="M7" t="s">
        <v>409</v>
      </c>
      <c r="N7" s="1" t="s">
        <v>410</v>
      </c>
      <c r="O7" s="1"/>
      <c r="P7" s="11"/>
      <c r="Q7" s="11"/>
      <c r="R7" s="11"/>
      <c r="S7" s="11"/>
      <c r="T7" s="11"/>
      <c r="U7" s="11"/>
      <c r="V7" s="11"/>
      <c r="W7" s="11"/>
      <c r="X7" s="11"/>
      <c r="Y7" s="11">
        <v>9177040538</v>
      </c>
      <c r="Z7" s="11">
        <v>10283520928.875</v>
      </c>
      <c r="AA7" s="11">
        <v>9531354816.7187996</v>
      </c>
      <c r="AB7" s="11">
        <v>10200613770.122601</v>
      </c>
      <c r="AC7" s="11">
        <v>11956357256.201099</v>
      </c>
      <c r="AD7" s="11">
        <v>12508853570.928301</v>
      </c>
      <c r="AE7" s="11">
        <v>13396047923.0114</v>
      </c>
      <c r="AF7" s="11">
        <v>17667885972.401199</v>
      </c>
      <c r="AG7" s="11">
        <v>14677611117.6539</v>
      </c>
      <c r="AH7" s="11">
        <v>16379847468.117599</v>
      </c>
      <c r="AI7" s="11">
        <v>23392345164.338299</v>
      </c>
      <c r="AJ7" s="11">
        <v>14851041302.503599</v>
      </c>
      <c r="AK7" s="11">
        <v>23337812954.842602</v>
      </c>
      <c r="AL7" s="11">
        <v>16358732676.7603</v>
      </c>
      <c r="AM7" s="11">
        <v>8248682722.2416</v>
      </c>
      <c r="AN7" s="11">
        <v>4347035761.1595001</v>
      </c>
      <c r="AO7" s="11">
        <v>25554236863.512699</v>
      </c>
      <c r="AP7" s="11">
        <v>37591769335.949203</v>
      </c>
      <c r="AQ7" s="11">
        <v>38775901996.573097</v>
      </c>
      <c r="AR7" s="11">
        <v>32019035843.145</v>
      </c>
      <c r="AS7" s="11">
        <v>52761403398.838699</v>
      </c>
      <c r="AT7" s="11">
        <v>23496574523.773899</v>
      </c>
      <c r="AU7" s="11">
        <v>27394338866.400398</v>
      </c>
      <c r="AV7" s="11">
        <v>13872478822.376801</v>
      </c>
      <c r="AW7" s="11"/>
    </row>
    <row r="8" spans="1:49" x14ac:dyDescent="0.3">
      <c r="A8" s="31" t="str">
        <f t="shared" si="2"/>
        <v>Unclear</v>
      </c>
      <c r="B8" s="31" t="str">
        <f t="shared" si="1"/>
        <v>Combination/Other</v>
      </c>
      <c r="M8" t="s">
        <v>411</v>
      </c>
      <c r="N8" s="1" t="s">
        <v>412</v>
      </c>
      <c r="O8" s="1"/>
      <c r="P8" s="11"/>
      <c r="Q8" s="11"/>
      <c r="R8" s="11"/>
      <c r="S8" s="11"/>
      <c r="T8" s="11"/>
      <c r="U8" s="11"/>
      <c r="V8" s="11"/>
      <c r="W8" s="11"/>
      <c r="X8" s="11"/>
      <c r="Y8" s="11">
        <v>5224643.8135000002</v>
      </c>
      <c r="Z8" s="11">
        <v>206279071.09959999</v>
      </c>
      <c r="AA8" s="11">
        <v>65968128.730499998</v>
      </c>
      <c r="AB8" s="11">
        <v>202574519.35749999</v>
      </c>
      <c r="AC8" s="11">
        <v>495140498.20810002</v>
      </c>
      <c r="AD8" s="11">
        <v>1041052981.9842</v>
      </c>
      <c r="AE8" s="11">
        <v>3813647656.7357001</v>
      </c>
      <c r="AF8" s="11">
        <v>18981895899.323101</v>
      </c>
      <c r="AG8" s="11">
        <v>27075792628.297401</v>
      </c>
      <c r="AH8" s="11">
        <v>33832018310.526299</v>
      </c>
      <c r="AI8" s="11">
        <v>565226716.55060005</v>
      </c>
      <c r="AJ8" s="11">
        <v>236260980.51339999</v>
      </c>
      <c r="AK8" s="11">
        <v>-2954990.9378</v>
      </c>
      <c r="AL8" s="11">
        <v>-37057173.778899997</v>
      </c>
      <c r="AM8" s="11">
        <v>-28331004.371300001</v>
      </c>
      <c r="AN8" s="11">
        <v>306431.92619999999</v>
      </c>
      <c r="AO8" s="11">
        <v>0</v>
      </c>
      <c r="AP8" s="11">
        <v>0</v>
      </c>
      <c r="AQ8" s="11">
        <v>0</v>
      </c>
      <c r="AR8" s="11">
        <v>0</v>
      </c>
      <c r="AS8" s="11">
        <v>62886.3819</v>
      </c>
      <c r="AT8" s="11">
        <v>0</v>
      </c>
      <c r="AU8" s="11">
        <v>467462</v>
      </c>
      <c r="AV8" s="11"/>
      <c r="AW8" s="11"/>
    </row>
    <row r="9" spans="1:49" x14ac:dyDescent="0.3">
      <c r="A9" s="31" t="str">
        <f t="shared" si="2"/>
        <v>Unclear</v>
      </c>
      <c r="B9" s="47" t="str">
        <f>IF(N9="","",N9)</f>
        <v/>
      </c>
      <c r="M9" t="s">
        <v>411</v>
      </c>
      <c r="O9" s="11">
        <v>120350129405</v>
      </c>
      <c r="P9" s="11">
        <v>136154193844</v>
      </c>
      <c r="Q9" s="11">
        <v>123406660550</v>
      </c>
      <c r="R9" s="11">
        <v>121373382142</v>
      </c>
      <c r="S9" s="11">
        <v>117161902725</v>
      </c>
      <c r="T9" s="11">
        <v>116592014868</v>
      </c>
      <c r="U9" s="11">
        <v>118448779098</v>
      </c>
      <c r="V9" s="11">
        <v>115982151879</v>
      </c>
      <c r="W9" s="11">
        <v>116965882167</v>
      </c>
      <c r="X9" s="11">
        <v>122185036488</v>
      </c>
      <c r="Y9" s="11">
        <v>12269320222.3246</v>
      </c>
      <c r="Z9" s="11">
        <v>6418404491.7631998</v>
      </c>
      <c r="AA9" s="11">
        <v>8509751045.3573999</v>
      </c>
      <c r="AB9" s="11">
        <v>9084827503.1060009</v>
      </c>
      <c r="AC9" s="11">
        <v>9270196166.6562996</v>
      </c>
      <c r="AD9" s="11">
        <v>7410610512.3870001</v>
      </c>
      <c r="AE9" s="11">
        <v>4712411700.8297005</v>
      </c>
      <c r="AF9" s="11">
        <v>819783940.78240001</v>
      </c>
      <c r="AG9" s="11">
        <v>6132876120.2117996</v>
      </c>
      <c r="AH9" s="11">
        <v>3312124355.7663002</v>
      </c>
      <c r="AI9" s="11">
        <v>1159426743.6824999</v>
      </c>
      <c r="AJ9" s="11">
        <v>1614618187.8917999</v>
      </c>
      <c r="AK9" s="11">
        <v>3769464306.9194999</v>
      </c>
      <c r="AL9" s="11">
        <v>698868672.44630003</v>
      </c>
      <c r="AM9" s="11">
        <v>850775617.67309999</v>
      </c>
      <c r="AN9" s="11">
        <v>941932431.14260006</v>
      </c>
      <c r="AO9" s="11">
        <v>815067356.977</v>
      </c>
      <c r="AP9" s="11">
        <v>942803436.63670003</v>
      </c>
      <c r="AQ9" s="11">
        <v>20204.710899999998</v>
      </c>
      <c r="AR9" s="11">
        <v>50903.558599999997</v>
      </c>
      <c r="AS9" s="11">
        <v>314555.625</v>
      </c>
      <c r="AT9" s="11">
        <v>10000</v>
      </c>
      <c r="AU9" s="11">
        <v>0</v>
      </c>
      <c r="AV9" s="11">
        <v>10000</v>
      </c>
      <c r="AW9" s="11"/>
    </row>
    <row r="10" spans="1:49" x14ac:dyDescent="0.3">
      <c r="A10" s="31" t="str">
        <f t="shared" si="2"/>
        <v>Subtotal</v>
      </c>
      <c r="B10" s="47" t="str">
        <f>IF(N10="","",N10)</f>
        <v/>
      </c>
      <c r="M10" t="s">
        <v>107</v>
      </c>
      <c r="O10" s="11">
        <f>SUBTOTAL(9,O2:O9)</f>
        <v>120350129405</v>
      </c>
      <c r="P10" s="11">
        <f t="shared" ref="P10:AV10" si="3">SUBTOTAL(9,P2:P9)</f>
        <v>136154193844</v>
      </c>
      <c r="Q10" s="11">
        <f t="shared" si="3"/>
        <v>123406660550</v>
      </c>
      <c r="R10" s="11">
        <f t="shared" si="3"/>
        <v>121373382142</v>
      </c>
      <c r="S10" s="11">
        <f t="shared" si="3"/>
        <v>117161902725</v>
      </c>
      <c r="T10" s="11">
        <f t="shared" si="3"/>
        <v>116592014868</v>
      </c>
      <c r="U10" s="11">
        <f t="shared" si="3"/>
        <v>118448779098</v>
      </c>
      <c r="V10" s="11">
        <f t="shared" si="3"/>
        <v>115982151879</v>
      </c>
      <c r="W10" s="11">
        <f t="shared" si="3"/>
        <v>116965882167</v>
      </c>
      <c r="X10" s="11">
        <f t="shared" si="3"/>
        <v>122185036488</v>
      </c>
      <c r="Y10" s="11">
        <f t="shared" si="3"/>
        <v>132178486506.38741</v>
      </c>
      <c r="Z10" s="11">
        <f t="shared" si="3"/>
        <v>143993638543.8363</v>
      </c>
      <c r="AA10" s="11">
        <f t="shared" si="3"/>
        <v>169810521226.12839</v>
      </c>
      <c r="AB10" s="11">
        <f t="shared" si="3"/>
        <v>211533087512.3371</v>
      </c>
      <c r="AC10" s="11">
        <f t="shared" si="3"/>
        <v>229761957048.78931</v>
      </c>
      <c r="AD10" s="11">
        <f t="shared" si="3"/>
        <v>265663361025.88989</v>
      </c>
      <c r="AE10" s="11">
        <f t="shared" si="3"/>
        <v>295165178110.85364</v>
      </c>
      <c r="AF10" s="11">
        <f t="shared" si="3"/>
        <v>328153480580.90924</v>
      </c>
      <c r="AG10" s="11">
        <f t="shared" si="3"/>
        <v>377988099747.40399</v>
      </c>
      <c r="AH10" s="11">
        <f t="shared" si="3"/>
        <v>381555380786.98486</v>
      </c>
      <c r="AI10" s="11">
        <f t="shared" si="3"/>
        <v>362403868841.00751</v>
      </c>
      <c r="AJ10" s="11">
        <f t="shared" si="3"/>
        <v>368565915961.16187</v>
      </c>
      <c r="AK10" s="11">
        <f t="shared" si="3"/>
        <v>357636430655.5871</v>
      </c>
      <c r="AL10" s="11">
        <f t="shared" si="3"/>
        <v>306581052342.68097</v>
      </c>
      <c r="AM10" s="11">
        <f t="shared" si="3"/>
        <v>283284360624.49939</v>
      </c>
      <c r="AN10" s="11">
        <f t="shared" si="3"/>
        <v>274184441766.62411</v>
      </c>
      <c r="AO10" s="11">
        <f t="shared" si="3"/>
        <v>298361785628.3924</v>
      </c>
      <c r="AP10" s="11">
        <f t="shared" si="3"/>
        <v>320615846805.33801</v>
      </c>
      <c r="AQ10" s="11">
        <f t="shared" si="3"/>
        <v>358955820753.45197</v>
      </c>
      <c r="AR10" s="11">
        <f t="shared" si="3"/>
        <v>383855406149.94525</v>
      </c>
      <c r="AS10" s="11">
        <f t="shared" si="3"/>
        <v>422601499103.58783</v>
      </c>
      <c r="AT10" s="11">
        <f t="shared" si="3"/>
        <v>387063888597.65686</v>
      </c>
      <c r="AU10" s="11">
        <f t="shared" si="3"/>
        <v>414320692049.20313</v>
      </c>
      <c r="AV10" s="11">
        <f t="shared" si="3"/>
        <v>216000546370.72562</v>
      </c>
      <c r="AW10" s="11"/>
    </row>
    <row r="12" spans="1:49" x14ac:dyDescent="0.3">
      <c r="C12" s="18">
        <v>1000000000</v>
      </c>
    </row>
    <row r="13" spans="1:49" ht="45" customHeight="1" x14ac:dyDescent="0.3">
      <c r="A13" s="48" t="str">
        <f t="shared" ref="A13:B21" si="4">M13</f>
        <v>PricingUCA.sumlong</v>
      </c>
      <c r="B13" s="48" t="str">
        <f t="shared" si="4"/>
        <v>PricingUCA</v>
      </c>
      <c r="C13" s="33">
        <f>AN13</f>
        <v>2015</v>
      </c>
      <c r="D13" s="34">
        <f t="shared" ref="D13:F21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L13" s="15"/>
      <c r="M13" s="40" t="str">
        <f>M1</f>
        <v>PricingUCA.sumlong</v>
      </c>
      <c r="N13" s="40" t="str">
        <f>N1</f>
        <v>PricingUCA</v>
      </c>
      <c r="O13" s="15">
        <f>O1+0</f>
        <v>1990</v>
      </c>
      <c r="P13" s="15">
        <f t="shared" ref="P13:AU13" si="6">P1+0</f>
        <v>1991</v>
      </c>
      <c r="Q13" s="15">
        <f t="shared" si="6"/>
        <v>1992</v>
      </c>
      <c r="R13" s="15">
        <f t="shared" si="6"/>
        <v>1993</v>
      </c>
      <c r="S13" s="15">
        <f t="shared" si="6"/>
        <v>1994</v>
      </c>
      <c r="T13" s="15">
        <f t="shared" si="6"/>
        <v>1995</v>
      </c>
      <c r="U13" s="15">
        <f t="shared" si="6"/>
        <v>1996</v>
      </c>
      <c r="V13" s="15">
        <f t="shared" si="6"/>
        <v>1997</v>
      </c>
      <c r="W13" s="15">
        <f t="shared" si="6"/>
        <v>1998</v>
      </c>
      <c r="X13" s="15">
        <f t="shared" si="6"/>
        <v>1999</v>
      </c>
      <c r="Y13" s="33">
        <f t="shared" si="6"/>
        <v>2000</v>
      </c>
      <c r="Z13" s="33">
        <f t="shared" si="6"/>
        <v>2001</v>
      </c>
      <c r="AA13" s="33">
        <f t="shared" si="6"/>
        <v>2002</v>
      </c>
      <c r="AB13" s="33">
        <f t="shared" si="6"/>
        <v>2003</v>
      </c>
      <c r="AC13" s="33">
        <f t="shared" si="6"/>
        <v>2004</v>
      </c>
      <c r="AD13" s="33">
        <f t="shared" si="6"/>
        <v>2005</v>
      </c>
      <c r="AE13" s="33">
        <f t="shared" si="6"/>
        <v>2006</v>
      </c>
      <c r="AF13" s="33">
        <f t="shared" si="6"/>
        <v>2007</v>
      </c>
      <c r="AG13" s="33">
        <f t="shared" si="6"/>
        <v>2008</v>
      </c>
      <c r="AH13" s="33">
        <f t="shared" si="6"/>
        <v>2009</v>
      </c>
      <c r="AI13" s="33">
        <f t="shared" si="6"/>
        <v>2010</v>
      </c>
      <c r="AJ13" s="33">
        <f t="shared" si="6"/>
        <v>2011</v>
      </c>
      <c r="AK13" s="33">
        <f t="shared" si="6"/>
        <v>2012</v>
      </c>
      <c r="AL13" s="33">
        <f t="shared" si="6"/>
        <v>2013</v>
      </c>
      <c r="AM13" s="33">
        <f t="shared" si="6"/>
        <v>2014</v>
      </c>
      <c r="AN13" s="33">
        <f t="shared" si="6"/>
        <v>2015</v>
      </c>
      <c r="AO13" s="33">
        <f t="shared" si="6"/>
        <v>2016</v>
      </c>
      <c r="AP13" s="33">
        <f t="shared" si="6"/>
        <v>2017</v>
      </c>
      <c r="AQ13" s="33">
        <f t="shared" si="6"/>
        <v>2018</v>
      </c>
      <c r="AR13" s="33">
        <f t="shared" si="6"/>
        <v>2019</v>
      </c>
      <c r="AS13" s="33">
        <f t="shared" si="6"/>
        <v>2020</v>
      </c>
      <c r="AT13" s="33">
        <f t="shared" si="6"/>
        <v>2021</v>
      </c>
      <c r="AU13" s="33">
        <f t="shared" si="6"/>
        <v>2022</v>
      </c>
      <c r="AV13" s="33">
        <f t="shared" ref="AV13" si="7">AV1+0</f>
        <v>2023</v>
      </c>
    </row>
    <row r="14" spans="1:49" x14ac:dyDescent="0.3">
      <c r="A14" s="4" t="str">
        <f t="shared" si="4"/>
        <v>Firm-Fixed-Price</v>
      </c>
      <c r="B14" s="4" t="str">
        <f t="shared" si="4"/>
        <v>FFP</v>
      </c>
      <c r="C14" s="24">
        <f>AN14</f>
        <v>173.62422058715154</v>
      </c>
      <c r="D14" s="24">
        <f t="shared" si="5"/>
        <v>226.92672660829132</v>
      </c>
      <c r="E14" s="24">
        <f t="shared" si="5"/>
        <v>221.29348815377099</v>
      </c>
      <c r="F14" s="24">
        <f>AV14</f>
        <v>90.454027402032253</v>
      </c>
      <c r="G14" s="12">
        <f>(E14/D14)-1</f>
        <v>-2.482404139307981E-2</v>
      </c>
      <c r="H14" s="8">
        <f>(E14/C14)-1</f>
        <v>0.27455424943256479</v>
      </c>
      <c r="I14" s="8">
        <f>F14/E14</f>
        <v>0.40875141946869281</v>
      </c>
      <c r="J14" s="21">
        <f>AU26</f>
        <v>0.53411160099020849</v>
      </c>
      <c r="K14" s="21">
        <f t="shared" ref="K14:K22" si="8">AV26</f>
        <v>0.43905252424266544</v>
      </c>
      <c r="L14" s="21"/>
      <c r="M14" s="1" t="str">
        <f t="shared" ref="M14:N14" si="9">M2</f>
        <v>Firm-Fixed-Price</v>
      </c>
      <c r="N14" s="1" t="str">
        <f t="shared" si="9"/>
        <v>FFP</v>
      </c>
      <c r="O14" s="10" t="str">
        <f t="shared" ref="O14:AU14" si="10">IF(O2="","",O2/VLOOKUP(O$13,deflator,2,FALSE)/$C$12)</f>
        <v/>
      </c>
      <c r="P14" s="10" t="str">
        <f t="shared" si="10"/>
        <v/>
      </c>
      <c r="Q14" s="10" t="str">
        <f t="shared" si="10"/>
        <v/>
      </c>
      <c r="R14" s="10" t="str">
        <f t="shared" si="10"/>
        <v/>
      </c>
      <c r="S14" s="10" t="str">
        <f t="shared" si="10"/>
        <v/>
      </c>
      <c r="T14" s="10" t="str">
        <f t="shared" si="10"/>
        <v/>
      </c>
      <c r="U14" s="10" t="str">
        <f t="shared" si="10"/>
        <v/>
      </c>
      <c r="V14" s="10" t="str">
        <f t="shared" si="10"/>
        <v/>
      </c>
      <c r="W14" s="10" t="str">
        <f t="shared" si="10"/>
        <v/>
      </c>
      <c r="X14" s="10" t="str">
        <f t="shared" si="10"/>
        <v/>
      </c>
      <c r="Y14" s="10">
        <f t="shared" si="10"/>
        <v>95.619870062953837</v>
      </c>
      <c r="Z14" s="10">
        <f t="shared" si="10"/>
        <v>107.55773288470226</v>
      </c>
      <c r="AA14" s="10">
        <f t="shared" si="10"/>
        <v>130.51336541522741</v>
      </c>
      <c r="AB14" s="10">
        <f t="shared" si="10"/>
        <v>166.38982375619835</v>
      </c>
      <c r="AC14" s="10">
        <f t="shared" si="10"/>
        <v>163.49821829046681</v>
      </c>
      <c r="AD14" s="10">
        <f t="shared" si="10"/>
        <v>184.86916895546787</v>
      </c>
      <c r="AE14" s="10">
        <f t="shared" si="10"/>
        <v>203.63318357665736</v>
      </c>
      <c r="AF14" s="10">
        <f t="shared" si="10"/>
        <v>227.04841122702365</v>
      </c>
      <c r="AG14" s="10">
        <f t="shared" si="10"/>
        <v>258.18092694211509</v>
      </c>
      <c r="AH14" s="10">
        <f t="shared" si="10"/>
        <v>249.17260099099929</v>
      </c>
      <c r="AI14" s="10">
        <f t="shared" si="10"/>
        <v>249.49257631408298</v>
      </c>
      <c r="AJ14" s="10">
        <f t="shared" si="10"/>
        <v>237.85513726877045</v>
      </c>
      <c r="AK14" s="10">
        <f t="shared" si="10"/>
        <v>216.99654872929852</v>
      </c>
      <c r="AL14" s="10">
        <f t="shared" si="10"/>
        <v>180.00393140831827</v>
      </c>
      <c r="AM14" s="10">
        <f t="shared" si="10"/>
        <v>176.58627455757838</v>
      </c>
      <c r="AN14" s="10">
        <f t="shared" si="10"/>
        <v>173.62422058715154</v>
      </c>
      <c r="AO14" s="10">
        <f t="shared" si="10"/>
        <v>179.81252561352915</v>
      </c>
      <c r="AP14" s="10">
        <f t="shared" si="10"/>
        <v>182.17937212114231</v>
      </c>
      <c r="AQ14" s="10">
        <f t="shared" si="10"/>
        <v>204.53014210220053</v>
      </c>
      <c r="AR14" s="10">
        <f t="shared" si="10"/>
        <v>216.50084327026144</v>
      </c>
      <c r="AS14" s="10">
        <f t="shared" si="10"/>
        <v>237.31473721919198</v>
      </c>
      <c r="AT14" s="10">
        <f t="shared" si="10"/>
        <v>226.92672660829132</v>
      </c>
      <c r="AU14" s="10">
        <f t="shared" si="10"/>
        <v>221.29348815377099</v>
      </c>
      <c r="AV14" s="10">
        <f>IF(AV2="","",AV2/VLOOKUP(AV$13,deflator,2,FALSE)/$C$12)</f>
        <v>90.454027402032253</v>
      </c>
    </row>
    <row r="15" spans="1:49" x14ac:dyDescent="0.3">
      <c r="A15" s="4" t="str">
        <f t="shared" si="4"/>
        <v>Less Common</v>
      </c>
      <c r="B15" s="4" t="str">
        <f t="shared" si="4"/>
        <v>Other FP</v>
      </c>
      <c r="C15" s="24">
        <f t="shared" ref="C15:C21" si="11">AN15</f>
        <v>11.415062059739173</v>
      </c>
      <c r="D15" s="24">
        <f t="shared" si="5"/>
        <v>12.083119720918589</v>
      </c>
      <c r="E15" s="24">
        <f t="shared" si="5"/>
        <v>18.5495241597119</v>
      </c>
      <c r="F15" s="24">
        <f t="shared" si="5"/>
        <v>7.8805454890303555</v>
      </c>
      <c r="G15" s="12">
        <f t="shared" ref="G15:G21" si="12">(E15/D15)-1</f>
        <v>0.53516017288138884</v>
      </c>
      <c r="H15" s="8">
        <f t="shared" ref="H15:H21" si="13">(E15/C15)-1</f>
        <v>0.62500423235857072</v>
      </c>
      <c r="I15" s="8">
        <f t="shared" ref="I15:I21" si="14">F15/E15</f>
        <v>0.42483814793191715</v>
      </c>
      <c r="J15" s="21">
        <f t="shared" ref="J15:J22" si="15">AU27</f>
        <v>4.4770933520040149E-2</v>
      </c>
      <c r="K15" s="21">
        <f t="shared" si="8"/>
        <v>3.8251181166204129E-2</v>
      </c>
      <c r="L15" s="21"/>
      <c r="M15" s="1" t="str">
        <f t="shared" ref="M15:N15" si="16">M3</f>
        <v>Less Common</v>
      </c>
      <c r="N15" s="1" t="str">
        <f t="shared" si="16"/>
        <v>Other FP</v>
      </c>
      <c r="O15" s="10" t="str">
        <f t="shared" ref="O15:AU15" si="17">IF(O3="","",O3/VLOOKUP(O$13,deflator,2,FALSE)/$C$12)</f>
        <v/>
      </c>
      <c r="P15" s="10" t="str">
        <f t="shared" si="17"/>
        <v/>
      </c>
      <c r="Q15" s="10" t="str">
        <f t="shared" si="17"/>
        <v/>
      </c>
      <c r="R15" s="10" t="str">
        <f t="shared" si="17"/>
        <v/>
      </c>
      <c r="S15" s="10" t="str">
        <f t="shared" si="17"/>
        <v/>
      </c>
      <c r="T15" s="10" t="str">
        <f t="shared" si="17"/>
        <v/>
      </c>
      <c r="U15" s="10" t="str">
        <f t="shared" si="17"/>
        <v/>
      </c>
      <c r="V15" s="10" t="str">
        <f t="shared" si="17"/>
        <v/>
      </c>
      <c r="W15" s="10" t="str">
        <f t="shared" si="17"/>
        <v/>
      </c>
      <c r="X15" s="10" t="str">
        <f t="shared" si="17"/>
        <v/>
      </c>
      <c r="Y15" s="10">
        <f t="shared" si="17"/>
        <v>11.051272110316491</v>
      </c>
      <c r="Z15" s="10">
        <f t="shared" si="17"/>
        <v>15.657671095191015</v>
      </c>
      <c r="AA15" s="10">
        <f t="shared" si="17"/>
        <v>16.03015306129253</v>
      </c>
      <c r="AB15" s="10">
        <f t="shared" si="17"/>
        <v>17.634442895086998</v>
      </c>
      <c r="AC15" s="10">
        <f t="shared" si="17"/>
        <v>20.548268208715367</v>
      </c>
      <c r="AD15" s="10">
        <f t="shared" si="17"/>
        <v>35.46838364387407</v>
      </c>
      <c r="AE15" s="10">
        <f t="shared" si="17"/>
        <v>30.558039063583987</v>
      </c>
      <c r="AF15" s="10">
        <f t="shared" si="17"/>
        <v>25.883936753564011</v>
      </c>
      <c r="AG15" s="10">
        <f t="shared" si="17"/>
        <v>33.858094700031401</v>
      </c>
      <c r="AH15" s="10">
        <f t="shared" si="17"/>
        <v>34.461448378000817</v>
      </c>
      <c r="AI15" s="10">
        <f t="shared" si="17"/>
        <v>24.852198580017191</v>
      </c>
      <c r="AJ15" s="10">
        <f t="shared" si="17"/>
        <v>27.608777854279783</v>
      </c>
      <c r="AK15" s="10">
        <f t="shared" si="17"/>
        <v>35.661932270012564</v>
      </c>
      <c r="AL15" s="10">
        <f t="shared" si="17"/>
        <v>23.402020500511117</v>
      </c>
      <c r="AM15" s="10">
        <f t="shared" si="17"/>
        <v>14.957775515716046</v>
      </c>
      <c r="AN15" s="10">
        <f t="shared" si="17"/>
        <v>11.415062059739173</v>
      </c>
      <c r="AO15" s="10">
        <f t="shared" si="17"/>
        <v>9.4394368296563851</v>
      </c>
      <c r="AP15" s="10">
        <f t="shared" si="17"/>
        <v>11.214912327848344</v>
      </c>
      <c r="AQ15" s="10">
        <f t="shared" si="17"/>
        <v>12.478513153604888</v>
      </c>
      <c r="AR15" s="10">
        <f t="shared" si="17"/>
        <v>11.794390044751687</v>
      </c>
      <c r="AS15" s="10">
        <f t="shared" si="17"/>
        <v>11.023165600334515</v>
      </c>
      <c r="AT15" s="10">
        <f t="shared" si="17"/>
        <v>12.083119720918589</v>
      </c>
      <c r="AU15" s="10">
        <f t="shared" si="17"/>
        <v>18.5495241597119</v>
      </c>
      <c r="AV15" s="10">
        <f t="shared" ref="AV15" si="18">IF(AV3="","",AV3/VLOOKUP(AV$13,deflator,2,FALSE)/$C$12)</f>
        <v>7.8805454890303555</v>
      </c>
    </row>
    <row r="16" spans="1:49" x14ac:dyDescent="0.3">
      <c r="A16" s="4" t="str">
        <f t="shared" si="4"/>
        <v>Less Common</v>
      </c>
      <c r="B16" s="4" t="str">
        <f t="shared" si="4"/>
        <v>T&amp;M/LH/FPLOE</v>
      </c>
      <c r="C16" s="24">
        <f t="shared" si="11"/>
        <v>3.1173807581007358</v>
      </c>
      <c r="D16" s="24">
        <f t="shared" si="5"/>
        <v>4.0332998182231403</v>
      </c>
      <c r="E16" s="24">
        <f t="shared" si="5"/>
        <v>3.7682821333728</v>
      </c>
      <c r="F16" s="24">
        <f t="shared" si="5"/>
        <v>2.3394981932099057</v>
      </c>
      <c r="G16" s="12">
        <f t="shared" si="12"/>
        <v>-6.570741001027125E-2</v>
      </c>
      <c r="H16" s="8">
        <f t="shared" si="13"/>
        <v>0.20879752131036633</v>
      </c>
      <c r="I16" s="8">
        <f t="shared" si="14"/>
        <v>0.62083944630651589</v>
      </c>
      <c r="J16" s="21">
        <f t="shared" si="15"/>
        <v>9.0950855356393672E-3</v>
      </c>
      <c r="K16" s="21">
        <f t="shared" si="8"/>
        <v>1.1355631326669779E-2</v>
      </c>
      <c r="L16" s="21"/>
      <c r="M16" s="1" t="str">
        <f t="shared" ref="M16:N16" si="19">M4</f>
        <v>Less Common</v>
      </c>
      <c r="N16" s="1" t="str">
        <f t="shared" si="19"/>
        <v>T&amp;M/LH/FPLOE</v>
      </c>
      <c r="O16" s="10" t="str">
        <f t="shared" ref="O16:AU16" si="20">IF(O4="","",O4/VLOOKUP(O$13,deflator,2,FALSE)/$C$12)</f>
        <v/>
      </c>
      <c r="P16" s="10" t="str">
        <f t="shared" si="20"/>
        <v/>
      </c>
      <c r="Q16" s="10" t="str">
        <f t="shared" si="20"/>
        <v/>
      </c>
      <c r="R16" s="10" t="str">
        <f t="shared" si="20"/>
        <v/>
      </c>
      <c r="S16" s="10" t="str">
        <f t="shared" si="20"/>
        <v/>
      </c>
      <c r="T16" s="10" t="str">
        <f t="shared" si="20"/>
        <v/>
      </c>
      <c r="U16" s="10" t="str">
        <f t="shared" si="20"/>
        <v/>
      </c>
      <c r="V16" s="10" t="str">
        <f t="shared" si="20"/>
        <v/>
      </c>
      <c r="W16" s="10" t="str">
        <f t="shared" si="20"/>
        <v/>
      </c>
      <c r="X16" s="10" t="str">
        <f t="shared" si="20"/>
        <v/>
      </c>
      <c r="Y16" s="10">
        <f t="shared" si="20"/>
        <v>8.3563520852692807</v>
      </c>
      <c r="Z16" s="10">
        <f t="shared" si="20"/>
        <v>7.6742399898052076</v>
      </c>
      <c r="AA16" s="10">
        <f t="shared" si="20"/>
        <v>9.5374239067405053</v>
      </c>
      <c r="AB16" s="10">
        <f t="shared" si="20"/>
        <v>12.447209382598887</v>
      </c>
      <c r="AC16" s="10">
        <f t="shared" si="20"/>
        <v>14.678510529652716</v>
      </c>
      <c r="AD16" s="10">
        <f t="shared" si="20"/>
        <v>16.600099382539643</v>
      </c>
      <c r="AE16" s="10">
        <f t="shared" si="20"/>
        <v>19.818919428582454</v>
      </c>
      <c r="AF16" s="10">
        <f t="shared" si="20"/>
        <v>21.103452688296592</v>
      </c>
      <c r="AG16" s="10">
        <f t="shared" si="20"/>
        <v>23.129897335733503</v>
      </c>
      <c r="AH16" s="10">
        <f t="shared" si="20"/>
        <v>21.603563016456889</v>
      </c>
      <c r="AI16" s="10">
        <f t="shared" si="20"/>
        <v>21.023776256113976</v>
      </c>
      <c r="AJ16" s="10">
        <f t="shared" si="20"/>
        <v>14.612893428712148</v>
      </c>
      <c r="AK16" s="10">
        <f t="shared" si="20"/>
        <v>10.507695026239128</v>
      </c>
      <c r="AL16" s="10">
        <f t="shared" si="20"/>
        <v>6.0270932791633909</v>
      </c>
      <c r="AM16" s="10">
        <f t="shared" si="20"/>
        <v>3.6271912469620147</v>
      </c>
      <c r="AN16" s="10">
        <f t="shared" si="20"/>
        <v>3.1173807581007358</v>
      </c>
      <c r="AO16" s="10">
        <f t="shared" si="20"/>
        <v>3.394928458594292</v>
      </c>
      <c r="AP16" s="10">
        <f t="shared" si="20"/>
        <v>3.6894862532153083</v>
      </c>
      <c r="AQ16" s="10">
        <f t="shared" si="20"/>
        <v>5.2531054529481649</v>
      </c>
      <c r="AR16" s="10">
        <f t="shared" si="20"/>
        <v>4.7858298174764826</v>
      </c>
      <c r="AS16" s="10">
        <f t="shared" si="20"/>
        <v>4.7799665243837453</v>
      </c>
      <c r="AT16" s="10">
        <f t="shared" si="20"/>
        <v>4.0332998182231403</v>
      </c>
      <c r="AU16" s="10">
        <f t="shared" si="20"/>
        <v>3.7682821333728</v>
      </c>
      <c r="AV16" s="10">
        <f t="shared" ref="AV16" si="21">IF(AV4="","",AV4/VLOOKUP(AV$13,deflator,2,FALSE)/$C$12)</f>
        <v>2.3394981932099057</v>
      </c>
    </row>
    <row r="17" spans="1:48" x14ac:dyDescent="0.3">
      <c r="A17" s="4" t="str">
        <f t="shared" si="4"/>
        <v>Incentive</v>
      </c>
      <c r="B17" s="4" t="str">
        <f t="shared" si="4"/>
        <v>Incentive</v>
      </c>
      <c r="C17" s="24">
        <f t="shared" si="11"/>
        <v>45.97925629074998</v>
      </c>
      <c r="D17" s="24">
        <f t="shared" si="5"/>
        <v>56.379837193395566</v>
      </c>
      <c r="E17" s="24">
        <f t="shared" si="5"/>
        <v>54.702331872466104</v>
      </c>
      <c r="F17" s="24">
        <f>AV17</f>
        <v>44.068611746277604</v>
      </c>
      <c r="G17" s="12">
        <f t="shared" si="12"/>
        <v>-2.9753638968045282E-2</v>
      </c>
      <c r="H17" s="8">
        <f t="shared" si="13"/>
        <v>0.18971763106727368</v>
      </c>
      <c r="I17" s="8">
        <f t="shared" si="14"/>
        <v>0.8056075534224002</v>
      </c>
      <c r="J17" s="21">
        <f t="shared" si="15"/>
        <v>0.13202896433174008</v>
      </c>
      <c r="K17" s="21">
        <f t="shared" si="8"/>
        <v>0.21390352406396504</v>
      </c>
      <c r="L17" s="21"/>
      <c r="M17" s="1" t="str">
        <f t="shared" ref="M17:N17" si="22">M5</f>
        <v>Incentive</v>
      </c>
      <c r="N17" s="1" t="str">
        <f t="shared" si="22"/>
        <v>Incentive</v>
      </c>
      <c r="O17" s="10" t="str">
        <f t="shared" ref="O17:AU17" si="23">IF(O5="","",O5/VLOOKUP(O$13,deflator,2,FALSE)/$C$12)</f>
        <v/>
      </c>
      <c r="P17" s="10" t="str">
        <f t="shared" si="23"/>
        <v/>
      </c>
      <c r="Q17" s="10" t="str">
        <f t="shared" si="23"/>
        <v/>
      </c>
      <c r="R17" s="10" t="str">
        <f t="shared" si="23"/>
        <v/>
      </c>
      <c r="S17" s="10" t="str">
        <f t="shared" si="23"/>
        <v/>
      </c>
      <c r="T17" s="10" t="str">
        <f t="shared" si="23"/>
        <v/>
      </c>
      <c r="U17" s="10" t="str">
        <f t="shared" si="23"/>
        <v/>
      </c>
      <c r="V17" s="10" t="str">
        <f t="shared" si="23"/>
        <v/>
      </c>
      <c r="W17" s="10" t="str">
        <f t="shared" si="23"/>
        <v/>
      </c>
      <c r="X17" s="10" t="str">
        <f t="shared" si="23"/>
        <v/>
      </c>
      <c r="Y17" s="10">
        <f t="shared" si="23"/>
        <v>9.0659490143133805</v>
      </c>
      <c r="Z17" s="10">
        <f t="shared" si="23"/>
        <v>11.052372330957581</v>
      </c>
      <c r="AA17" s="10">
        <f t="shared" si="23"/>
        <v>15.625732368790183</v>
      </c>
      <c r="AB17" s="10">
        <f t="shared" si="23"/>
        <v>17.034411164983826</v>
      </c>
      <c r="AC17" s="10">
        <f t="shared" si="23"/>
        <v>19.494135615863968</v>
      </c>
      <c r="AD17" s="10">
        <f t="shared" si="23"/>
        <v>24.652355874514893</v>
      </c>
      <c r="AE17" s="10">
        <f t="shared" si="23"/>
        <v>28.527173856343818</v>
      </c>
      <c r="AF17" s="10">
        <f t="shared" si="23"/>
        <v>25.448563820114909</v>
      </c>
      <c r="AG17" s="10">
        <f t="shared" si="23"/>
        <v>30.364241225270316</v>
      </c>
      <c r="AH17" s="10">
        <f t="shared" si="23"/>
        <v>30.836065869934355</v>
      </c>
      <c r="AI17" s="10">
        <f t="shared" si="23"/>
        <v>42.873501239502716</v>
      </c>
      <c r="AJ17" s="10">
        <f t="shared" si="23"/>
        <v>64.743166261175659</v>
      </c>
      <c r="AK17" s="10">
        <f t="shared" si="23"/>
        <v>53.167694279390105</v>
      </c>
      <c r="AL17" s="10">
        <f t="shared" si="23"/>
        <v>56.608931181733922</v>
      </c>
      <c r="AM17" s="10">
        <f t="shared" si="23"/>
        <v>46.039008007243154</v>
      </c>
      <c r="AN17" s="10">
        <f t="shared" si="23"/>
        <v>45.97925629074998</v>
      </c>
      <c r="AO17" s="10">
        <f t="shared" si="23"/>
        <v>45.350995678598089</v>
      </c>
      <c r="AP17" s="10">
        <f t="shared" si="23"/>
        <v>42.58593767332821</v>
      </c>
      <c r="AQ17" s="10">
        <f t="shared" si="23"/>
        <v>55.277808647427996</v>
      </c>
      <c r="AR17" s="10">
        <f t="shared" si="23"/>
        <v>67.389694466238211</v>
      </c>
      <c r="AS17" s="10">
        <f t="shared" si="23"/>
        <v>64.688752373979995</v>
      </c>
      <c r="AT17" s="10">
        <f t="shared" si="23"/>
        <v>56.379837193395566</v>
      </c>
      <c r="AU17" s="10">
        <f t="shared" si="23"/>
        <v>54.702331872466104</v>
      </c>
      <c r="AV17" s="10">
        <f t="shared" ref="AV17" si="24">IF(AV5="","",AV5/VLOOKUP(AV$13,deflator,2,FALSE)/$C$12)</f>
        <v>44.068611746277604</v>
      </c>
    </row>
    <row r="18" spans="1:48" x14ac:dyDescent="0.3">
      <c r="A18" s="4" t="str">
        <f t="shared" si="4"/>
        <v>Other Cost-Based</v>
      </c>
      <c r="B18" s="4" t="str">
        <f t="shared" si="4"/>
        <v>Other CB</v>
      </c>
      <c r="C18" s="24">
        <f t="shared" si="11"/>
        <v>88.38973433158634</v>
      </c>
      <c r="D18" s="24">
        <f t="shared" si="5"/>
        <v>89.335024825443625</v>
      </c>
      <c r="E18" s="24">
        <f t="shared" si="5"/>
        <v>88.612259401480898</v>
      </c>
      <c r="F18" s="24">
        <f t="shared" si="5"/>
        <v>48.046730897473935</v>
      </c>
      <c r="G18" s="12">
        <f t="shared" si="12"/>
        <v>-8.0905045403522058E-3</v>
      </c>
      <c r="H18" s="8">
        <f t="shared" si="13"/>
        <v>2.5175442779337143E-3</v>
      </c>
      <c r="I18" s="8">
        <f t="shared" si="14"/>
        <v>0.5422131341870623</v>
      </c>
      <c r="J18" s="21">
        <f t="shared" si="15"/>
        <v>0.21387360347177073</v>
      </c>
      <c r="K18" s="21">
        <f t="shared" si="8"/>
        <v>0.2332128163667597</v>
      </c>
      <c r="L18" s="21"/>
      <c r="M18" s="1" t="str">
        <f t="shared" ref="M18:N18" si="25">M6</f>
        <v>Other Cost-Based</v>
      </c>
      <c r="N18" s="1" t="str">
        <f t="shared" si="25"/>
        <v>Other CB</v>
      </c>
      <c r="O18" s="10" t="str">
        <f t="shared" ref="O18:AU18" si="26">IF(O6="","",O6/VLOOKUP(O$13,deflator,2,FALSE)/$C$12)</f>
        <v/>
      </c>
      <c r="P18" s="10" t="str">
        <f t="shared" si="26"/>
        <v/>
      </c>
      <c r="Q18" s="10" t="str">
        <f t="shared" si="26"/>
        <v/>
      </c>
      <c r="R18" s="10" t="str">
        <f t="shared" si="26"/>
        <v/>
      </c>
      <c r="S18" s="10" t="str">
        <f t="shared" si="26"/>
        <v/>
      </c>
      <c r="T18" s="10" t="str">
        <f t="shared" si="26"/>
        <v/>
      </c>
      <c r="U18" s="10" t="str">
        <f t="shared" si="26"/>
        <v/>
      </c>
      <c r="V18" s="10" t="str">
        <f t="shared" si="26"/>
        <v/>
      </c>
      <c r="W18" s="10" t="str">
        <f t="shared" si="26"/>
        <v/>
      </c>
      <c r="X18" s="10" t="str">
        <f t="shared" si="26"/>
        <v/>
      </c>
      <c r="Y18" s="10">
        <f t="shared" si="26"/>
        <v>54.811338155870345</v>
      </c>
      <c r="Z18" s="10">
        <f t="shared" si="26"/>
        <v>58.532350718182748</v>
      </c>
      <c r="AA18" s="10">
        <f t="shared" si="26"/>
        <v>63.883596678101398</v>
      </c>
      <c r="AB18" s="10">
        <f t="shared" si="26"/>
        <v>79.13975526495318</v>
      </c>
      <c r="AC18" s="10">
        <f t="shared" si="26"/>
        <v>91.236458292125036</v>
      </c>
      <c r="AD18" s="10">
        <f t="shared" si="26"/>
        <v>91.6764044307901</v>
      </c>
      <c r="AE18" s="10">
        <f t="shared" si="26"/>
        <v>99.493325708981814</v>
      </c>
      <c r="AF18" s="10">
        <f t="shared" si="26"/>
        <v>96.083232052012235</v>
      </c>
      <c r="AG18" s="10">
        <f t="shared" si="26"/>
        <v>94.497771949599198</v>
      </c>
      <c r="AH18" s="10">
        <f t="shared" si="26"/>
        <v>96.798511310705749</v>
      </c>
      <c r="AI18" s="10">
        <f t="shared" si="26"/>
        <v>103.00597949966823</v>
      </c>
      <c r="AJ18" s="10">
        <f t="shared" si="26"/>
        <v>106.40439312814199</v>
      </c>
      <c r="AK18" s="10">
        <f t="shared" si="26"/>
        <v>99.905213704573029</v>
      </c>
      <c r="AL18" s="10">
        <f t="shared" si="26"/>
        <v>92.048515403733347</v>
      </c>
      <c r="AM18" s="10">
        <f t="shared" si="26"/>
        <v>91.464822688210845</v>
      </c>
      <c r="AN18" s="10">
        <f t="shared" si="26"/>
        <v>88.38973433158634</v>
      </c>
      <c r="AO18" s="10">
        <f t="shared" si="26"/>
        <v>85.561656235506504</v>
      </c>
      <c r="AP18" s="10">
        <f t="shared" si="26"/>
        <v>90.005417904384259</v>
      </c>
      <c r="AQ18" s="10">
        <f t="shared" si="26"/>
        <v>88.077538192942896</v>
      </c>
      <c r="AR18" s="10">
        <f t="shared" si="26"/>
        <v>93.57715871391234</v>
      </c>
      <c r="AS18" s="10">
        <f t="shared" si="26"/>
        <v>90.951634787671566</v>
      </c>
      <c r="AT18" s="10">
        <f t="shared" si="26"/>
        <v>89.335024825443625</v>
      </c>
      <c r="AU18" s="10">
        <f t="shared" si="26"/>
        <v>88.612259401480898</v>
      </c>
      <c r="AV18" s="10">
        <f t="shared" ref="AV18" si="27">IF(AV6="","",AV6/VLOOKUP(AV$13,deflator,2,FALSE)/$C$12)</f>
        <v>48.046730897473935</v>
      </c>
    </row>
    <row r="19" spans="1:48" x14ac:dyDescent="0.3">
      <c r="A19" s="4" t="str">
        <f t="shared" si="4"/>
        <v>Undefinitized
Contract Award</v>
      </c>
      <c r="B19" s="4" t="str">
        <f t="shared" si="4"/>
        <v>UCA</v>
      </c>
      <c r="C19" s="24">
        <f t="shared" si="11"/>
        <v>5.2140414677133</v>
      </c>
      <c r="D19" s="24">
        <f t="shared" si="5"/>
        <v>25.124595661485664</v>
      </c>
      <c r="E19" s="24">
        <f t="shared" si="5"/>
        <v>27.3943388664004</v>
      </c>
      <c r="F19" s="24">
        <f t="shared" si="5"/>
        <v>13.23154781953378</v>
      </c>
      <c r="G19" s="12">
        <f t="shared" si="12"/>
        <v>9.0339491846792352E-2</v>
      </c>
      <c r="H19" s="8">
        <f t="shared" si="13"/>
        <v>4.2539549284433713</v>
      </c>
      <c r="I19" s="8">
        <f t="shared" si="14"/>
        <v>0.48300299868753133</v>
      </c>
      <c r="J19" s="21">
        <f t="shared" si="15"/>
        <v>6.6118683889307556E-2</v>
      </c>
      <c r="K19" s="21">
        <f t="shared" si="8"/>
        <v>6.4224276537556607E-2</v>
      </c>
      <c r="L19" s="21"/>
      <c r="M19" s="1" t="str">
        <f t="shared" ref="M19:N21" si="28">M7</f>
        <v>Undefinitized
Contract Award</v>
      </c>
      <c r="N19" s="1" t="str">
        <f t="shared" si="28"/>
        <v>UCA</v>
      </c>
      <c r="O19" s="10" t="str">
        <f t="shared" ref="O19:AU21" si="29">IF(O7="","",O7/VLOOKUP(O$13,deflator,2,FALSE)/$C$12)</f>
        <v/>
      </c>
      <c r="P19" s="10" t="str">
        <f t="shared" si="29"/>
        <v/>
      </c>
      <c r="Q19" s="10" t="str">
        <f t="shared" si="29"/>
        <v/>
      </c>
      <c r="R19" s="10" t="str">
        <f t="shared" si="29"/>
        <v/>
      </c>
      <c r="S19" s="10" t="str">
        <f t="shared" si="29"/>
        <v/>
      </c>
      <c r="T19" s="10" t="str">
        <f t="shared" si="29"/>
        <v/>
      </c>
      <c r="U19" s="10" t="str">
        <f t="shared" si="29"/>
        <v/>
      </c>
      <c r="V19" s="10" t="str">
        <f t="shared" si="29"/>
        <v/>
      </c>
      <c r="W19" s="10" t="str">
        <f t="shared" si="29"/>
        <v/>
      </c>
      <c r="X19" s="10" t="str">
        <f t="shared" si="29"/>
        <v/>
      </c>
      <c r="Y19" s="10">
        <f t="shared" si="29"/>
        <v>14.827620165196441</v>
      </c>
      <c r="Z19" s="10">
        <f t="shared" si="29"/>
        <v>16.222019181962693</v>
      </c>
      <c r="AA19" s="10">
        <f t="shared" si="29"/>
        <v>14.801868443270561</v>
      </c>
      <c r="AB19" s="10">
        <f t="shared" si="29"/>
        <v>15.544086310317013</v>
      </c>
      <c r="AC19" s="10">
        <f t="shared" si="29"/>
        <v>17.784834264980461</v>
      </c>
      <c r="AD19" s="10">
        <f t="shared" si="29"/>
        <v>18.058465325966054</v>
      </c>
      <c r="AE19" s="10">
        <f t="shared" si="29"/>
        <v>18.729480560437295</v>
      </c>
      <c r="AF19" s="10">
        <f t="shared" si="29"/>
        <v>24.042758594439722</v>
      </c>
      <c r="AG19" s="10">
        <f t="shared" si="29"/>
        <v>19.565487110008625</v>
      </c>
      <c r="AH19" s="10">
        <f t="shared" si="29"/>
        <v>21.61494491175797</v>
      </c>
      <c r="AI19" s="10">
        <f t="shared" si="29"/>
        <v>30.602514288261382</v>
      </c>
      <c r="AJ19" s="10">
        <f t="shared" si="29"/>
        <v>19.044721286849274</v>
      </c>
      <c r="AK19" s="10">
        <f t="shared" si="29"/>
        <v>29.389307848425808</v>
      </c>
      <c r="AL19" s="10">
        <f t="shared" si="29"/>
        <v>20.230336885678064</v>
      </c>
      <c r="AM19" s="10">
        <f t="shared" si="29"/>
        <v>10.007289165963789</v>
      </c>
      <c r="AN19" s="10">
        <f t="shared" si="29"/>
        <v>5.2140414677133</v>
      </c>
      <c r="AO19" s="10">
        <f t="shared" si="29"/>
        <v>30.399065274775474</v>
      </c>
      <c r="AP19" s="10">
        <f t="shared" si="29"/>
        <v>43.934399209625219</v>
      </c>
      <c r="AQ19" s="10">
        <f t="shared" si="29"/>
        <v>44.278648330839701</v>
      </c>
      <c r="AR19" s="10">
        <f t="shared" si="29"/>
        <v>35.860522807114094</v>
      </c>
      <c r="AS19" s="10">
        <f t="shared" si="29"/>
        <v>58.313529345635359</v>
      </c>
      <c r="AT19" s="10">
        <f t="shared" si="29"/>
        <v>25.124595661485664</v>
      </c>
      <c r="AU19" s="10">
        <f t="shared" si="29"/>
        <v>27.3943388664004</v>
      </c>
      <c r="AV19" s="10">
        <f t="shared" ref="AV19:AV21" si="30">IF(AV7="","",AV7/VLOOKUP(AV$13,deflator,2,FALSE)/$C$12)</f>
        <v>13.23154781953378</v>
      </c>
    </row>
    <row r="20" spans="1:48" x14ac:dyDescent="0.3">
      <c r="A20" s="4" t="str">
        <f t="shared" si="4"/>
        <v>Unclear</v>
      </c>
      <c r="B20" s="4" t="str">
        <f t="shared" si="4"/>
        <v>Combination/Other</v>
      </c>
      <c r="C20" s="24">
        <f t="shared" si="11"/>
        <v>3.675490283548733E-4</v>
      </c>
      <c r="D20" s="24">
        <f t="shared" si="5"/>
        <v>0</v>
      </c>
      <c r="E20" s="24">
        <f t="shared" si="5"/>
        <v>4.6746199999999998E-4</v>
      </c>
      <c r="F20" s="24" t="str">
        <f t="shared" si="5"/>
        <v/>
      </c>
      <c r="G20" s="12" t="e">
        <f t="shared" si="12"/>
        <v>#DIV/0!</v>
      </c>
      <c r="H20" s="8">
        <f t="shared" si="13"/>
        <v>0.2718357659448345</v>
      </c>
      <c r="I20" s="8" t="e">
        <f t="shared" si="14"/>
        <v>#VALUE!</v>
      </c>
      <c r="J20" s="21">
        <f t="shared" si="15"/>
        <v>1.1282612936562821E-6</v>
      </c>
      <c r="K20" s="21" t="str">
        <f t="shared" si="8"/>
        <v/>
      </c>
      <c r="L20" s="21"/>
      <c r="M20" s="1" t="str">
        <f t="shared" si="28"/>
        <v>Unclear</v>
      </c>
      <c r="N20" s="1" t="str">
        <f t="shared" si="28"/>
        <v>Combination/Other</v>
      </c>
      <c r="O20" s="10" t="str">
        <f t="shared" si="29"/>
        <v/>
      </c>
      <c r="P20" s="10" t="str">
        <f t="shared" si="29"/>
        <v/>
      </c>
      <c r="Q20" s="10" t="str">
        <f t="shared" si="29"/>
        <v/>
      </c>
      <c r="R20" s="10" t="str">
        <f t="shared" si="29"/>
        <v/>
      </c>
      <c r="S20" s="10" t="str">
        <f t="shared" si="29"/>
        <v/>
      </c>
      <c r="T20" s="10" t="str">
        <f t="shared" si="29"/>
        <v/>
      </c>
      <c r="U20" s="10" t="str">
        <f t="shared" si="29"/>
        <v/>
      </c>
      <c r="V20" s="10" t="str">
        <f t="shared" si="29"/>
        <v/>
      </c>
      <c r="W20" s="10" t="str">
        <f t="shared" si="29"/>
        <v/>
      </c>
      <c r="X20" s="10" t="str">
        <f t="shared" si="29"/>
        <v/>
      </c>
      <c r="Y20" s="10">
        <f t="shared" si="29"/>
        <v>8.4416140088125462E-3</v>
      </c>
      <c r="Z20" s="10">
        <f t="shared" si="29"/>
        <v>0.32540051907894868</v>
      </c>
      <c r="AA20" s="10">
        <f t="shared" si="29"/>
        <v>0.10244625047478242</v>
      </c>
      <c r="AB20" s="10">
        <f t="shared" si="29"/>
        <v>0.30869081842769536</v>
      </c>
      <c r="AC20" s="10">
        <f t="shared" si="29"/>
        <v>0.7365112558796898</v>
      </c>
      <c r="AD20" s="10">
        <f t="shared" si="29"/>
        <v>1.502921036772523</v>
      </c>
      <c r="AE20" s="10">
        <f t="shared" si="29"/>
        <v>5.3319934402811375</v>
      </c>
      <c r="AF20" s="10">
        <f t="shared" si="29"/>
        <v>25.830885567470382</v>
      </c>
      <c r="AG20" s="10">
        <f t="shared" si="29"/>
        <v>36.092458603501669</v>
      </c>
      <c r="AH20" s="10">
        <f t="shared" si="29"/>
        <v>44.644934176523954</v>
      </c>
      <c r="AI20" s="10">
        <f t="shared" si="29"/>
        <v>0.73944525646435322</v>
      </c>
      <c r="AJ20" s="10">
        <f t="shared" si="29"/>
        <v>0.3029770393323799</v>
      </c>
      <c r="AK20" s="10">
        <f t="shared" si="29"/>
        <v>-3.7212200872615312E-3</v>
      </c>
      <c r="AL20" s="10">
        <f t="shared" si="29"/>
        <v>-4.5827456465700356E-2</v>
      </c>
      <c r="AM20" s="10">
        <f t="shared" si="29"/>
        <v>-3.4371130840238809E-2</v>
      </c>
      <c r="AN20" s="10">
        <f t="shared" si="29"/>
        <v>3.675490283548733E-4</v>
      </c>
      <c r="AO20" s="10">
        <f t="shared" si="29"/>
        <v>0</v>
      </c>
      <c r="AP20" s="10">
        <f t="shared" si="29"/>
        <v>0</v>
      </c>
      <c r="AQ20" s="10">
        <f t="shared" si="29"/>
        <v>0</v>
      </c>
      <c r="AR20" s="10">
        <f t="shared" si="29"/>
        <v>0</v>
      </c>
      <c r="AS20" s="10">
        <f t="shared" si="29"/>
        <v>6.950396767587113E-5</v>
      </c>
      <c r="AT20" s="10">
        <f t="shared" si="29"/>
        <v>0</v>
      </c>
      <c r="AU20" s="10">
        <f t="shared" si="29"/>
        <v>4.6746199999999998E-4</v>
      </c>
      <c r="AV20" s="10" t="str">
        <f t="shared" si="30"/>
        <v/>
      </c>
    </row>
    <row r="21" spans="1:48" x14ac:dyDescent="0.3">
      <c r="A21" s="4" t="str">
        <f t="shared" si="4"/>
        <v>Unclear</v>
      </c>
      <c r="B21" s="4">
        <f t="shared" si="4"/>
        <v>0</v>
      </c>
      <c r="C21" s="24">
        <f t="shared" si="11"/>
        <v>1.1297985628835769</v>
      </c>
      <c r="D21" s="24">
        <f t="shared" si="5"/>
        <v>1.0692875949242953E-5</v>
      </c>
      <c r="E21" s="24">
        <f t="shared" si="5"/>
        <v>0</v>
      </c>
      <c r="F21" s="24">
        <f t="shared" si="5"/>
        <v>9.5379837943531944E-6</v>
      </c>
      <c r="G21" s="12">
        <f t="shared" si="12"/>
        <v>-1</v>
      </c>
      <c r="H21" s="8">
        <f t="shared" si="13"/>
        <v>-1</v>
      </c>
      <c r="I21" s="8" t="e">
        <f t="shared" si="14"/>
        <v>#DIV/0!</v>
      </c>
      <c r="J21" s="21">
        <f t="shared" si="15"/>
        <v>0</v>
      </c>
      <c r="K21" s="21">
        <f t="shared" si="8"/>
        <v>4.6296179190384182E-8</v>
      </c>
      <c r="L21" s="21"/>
      <c r="M21" s="1" t="str">
        <f t="shared" si="28"/>
        <v>Unclear</v>
      </c>
      <c r="N21" s="1">
        <f t="shared" si="28"/>
        <v>0</v>
      </c>
      <c r="O21" s="10">
        <f t="shared" si="29"/>
        <v>239.19968123054471</v>
      </c>
      <c r="P21" s="10">
        <f t="shared" si="29"/>
        <v>261.29072911994291</v>
      </c>
      <c r="Q21" s="10">
        <f t="shared" si="29"/>
        <v>231.05264270919878</v>
      </c>
      <c r="R21" s="10">
        <f t="shared" si="29"/>
        <v>222.03007008275242</v>
      </c>
      <c r="S21" s="10">
        <f t="shared" si="29"/>
        <v>209.75545071641369</v>
      </c>
      <c r="T21" s="10">
        <f t="shared" si="29"/>
        <v>204.40529624658194</v>
      </c>
      <c r="U21" s="10">
        <f t="shared" si="29"/>
        <v>203.82966328577427</v>
      </c>
      <c r="V21" s="10">
        <f t="shared" si="29"/>
        <v>196.10140143807629</v>
      </c>
      <c r="W21" s="10">
        <f t="shared" si="29"/>
        <v>195.32573317812</v>
      </c>
      <c r="X21" s="10">
        <f t="shared" si="29"/>
        <v>201.52929472562869</v>
      </c>
      <c r="Y21" s="10">
        <f t="shared" si="29"/>
        <v>19.823909373450423</v>
      </c>
      <c r="Z21" s="10">
        <f t="shared" si="29"/>
        <v>10.124886359750779</v>
      </c>
      <c r="AA21" s="10">
        <f t="shared" si="29"/>
        <v>13.215352683903818</v>
      </c>
      <c r="AB21" s="10">
        <f t="shared" si="29"/>
        <v>13.843808422218521</v>
      </c>
      <c r="AC21" s="10">
        <f t="shared" si="29"/>
        <v>13.789225170762702</v>
      </c>
      <c r="AD21" s="10">
        <f t="shared" si="29"/>
        <v>10.698362741506523</v>
      </c>
      <c r="AE21" s="10">
        <f t="shared" si="29"/>
        <v>6.5885867123433117</v>
      </c>
      <c r="AF21" s="10">
        <f t="shared" si="29"/>
        <v>1.1155758769678652</v>
      </c>
      <c r="AG21" s="10">
        <f t="shared" si="29"/>
        <v>8.1752205938307725</v>
      </c>
      <c r="AH21" s="10">
        <f t="shared" si="29"/>
        <v>4.3706991551739911</v>
      </c>
      <c r="AI21" s="10">
        <f t="shared" si="29"/>
        <v>1.51679420085796</v>
      </c>
      <c r="AJ21" s="10">
        <f t="shared" si="29"/>
        <v>2.0705587404092074</v>
      </c>
      <c r="AK21" s="10">
        <f t="shared" si="29"/>
        <v>4.7468864007980205</v>
      </c>
      <c r="AL21" s="10">
        <f t="shared" si="29"/>
        <v>0.86426919259586654</v>
      </c>
      <c r="AM21" s="10">
        <f t="shared" si="29"/>
        <v>1.032159668167292</v>
      </c>
      <c r="AN21" s="10">
        <f t="shared" si="29"/>
        <v>1.1297985628835769</v>
      </c>
      <c r="AO21" s="10">
        <f t="shared" si="29"/>
        <v>0.96959599773689531</v>
      </c>
      <c r="AP21" s="10">
        <f t="shared" si="29"/>
        <v>1.1018769079802737</v>
      </c>
      <c r="AQ21" s="10">
        <f t="shared" si="29"/>
        <v>2.3071991688199773E-5</v>
      </c>
      <c r="AR21" s="10">
        <f t="shared" si="29"/>
        <v>5.7010718032890969E-5</v>
      </c>
      <c r="AS21" s="10">
        <f t="shared" si="29"/>
        <v>3.4765657256334288E-4</v>
      </c>
      <c r="AT21" s="10">
        <f t="shared" si="29"/>
        <v>1.0692875949242953E-5</v>
      </c>
      <c r="AU21" s="10">
        <f t="shared" si="29"/>
        <v>0</v>
      </c>
      <c r="AV21" s="10">
        <f t="shared" si="30"/>
        <v>9.5379837943531944E-6</v>
      </c>
    </row>
    <row r="22" spans="1:48" x14ac:dyDescent="0.3">
      <c r="A22" s="4" t="str">
        <f t="shared" ref="A22" si="31">M22</f>
        <v>Grand Total</v>
      </c>
      <c r="B22" s="4">
        <f t="shared" ref="B22" si="32">N22</f>
        <v>0</v>
      </c>
      <c r="C22" s="24">
        <f t="shared" ref="C22" si="33">AN22</f>
        <v>328.86986160695301</v>
      </c>
      <c r="D22" s="24">
        <f t="shared" ref="D22" si="34">AT22</f>
        <v>413.88261452063392</v>
      </c>
      <c r="E22" s="24">
        <f t="shared" ref="E22" si="35">AU22</f>
        <v>414.3206920492031</v>
      </c>
      <c r="F22" s="24">
        <f t="shared" ref="F22" si="36">AV22</f>
        <v>206.02097108554165</v>
      </c>
      <c r="G22" s="12">
        <f t="shared" ref="G22" si="37">(E22/D22)-1</f>
        <v>1.0584583966557481E-3</v>
      </c>
      <c r="H22" s="8">
        <f t="shared" ref="H22" si="38">(E22/C22)-1</f>
        <v>0.25983174628624428</v>
      </c>
      <c r="I22" s="8">
        <f t="shared" ref="I22" si="39">F22/E22</f>
        <v>0.49725001680841807</v>
      </c>
      <c r="J22" s="21" t="b">
        <f t="shared" si="15"/>
        <v>1</v>
      </c>
      <c r="K22" s="21" t="b">
        <f t="shared" si="8"/>
        <v>1</v>
      </c>
      <c r="L22" s="21"/>
      <c r="M22" s="1" t="s">
        <v>24</v>
      </c>
      <c r="O22" s="10">
        <f t="shared" ref="O22:AV22" si="40">O10/VLOOKUP(O$13,deflator,2,FALSE)/$C$12</f>
        <v>239.19968123054471</v>
      </c>
      <c r="P22" s="10">
        <f t="shared" si="40"/>
        <v>261.29072911994291</v>
      </c>
      <c r="Q22" s="10">
        <f t="shared" si="40"/>
        <v>231.05264270919878</v>
      </c>
      <c r="R22" s="10">
        <f t="shared" si="40"/>
        <v>222.03007008275242</v>
      </c>
      <c r="S22" s="10">
        <f t="shared" si="40"/>
        <v>209.75545071641369</v>
      </c>
      <c r="T22" s="10">
        <f t="shared" si="40"/>
        <v>204.40529624658194</v>
      </c>
      <c r="U22" s="10">
        <f t="shared" si="40"/>
        <v>203.82966328577427</v>
      </c>
      <c r="V22" s="10">
        <f t="shared" si="40"/>
        <v>196.10140143807629</v>
      </c>
      <c r="W22" s="10">
        <f t="shared" si="40"/>
        <v>195.32573317812</v>
      </c>
      <c r="X22" s="10">
        <f t="shared" si="40"/>
        <v>201.52929472562869</v>
      </c>
      <c r="Y22" s="10">
        <f t="shared" si="40"/>
        <v>213.56475258137903</v>
      </c>
      <c r="Z22" s="10">
        <f t="shared" si="40"/>
        <v>227.14667307963123</v>
      </c>
      <c r="AA22" s="10">
        <f t="shared" si="40"/>
        <v>263.70993880780117</v>
      </c>
      <c r="AB22" s="10">
        <f t="shared" si="40"/>
        <v>322.3422280147845</v>
      </c>
      <c r="AC22" s="10">
        <f t="shared" si="40"/>
        <v>341.7661616284467</v>
      </c>
      <c r="AD22" s="10">
        <f t="shared" si="40"/>
        <v>383.52616139143163</v>
      </c>
      <c r="AE22" s="10">
        <f t="shared" si="40"/>
        <v>412.68070234721125</v>
      </c>
      <c r="AF22" s="10">
        <f t="shared" si="40"/>
        <v>446.55681657988941</v>
      </c>
      <c r="AG22" s="10">
        <f t="shared" si="40"/>
        <v>503.8640984600907</v>
      </c>
      <c r="AH22" s="10">
        <f t="shared" si="40"/>
        <v>503.50276780955312</v>
      </c>
      <c r="AI22" s="10">
        <f t="shared" si="40"/>
        <v>474.10678563496879</v>
      </c>
      <c r="AJ22" s="10">
        <f t="shared" si="40"/>
        <v>472.64262500767086</v>
      </c>
      <c r="AK22" s="10">
        <f t="shared" si="40"/>
        <v>450.37155703864988</v>
      </c>
      <c r="AL22" s="10">
        <f t="shared" si="40"/>
        <v>379.1392703952684</v>
      </c>
      <c r="AM22" s="10">
        <f t="shared" si="40"/>
        <v>343.68014971900129</v>
      </c>
      <c r="AN22" s="10">
        <f t="shared" si="40"/>
        <v>328.86986160695301</v>
      </c>
      <c r="AO22" s="10">
        <f t="shared" si="40"/>
        <v>354.9282040883968</v>
      </c>
      <c r="AP22" s="10">
        <f t="shared" si="40"/>
        <v>374.7114023975239</v>
      </c>
      <c r="AQ22" s="10">
        <f t="shared" si="40"/>
        <v>409.89577895195583</v>
      </c>
      <c r="AR22" s="10">
        <f t="shared" si="40"/>
        <v>429.90849613047237</v>
      </c>
      <c r="AS22" s="10">
        <f t="shared" si="40"/>
        <v>467.07220301173743</v>
      </c>
      <c r="AT22" s="10">
        <f t="shared" si="40"/>
        <v>413.88261452063392</v>
      </c>
      <c r="AU22" s="10">
        <f t="shared" si="40"/>
        <v>414.3206920492031</v>
      </c>
      <c r="AV22" s="10">
        <f t="shared" si="40"/>
        <v>206.02097108554165</v>
      </c>
    </row>
    <row r="23" spans="1:48" x14ac:dyDescent="0.3">
      <c r="M23" s="1" t="s">
        <v>21</v>
      </c>
      <c r="N23" s="15"/>
      <c r="O23" s="15" t="b">
        <f t="shared" ref="O23:AU23" si="41">O22=SUM(O14:O21)</f>
        <v>1</v>
      </c>
      <c r="P23" s="15" t="b">
        <f t="shared" si="41"/>
        <v>1</v>
      </c>
      <c r="Q23" s="15" t="b">
        <f t="shared" si="41"/>
        <v>1</v>
      </c>
      <c r="R23" s="15" t="b">
        <f t="shared" si="41"/>
        <v>1</v>
      </c>
      <c r="S23" s="15" t="b">
        <f t="shared" si="41"/>
        <v>1</v>
      </c>
      <c r="T23" s="15" t="b">
        <f t="shared" si="41"/>
        <v>1</v>
      </c>
      <c r="U23" s="15" t="b">
        <f t="shared" si="41"/>
        <v>1</v>
      </c>
      <c r="V23" s="15" t="b">
        <f t="shared" si="41"/>
        <v>1</v>
      </c>
      <c r="W23" s="15" t="b">
        <f t="shared" si="41"/>
        <v>1</v>
      </c>
      <c r="X23" s="15" t="b">
        <f t="shared" si="41"/>
        <v>1</v>
      </c>
      <c r="Y23" s="15" t="b">
        <f t="shared" si="41"/>
        <v>1</v>
      </c>
      <c r="Z23" s="15" t="b">
        <f t="shared" si="41"/>
        <v>1</v>
      </c>
      <c r="AA23" s="15" t="b">
        <f t="shared" si="41"/>
        <v>1</v>
      </c>
      <c r="AB23" s="15" t="b">
        <f t="shared" si="41"/>
        <v>1</v>
      </c>
      <c r="AC23" s="15" t="b">
        <f t="shared" si="41"/>
        <v>1</v>
      </c>
      <c r="AD23" s="15" t="b">
        <f t="shared" si="41"/>
        <v>1</v>
      </c>
      <c r="AE23" s="15" t="b">
        <f t="shared" si="41"/>
        <v>1</v>
      </c>
      <c r="AF23" s="15" t="b">
        <f t="shared" si="41"/>
        <v>1</v>
      </c>
      <c r="AG23" s="15" t="b">
        <f t="shared" si="41"/>
        <v>1</v>
      </c>
      <c r="AH23" s="15" t="b">
        <f t="shared" si="41"/>
        <v>1</v>
      </c>
      <c r="AI23" s="15" t="b">
        <f t="shared" si="41"/>
        <v>1</v>
      </c>
      <c r="AJ23" s="15" t="b">
        <f t="shared" si="41"/>
        <v>1</v>
      </c>
      <c r="AK23" s="15" t="b">
        <f t="shared" si="41"/>
        <v>1</v>
      </c>
      <c r="AL23" s="15" t="b">
        <f t="shared" si="41"/>
        <v>1</v>
      </c>
      <c r="AM23" s="15" t="b">
        <f t="shared" si="41"/>
        <v>1</v>
      </c>
      <c r="AN23" s="15" t="b">
        <f t="shared" si="41"/>
        <v>1</v>
      </c>
      <c r="AO23" s="15" t="b">
        <f t="shared" si="41"/>
        <v>1</v>
      </c>
      <c r="AP23" s="15" t="b">
        <f t="shared" si="41"/>
        <v>1</v>
      </c>
      <c r="AQ23" s="15" t="b">
        <f t="shared" si="41"/>
        <v>1</v>
      </c>
      <c r="AR23" s="15" t="b">
        <f t="shared" si="41"/>
        <v>1</v>
      </c>
      <c r="AS23" s="15" t="b">
        <f t="shared" si="41"/>
        <v>1</v>
      </c>
      <c r="AT23" s="15" t="b">
        <f t="shared" si="41"/>
        <v>1</v>
      </c>
      <c r="AU23" s="15" t="b">
        <f t="shared" si="41"/>
        <v>1</v>
      </c>
      <c r="AV23" s="15" t="b">
        <f>AV22=SUM(AV14:AV21)</f>
        <v>1</v>
      </c>
    </row>
    <row r="24" spans="1:48" x14ac:dyDescent="0.3">
      <c r="B24" s="8"/>
      <c r="C24" s="8"/>
      <c r="D24" s="4"/>
      <c r="E24" s="29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0"/>
      <c r="AO24" s="30"/>
      <c r="AP24" s="31"/>
      <c r="AQ24" s="31"/>
      <c r="AR24" s="31"/>
      <c r="AS24" s="30"/>
      <c r="AT24" s="30"/>
      <c r="AU24" s="30"/>
      <c r="AV24" s="30"/>
    </row>
    <row r="25" spans="1:48" x14ac:dyDescent="0.3">
      <c r="M25" s="1" t="s">
        <v>23</v>
      </c>
      <c r="N25" s="1" t="s">
        <v>22</v>
      </c>
      <c r="O25" s="6">
        <f t="shared" ref="O25:AR25" si="42">O13</f>
        <v>1990</v>
      </c>
      <c r="P25" s="6">
        <f t="shared" si="42"/>
        <v>1991</v>
      </c>
      <c r="Q25" s="6">
        <f t="shared" si="42"/>
        <v>1992</v>
      </c>
      <c r="R25" s="6">
        <f t="shared" si="42"/>
        <v>1993</v>
      </c>
      <c r="S25" s="6">
        <f t="shared" si="42"/>
        <v>1994</v>
      </c>
      <c r="T25" s="6">
        <f t="shared" si="42"/>
        <v>1995</v>
      </c>
      <c r="U25" s="6">
        <f t="shared" si="42"/>
        <v>1996</v>
      </c>
      <c r="V25" s="6">
        <f t="shared" si="42"/>
        <v>1997</v>
      </c>
      <c r="W25" s="6">
        <f t="shared" si="42"/>
        <v>1998</v>
      </c>
      <c r="X25" s="6">
        <f t="shared" si="42"/>
        <v>1999</v>
      </c>
      <c r="Y25" s="6">
        <f t="shared" si="42"/>
        <v>2000</v>
      </c>
      <c r="Z25" s="6">
        <f t="shared" si="42"/>
        <v>2001</v>
      </c>
      <c r="AA25" s="6">
        <f t="shared" si="42"/>
        <v>2002</v>
      </c>
      <c r="AB25" s="6">
        <f t="shared" si="42"/>
        <v>2003</v>
      </c>
      <c r="AC25" s="6">
        <f t="shared" si="42"/>
        <v>2004</v>
      </c>
      <c r="AD25" s="6">
        <f t="shared" si="42"/>
        <v>2005</v>
      </c>
      <c r="AE25" s="6">
        <f t="shared" si="42"/>
        <v>2006</v>
      </c>
      <c r="AF25" s="6">
        <f t="shared" si="42"/>
        <v>2007</v>
      </c>
      <c r="AG25" s="6">
        <f t="shared" si="42"/>
        <v>2008</v>
      </c>
      <c r="AH25" s="6">
        <f t="shared" si="42"/>
        <v>2009</v>
      </c>
      <c r="AI25" s="6">
        <f t="shared" si="42"/>
        <v>2010</v>
      </c>
      <c r="AJ25" s="6">
        <f t="shared" si="42"/>
        <v>2011</v>
      </c>
      <c r="AK25" s="6">
        <f t="shared" si="42"/>
        <v>2012</v>
      </c>
      <c r="AL25" s="6">
        <f t="shared" si="42"/>
        <v>2013</v>
      </c>
      <c r="AM25" s="6">
        <f t="shared" si="42"/>
        <v>2014</v>
      </c>
      <c r="AN25" s="6">
        <f t="shared" si="42"/>
        <v>2015</v>
      </c>
      <c r="AO25" s="6">
        <f t="shared" si="42"/>
        <v>2016</v>
      </c>
      <c r="AP25" s="6">
        <f t="shared" si="42"/>
        <v>2017</v>
      </c>
      <c r="AQ25" s="6">
        <f t="shared" si="42"/>
        <v>2018</v>
      </c>
      <c r="AR25" s="6">
        <f t="shared" si="42"/>
        <v>2019</v>
      </c>
      <c r="AS25" s="6">
        <f>AT13</f>
        <v>2021</v>
      </c>
      <c r="AT25" s="6"/>
      <c r="AU25" s="6">
        <f>AU13</f>
        <v>2022</v>
      </c>
      <c r="AV25" s="6">
        <f>AV13</f>
        <v>2023</v>
      </c>
    </row>
    <row r="26" spans="1:48" x14ac:dyDescent="0.3">
      <c r="E26" s="29"/>
      <c r="M26" s="1" t="str">
        <f t="shared" ref="M26:N26" si="43">M14</f>
        <v>Firm-Fixed-Price</v>
      </c>
      <c r="N26" s="1" t="str">
        <f t="shared" si="43"/>
        <v>FFP</v>
      </c>
      <c r="O26" s="8" t="str">
        <f t="shared" ref="O26:AR26" si="44">IF(O14="","",O14/O$22)</f>
        <v/>
      </c>
      <c r="P26" s="8" t="str">
        <f t="shared" si="44"/>
        <v/>
      </c>
      <c r="Q26" s="8" t="str">
        <f t="shared" si="44"/>
        <v/>
      </c>
      <c r="R26" s="8" t="str">
        <f t="shared" si="44"/>
        <v/>
      </c>
      <c r="S26" s="8" t="str">
        <f t="shared" si="44"/>
        <v/>
      </c>
      <c r="T26" s="8" t="str">
        <f t="shared" si="44"/>
        <v/>
      </c>
      <c r="U26" s="8" t="str">
        <f t="shared" si="44"/>
        <v/>
      </c>
      <c r="V26" s="8" t="str">
        <f t="shared" si="44"/>
        <v/>
      </c>
      <c r="W26" s="8" t="str">
        <f t="shared" si="44"/>
        <v/>
      </c>
      <c r="X26" s="8" t="str">
        <f t="shared" si="44"/>
        <v/>
      </c>
      <c r="Y26" s="12">
        <f t="shared" si="44"/>
        <v>0.4477324507306879</v>
      </c>
      <c r="Z26" s="12">
        <f t="shared" si="44"/>
        <v>0.47351665523622066</v>
      </c>
      <c r="AA26" s="12">
        <f t="shared" si="44"/>
        <v>0.49491257707336178</v>
      </c>
      <c r="AB26" s="12">
        <f t="shared" si="44"/>
        <v>0.51618996611442036</v>
      </c>
      <c r="AC26" s="12">
        <f t="shared" si="44"/>
        <v>0.47839206055810451</v>
      </c>
      <c r="AD26" s="12">
        <f t="shared" si="44"/>
        <v>0.48202492441392564</v>
      </c>
      <c r="AE26" s="12">
        <f t="shared" si="44"/>
        <v>0.4934400431579411</v>
      </c>
      <c r="AF26" s="12">
        <f t="shared" si="44"/>
        <v>0.50844238134343755</v>
      </c>
      <c r="AG26" s="12">
        <f t="shared" si="44"/>
        <v>0.51240191101363952</v>
      </c>
      <c r="AH26" s="12">
        <f t="shared" si="44"/>
        <v>0.49487831432387935</v>
      </c>
      <c r="AI26" s="12">
        <f t="shared" si="44"/>
        <v>0.52623709230387594</v>
      </c>
      <c r="AJ26" s="12">
        <f t="shared" si="44"/>
        <v>0.50324521040587511</v>
      </c>
      <c r="AK26" s="12">
        <f t="shared" si="44"/>
        <v>0.48181672518603647</v>
      </c>
      <c r="AL26" s="12">
        <f t="shared" si="44"/>
        <v>0.47476994725620669</v>
      </c>
      <c r="AM26" s="12">
        <f t="shared" si="44"/>
        <v>0.51380993258399799</v>
      </c>
      <c r="AN26" s="27">
        <f t="shared" si="44"/>
        <v>0.52794202466219775</v>
      </c>
      <c r="AO26" s="12">
        <f t="shared" si="44"/>
        <v>0.50661661581773265</v>
      </c>
      <c r="AP26" s="12">
        <f t="shared" si="44"/>
        <v>0.48618582449186276</v>
      </c>
      <c r="AQ26" s="12">
        <f t="shared" si="44"/>
        <v>0.49898084489953637</v>
      </c>
      <c r="AR26" s="12">
        <f t="shared" si="44"/>
        <v>0.50359749858154901</v>
      </c>
      <c r="AS26" s="27">
        <f t="shared" ref="AS26:AS33" si="45">IF(AT14="","",AT14/AT$22)</f>
        <v>0.54828765124894607</v>
      </c>
      <c r="AT26" s="27"/>
      <c r="AU26" s="27">
        <f t="shared" ref="AU26:AV33" si="46">IF(AU14="","",AU14/AU$22)</f>
        <v>0.53411160099020849</v>
      </c>
      <c r="AV26" s="27">
        <f t="shared" si="46"/>
        <v>0.43905252424266544</v>
      </c>
    </row>
    <row r="27" spans="1:48" x14ac:dyDescent="0.3">
      <c r="E27" s="29"/>
      <c r="M27" s="1" t="str">
        <f t="shared" ref="M27:N27" si="47">M15</f>
        <v>Less Common</v>
      </c>
      <c r="N27" s="1" t="str">
        <f t="shared" si="47"/>
        <v>Other FP</v>
      </c>
      <c r="O27" s="8" t="str">
        <f t="shared" ref="O27:AR27" si="48">IF(O15="","",O15/O$22)</f>
        <v/>
      </c>
      <c r="P27" s="8" t="str">
        <f t="shared" si="48"/>
        <v/>
      </c>
      <c r="Q27" s="8" t="str">
        <f t="shared" si="48"/>
        <v/>
      </c>
      <c r="R27" s="8" t="str">
        <f t="shared" si="48"/>
        <v/>
      </c>
      <c r="S27" s="8" t="str">
        <f t="shared" si="48"/>
        <v/>
      </c>
      <c r="T27" s="8" t="str">
        <f t="shared" si="48"/>
        <v/>
      </c>
      <c r="U27" s="8" t="str">
        <f t="shared" si="48"/>
        <v/>
      </c>
      <c r="V27" s="8" t="str">
        <f t="shared" si="48"/>
        <v/>
      </c>
      <c r="W27" s="8" t="str">
        <f t="shared" si="48"/>
        <v/>
      </c>
      <c r="X27" s="8" t="str">
        <f t="shared" si="48"/>
        <v/>
      </c>
      <c r="Y27" s="12">
        <f t="shared" si="48"/>
        <v>5.1746704344881982E-2</v>
      </c>
      <c r="Z27" s="12">
        <f t="shared" si="48"/>
        <v>6.8931985148212471E-2</v>
      </c>
      <c r="AA27" s="12">
        <f t="shared" si="48"/>
        <v>6.0787064506414884E-2</v>
      </c>
      <c r="AB27" s="12">
        <f t="shared" si="48"/>
        <v>5.4707206696722903E-2</v>
      </c>
      <c r="AC27" s="12">
        <f t="shared" si="48"/>
        <v>6.0123764479218834E-2</v>
      </c>
      <c r="AD27" s="12">
        <f t="shared" si="48"/>
        <v>9.2479698165034929E-2</v>
      </c>
      <c r="AE27" s="12">
        <f t="shared" si="48"/>
        <v>7.4047656916784554E-2</v>
      </c>
      <c r="AF27" s="12">
        <f t="shared" si="48"/>
        <v>5.7963367241385177E-2</v>
      </c>
      <c r="AG27" s="12">
        <f t="shared" si="48"/>
        <v>6.7196878689131656E-2</v>
      </c>
      <c r="AH27" s="12">
        <f t="shared" si="48"/>
        <v>6.8443413981461268E-2</v>
      </c>
      <c r="AI27" s="12">
        <f t="shared" si="48"/>
        <v>5.2418989419720639E-2</v>
      </c>
      <c r="AJ27" s="12">
        <f t="shared" si="48"/>
        <v>5.8413643614626802E-2</v>
      </c>
      <c r="AK27" s="12">
        <f t="shared" si="48"/>
        <v>7.9183358079942284E-2</v>
      </c>
      <c r="AL27" s="12">
        <f t="shared" si="48"/>
        <v>6.1724074312095242E-2</v>
      </c>
      <c r="AM27" s="12">
        <f t="shared" si="48"/>
        <v>4.3522372554672638E-2</v>
      </c>
      <c r="AN27" s="27">
        <f t="shared" si="48"/>
        <v>3.4709967048856004E-2</v>
      </c>
      <c r="AO27" s="12">
        <f t="shared" si="48"/>
        <v>2.6595341595635612E-2</v>
      </c>
      <c r="AP27" s="12">
        <f t="shared" si="48"/>
        <v>2.9929466400252923E-2</v>
      </c>
      <c r="AQ27" s="12">
        <f t="shared" si="48"/>
        <v>3.0443136510238382E-2</v>
      </c>
      <c r="AR27" s="12">
        <f t="shared" si="48"/>
        <v>2.7434652143213802E-2</v>
      </c>
      <c r="AS27" s="27">
        <f t="shared" si="45"/>
        <v>2.9194557338228545E-2</v>
      </c>
      <c r="AT27" s="27"/>
      <c r="AU27" s="27">
        <f t="shared" si="46"/>
        <v>4.4770933520040149E-2</v>
      </c>
      <c r="AV27" s="27">
        <f t="shared" si="46"/>
        <v>3.8251181166204129E-2</v>
      </c>
    </row>
    <row r="28" spans="1:48" x14ac:dyDescent="0.3">
      <c r="E28" s="29"/>
      <c r="M28" s="1" t="str">
        <f t="shared" ref="M28:N28" si="49">M16</f>
        <v>Less Common</v>
      </c>
      <c r="N28" s="1" t="str">
        <f t="shared" si="49"/>
        <v>T&amp;M/LH/FPLOE</v>
      </c>
      <c r="O28" s="8" t="str">
        <f t="shared" ref="O28:AR28" si="50">IF(O16="","",O16/O$22)</f>
        <v/>
      </c>
      <c r="P28" s="8" t="str">
        <f t="shared" si="50"/>
        <v/>
      </c>
      <c r="Q28" s="8" t="str">
        <f t="shared" si="50"/>
        <v/>
      </c>
      <c r="R28" s="8" t="str">
        <f t="shared" si="50"/>
        <v/>
      </c>
      <c r="S28" s="8" t="str">
        <f t="shared" si="50"/>
        <v/>
      </c>
      <c r="T28" s="8" t="str">
        <f t="shared" si="50"/>
        <v/>
      </c>
      <c r="U28" s="8" t="str">
        <f t="shared" si="50"/>
        <v/>
      </c>
      <c r="V28" s="8" t="str">
        <f t="shared" si="50"/>
        <v/>
      </c>
      <c r="W28" s="8" t="str">
        <f t="shared" si="50"/>
        <v/>
      </c>
      <c r="X28" s="8" t="str">
        <f t="shared" si="50"/>
        <v/>
      </c>
      <c r="Y28" s="12">
        <f t="shared" si="50"/>
        <v>3.9127955265394677E-2</v>
      </c>
      <c r="Z28" s="12">
        <f t="shared" si="50"/>
        <v>3.3785394634042627E-2</v>
      </c>
      <c r="AA28" s="12">
        <f t="shared" si="50"/>
        <v>3.6166342269305346E-2</v>
      </c>
      <c r="AB28" s="12">
        <f t="shared" si="50"/>
        <v>3.8614889086229141E-2</v>
      </c>
      <c r="AC28" s="12">
        <f t="shared" si="50"/>
        <v>4.2948987283330152E-2</v>
      </c>
      <c r="AD28" s="12">
        <f t="shared" si="50"/>
        <v>4.3282834532889586E-2</v>
      </c>
      <c r="AE28" s="12">
        <f t="shared" si="50"/>
        <v>4.8024827223221343E-2</v>
      </c>
      <c r="AF28" s="12">
        <f t="shared" si="50"/>
        <v>4.7258158211366516E-2</v>
      </c>
      <c r="AG28" s="12">
        <f t="shared" si="50"/>
        <v>4.5905031548036636E-2</v>
      </c>
      <c r="AH28" s="12">
        <f t="shared" si="50"/>
        <v>4.2906542719598921E-2</v>
      </c>
      <c r="AI28" s="12">
        <f t="shared" si="50"/>
        <v>4.434396826435829E-2</v>
      </c>
      <c r="AJ28" s="12">
        <f t="shared" si="50"/>
        <v>3.0917426096461326E-2</v>
      </c>
      <c r="AK28" s="12">
        <f t="shared" si="50"/>
        <v>2.3331169257958671E-2</v>
      </c>
      <c r="AL28" s="12">
        <f t="shared" si="50"/>
        <v>1.5896779230702998E-2</v>
      </c>
      <c r="AM28" s="12">
        <f t="shared" si="50"/>
        <v>1.0553973658146004E-2</v>
      </c>
      <c r="AN28" s="27">
        <f t="shared" si="50"/>
        <v>9.4790709701044491E-3</v>
      </c>
      <c r="AO28" s="12">
        <f t="shared" si="50"/>
        <v>9.5651132242755409E-3</v>
      </c>
      <c r="AP28" s="12">
        <f t="shared" si="50"/>
        <v>9.846207586982382E-3</v>
      </c>
      <c r="AQ28" s="12">
        <f t="shared" si="50"/>
        <v>1.2815710048001945E-2</v>
      </c>
      <c r="AR28" s="12">
        <f t="shared" si="50"/>
        <v>1.1132205714827365E-2</v>
      </c>
      <c r="AS28" s="27">
        <f t="shared" si="45"/>
        <v>9.745033197141123E-3</v>
      </c>
      <c r="AT28" s="27"/>
      <c r="AU28" s="27">
        <f t="shared" si="46"/>
        <v>9.0950855356393672E-3</v>
      </c>
      <c r="AV28" s="27">
        <f t="shared" si="46"/>
        <v>1.1355631326669779E-2</v>
      </c>
    </row>
    <row r="29" spans="1:48" x14ac:dyDescent="0.3">
      <c r="E29" s="29"/>
      <c r="M29" s="1" t="str">
        <f t="shared" ref="M29:N29" si="51">M17</f>
        <v>Incentive</v>
      </c>
      <c r="N29" s="1" t="str">
        <f t="shared" si="51"/>
        <v>Incentive</v>
      </c>
      <c r="O29" s="8" t="str">
        <f t="shared" ref="O29:AR29" si="52">IF(O17="","",O17/O$22)</f>
        <v/>
      </c>
      <c r="P29" s="8" t="str">
        <f t="shared" si="52"/>
        <v/>
      </c>
      <c r="Q29" s="8" t="str">
        <f t="shared" si="52"/>
        <v/>
      </c>
      <c r="R29" s="8" t="str">
        <f t="shared" si="52"/>
        <v/>
      </c>
      <c r="S29" s="8" t="str">
        <f t="shared" si="52"/>
        <v/>
      </c>
      <c r="T29" s="8" t="str">
        <f t="shared" si="52"/>
        <v/>
      </c>
      <c r="U29" s="8" t="str">
        <f t="shared" si="52"/>
        <v/>
      </c>
      <c r="V29" s="8" t="str">
        <f t="shared" si="52"/>
        <v/>
      </c>
      <c r="W29" s="8" t="str">
        <f t="shared" si="52"/>
        <v/>
      </c>
      <c r="X29" s="8" t="str">
        <f t="shared" si="52"/>
        <v/>
      </c>
      <c r="Y29" s="12">
        <f t="shared" si="52"/>
        <v>4.2450586553878046E-2</v>
      </c>
      <c r="Z29" s="12">
        <f t="shared" si="52"/>
        <v>4.865742553527487E-2</v>
      </c>
      <c r="AA29" s="12">
        <f t="shared" si="52"/>
        <v>5.9253482972360147E-2</v>
      </c>
      <c r="AB29" s="12">
        <f t="shared" si="52"/>
        <v>5.2845732530590217E-2</v>
      </c>
      <c r="AC29" s="12">
        <f t="shared" si="52"/>
        <v>5.7039396536445713E-2</v>
      </c>
      <c r="AD29" s="12">
        <f t="shared" si="52"/>
        <v>6.4278159761191334E-2</v>
      </c>
      <c r="AE29" s="12">
        <f t="shared" si="52"/>
        <v>6.9126503115094343E-2</v>
      </c>
      <c r="AF29" s="12">
        <f t="shared" si="52"/>
        <v>5.6988411945027691E-2</v>
      </c>
      <c r="AG29" s="12">
        <f t="shared" si="52"/>
        <v>6.0262759974504039E-2</v>
      </c>
      <c r="AH29" s="12">
        <f t="shared" si="52"/>
        <v>6.1243091083856588E-2</v>
      </c>
      <c r="AI29" s="12">
        <f t="shared" si="52"/>
        <v>9.0430051917697096E-2</v>
      </c>
      <c r="AJ29" s="12">
        <f t="shared" si="52"/>
        <v>0.13698122605874766</v>
      </c>
      <c r="AK29" s="12">
        <f t="shared" si="52"/>
        <v>0.11805295749355542</v>
      </c>
      <c r="AL29" s="12">
        <f t="shared" si="52"/>
        <v>0.14930906820260736</v>
      </c>
      <c r="AM29" s="12">
        <f t="shared" si="52"/>
        <v>0.13395888021139837</v>
      </c>
      <c r="AN29" s="38">
        <f t="shared" si="52"/>
        <v>0.13980988122803978</v>
      </c>
      <c r="AO29" s="12">
        <f t="shared" si="52"/>
        <v>0.1277751250991121</v>
      </c>
      <c r="AP29" s="12">
        <f t="shared" si="52"/>
        <v>0.11364996474846964</v>
      </c>
      <c r="AQ29" s="12">
        <f t="shared" si="52"/>
        <v>0.13485820417269323</v>
      </c>
      <c r="AR29" s="12">
        <f t="shared" si="52"/>
        <v>0.15675357680250682</v>
      </c>
      <c r="AS29" s="27">
        <f t="shared" si="45"/>
        <v>0.13622180593088135</v>
      </c>
      <c r="AT29" s="27"/>
      <c r="AU29" s="38">
        <f t="shared" si="46"/>
        <v>0.13202896433174008</v>
      </c>
      <c r="AV29" s="38">
        <f t="shared" si="46"/>
        <v>0.21390352406396504</v>
      </c>
    </row>
    <row r="30" spans="1:48" x14ac:dyDescent="0.3">
      <c r="E30" s="29"/>
      <c r="M30" s="1" t="str">
        <f t="shared" ref="M30:N30" si="53">M18</f>
        <v>Other Cost-Based</v>
      </c>
      <c r="N30" s="1" t="str">
        <f t="shared" si="53"/>
        <v>Other CB</v>
      </c>
      <c r="O30" s="8" t="str">
        <f t="shared" ref="O30:AR30" si="54">IF(O18="","",O18/O$22)</f>
        <v/>
      </c>
      <c r="P30" s="8" t="str">
        <f t="shared" si="54"/>
        <v/>
      </c>
      <c r="Q30" s="8" t="str">
        <f t="shared" si="54"/>
        <v/>
      </c>
      <c r="R30" s="8" t="str">
        <f t="shared" si="54"/>
        <v/>
      </c>
      <c r="S30" s="8" t="str">
        <f t="shared" si="54"/>
        <v/>
      </c>
      <c r="T30" s="8" t="str">
        <f t="shared" si="54"/>
        <v/>
      </c>
      <c r="U30" s="8" t="str">
        <f t="shared" si="54"/>
        <v/>
      </c>
      <c r="V30" s="8" t="str">
        <f t="shared" si="54"/>
        <v/>
      </c>
      <c r="W30" s="8" t="str">
        <f t="shared" si="54"/>
        <v/>
      </c>
      <c r="X30" s="8" t="str">
        <f t="shared" si="54"/>
        <v/>
      </c>
      <c r="Y30" s="12">
        <f t="shared" si="54"/>
        <v>0.25664973968485011</v>
      </c>
      <c r="Z30" s="12">
        <f t="shared" si="54"/>
        <v>0.25768526531604957</v>
      </c>
      <c r="AA30" s="12">
        <f t="shared" si="54"/>
        <v>0.24224948428910548</v>
      </c>
      <c r="AB30" s="12">
        <f t="shared" si="54"/>
        <v>0.24551469955504363</v>
      </c>
      <c r="AC30" s="12">
        <f t="shared" si="54"/>
        <v>0.26695579766411559</v>
      </c>
      <c r="AD30" s="12">
        <f t="shared" si="54"/>
        <v>0.23903559563756593</v>
      </c>
      <c r="AE30" s="12">
        <f t="shared" si="54"/>
        <v>0.24109032756581997</v>
      </c>
      <c r="AF30" s="12">
        <f t="shared" si="54"/>
        <v>0.21516462963861813</v>
      </c>
      <c r="AG30" s="12">
        <f t="shared" si="54"/>
        <v>0.18754615031791957</v>
      </c>
      <c r="AH30" s="12">
        <f t="shared" si="54"/>
        <v>0.19225020694885078</v>
      </c>
      <c r="AI30" s="12">
        <f t="shared" si="54"/>
        <v>0.21726324663696356</v>
      </c>
      <c r="AJ30" s="12">
        <f t="shared" si="54"/>
        <v>0.22512652794786564</v>
      </c>
      <c r="AK30" s="12">
        <f t="shared" si="54"/>
        <v>0.22182842620321022</v>
      </c>
      <c r="AL30" s="12">
        <f t="shared" si="54"/>
        <v>0.24278285735943142</v>
      </c>
      <c r="AM30" s="12">
        <f t="shared" si="54"/>
        <v>0.26613356274138622</v>
      </c>
      <c r="AN30" s="27">
        <f t="shared" si="54"/>
        <v>0.26876811970451958</v>
      </c>
      <c r="AO30" s="12">
        <f t="shared" si="54"/>
        <v>0.24106750393439264</v>
      </c>
      <c r="AP30" s="12">
        <f t="shared" si="54"/>
        <v>0.24019930359338063</v>
      </c>
      <c r="AQ30" s="12">
        <f t="shared" si="54"/>
        <v>0.2148778853447684</v>
      </c>
      <c r="AR30" s="12">
        <f t="shared" si="54"/>
        <v>0.21766761893794426</v>
      </c>
      <c r="AS30" s="27">
        <f t="shared" si="45"/>
        <v>0.21584628513307574</v>
      </c>
      <c r="AT30" s="27"/>
      <c r="AU30" s="27">
        <f t="shared" si="46"/>
        <v>0.21387360347177073</v>
      </c>
      <c r="AV30" s="27">
        <f t="shared" si="46"/>
        <v>0.2332128163667597</v>
      </c>
    </row>
    <row r="31" spans="1:48" x14ac:dyDescent="0.3">
      <c r="E31" s="29"/>
      <c r="M31" s="1" t="str">
        <f t="shared" ref="M31:N31" si="55">M19</f>
        <v>Undefinitized
Contract Award</v>
      </c>
      <c r="N31" s="1" t="str">
        <f t="shared" si="55"/>
        <v>UCA</v>
      </c>
      <c r="O31" s="8" t="str">
        <f t="shared" ref="O31:AR31" si="56">IF(O19="","",O19/O$22)</f>
        <v/>
      </c>
      <c r="P31" s="8" t="str">
        <f t="shared" si="56"/>
        <v/>
      </c>
      <c r="Q31" s="8" t="str">
        <f t="shared" si="56"/>
        <v/>
      </c>
      <c r="R31" s="8" t="str">
        <f t="shared" si="56"/>
        <v/>
      </c>
      <c r="S31" s="8" t="str">
        <f t="shared" si="56"/>
        <v/>
      </c>
      <c r="T31" s="8" t="str">
        <f t="shared" si="56"/>
        <v/>
      </c>
      <c r="U31" s="8" t="str">
        <f t="shared" si="56"/>
        <v/>
      </c>
      <c r="V31" s="8" t="str">
        <f t="shared" si="56"/>
        <v/>
      </c>
      <c r="W31" s="8" t="str">
        <f t="shared" si="56"/>
        <v/>
      </c>
      <c r="X31" s="8" t="str">
        <f t="shared" si="56"/>
        <v/>
      </c>
      <c r="Y31" s="12">
        <f t="shared" si="56"/>
        <v>6.9429154324266898E-2</v>
      </c>
      <c r="Z31" s="12">
        <f t="shared" si="56"/>
        <v>7.1416494734552902E-2</v>
      </c>
      <c r="AA31" s="12">
        <f t="shared" si="56"/>
        <v>5.6129353752034948E-2</v>
      </c>
      <c r="AB31" s="12">
        <f t="shared" si="56"/>
        <v>4.8222308339954979E-2</v>
      </c>
      <c r="AC31" s="12">
        <f t="shared" si="56"/>
        <v>5.2038019739108515E-2</v>
      </c>
      <c r="AD31" s="12">
        <f t="shared" si="56"/>
        <v>4.7085354648167946E-2</v>
      </c>
      <c r="AE31" s="12">
        <f t="shared" si="56"/>
        <v>4.5384919754932328E-2</v>
      </c>
      <c r="AF31" s="12">
        <f t="shared" si="56"/>
        <v>5.384031259130595E-2</v>
      </c>
      <c r="AG31" s="12">
        <f t="shared" si="56"/>
        <v>3.8830881521038432E-2</v>
      </c>
      <c r="AH31" s="12">
        <f t="shared" si="56"/>
        <v>4.2929148147073729E-2</v>
      </c>
      <c r="AI31" s="12">
        <f t="shared" si="56"/>
        <v>6.4547724722555044E-2</v>
      </c>
      <c r="AJ31" s="12">
        <f t="shared" si="56"/>
        <v>4.0294125580696796E-2</v>
      </c>
      <c r="AK31" s="12">
        <f t="shared" si="56"/>
        <v>6.5255692525679823E-2</v>
      </c>
      <c r="AL31" s="12">
        <f t="shared" si="56"/>
        <v>5.3358590009911396E-2</v>
      </c>
      <c r="AM31" s="12">
        <f t="shared" si="56"/>
        <v>2.9118030744999145E-2</v>
      </c>
      <c r="AN31" s="27">
        <f t="shared" si="56"/>
        <v>1.5854421692021243E-2</v>
      </c>
      <c r="AO31" s="12">
        <f t="shared" si="56"/>
        <v>8.5648491510706831E-2</v>
      </c>
      <c r="AP31" s="12">
        <f t="shared" si="56"/>
        <v>0.11724863168966523</v>
      </c>
      <c r="AQ31" s="12">
        <f t="shared" si="56"/>
        <v>0.10802416273730311</v>
      </c>
      <c r="AR31" s="12">
        <f t="shared" si="56"/>
        <v>8.3414315208673692E-2</v>
      </c>
      <c r="AS31" s="27">
        <f t="shared" si="45"/>
        <v>6.0704641316198821E-2</v>
      </c>
      <c r="AT31" s="27"/>
      <c r="AU31" s="38">
        <f t="shared" si="46"/>
        <v>6.6118683889307556E-2</v>
      </c>
      <c r="AV31" s="38">
        <f t="shared" si="46"/>
        <v>6.4224276537556607E-2</v>
      </c>
    </row>
    <row r="32" spans="1:48" x14ac:dyDescent="0.3">
      <c r="E32" s="29"/>
      <c r="M32" s="1" t="str">
        <f t="shared" ref="M32:N33" si="57">M20</f>
        <v>Unclear</v>
      </c>
      <c r="N32" s="1" t="str">
        <f t="shared" si="57"/>
        <v>Combination/Other</v>
      </c>
      <c r="O32" s="8" t="str">
        <f t="shared" ref="O32:AR33" si="58">IF(O20="","",O20/O$22)</f>
        <v/>
      </c>
      <c r="P32" s="8" t="str">
        <f t="shared" si="58"/>
        <v/>
      </c>
      <c r="Q32" s="8" t="str">
        <f t="shared" si="58"/>
        <v/>
      </c>
      <c r="R32" s="8" t="str">
        <f t="shared" si="58"/>
        <v/>
      </c>
      <c r="S32" s="8" t="str">
        <f t="shared" si="58"/>
        <v/>
      </c>
      <c r="T32" s="8" t="str">
        <f t="shared" si="58"/>
        <v/>
      </c>
      <c r="U32" s="8" t="str">
        <f t="shared" si="58"/>
        <v/>
      </c>
      <c r="V32" s="8" t="str">
        <f t="shared" si="58"/>
        <v/>
      </c>
      <c r="W32" s="8" t="str">
        <f t="shared" si="58"/>
        <v/>
      </c>
      <c r="X32" s="8" t="str">
        <f t="shared" si="58"/>
        <v/>
      </c>
      <c r="Y32" s="12">
        <f t="shared" si="58"/>
        <v>3.9527187453818543E-5</v>
      </c>
      <c r="Z32" s="12">
        <f t="shared" si="58"/>
        <v>1.4325568350493623E-3</v>
      </c>
      <c r="AA32" s="12">
        <f t="shared" si="58"/>
        <v>3.8848080939963355E-4</v>
      </c>
      <c r="AB32" s="12">
        <f t="shared" si="58"/>
        <v>9.5764932918915291E-4</v>
      </c>
      <c r="AC32" s="12">
        <f t="shared" si="58"/>
        <v>2.1550151494529549E-3</v>
      </c>
      <c r="AD32" s="12">
        <f t="shared" si="58"/>
        <v>3.9186923554834704E-3</v>
      </c>
      <c r="AE32" s="12">
        <f t="shared" si="58"/>
        <v>1.2920384718631777E-2</v>
      </c>
      <c r="AF32" s="12">
        <f t="shared" si="58"/>
        <v>5.784456671226116E-2</v>
      </c>
      <c r="AG32" s="12">
        <f t="shared" si="58"/>
        <v>7.1631336135691018E-2</v>
      </c>
      <c r="AH32" s="12">
        <f t="shared" si="58"/>
        <v>8.8668696640433628E-2</v>
      </c>
      <c r="AI32" s="12">
        <f t="shared" si="58"/>
        <v>1.5596597198540788E-3</v>
      </c>
      <c r="AJ32" s="12">
        <f t="shared" si="58"/>
        <v>6.41027751839908E-4</v>
      </c>
      <c r="AK32" s="12">
        <f t="shared" si="58"/>
        <v>-8.2625557256098761E-6</v>
      </c>
      <c r="AL32" s="12">
        <f t="shared" si="58"/>
        <v>-1.2087235494736099E-4</v>
      </c>
      <c r="AM32" s="12">
        <f t="shared" si="58"/>
        <v>-1.0000906618651449E-4</v>
      </c>
      <c r="AN32" s="27">
        <f t="shared" si="58"/>
        <v>1.1176123788264536E-6</v>
      </c>
      <c r="AO32" s="12">
        <f t="shared" si="58"/>
        <v>0</v>
      </c>
      <c r="AP32" s="12">
        <f t="shared" si="58"/>
        <v>0</v>
      </c>
      <c r="AQ32" s="12">
        <f t="shared" si="58"/>
        <v>0</v>
      </c>
      <c r="AR32" s="12">
        <f t="shared" si="58"/>
        <v>0</v>
      </c>
      <c r="AS32" s="27">
        <f t="shared" si="45"/>
        <v>0</v>
      </c>
      <c r="AT32" s="27"/>
      <c r="AU32" s="38">
        <f t="shared" si="46"/>
        <v>1.1282612936562821E-6</v>
      </c>
      <c r="AV32" s="38" t="str">
        <f t="shared" si="46"/>
        <v/>
      </c>
    </row>
    <row r="33" spans="5:48" x14ac:dyDescent="0.3">
      <c r="E33" s="29"/>
      <c r="M33" s="1" t="str">
        <f t="shared" si="57"/>
        <v>Unclear</v>
      </c>
      <c r="N33" s="1">
        <f t="shared" si="57"/>
        <v>0</v>
      </c>
      <c r="O33" s="8">
        <f t="shared" si="58"/>
        <v>1</v>
      </c>
      <c r="P33" s="8">
        <f t="shared" si="58"/>
        <v>1</v>
      </c>
      <c r="Q33" s="8">
        <f t="shared" si="58"/>
        <v>1</v>
      </c>
      <c r="R33" s="8">
        <f t="shared" si="58"/>
        <v>1</v>
      </c>
      <c r="S33" s="8">
        <f t="shared" si="58"/>
        <v>1</v>
      </c>
      <c r="T33" s="8">
        <f t="shared" si="58"/>
        <v>1</v>
      </c>
      <c r="U33" s="8">
        <f t="shared" si="58"/>
        <v>1</v>
      </c>
      <c r="V33" s="8">
        <f t="shared" si="58"/>
        <v>1</v>
      </c>
      <c r="W33" s="8">
        <f t="shared" si="58"/>
        <v>1</v>
      </c>
      <c r="X33" s="8">
        <f t="shared" si="58"/>
        <v>1</v>
      </c>
      <c r="Y33" s="12">
        <f t="shared" si="58"/>
        <v>9.2823881908586509E-2</v>
      </c>
      <c r="Z33" s="12">
        <f t="shared" si="58"/>
        <v>4.4574222560597565E-2</v>
      </c>
      <c r="AA33" s="12">
        <f t="shared" si="58"/>
        <v>5.0113214328017873E-2</v>
      </c>
      <c r="AB33" s="12">
        <f t="shared" si="58"/>
        <v>4.2947548347849612E-2</v>
      </c>
      <c r="AC33" s="12">
        <f t="shared" si="58"/>
        <v>4.0346958590223886E-2</v>
      </c>
      <c r="AD33" s="12">
        <f t="shared" si="58"/>
        <v>2.7894740485741309E-2</v>
      </c>
      <c r="AE33" s="12">
        <f t="shared" si="58"/>
        <v>1.5965337547574412E-2</v>
      </c>
      <c r="AF33" s="12">
        <f t="shared" si="58"/>
        <v>2.4981723165976746E-3</v>
      </c>
      <c r="AG33" s="12">
        <f t="shared" si="58"/>
        <v>1.6225050800038898E-2</v>
      </c>
      <c r="AH33" s="12">
        <f t="shared" si="58"/>
        <v>8.6805861548454911E-3</v>
      </c>
      <c r="AI33" s="12">
        <f t="shared" si="58"/>
        <v>3.199267014975382E-3</v>
      </c>
      <c r="AJ33" s="12">
        <f t="shared" si="58"/>
        <v>4.3808125438868379E-3</v>
      </c>
      <c r="AK33" s="12">
        <f t="shared" si="58"/>
        <v>1.053993380934279E-2</v>
      </c>
      <c r="AL33" s="12">
        <f t="shared" si="58"/>
        <v>2.2795559839919248E-3</v>
      </c>
      <c r="AM33" s="12">
        <f t="shared" si="58"/>
        <v>3.0032565715861193E-3</v>
      </c>
      <c r="AN33" s="27">
        <f t="shared" si="58"/>
        <v>3.4353970818823448E-3</v>
      </c>
      <c r="AO33" s="12">
        <f t="shared" si="58"/>
        <v>2.7318088181445626E-3</v>
      </c>
      <c r="AP33" s="12">
        <f t="shared" si="58"/>
        <v>2.9406014893865288E-3</v>
      </c>
      <c r="AQ33" s="12">
        <f t="shared" si="58"/>
        <v>5.6287458600309363E-8</v>
      </c>
      <c r="AR33" s="12">
        <f t="shared" si="58"/>
        <v>1.3261128483394491E-7</v>
      </c>
      <c r="AS33" s="27">
        <f t="shared" si="45"/>
        <v>2.5835528176576418E-8</v>
      </c>
      <c r="AT33" s="27"/>
      <c r="AU33" s="38">
        <f t="shared" si="46"/>
        <v>0</v>
      </c>
      <c r="AV33" s="38">
        <f t="shared" si="46"/>
        <v>4.6296179190384182E-8</v>
      </c>
    </row>
    <row r="34" spans="5:48" x14ac:dyDescent="0.3">
      <c r="E34" s="29"/>
      <c r="N34" s="29" t="s">
        <v>21</v>
      </c>
      <c r="O34" s="12">
        <f t="shared" ref="O34:Z34" si="59">IF(SUM(O26:O33)=1,1,FALSE)</f>
        <v>1</v>
      </c>
      <c r="P34" s="12">
        <f t="shared" si="59"/>
        <v>1</v>
      </c>
      <c r="Q34" s="12">
        <f t="shared" si="59"/>
        <v>1</v>
      </c>
      <c r="R34" s="12">
        <f t="shared" si="59"/>
        <v>1</v>
      </c>
      <c r="S34" s="12">
        <f t="shared" si="59"/>
        <v>1</v>
      </c>
      <c r="T34" s="12">
        <f t="shared" si="59"/>
        <v>1</v>
      </c>
      <c r="U34" s="12">
        <f t="shared" si="59"/>
        <v>1</v>
      </c>
      <c r="V34" s="12">
        <f t="shared" si="59"/>
        <v>1</v>
      </c>
      <c r="W34" s="12">
        <f t="shared" si="59"/>
        <v>1</v>
      </c>
      <c r="X34" s="12">
        <f t="shared" si="59"/>
        <v>1</v>
      </c>
      <c r="Y34" s="12">
        <f t="shared" si="59"/>
        <v>1</v>
      </c>
      <c r="Z34" s="12">
        <f t="shared" si="59"/>
        <v>1</v>
      </c>
      <c r="AA34" s="12" t="b">
        <f t="shared" ref="AA34:AS34" si="60">SUM(AA26:AA33)=1</f>
        <v>1</v>
      </c>
      <c r="AB34" s="12" t="b">
        <f t="shared" si="60"/>
        <v>1</v>
      </c>
      <c r="AC34" s="12" t="b">
        <f t="shared" si="60"/>
        <v>1</v>
      </c>
      <c r="AD34" s="12" t="b">
        <f t="shared" si="60"/>
        <v>1</v>
      </c>
      <c r="AE34" s="12" t="b">
        <f t="shared" si="60"/>
        <v>1</v>
      </c>
      <c r="AF34" s="12" t="b">
        <f t="shared" si="60"/>
        <v>1</v>
      </c>
      <c r="AG34" s="12" t="b">
        <f t="shared" si="60"/>
        <v>1</v>
      </c>
      <c r="AH34" s="12" t="b">
        <f t="shared" si="60"/>
        <v>1</v>
      </c>
      <c r="AI34" s="12" t="b">
        <f t="shared" si="60"/>
        <v>1</v>
      </c>
      <c r="AJ34" s="12" t="b">
        <f t="shared" si="60"/>
        <v>1</v>
      </c>
      <c r="AK34" s="12" t="b">
        <f t="shared" si="60"/>
        <v>1</v>
      </c>
      <c r="AL34" s="12" t="b">
        <f t="shared" si="60"/>
        <v>1</v>
      </c>
      <c r="AM34" s="12" t="b">
        <f t="shared" si="60"/>
        <v>1</v>
      </c>
      <c r="AN34" s="12" t="b">
        <f t="shared" si="60"/>
        <v>1</v>
      </c>
      <c r="AO34" s="12" t="b">
        <f t="shared" si="60"/>
        <v>1</v>
      </c>
      <c r="AP34" s="12" t="b">
        <f t="shared" si="60"/>
        <v>1</v>
      </c>
      <c r="AQ34" s="12" t="b">
        <f t="shared" si="60"/>
        <v>1</v>
      </c>
      <c r="AR34" s="12" t="b">
        <f t="shared" si="60"/>
        <v>1</v>
      </c>
      <c r="AS34" s="12" t="b">
        <f t="shared" si="60"/>
        <v>1</v>
      </c>
      <c r="AT34" s="12"/>
      <c r="AU34" s="12" t="b">
        <f>SUM(AU26:AU33)=1</f>
        <v>1</v>
      </c>
      <c r="AV34" s="12" t="b">
        <f>SUM(AV26:AV33)=1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8.88671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8671875" customWidth="1"/>
  </cols>
  <sheetData>
    <row r="1" spans="1:46" x14ac:dyDescent="0.3">
      <c r="A1" s="6"/>
      <c r="J1" t="s">
        <v>150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 t="s">
        <v>115</v>
      </c>
      <c r="S1" s="1" t="s">
        <v>116</v>
      </c>
      <c r="T1" s="1" t="s">
        <v>117</v>
      </c>
      <c r="U1" s="1" t="s">
        <v>118</v>
      </c>
      <c r="V1" s="1" t="s">
        <v>119</v>
      </c>
      <c r="W1" s="1" t="s">
        <v>120</v>
      </c>
      <c r="X1" s="1" t="s">
        <v>121</v>
      </c>
      <c r="Y1" s="1" t="s">
        <v>122</v>
      </c>
      <c r="Z1" s="1" t="s">
        <v>123</v>
      </c>
      <c r="AA1" s="1" t="s">
        <v>124</v>
      </c>
      <c r="AB1" s="1" t="s">
        <v>125</v>
      </c>
      <c r="AC1" s="1" t="s">
        <v>126</v>
      </c>
      <c r="AD1" s="1" t="s">
        <v>127</v>
      </c>
      <c r="AE1" s="1" t="s">
        <v>128</v>
      </c>
      <c r="AF1" s="1" t="s">
        <v>129</v>
      </c>
      <c r="AG1" s="1" t="s">
        <v>130</v>
      </c>
      <c r="AH1" s="1" t="s">
        <v>131</v>
      </c>
      <c r="AI1" s="1" t="s">
        <v>132</v>
      </c>
      <c r="AJ1" s="1" t="s">
        <v>133</v>
      </c>
      <c r="AK1" s="1" t="s">
        <v>134</v>
      </c>
      <c r="AL1" s="1" t="s">
        <v>135</v>
      </c>
      <c r="AM1" s="1" t="s">
        <v>136</v>
      </c>
      <c r="AN1" s="1" t="s">
        <v>137</v>
      </c>
      <c r="AO1" s="1" t="s">
        <v>138</v>
      </c>
      <c r="AP1" s="1" t="s">
        <v>139</v>
      </c>
      <c r="AQ1" s="1" t="s">
        <v>140</v>
      </c>
      <c r="AR1" s="1" t="s">
        <v>141</v>
      </c>
      <c r="AS1" s="1" t="s">
        <v>142</v>
      </c>
    </row>
    <row r="2" spans="1:46" x14ac:dyDescent="0.3">
      <c r="A2" s="31" t="str">
        <f>J2</f>
        <v>Award</v>
      </c>
      <c r="B2" s="31" t="str">
        <f t="shared" ref="B2:B8" si="0">K2</f>
        <v>Definitive</v>
      </c>
      <c r="J2" t="s">
        <v>151</v>
      </c>
      <c r="K2" s="1" t="s">
        <v>144</v>
      </c>
      <c r="L2" s="1"/>
      <c r="M2" s="11"/>
      <c r="N2" s="11"/>
      <c r="O2" s="11"/>
      <c r="P2" s="11"/>
      <c r="Q2" s="11"/>
      <c r="R2" s="11"/>
      <c r="S2" s="11"/>
      <c r="T2" s="11"/>
      <c r="U2" s="11"/>
      <c r="V2" s="11">
        <v>78898892683.376205</v>
      </c>
      <c r="W2" s="11">
        <v>83459809015.880096</v>
      </c>
      <c r="X2" s="11">
        <v>96184102212.592606</v>
      </c>
      <c r="Y2" s="11">
        <v>111039666923.992</v>
      </c>
      <c r="Z2" s="11">
        <v>111715483334.30701</v>
      </c>
      <c r="AA2" s="11">
        <v>118071118218.069</v>
      </c>
      <c r="AB2" s="11">
        <v>134351398180.923</v>
      </c>
      <c r="AC2" s="11">
        <v>149074730215.67401</v>
      </c>
      <c r="AD2" s="11">
        <v>168038917701.77399</v>
      </c>
      <c r="AE2" s="11">
        <v>170075876395.125</v>
      </c>
      <c r="AF2" s="11">
        <v>154834752297.48401</v>
      </c>
      <c r="AG2" s="11">
        <v>167502569779.25101</v>
      </c>
      <c r="AH2" s="11">
        <v>164923001489.39999</v>
      </c>
      <c r="AI2" s="11">
        <v>153234867600.65201</v>
      </c>
      <c r="AJ2" s="11">
        <v>137360997591.27699</v>
      </c>
      <c r="AK2" s="11">
        <v>136024992275.146</v>
      </c>
      <c r="AL2" s="11">
        <v>152615762959.62</v>
      </c>
      <c r="AM2" s="11">
        <v>161628277973.86401</v>
      </c>
      <c r="AN2" s="11">
        <v>166141116301.41501</v>
      </c>
      <c r="AO2" s="11">
        <v>183706227134.72198</v>
      </c>
      <c r="AP2" s="11">
        <v>210956282220.32401</v>
      </c>
      <c r="AQ2" s="11">
        <v>186682765509.79001</v>
      </c>
      <c r="AR2" s="11">
        <v>195132974669.40701</v>
      </c>
      <c r="AS2" s="11">
        <v>133946434474.228</v>
      </c>
      <c r="AT2" s="11"/>
    </row>
    <row r="3" spans="1:46" x14ac:dyDescent="0.3">
      <c r="A3" s="31" t="str">
        <f t="shared" ref="A3:A10" si="1">J3</f>
        <v>Award</v>
      </c>
      <c r="B3" s="31" t="str">
        <f t="shared" si="0"/>
        <v>Pur. Order</v>
      </c>
      <c r="J3" t="s">
        <v>151</v>
      </c>
      <c r="K3" s="1" t="s">
        <v>147</v>
      </c>
      <c r="L3" s="1"/>
      <c r="M3" s="11"/>
      <c r="N3" s="11"/>
      <c r="O3" s="11"/>
      <c r="P3" s="11"/>
      <c r="Q3" s="11"/>
      <c r="R3" s="11"/>
      <c r="S3" s="11"/>
      <c r="T3" s="11"/>
      <c r="U3" s="11"/>
      <c r="V3" s="11">
        <v>2505470822.0507002</v>
      </c>
      <c r="W3" s="11">
        <v>2920163760.8095002</v>
      </c>
      <c r="X3" s="11">
        <v>3769963481.6178002</v>
      </c>
      <c r="Y3" s="11">
        <v>5521714848.4998999</v>
      </c>
      <c r="Z3" s="11">
        <v>6287016338.1220999</v>
      </c>
      <c r="AA3" s="11">
        <v>8028852553.5993996</v>
      </c>
      <c r="AB3" s="11">
        <v>8386369340.6108999</v>
      </c>
      <c r="AC3" s="11">
        <v>9842872654.8843002</v>
      </c>
      <c r="AD3" s="11">
        <v>11212436903.134199</v>
      </c>
      <c r="AE3" s="11">
        <v>10576437053.5795</v>
      </c>
      <c r="AF3" s="11">
        <v>10736701477.942101</v>
      </c>
      <c r="AG3" s="11">
        <v>10117869036.973801</v>
      </c>
      <c r="AH3" s="11">
        <v>8180697726.8044996</v>
      </c>
      <c r="AI3" s="11">
        <v>7376304930.2075996</v>
      </c>
      <c r="AJ3" s="11">
        <v>8002841965.1805</v>
      </c>
      <c r="AK3" s="11">
        <v>8052856171.4333</v>
      </c>
      <c r="AL3" s="11">
        <v>8259581258.0830002</v>
      </c>
      <c r="AM3" s="11">
        <v>8322310599.7398996</v>
      </c>
      <c r="AN3" s="11">
        <v>10545484620.3251</v>
      </c>
      <c r="AO3" s="11">
        <v>10794314312.880301</v>
      </c>
      <c r="AP3" s="11">
        <v>9482972948.1009007</v>
      </c>
      <c r="AQ3" s="11">
        <v>8621984215.1224995</v>
      </c>
      <c r="AR3" s="11">
        <v>9396948059.8547993</v>
      </c>
      <c r="AS3" s="11">
        <v>4811676519.8094997</v>
      </c>
      <c r="AT3" s="11"/>
    </row>
    <row r="4" spans="1:46" x14ac:dyDescent="0.3">
      <c r="A4" s="31" t="str">
        <f t="shared" si="1"/>
        <v>Task Order</v>
      </c>
      <c r="B4" s="31" t="str">
        <f t="shared" si="0"/>
        <v>BOA or BPA</v>
      </c>
      <c r="J4" t="s">
        <v>152</v>
      </c>
      <c r="K4" s="1" t="s">
        <v>143</v>
      </c>
      <c r="L4" s="1"/>
      <c r="M4" s="11"/>
      <c r="N4" s="11"/>
      <c r="O4" s="11"/>
      <c r="P4" s="11"/>
      <c r="Q4" s="11"/>
      <c r="R4" s="11"/>
      <c r="S4" s="11"/>
      <c r="T4" s="11"/>
      <c r="U4" s="11"/>
      <c r="V4" s="11">
        <v>22108387</v>
      </c>
      <c r="W4" s="11">
        <v>25514742</v>
      </c>
      <c r="X4" s="11">
        <v>90223938</v>
      </c>
      <c r="Y4" s="11">
        <v>22233535.700300001</v>
      </c>
      <c r="Z4" s="11">
        <v>72827862.640599996</v>
      </c>
      <c r="AA4" s="11">
        <v>27530062.900400002</v>
      </c>
      <c r="AB4" s="11">
        <v>30839259.742600001</v>
      </c>
      <c r="AC4" s="11">
        <v>14644297.3806</v>
      </c>
      <c r="AD4" s="11">
        <v>17118429.366500001</v>
      </c>
      <c r="AE4" s="11">
        <v>16111405.900699999</v>
      </c>
      <c r="AF4" s="11">
        <v>887846603.08350003</v>
      </c>
      <c r="AG4" s="11">
        <v>4473484164.0994997</v>
      </c>
      <c r="AH4" s="11">
        <v>8819095201.1560001</v>
      </c>
      <c r="AI4" s="11">
        <v>9602971360.2096996</v>
      </c>
      <c r="AJ4" s="11">
        <v>10720769778.231899</v>
      </c>
      <c r="AK4" s="11">
        <v>12298917374.917299</v>
      </c>
      <c r="AL4" s="11">
        <v>13561326733.642599</v>
      </c>
      <c r="AM4" s="11">
        <v>16225733210.8724</v>
      </c>
      <c r="AN4" s="11">
        <v>19541438807.2887</v>
      </c>
      <c r="AO4" s="11">
        <v>17303776145.849899</v>
      </c>
      <c r="AP4" s="11">
        <v>16816489437.7251</v>
      </c>
      <c r="AQ4" s="11">
        <v>16907629986.115299</v>
      </c>
      <c r="AR4" s="11">
        <v>17830775902.676201</v>
      </c>
      <c r="AS4" s="11">
        <v>11217814301.98</v>
      </c>
      <c r="AT4" s="11"/>
    </row>
    <row r="5" spans="1:46" x14ac:dyDescent="0.3">
      <c r="A5" s="31" t="str">
        <f t="shared" si="1"/>
        <v>Task Order</v>
      </c>
      <c r="B5" s="31" t="str">
        <f t="shared" si="0"/>
        <v>FSS or GWAC</v>
      </c>
      <c r="J5" t="s">
        <v>152</v>
      </c>
      <c r="K5" s="1" t="s">
        <v>145</v>
      </c>
      <c r="L5" s="1"/>
      <c r="M5" s="11"/>
      <c r="N5" s="11"/>
      <c r="O5" s="11"/>
      <c r="P5" s="11"/>
      <c r="Q5" s="11"/>
      <c r="R5" s="11"/>
      <c r="S5" s="11"/>
      <c r="T5" s="11"/>
      <c r="U5" s="11"/>
      <c r="V5" s="11">
        <v>4592663209.6476002</v>
      </c>
      <c r="W5" s="11">
        <v>5732884027.7602997</v>
      </c>
      <c r="X5" s="11">
        <v>7941558781.7795</v>
      </c>
      <c r="Y5" s="11">
        <v>10080248698.686399</v>
      </c>
      <c r="Z5" s="11">
        <v>11639078406.2411</v>
      </c>
      <c r="AA5" s="11">
        <v>11884220655.950199</v>
      </c>
      <c r="AB5" s="11">
        <v>12759887497.305901</v>
      </c>
      <c r="AC5" s="11">
        <v>11980738057.1686</v>
      </c>
      <c r="AD5" s="11">
        <v>11254713756.4098</v>
      </c>
      <c r="AE5" s="11">
        <v>10624875017.4634</v>
      </c>
      <c r="AF5" s="11">
        <v>9237919194.7131004</v>
      </c>
      <c r="AG5" s="11">
        <v>8449402810.5044003</v>
      </c>
      <c r="AH5" s="11">
        <v>7741779597.6150999</v>
      </c>
      <c r="AI5" s="11">
        <v>6357452693.5307999</v>
      </c>
      <c r="AJ5" s="11">
        <v>6699377256.1133003</v>
      </c>
      <c r="AK5" s="11">
        <v>6255098450.6283998</v>
      </c>
      <c r="AL5" s="11">
        <v>7140388943.2649002</v>
      </c>
      <c r="AM5" s="11">
        <v>7232849952.9422998</v>
      </c>
      <c r="AN5" s="11">
        <v>8419435556.2833996</v>
      </c>
      <c r="AO5" s="11">
        <v>9612407636.0454998</v>
      </c>
      <c r="AP5" s="11">
        <v>10837213485.363001</v>
      </c>
      <c r="AQ5" s="11">
        <v>10961264006.4317</v>
      </c>
      <c r="AR5" s="11">
        <v>11312934464.2201</v>
      </c>
      <c r="AS5" s="11">
        <v>5434999440.9427004</v>
      </c>
      <c r="AT5" s="11"/>
    </row>
    <row r="6" spans="1:46" ht="30" customHeight="1" x14ac:dyDescent="0.3">
      <c r="A6" s="31" t="str">
        <f t="shared" si="1"/>
        <v>Task Order</v>
      </c>
      <c r="B6" s="31" t="str">
        <f t="shared" si="0"/>
        <v>Multi-Awd.</v>
      </c>
      <c r="J6" t="s">
        <v>152</v>
      </c>
      <c r="K6" s="15" t="s">
        <v>146</v>
      </c>
      <c r="L6" s="1"/>
      <c r="M6" s="11"/>
      <c r="N6" s="11"/>
      <c r="O6" s="11"/>
      <c r="P6" s="11"/>
      <c r="Q6" s="11"/>
      <c r="R6" s="11"/>
      <c r="S6" s="11"/>
      <c r="T6" s="11"/>
      <c r="U6" s="11"/>
      <c r="V6" s="11">
        <v>10166022895.449301</v>
      </c>
      <c r="W6" s="11">
        <v>11213712369.174801</v>
      </c>
      <c r="X6" s="11">
        <v>14130853391.508499</v>
      </c>
      <c r="Y6" s="11">
        <v>18212772361.086102</v>
      </c>
      <c r="Z6" s="11">
        <v>22288234926.3657</v>
      </c>
      <c r="AA6" s="11">
        <v>27724359366.9632</v>
      </c>
      <c r="AB6" s="11">
        <v>31793199181.5056</v>
      </c>
      <c r="AC6" s="11">
        <v>35613793479.539902</v>
      </c>
      <c r="AD6" s="11">
        <v>43641153086.186501</v>
      </c>
      <c r="AE6" s="11">
        <v>50296816228.9795</v>
      </c>
      <c r="AF6" s="11">
        <v>55822942442.679901</v>
      </c>
      <c r="AG6" s="11">
        <v>57123994957.900101</v>
      </c>
      <c r="AH6" s="11">
        <v>50511017276.050499</v>
      </c>
      <c r="AI6" s="11">
        <v>41723190543.243202</v>
      </c>
      <c r="AJ6" s="11">
        <v>38103523417.042801</v>
      </c>
      <c r="AK6" s="11">
        <v>34451858940.592201</v>
      </c>
      <c r="AL6" s="11">
        <v>37751461954.605499</v>
      </c>
      <c r="AM6" s="11">
        <v>40694881236.167801</v>
      </c>
      <c r="AN6" s="11">
        <v>47619504982.105698</v>
      </c>
      <c r="AO6" s="11">
        <v>51583055210.204803</v>
      </c>
      <c r="AP6" s="11">
        <v>56499475313.110001</v>
      </c>
      <c r="AQ6" s="11">
        <v>53582187770.715202</v>
      </c>
      <c r="AR6" s="11">
        <v>60094043321.397797</v>
      </c>
      <c r="AS6" s="11">
        <v>34094238207.321899</v>
      </c>
      <c r="AT6" s="11"/>
    </row>
    <row r="7" spans="1:46" x14ac:dyDescent="0.3">
      <c r="A7" s="31" t="str">
        <f t="shared" si="1"/>
        <v>Task Order</v>
      </c>
      <c r="B7" s="31" t="str">
        <f t="shared" si="0"/>
        <v>Single-Awd.</v>
      </c>
      <c r="J7" t="s">
        <v>152</v>
      </c>
      <c r="K7" s="1" t="s">
        <v>148</v>
      </c>
      <c r="L7" s="1"/>
      <c r="M7" s="11"/>
      <c r="N7" s="11"/>
      <c r="O7" s="11"/>
      <c r="P7" s="11"/>
      <c r="Q7" s="11"/>
      <c r="R7" s="11"/>
      <c r="S7" s="11"/>
      <c r="T7" s="11"/>
      <c r="U7" s="11"/>
      <c r="V7" s="11">
        <v>34011496296.419201</v>
      </c>
      <c r="W7" s="11">
        <v>39911581899.681198</v>
      </c>
      <c r="X7" s="11">
        <v>47103156910.696404</v>
      </c>
      <c r="Y7" s="11">
        <v>66287203829.372398</v>
      </c>
      <c r="Z7" s="11">
        <v>77507904216.561295</v>
      </c>
      <c r="AA7" s="11">
        <v>99727381253.129807</v>
      </c>
      <c r="AB7" s="11">
        <v>107754369959.416</v>
      </c>
      <c r="AC7" s="11">
        <v>121561783115.507</v>
      </c>
      <c r="AD7" s="11">
        <v>143795698437.035</v>
      </c>
      <c r="AE7" s="11">
        <v>139959900595.70999</v>
      </c>
      <c r="AF7" s="11">
        <v>130147624699.827</v>
      </c>
      <c r="AG7" s="11">
        <v>120157030111.66299</v>
      </c>
      <c r="AH7" s="11">
        <v>116629183519.395</v>
      </c>
      <c r="AI7" s="11">
        <v>87752292678.178497</v>
      </c>
      <c r="AJ7" s="11">
        <v>81835825820.909607</v>
      </c>
      <c r="AK7" s="11">
        <v>76543687526.443497</v>
      </c>
      <c r="AL7" s="11">
        <v>78983490410.973007</v>
      </c>
      <c r="AM7" s="11">
        <v>86322531253.927094</v>
      </c>
      <c r="AN7" s="11">
        <v>106686044991.409</v>
      </c>
      <c r="AO7" s="11">
        <v>110854473794.743</v>
      </c>
      <c r="AP7" s="11">
        <v>118007493710.3</v>
      </c>
      <c r="AQ7" s="11">
        <v>110305294319.073</v>
      </c>
      <c r="AR7" s="11">
        <v>120551707933.52299</v>
      </c>
      <c r="AS7" s="11">
        <v>72915839814.105392</v>
      </c>
      <c r="AT7" s="11"/>
    </row>
    <row r="8" spans="1:46" x14ac:dyDescent="0.3">
      <c r="A8" s="31" t="str">
        <f t="shared" si="1"/>
        <v>Task Order</v>
      </c>
      <c r="B8" s="31" t="str">
        <f t="shared" si="0"/>
        <v>Unlbd. IDV</v>
      </c>
      <c r="J8" t="s">
        <v>152</v>
      </c>
      <c r="K8" s="1" t="s">
        <v>149</v>
      </c>
      <c r="L8" s="1"/>
      <c r="M8" s="11"/>
      <c r="N8" s="11"/>
      <c r="O8" s="11"/>
      <c r="P8" s="11"/>
      <c r="Q8" s="11"/>
      <c r="R8" s="11"/>
      <c r="S8" s="11"/>
      <c r="T8" s="11"/>
      <c r="U8" s="11"/>
      <c r="V8" s="11">
        <v>1981483907.4444001</v>
      </c>
      <c r="W8" s="11">
        <v>729972728.53040004</v>
      </c>
      <c r="X8" s="11">
        <v>590546747.55079997</v>
      </c>
      <c r="Y8" s="11">
        <v>369206540</v>
      </c>
      <c r="Z8" s="11">
        <v>247197214</v>
      </c>
      <c r="AA8" s="11">
        <v>197410379.2969</v>
      </c>
      <c r="AB8" s="11">
        <v>87836372.3495</v>
      </c>
      <c r="AC8" s="11">
        <v>64251760.754600003</v>
      </c>
      <c r="AD8" s="11">
        <v>28061433.4987</v>
      </c>
      <c r="AE8" s="11">
        <v>5364090.2274000002</v>
      </c>
      <c r="AF8" s="11">
        <v>736082125.27869999</v>
      </c>
      <c r="AG8" s="11">
        <v>741565100.77020001</v>
      </c>
      <c r="AH8" s="11">
        <v>831655845.16579998</v>
      </c>
      <c r="AI8" s="11">
        <v>533972536.65920001</v>
      </c>
      <c r="AJ8" s="11">
        <v>561024795.74389994</v>
      </c>
      <c r="AK8" s="11">
        <v>557031027.46420002</v>
      </c>
      <c r="AL8" s="11">
        <v>49773368.202799998</v>
      </c>
      <c r="AM8" s="11">
        <v>189262577.8247</v>
      </c>
      <c r="AN8" s="11">
        <v>2795494.6247999999</v>
      </c>
      <c r="AO8" s="11">
        <v>1151915.5</v>
      </c>
      <c r="AP8" s="11">
        <v>1571988.665</v>
      </c>
      <c r="AQ8" s="11">
        <v>2762790.4101999998</v>
      </c>
      <c r="AR8" s="11">
        <v>1307698.125</v>
      </c>
      <c r="AS8" s="11"/>
      <c r="AT8" s="11"/>
    </row>
    <row r="9" spans="1:46" x14ac:dyDescent="0.3">
      <c r="A9" s="47" t="str">
        <f>IF(J9="","",J9)</f>
        <v/>
      </c>
      <c r="B9" s="47" t="str">
        <f>IF(K9="","",K9)</f>
        <v/>
      </c>
      <c r="L9" s="11">
        <v>120350129405</v>
      </c>
      <c r="M9" s="11">
        <v>136154193844</v>
      </c>
      <c r="N9" s="11">
        <v>123406660550</v>
      </c>
      <c r="O9" s="11">
        <v>121373382142</v>
      </c>
      <c r="P9" s="11">
        <v>117161902725</v>
      </c>
      <c r="Q9" s="11">
        <v>116592014868</v>
      </c>
      <c r="R9" s="11">
        <v>118448779098</v>
      </c>
      <c r="S9" s="11">
        <v>115982151879</v>
      </c>
      <c r="T9" s="11">
        <v>116965882167</v>
      </c>
      <c r="U9" s="11">
        <v>122185036488</v>
      </c>
      <c r="V9" s="11">
        <v>348305</v>
      </c>
      <c r="W9" s="11">
        <v>0</v>
      </c>
      <c r="X9" s="11">
        <v>115762.38280000001</v>
      </c>
      <c r="Y9" s="11">
        <v>40775</v>
      </c>
      <c r="Z9" s="11">
        <v>4214750.5508000003</v>
      </c>
      <c r="AA9" s="11">
        <v>2488535.9813999999</v>
      </c>
      <c r="AB9" s="11">
        <v>1278319</v>
      </c>
      <c r="AC9" s="11">
        <v>667000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/>
      <c r="AO9" s="11">
        <v>0</v>
      </c>
      <c r="AP9" s="11">
        <v>0</v>
      </c>
      <c r="AQ9" s="11"/>
      <c r="AR9" s="11"/>
      <c r="AS9" s="11">
        <v>0</v>
      </c>
      <c r="AT9" s="11"/>
    </row>
    <row r="10" spans="1:46" x14ac:dyDescent="0.3">
      <c r="A10" s="31" t="str">
        <f t="shared" si="1"/>
        <v>Subtotal</v>
      </c>
      <c r="B10" s="47" t="str">
        <f>IF(K10="","",K10)</f>
        <v/>
      </c>
      <c r="J10" t="s">
        <v>107</v>
      </c>
      <c r="L10" s="11">
        <f>SUBTOTAL(9,L2:L9)</f>
        <v>120350129405</v>
      </c>
      <c r="M10" s="11">
        <f t="shared" ref="M10:AS10" si="2">SUBTOTAL(9,M2:M9)</f>
        <v>136154193844</v>
      </c>
      <c r="N10" s="11">
        <f t="shared" si="2"/>
        <v>123406660550</v>
      </c>
      <c r="O10" s="11">
        <f t="shared" si="2"/>
        <v>121373382142</v>
      </c>
      <c r="P10" s="11">
        <f t="shared" si="2"/>
        <v>117161902725</v>
      </c>
      <c r="Q10" s="11">
        <f t="shared" si="2"/>
        <v>116592014868</v>
      </c>
      <c r="R10" s="11">
        <f t="shared" si="2"/>
        <v>118448779098</v>
      </c>
      <c r="S10" s="11">
        <f t="shared" si="2"/>
        <v>115982151879</v>
      </c>
      <c r="T10" s="11">
        <f t="shared" si="2"/>
        <v>116965882167</v>
      </c>
      <c r="U10" s="11">
        <f t="shared" si="2"/>
        <v>122185036488</v>
      </c>
      <c r="V10" s="11">
        <f t="shared" si="2"/>
        <v>132178486506.38741</v>
      </c>
      <c r="W10" s="11">
        <f t="shared" si="2"/>
        <v>143993638543.8363</v>
      </c>
      <c r="X10" s="11">
        <f t="shared" si="2"/>
        <v>169810521226.12842</v>
      </c>
      <c r="Y10" s="11">
        <f t="shared" si="2"/>
        <v>211533087512.3371</v>
      </c>
      <c r="Z10" s="11">
        <f t="shared" si="2"/>
        <v>229761957048.7886</v>
      </c>
      <c r="AA10" s="11">
        <f t="shared" si="2"/>
        <v>265663361025.89032</v>
      </c>
      <c r="AB10" s="11">
        <f t="shared" si="2"/>
        <v>295165178110.85352</v>
      </c>
      <c r="AC10" s="11">
        <f t="shared" si="2"/>
        <v>328153480580.90906</v>
      </c>
      <c r="AD10" s="11">
        <f t="shared" si="2"/>
        <v>377988099747.40466</v>
      </c>
      <c r="AE10" s="11">
        <f t="shared" si="2"/>
        <v>381555380786.98547</v>
      </c>
      <c r="AF10" s="11">
        <f t="shared" si="2"/>
        <v>362403868841.0083</v>
      </c>
      <c r="AG10" s="11">
        <f t="shared" si="2"/>
        <v>368565915961.16193</v>
      </c>
      <c r="AH10" s="11">
        <f t="shared" si="2"/>
        <v>357636430655.58691</v>
      </c>
      <c r="AI10" s="11">
        <f t="shared" si="2"/>
        <v>306581052342.68097</v>
      </c>
      <c r="AJ10" s="11">
        <f t="shared" si="2"/>
        <v>283284360624.49902</v>
      </c>
      <c r="AK10" s="11">
        <f t="shared" si="2"/>
        <v>274184441766.62485</v>
      </c>
      <c r="AL10" s="11">
        <f t="shared" si="2"/>
        <v>298361785628.39185</v>
      </c>
      <c r="AM10" s="11">
        <f t="shared" si="2"/>
        <v>320615846805.33826</v>
      </c>
      <c r="AN10" s="11">
        <f t="shared" si="2"/>
        <v>358955820753.45172</v>
      </c>
      <c r="AO10" s="11">
        <f t="shared" si="2"/>
        <v>383855406149.9455</v>
      </c>
      <c r="AP10" s="11">
        <f t="shared" si="2"/>
        <v>422601499103.58795</v>
      </c>
      <c r="AQ10" s="11">
        <f t="shared" si="2"/>
        <v>387063888597.6579</v>
      </c>
      <c r="AR10" s="11">
        <f t="shared" si="2"/>
        <v>414320692049.20392</v>
      </c>
      <c r="AS10" s="11">
        <f t="shared" si="2"/>
        <v>262421002758.38751</v>
      </c>
      <c r="AT10" s="11"/>
    </row>
    <row r="12" spans="1:46" x14ac:dyDescent="0.3">
      <c r="C12" s="18">
        <v>1000000000</v>
      </c>
    </row>
    <row r="13" spans="1:46" x14ac:dyDescent="0.3">
      <c r="C13" s="20">
        <f t="shared" ref="C13:C22" si="3">AL13</f>
        <v>2016</v>
      </c>
      <c r="D13" s="20">
        <f t="shared" ref="D13:E22" si="4">AR13</f>
        <v>2022</v>
      </c>
      <c r="E13" s="20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22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6">
        <f t="shared" si="5"/>
        <v>2000</v>
      </c>
      <c r="W13" s="6">
        <f t="shared" si="5"/>
        <v>2001</v>
      </c>
      <c r="X13" s="6">
        <f t="shared" si="5"/>
        <v>2002</v>
      </c>
      <c r="Y13" s="6">
        <f t="shared" si="5"/>
        <v>2003</v>
      </c>
      <c r="Z13" s="6">
        <f t="shared" si="5"/>
        <v>2004</v>
      </c>
      <c r="AA13" s="6">
        <f t="shared" si="5"/>
        <v>2005</v>
      </c>
      <c r="AB13" s="6">
        <f t="shared" si="5"/>
        <v>2006</v>
      </c>
      <c r="AC13" s="6">
        <f t="shared" si="5"/>
        <v>2007</v>
      </c>
      <c r="AD13" s="6">
        <f t="shared" si="5"/>
        <v>2008</v>
      </c>
      <c r="AE13" s="6">
        <f t="shared" si="5"/>
        <v>2009</v>
      </c>
      <c r="AF13" s="6">
        <f t="shared" si="5"/>
        <v>2010</v>
      </c>
      <c r="AG13" s="6">
        <f t="shared" si="5"/>
        <v>2011</v>
      </c>
      <c r="AH13" s="6">
        <f t="shared" si="5"/>
        <v>2012</v>
      </c>
      <c r="AI13" s="6">
        <f t="shared" si="5"/>
        <v>2013</v>
      </c>
      <c r="AJ13" s="6">
        <f t="shared" si="5"/>
        <v>2014</v>
      </c>
      <c r="AK13" s="6">
        <f t="shared" si="5"/>
        <v>2015</v>
      </c>
      <c r="AL13" s="6">
        <f t="shared" si="5"/>
        <v>2016</v>
      </c>
      <c r="AM13" s="6">
        <f t="shared" si="5"/>
        <v>2017</v>
      </c>
      <c r="AN13" s="6">
        <f t="shared" si="5"/>
        <v>2018</v>
      </c>
      <c r="AO13" s="6">
        <f t="shared" si="5"/>
        <v>2019</v>
      </c>
      <c r="AP13" s="6">
        <f t="shared" si="5"/>
        <v>2020</v>
      </c>
      <c r="AQ13" s="6">
        <f t="shared" si="5"/>
        <v>2021</v>
      </c>
      <c r="AR13" s="6">
        <f t="shared" si="5"/>
        <v>2022</v>
      </c>
      <c r="AS13" s="6">
        <f t="shared" si="5"/>
        <v>2023</v>
      </c>
    </row>
    <row r="14" spans="1:46" x14ac:dyDescent="0.3">
      <c r="A14" s="31" t="str">
        <f>A2</f>
        <v>Award</v>
      </c>
      <c r="B14" s="31" t="str">
        <f t="shared" ref="B14:B22" si="6">B2</f>
        <v>Definitive</v>
      </c>
      <c r="C14" s="13">
        <f t="shared" si="3"/>
        <v>181.55018930709787</v>
      </c>
      <c r="D14" s="13">
        <f t="shared" si="4"/>
        <v>195.13297466940702</v>
      </c>
      <c r="E14" s="13">
        <f t="shared" si="4"/>
        <v>127.75789213265787</v>
      </c>
      <c r="F14" s="12">
        <f t="shared" ref="F14:F22" si="7">(AS14/AR14)-1</f>
        <v>-0.34527779146961479</v>
      </c>
      <c r="G14" s="8">
        <f t="shared" ref="G14:G22" si="8">(AS14/AL14)-1</f>
        <v>-0.29629436014218979</v>
      </c>
      <c r="H14" s="21">
        <f t="shared" ref="H14:H19" si="9">AS26</f>
        <v>0.51042573980846051</v>
      </c>
      <c r="I14" s="21"/>
      <c r="J14" s="1" t="str">
        <f t="shared" ref="J14:K21" si="10">J2</f>
        <v>Award</v>
      </c>
      <c r="K14" s="1" t="str">
        <f t="shared" si="10"/>
        <v>Definitive</v>
      </c>
      <c r="L14" s="10" t="str">
        <f t="shared" ref="L14:AR21" si="11">IF(L2="","",L2/VLOOKUP(L$13,deflator,2,FALSE)/$C$12)</f>
        <v/>
      </c>
      <c r="M14" s="10" t="str">
        <f t="shared" si="11"/>
        <v/>
      </c>
      <c r="N14" s="10" t="str">
        <f t="shared" si="11"/>
        <v/>
      </c>
      <c r="O14" s="10" t="str">
        <f t="shared" si="11"/>
        <v/>
      </c>
      <c r="P14" s="10" t="str">
        <f t="shared" si="11"/>
        <v/>
      </c>
      <c r="Q14" s="10" t="str">
        <f t="shared" si="11"/>
        <v/>
      </c>
      <c r="R14" s="10" t="str">
        <f t="shared" si="11"/>
        <v/>
      </c>
      <c r="S14" s="10" t="str">
        <f t="shared" si="11"/>
        <v/>
      </c>
      <c r="T14" s="10" t="str">
        <f t="shared" si="11"/>
        <v/>
      </c>
      <c r="U14" s="10" t="str">
        <f t="shared" si="11"/>
        <v/>
      </c>
      <c r="V14" s="10">
        <f t="shared" si="11"/>
        <v>127.47931180204392</v>
      </c>
      <c r="W14" s="10">
        <f t="shared" si="11"/>
        <v>131.65594081468583</v>
      </c>
      <c r="X14" s="10">
        <f t="shared" si="11"/>
        <v>149.37062512745692</v>
      </c>
      <c r="Y14" s="10">
        <f t="shared" si="11"/>
        <v>169.20650123925239</v>
      </c>
      <c r="Z14" s="10">
        <f t="shared" si="11"/>
        <v>166.17447215391397</v>
      </c>
      <c r="AA14" s="10">
        <f t="shared" si="11"/>
        <v>170.45392547358801</v>
      </c>
      <c r="AB14" s="10">
        <f t="shared" si="11"/>
        <v>187.84136298696535</v>
      </c>
      <c r="AC14" s="10">
        <f t="shared" si="11"/>
        <v>202.86341878736744</v>
      </c>
      <c r="AD14" s="10">
        <f t="shared" si="11"/>
        <v>223.99852754781131</v>
      </c>
      <c r="AE14" s="10">
        <f t="shared" si="11"/>
        <v>224.43314605066084</v>
      </c>
      <c r="AF14" s="10">
        <f t="shared" si="11"/>
        <v>202.55911436903594</v>
      </c>
      <c r="AG14" s="10">
        <f t="shared" si="11"/>
        <v>214.80242976222002</v>
      </c>
      <c r="AH14" s="10">
        <f t="shared" si="11"/>
        <v>207.68753573597462</v>
      </c>
      <c r="AI14" s="10">
        <f t="shared" si="11"/>
        <v>189.50080397104395</v>
      </c>
      <c r="AJ14" s="10">
        <f t="shared" si="11"/>
        <v>166.6461505804663</v>
      </c>
      <c r="AK14" s="10">
        <f t="shared" si="11"/>
        <v>163.1548460458983</v>
      </c>
      <c r="AL14" s="10">
        <f t="shared" si="11"/>
        <v>181.55018930709787</v>
      </c>
      <c r="AM14" s="10">
        <f t="shared" si="11"/>
        <v>188.89883114060433</v>
      </c>
      <c r="AN14" s="10">
        <f t="shared" si="11"/>
        <v>189.71845097642449</v>
      </c>
      <c r="AO14" s="10">
        <f t="shared" si="11"/>
        <v>205.74639974313817</v>
      </c>
      <c r="AP14" s="10">
        <f t="shared" si="11"/>
        <v>233.15538559332109</v>
      </c>
      <c r="AQ14" s="10">
        <f t="shared" si="11"/>
        <v>199.61756534577955</v>
      </c>
      <c r="AR14" s="10">
        <f t="shared" si="11"/>
        <v>195.13297466940702</v>
      </c>
      <c r="AS14" s="10">
        <f>IF(AS2="","",AS2/VLOOKUP(AS$13,deflator,2,FALSE)/$C$12)</f>
        <v>127.75789213265787</v>
      </c>
    </row>
    <row r="15" spans="1:46" x14ac:dyDescent="0.3">
      <c r="A15" s="31" t="str">
        <f t="shared" ref="A15:A22" si="12">A3</f>
        <v>Award</v>
      </c>
      <c r="B15" s="31" t="str">
        <f t="shared" si="6"/>
        <v>Pur. Order</v>
      </c>
      <c r="C15" s="13">
        <f t="shared" si="3"/>
        <v>9.8255154770551485</v>
      </c>
      <c r="D15" s="13">
        <f t="shared" si="4"/>
        <v>9.3969480598547985</v>
      </c>
      <c r="E15" s="13">
        <f t="shared" si="4"/>
        <v>4.5893692669612776</v>
      </c>
      <c r="F15" s="12">
        <f t="shared" si="7"/>
        <v>-0.51161065936207883</v>
      </c>
      <c r="G15" s="8">
        <f t="shared" si="8"/>
        <v>-0.5329131303412511</v>
      </c>
      <c r="H15" s="21">
        <f t="shared" si="9"/>
        <v>1.8335714250126683E-2</v>
      </c>
      <c r="I15" s="21"/>
      <c r="J15" s="1" t="str">
        <f t="shared" si="10"/>
        <v>Award</v>
      </c>
      <c r="K15" s="1" t="str">
        <f t="shared" si="10"/>
        <v>Pur. Order</v>
      </c>
      <c r="L15" s="10" t="str">
        <f t="shared" si="11"/>
        <v/>
      </c>
      <c r="M15" s="10" t="str">
        <f t="shared" si="11"/>
        <v/>
      </c>
      <c r="N15" s="10" t="str">
        <f t="shared" si="11"/>
        <v/>
      </c>
      <c r="O15" s="10" t="str">
        <f t="shared" si="11"/>
        <v/>
      </c>
      <c r="P15" s="10" t="str">
        <f t="shared" si="11"/>
        <v/>
      </c>
      <c r="Q15" s="10" t="str">
        <f t="shared" si="11"/>
        <v/>
      </c>
      <c r="R15" s="10" t="str">
        <f t="shared" si="11"/>
        <v/>
      </c>
      <c r="S15" s="10" t="str">
        <f t="shared" si="11"/>
        <v/>
      </c>
      <c r="T15" s="10" t="str">
        <f t="shared" si="11"/>
        <v/>
      </c>
      <c r="U15" s="10" t="str">
        <f t="shared" si="11"/>
        <v/>
      </c>
      <c r="V15" s="10">
        <f t="shared" si="11"/>
        <v>4.0481644960071836</v>
      </c>
      <c r="W15" s="10">
        <f t="shared" si="11"/>
        <v>4.6064915771515169</v>
      </c>
      <c r="X15" s="10">
        <f t="shared" si="11"/>
        <v>5.8546245065768234</v>
      </c>
      <c r="Y15" s="10">
        <f t="shared" si="11"/>
        <v>8.4142007648045567</v>
      </c>
      <c r="Z15" s="10">
        <f t="shared" si="11"/>
        <v>9.3518068420659155</v>
      </c>
      <c r="AA15" s="10">
        <f t="shared" si="11"/>
        <v>11.590890773830436</v>
      </c>
      <c r="AB15" s="10">
        <f t="shared" si="11"/>
        <v>11.725274681035158</v>
      </c>
      <c r="AC15" s="10">
        <f t="shared" si="11"/>
        <v>13.394347885585358</v>
      </c>
      <c r="AD15" s="10">
        <f t="shared" si="11"/>
        <v>14.94635523053174</v>
      </c>
      <c r="AE15" s="10">
        <f t="shared" si="11"/>
        <v>13.95672973883125</v>
      </c>
      <c r="AF15" s="10">
        <f t="shared" si="11"/>
        <v>14.046050452796255</v>
      </c>
      <c r="AG15" s="10">
        <f t="shared" si="11"/>
        <v>12.974982151152187</v>
      </c>
      <c r="AH15" s="10">
        <f t="shared" si="11"/>
        <v>10.301952645399293</v>
      </c>
      <c r="AI15" s="10">
        <f t="shared" si="11"/>
        <v>9.1220473283716768</v>
      </c>
      <c r="AJ15" s="10">
        <f t="shared" si="11"/>
        <v>9.7090355383807765</v>
      </c>
      <c r="AK15" s="10">
        <f t="shared" si="11"/>
        <v>9.6589787428352309</v>
      </c>
      <c r="AL15" s="10">
        <f t="shared" si="11"/>
        <v>9.8255154770551485</v>
      </c>
      <c r="AM15" s="10">
        <f t="shared" si="11"/>
        <v>9.7264832886120356</v>
      </c>
      <c r="AN15" s="10">
        <f t="shared" si="11"/>
        <v>12.0420101387434</v>
      </c>
      <c r="AO15" s="10">
        <f t="shared" si="11"/>
        <v>12.08936323068812</v>
      </c>
      <c r="AP15" s="10">
        <f t="shared" si="11"/>
        <v>10.480874003914755</v>
      </c>
      <c r="AQ15" s="10">
        <f t="shared" si="11"/>
        <v>9.2193807648635744</v>
      </c>
      <c r="AR15" s="10">
        <f t="shared" si="11"/>
        <v>9.3969480598547985</v>
      </c>
      <c r="AS15" s="10">
        <f t="shared" ref="AS15:AS21" si="13">IF(AS3="","",AS3/VLOOKUP(AS$13,deflator,2,FALSE)/$C$12)</f>
        <v>4.5893692669612776</v>
      </c>
    </row>
    <row r="16" spans="1:46" x14ac:dyDescent="0.3">
      <c r="A16" s="31" t="str">
        <f t="shared" si="12"/>
        <v>Task Order</v>
      </c>
      <c r="B16" s="31" t="str">
        <f t="shared" si="6"/>
        <v>BOA or BPA</v>
      </c>
      <c r="C16" s="13">
        <f t="shared" si="3"/>
        <v>16.132419011001165</v>
      </c>
      <c r="D16" s="13">
        <f t="shared" si="4"/>
        <v>17.830775902676201</v>
      </c>
      <c r="E16" s="13">
        <f t="shared" si="4"/>
        <v>10.699533102034872</v>
      </c>
      <c r="F16" s="12">
        <f t="shared" si="7"/>
        <v>-0.3999401282123124</v>
      </c>
      <c r="G16" s="8">
        <f t="shared" si="8"/>
        <v>-0.33676821221054642</v>
      </c>
      <c r="H16" s="21">
        <f t="shared" si="9"/>
        <v>4.2747395155365304E-2</v>
      </c>
      <c r="I16" s="21"/>
      <c r="J16" s="1" t="str">
        <f t="shared" si="10"/>
        <v>Task Order</v>
      </c>
      <c r="K16" s="1" t="str">
        <f t="shared" si="10"/>
        <v>BOA or BPA</v>
      </c>
      <c r="L16" s="10" t="str">
        <f t="shared" si="11"/>
        <v/>
      </c>
      <c r="M16" s="10" t="str">
        <f t="shared" si="11"/>
        <v/>
      </c>
      <c r="N16" s="10" t="str">
        <f t="shared" si="11"/>
        <v/>
      </c>
      <c r="O16" s="10" t="str">
        <f t="shared" si="11"/>
        <v/>
      </c>
      <c r="P16" s="10" t="str">
        <f t="shared" si="11"/>
        <v/>
      </c>
      <c r="Q16" s="10" t="str">
        <f t="shared" si="11"/>
        <v/>
      </c>
      <c r="R16" s="10" t="str">
        <f t="shared" si="11"/>
        <v/>
      </c>
      <c r="S16" s="10" t="str">
        <f t="shared" si="11"/>
        <v/>
      </c>
      <c r="T16" s="10" t="str">
        <f t="shared" si="11"/>
        <v/>
      </c>
      <c r="U16" s="10" t="str">
        <f t="shared" si="11"/>
        <v/>
      </c>
      <c r="V16" s="10">
        <f t="shared" si="11"/>
        <v>3.5721185227826094E-2</v>
      </c>
      <c r="W16" s="10">
        <f t="shared" si="11"/>
        <v>4.0248922232913591E-2</v>
      </c>
      <c r="X16" s="10">
        <f t="shared" si="11"/>
        <v>0.14011469370201707</v>
      </c>
      <c r="Y16" s="10">
        <f t="shared" si="11"/>
        <v>3.3880314037693836E-2</v>
      </c>
      <c r="Z16" s="10">
        <f t="shared" si="11"/>
        <v>0.10832994023025437</v>
      </c>
      <c r="AA16" s="10">
        <f t="shared" si="11"/>
        <v>3.9743904866226962E-2</v>
      </c>
      <c r="AB16" s="10">
        <f t="shared" si="11"/>
        <v>4.3117441738552642E-2</v>
      </c>
      <c r="AC16" s="10">
        <f t="shared" si="11"/>
        <v>1.9928208007282046E-2</v>
      </c>
      <c r="AD16" s="10">
        <f t="shared" si="11"/>
        <v>2.2819136331456699E-2</v>
      </c>
      <c r="AE16" s="10">
        <f t="shared" si="11"/>
        <v>2.1260707810157889E-2</v>
      </c>
      <c r="AF16" s="10">
        <f t="shared" si="11"/>
        <v>1.1615055337875404</v>
      </c>
      <c r="AG16" s="10">
        <f t="shared" si="11"/>
        <v>5.7367195573044718</v>
      </c>
      <c r="AH16" s="10">
        <f t="shared" si="11"/>
        <v>11.105886584696746</v>
      </c>
      <c r="AI16" s="10">
        <f t="shared" si="11"/>
        <v>11.875696581101783</v>
      </c>
      <c r="AJ16" s="10">
        <f t="shared" si="11"/>
        <v>13.006421372373614</v>
      </c>
      <c r="AK16" s="10">
        <f t="shared" si="11"/>
        <v>14.75190652300812</v>
      </c>
      <c r="AL16" s="10">
        <f t="shared" si="11"/>
        <v>16.132419011001165</v>
      </c>
      <c r="AM16" s="10">
        <f t="shared" si="11"/>
        <v>18.963402174146214</v>
      </c>
      <c r="AN16" s="10">
        <f t="shared" si="11"/>
        <v>22.314593659304943</v>
      </c>
      <c r="AO16" s="10">
        <f t="shared" si="11"/>
        <v>19.379798385162673</v>
      </c>
      <c r="AP16" s="10">
        <f t="shared" si="11"/>
        <v>18.586102475411671</v>
      </c>
      <c r="AQ16" s="10">
        <f t="shared" si="11"/>
        <v>18.079119003723125</v>
      </c>
      <c r="AR16" s="10">
        <f t="shared" si="11"/>
        <v>17.830775902676201</v>
      </c>
      <c r="AS16" s="10">
        <f t="shared" si="13"/>
        <v>10.699533102034872</v>
      </c>
    </row>
    <row r="17" spans="1:45" x14ac:dyDescent="0.3">
      <c r="A17" s="31" t="str">
        <f t="shared" si="12"/>
        <v>Task Order</v>
      </c>
      <c r="B17" s="31" t="str">
        <f t="shared" si="6"/>
        <v>FSS or GWAC</v>
      </c>
      <c r="C17" s="13">
        <f t="shared" si="3"/>
        <v>8.494135463052034</v>
      </c>
      <c r="D17" s="13">
        <f t="shared" si="4"/>
        <v>11.312934464220101</v>
      </c>
      <c r="E17" s="13">
        <f t="shared" si="4"/>
        <v>5.1838936590030142</v>
      </c>
      <c r="F17" s="27">
        <f t="shared" si="7"/>
        <v>-0.54177285518639429</v>
      </c>
      <c r="G17" s="8">
        <f t="shared" si="8"/>
        <v>-0.3897090902832876</v>
      </c>
      <c r="H17" s="21">
        <f t="shared" si="9"/>
        <v>2.0710992579914551E-2</v>
      </c>
      <c r="I17" s="21"/>
      <c r="J17" s="1" t="str">
        <f t="shared" si="10"/>
        <v>Task Order</v>
      </c>
      <c r="K17" s="1" t="str">
        <f t="shared" si="10"/>
        <v>FSS or GWAC</v>
      </c>
      <c r="L17" s="10" t="str">
        <f t="shared" si="11"/>
        <v/>
      </c>
      <c r="M17" s="10" t="str">
        <f t="shared" si="11"/>
        <v/>
      </c>
      <c r="N17" s="10" t="str">
        <f t="shared" si="11"/>
        <v/>
      </c>
      <c r="O17" s="10" t="str">
        <f t="shared" si="11"/>
        <v/>
      </c>
      <c r="P17" s="10" t="str">
        <f t="shared" si="11"/>
        <v/>
      </c>
      <c r="Q17" s="10" t="str">
        <f t="shared" si="11"/>
        <v/>
      </c>
      <c r="R17" s="10" t="str">
        <f t="shared" si="11"/>
        <v/>
      </c>
      <c r="S17" s="10" t="str">
        <f t="shared" si="11"/>
        <v/>
      </c>
      <c r="T17" s="10" t="str">
        <f t="shared" si="11"/>
        <v/>
      </c>
      <c r="U17" s="10" t="str">
        <f t="shared" si="11"/>
        <v/>
      </c>
      <c r="V17" s="10">
        <f t="shared" si="11"/>
        <v>7.4205039562969581</v>
      </c>
      <c r="W17" s="10">
        <f t="shared" si="11"/>
        <v>9.0434934989206148</v>
      </c>
      <c r="X17" s="10">
        <f t="shared" si="11"/>
        <v>12.332969507777397</v>
      </c>
      <c r="Y17" s="10">
        <f t="shared" si="11"/>
        <v>15.360669400186389</v>
      </c>
      <c r="Z17" s="10">
        <f t="shared" si="11"/>
        <v>17.312888534235789</v>
      </c>
      <c r="AA17" s="10">
        <f t="shared" si="11"/>
        <v>17.156711078653998</v>
      </c>
      <c r="AB17" s="10">
        <f t="shared" si="11"/>
        <v>17.840042541474745</v>
      </c>
      <c r="AC17" s="10">
        <f t="shared" si="11"/>
        <v>16.303591348828093</v>
      </c>
      <c r="AD17" s="10">
        <f t="shared" si="11"/>
        <v>15.002710942723937</v>
      </c>
      <c r="AE17" s="10">
        <f t="shared" si="11"/>
        <v>14.020648766345156</v>
      </c>
      <c r="AF17" s="10">
        <f t="shared" si="11"/>
        <v>12.085301929495902</v>
      </c>
      <c r="AG17" s="10">
        <f t="shared" si="11"/>
        <v>10.835369607331833</v>
      </c>
      <c r="AH17" s="10">
        <f t="shared" si="11"/>
        <v>9.7492230454165441</v>
      </c>
      <c r="AI17" s="10">
        <f t="shared" si="11"/>
        <v>7.8620643949761169</v>
      </c>
      <c r="AJ17" s="10">
        <f t="shared" si="11"/>
        <v>8.127674162207061</v>
      </c>
      <c r="AK17" s="10">
        <f t="shared" si="11"/>
        <v>7.5026626184244565</v>
      </c>
      <c r="AL17" s="10">
        <f t="shared" si="11"/>
        <v>8.494135463052034</v>
      </c>
      <c r="AM17" s="10">
        <f t="shared" si="11"/>
        <v>8.4532045942301526</v>
      </c>
      <c r="AN17" s="10">
        <f t="shared" si="11"/>
        <v>9.6142502674415535</v>
      </c>
      <c r="AO17" s="10">
        <f t="shared" si="11"/>
        <v>10.765657184442858</v>
      </c>
      <c r="AP17" s="10">
        <f t="shared" si="11"/>
        <v>11.977622388595147</v>
      </c>
      <c r="AQ17" s="10">
        <f t="shared" si="11"/>
        <v>11.720743626767597</v>
      </c>
      <c r="AR17" s="10">
        <f t="shared" si="11"/>
        <v>11.312934464220101</v>
      </c>
      <c r="AS17" s="10">
        <f t="shared" si="13"/>
        <v>5.1838936590030142</v>
      </c>
    </row>
    <row r="18" spans="1:45" x14ac:dyDescent="0.3">
      <c r="A18" s="31" t="str">
        <f t="shared" si="12"/>
        <v>Task Order</v>
      </c>
      <c r="B18" s="31" t="str">
        <f t="shared" si="6"/>
        <v>Multi-Awd.</v>
      </c>
      <c r="C18" s="13">
        <f t="shared" si="3"/>
        <v>44.90876257842217</v>
      </c>
      <c r="D18" s="13">
        <f t="shared" si="4"/>
        <v>60.094043321397798</v>
      </c>
      <c r="E18" s="13">
        <f t="shared" si="4"/>
        <v>32.519029150225379</v>
      </c>
      <c r="F18" s="12">
        <f t="shared" si="7"/>
        <v>-0.45886435072598508</v>
      </c>
      <c r="G18" s="8">
        <f t="shared" si="8"/>
        <v>-0.27588676945977197</v>
      </c>
      <c r="H18" s="21">
        <f t="shared" si="9"/>
        <v>0.12992191116163312</v>
      </c>
      <c r="I18" s="21"/>
      <c r="J18" s="1" t="str">
        <f t="shared" si="10"/>
        <v>Task Order</v>
      </c>
      <c r="K18" s="1" t="str">
        <f t="shared" si="10"/>
        <v>Multi-Awd.</v>
      </c>
      <c r="L18" s="10" t="str">
        <f t="shared" si="11"/>
        <v/>
      </c>
      <c r="M18" s="10" t="str">
        <f t="shared" si="11"/>
        <v/>
      </c>
      <c r="N18" s="10" t="str">
        <f t="shared" si="11"/>
        <v/>
      </c>
      <c r="O18" s="10" t="str">
        <f t="shared" si="11"/>
        <v/>
      </c>
      <c r="P18" s="10" t="str">
        <f t="shared" si="11"/>
        <v/>
      </c>
      <c r="Q18" s="10" t="str">
        <f t="shared" si="11"/>
        <v/>
      </c>
      <c r="R18" s="10" t="str">
        <f t="shared" si="11"/>
        <v/>
      </c>
      <c r="S18" s="10" t="str">
        <f t="shared" si="11"/>
        <v/>
      </c>
      <c r="T18" s="10" t="str">
        <f t="shared" si="11"/>
        <v/>
      </c>
      <c r="U18" s="10" t="str">
        <f t="shared" si="11"/>
        <v/>
      </c>
      <c r="V18" s="10">
        <f t="shared" si="11"/>
        <v>16.425548678818831</v>
      </c>
      <c r="W18" s="10">
        <f t="shared" si="11"/>
        <v>17.689374914673948</v>
      </c>
      <c r="X18" s="10">
        <f t="shared" si="11"/>
        <v>21.944732612971542</v>
      </c>
      <c r="Y18" s="10">
        <f t="shared" si="11"/>
        <v>27.753320722727054</v>
      </c>
      <c r="Z18" s="10">
        <f t="shared" si="11"/>
        <v>33.153288725859717</v>
      </c>
      <c r="AA18" s="10">
        <f t="shared" si="11"/>
        <v>40.02440187456542</v>
      </c>
      <c r="AB18" s="10">
        <f t="shared" si="11"/>
        <v>44.45117764928537</v>
      </c>
      <c r="AC18" s="10">
        <f t="shared" si="11"/>
        <v>48.463853604124083</v>
      </c>
      <c r="AD18" s="10">
        <f t="shared" si="11"/>
        <v>58.174345356969638</v>
      </c>
      <c r="AE18" s="10">
        <f t="shared" si="11"/>
        <v>66.371980211800135</v>
      </c>
      <c r="AF18" s="10">
        <f t="shared" si="11"/>
        <v>73.029120497043934</v>
      </c>
      <c r="AG18" s="10">
        <f t="shared" si="11"/>
        <v>73.25483382644623</v>
      </c>
      <c r="AH18" s="10">
        <f t="shared" si="11"/>
        <v>63.608524043593881</v>
      </c>
      <c r="AI18" s="10">
        <f t="shared" si="11"/>
        <v>51.597774553420258</v>
      </c>
      <c r="AJ18" s="10">
        <f t="shared" si="11"/>
        <v>46.227135885376526</v>
      </c>
      <c r="AK18" s="10">
        <f t="shared" si="11"/>
        <v>41.323198387524343</v>
      </c>
      <c r="AL18" s="10">
        <f t="shared" si="11"/>
        <v>44.90876257842217</v>
      </c>
      <c r="AM18" s="10">
        <f t="shared" si="11"/>
        <v>47.561080247114091</v>
      </c>
      <c r="AN18" s="10">
        <f t="shared" si="11"/>
        <v>54.377260262770228</v>
      </c>
      <c r="AO18" s="10">
        <f t="shared" si="11"/>
        <v>57.771737315513214</v>
      </c>
      <c r="AP18" s="10">
        <f t="shared" si="11"/>
        <v>62.444961647031512</v>
      </c>
      <c r="AQ18" s="10">
        <f t="shared" si="11"/>
        <v>57.294768692130049</v>
      </c>
      <c r="AR18" s="10">
        <f t="shared" si="11"/>
        <v>60.094043321397798</v>
      </c>
      <c r="AS18" s="10">
        <f t="shared" si="13"/>
        <v>32.519029150225379</v>
      </c>
    </row>
    <row r="19" spans="1:45" x14ac:dyDescent="0.3">
      <c r="A19" s="31" t="str">
        <f t="shared" si="12"/>
        <v>Task Order</v>
      </c>
      <c r="B19" s="31" t="str">
        <f t="shared" si="6"/>
        <v>Single-Awd.</v>
      </c>
      <c r="C19" s="13">
        <f t="shared" si="3"/>
        <v>93.957972349432353</v>
      </c>
      <c r="D19" s="13">
        <f t="shared" si="4"/>
        <v>120.55170793352299</v>
      </c>
      <c r="E19" s="13">
        <f t="shared" si="4"/>
        <v>69.547009849859066</v>
      </c>
      <c r="F19" s="27">
        <f t="shared" si="7"/>
        <v>-0.4230939482980195</v>
      </c>
      <c r="G19" s="8">
        <f t="shared" si="8"/>
        <v>-0.25980725093543133</v>
      </c>
      <c r="H19" s="21">
        <f t="shared" si="9"/>
        <v>0.2778582470444998</v>
      </c>
      <c r="I19" s="21"/>
      <c r="J19" s="1" t="str">
        <f t="shared" si="10"/>
        <v>Task Order</v>
      </c>
      <c r="K19" s="1" t="str">
        <f t="shared" si="10"/>
        <v>Single-Awd.</v>
      </c>
      <c r="L19" s="10" t="str">
        <f t="shared" si="11"/>
        <v/>
      </c>
      <c r="M19" s="10" t="str">
        <f t="shared" si="11"/>
        <v/>
      </c>
      <c r="N19" s="10" t="str">
        <f t="shared" si="11"/>
        <v/>
      </c>
      <c r="O19" s="10" t="str">
        <f t="shared" si="11"/>
        <v/>
      </c>
      <c r="P19" s="10" t="str">
        <f t="shared" si="11"/>
        <v/>
      </c>
      <c r="Q19" s="10" t="str">
        <f t="shared" si="11"/>
        <v/>
      </c>
      <c r="R19" s="10" t="str">
        <f t="shared" si="11"/>
        <v/>
      </c>
      <c r="S19" s="10" t="str">
        <f t="shared" si="11"/>
        <v/>
      </c>
      <c r="T19" s="10" t="str">
        <f t="shared" si="11"/>
        <v/>
      </c>
      <c r="U19" s="10" t="str">
        <f t="shared" si="11"/>
        <v/>
      </c>
      <c r="V19" s="10">
        <f t="shared" si="11"/>
        <v>54.953396603737374</v>
      </c>
      <c r="W19" s="10">
        <f t="shared" si="11"/>
        <v>62.959608060031734</v>
      </c>
      <c r="X19" s="10">
        <f t="shared" si="11"/>
        <v>73.149593658173899</v>
      </c>
      <c r="Y19" s="10">
        <f t="shared" si="11"/>
        <v>101.0109823598347</v>
      </c>
      <c r="Z19" s="10">
        <f t="shared" si="11"/>
        <v>115.29140533188647</v>
      </c>
      <c r="AA19" s="10">
        <f t="shared" si="11"/>
        <v>143.97190327613629</v>
      </c>
      <c r="AB19" s="10">
        <f t="shared" si="11"/>
        <v>150.65513269702961</v>
      </c>
      <c r="AC19" s="10">
        <f t="shared" si="11"/>
        <v>165.4233341963639</v>
      </c>
      <c r="AD19" s="10">
        <f t="shared" si="11"/>
        <v>191.68193391229462</v>
      </c>
      <c r="AE19" s="10">
        <f t="shared" si="11"/>
        <v>184.69192384848606</v>
      </c>
      <c r="AF19" s="10">
        <f t="shared" si="11"/>
        <v>170.26272981520444</v>
      </c>
      <c r="AG19" s="10">
        <f t="shared" si="11"/>
        <v>154.08731970507714</v>
      </c>
      <c r="AH19" s="10">
        <f t="shared" si="11"/>
        <v>146.87113077795112</v>
      </c>
      <c r="AI19" s="10">
        <f t="shared" si="11"/>
        <v>108.52053630610128</v>
      </c>
      <c r="AJ19" s="10">
        <f t="shared" si="11"/>
        <v>99.283097762637112</v>
      </c>
      <c r="AK19" s="10">
        <f t="shared" si="11"/>
        <v>91.810139778585977</v>
      </c>
      <c r="AL19" s="10">
        <f t="shared" si="11"/>
        <v>93.957972349432353</v>
      </c>
      <c r="AM19" s="10">
        <f t="shared" si="11"/>
        <v>100.88720525502291</v>
      </c>
      <c r="AN19" s="10">
        <f t="shared" si="11"/>
        <v>121.82602143981657</v>
      </c>
      <c r="AO19" s="10">
        <f t="shared" si="11"/>
        <v>124.15425015485252</v>
      </c>
      <c r="AP19" s="10">
        <f t="shared" si="11"/>
        <v>130.42551949313619</v>
      </c>
      <c r="AQ19" s="10">
        <f t="shared" si="11"/>
        <v>117.94808286985811</v>
      </c>
      <c r="AR19" s="10">
        <f t="shared" si="11"/>
        <v>120.55170793352299</v>
      </c>
      <c r="AS19" s="10">
        <f t="shared" si="13"/>
        <v>69.547009849859066</v>
      </c>
    </row>
    <row r="20" spans="1:45" x14ac:dyDescent="0.3">
      <c r="A20" s="31" t="str">
        <f t="shared" si="12"/>
        <v>Task Order</v>
      </c>
      <c r="B20" s="31" t="str">
        <f t="shared" si="6"/>
        <v>Unlbd. IDV</v>
      </c>
      <c r="C20" s="13">
        <f t="shared" si="3"/>
        <v>5.9209902335325103E-2</v>
      </c>
      <c r="D20" s="13">
        <f t="shared" si="4"/>
        <v>1.3076981250000001E-3</v>
      </c>
      <c r="E20" s="13" t="str">
        <f t="shared" si="4"/>
        <v/>
      </c>
      <c r="F20" s="27" t="e">
        <f t="shared" si="7"/>
        <v>#VALUE!</v>
      </c>
      <c r="G20" s="8" t="e">
        <f t="shared" si="8"/>
        <v>#VALUE!</v>
      </c>
      <c r="H20" s="21">
        <f>AS33</f>
        <v>0</v>
      </c>
      <c r="I20" s="21"/>
      <c r="J20" s="1" t="str">
        <f t="shared" si="10"/>
        <v>Task Order</v>
      </c>
      <c r="K20" s="1" t="str">
        <f t="shared" si="10"/>
        <v>Unlbd. IDV</v>
      </c>
      <c r="L20" s="10" t="str">
        <f t="shared" si="11"/>
        <v/>
      </c>
      <c r="M20" s="10" t="str">
        <f t="shared" si="11"/>
        <v/>
      </c>
      <c r="N20" s="10" t="str">
        <f t="shared" si="11"/>
        <v/>
      </c>
      <c r="O20" s="10" t="str">
        <f t="shared" si="11"/>
        <v/>
      </c>
      <c r="P20" s="10" t="str">
        <f t="shared" si="11"/>
        <v/>
      </c>
      <c r="Q20" s="10" t="str">
        <f t="shared" si="11"/>
        <v/>
      </c>
      <c r="R20" s="10" t="str">
        <f t="shared" si="11"/>
        <v/>
      </c>
      <c r="S20" s="10" t="str">
        <f t="shared" si="11"/>
        <v/>
      </c>
      <c r="T20" s="10" t="str">
        <f t="shared" si="11"/>
        <v/>
      </c>
      <c r="U20" s="10" t="str">
        <f t="shared" si="11"/>
        <v/>
      </c>
      <c r="V20" s="10">
        <f t="shared" si="11"/>
        <v>3.2015430923919519</v>
      </c>
      <c r="W20" s="10">
        <f t="shared" si="11"/>
        <v>1.1515152919346712</v>
      </c>
      <c r="X20" s="10">
        <f t="shared" si="11"/>
        <v>0.91709892611651167</v>
      </c>
      <c r="Y20" s="10">
        <f t="shared" si="11"/>
        <v>0.56261107943355981</v>
      </c>
      <c r="Z20" s="10">
        <f t="shared" si="11"/>
        <v>0.36770074593369639</v>
      </c>
      <c r="AA20" s="10">
        <f t="shared" si="11"/>
        <v>0.2849924231109468</v>
      </c>
      <c r="AB20" s="10">
        <f t="shared" si="11"/>
        <v>0.12280708742414463</v>
      </c>
      <c r="AC20" s="10">
        <f t="shared" si="11"/>
        <v>8.7434884711370786E-2</v>
      </c>
      <c r="AD20" s="10">
        <f t="shared" si="11"/>
        <v>3.7406333428933222E-2</v>
      </c>
      <c r="AE20" s="10">
        <f t="shared" si="11"/>
        <v>7.0784856203715812E-3</v>
      </c>
      <c r="AF20" s="10">
        <f t="shared" si="11"/>
        <v>0.96296303760582858</v>
      </c>
      <c r="AG20" s="10">
        <f t="shared" si="11"/>
        <v>0.95097039813914641</v>
      </c>
      <c r="AH20" s="10">
        <f t="shared" si="11"/>
        <v>1.0473042056174662</v>
      </c>
      <c r="AI20" s="10">
        <f t="shared" si="11"/>
        <v>0.66034726025335488</v>
      </c>
      <c r="AJ20" s="10">
        <f t="shared" si="11"/>
        <v>0.68063441755937337</v>
      </c>
      <c r="AK20" s="10">
        <f t="shared" si="11"/>
        <v>0.66812951067754467</v>
      </c>
      <c r="AL20" s="10">
        <f t="shared" si="11"/>
        <v>5.9209902335325103E-2</v>
      </c>
      <c r="AM20" s="10">
        <f t="shared" si="11"/>
        <v>0.22119569779444573</v>
      </c>
      <c r="AN20" s="10">
        <f t="shared" si="11"/>
        <v>3.1922074543413908E-3</v>
      </c>
      <c r="AO20" s="10">
        <f t="shared" si="11"/>
        <v>1.2901166750298007E-3</v>
      </c>
      <c r="AP20" s="10">
        <f t="shared" si="11"/>
        <v>1.7374103272905228E-3</v>
      </c>
      <c r="AQ20" s="10">
        <f t="shared" si="11"/>
        <v>2.9542175130026654E-3</v>
      </c>
      <c r="AR20" s="10">
        <f t="shared" si="11"/>
        <v>1.3076981250000001E-3</v>
      </c>
      <c r="AS20" s="10" t="str">
        <f t="shared" si="13"/>
        <v/>
      </c>
    </row>
    <row r="21" spans="1:45" x14ac:dyDescent="0.3">
      <c r="A21" s="47">
        <f>IF(J21="","",J21)</f>
        <v>0</v>
      </c>
      <c r="B21" s="47">
        <f>IF(K21="","",K21)</f>
        <v>0</v>
      </c>
      <c r="C21" s="13">
        <f t="shared" si="3"/>
        <v>0</v>
      </c>
      <c r="D21" s="13" t="str">
        <f t="shared" si="4"/>
        <v/>
      </c>
      <c r="E21" s="13">
        <f t="shared" si="4"/>
        <v>0</v>
      </c>
      <c r="F21" s="27" t="e">
        <f t="shared" si="7"/>
        <v>#VALUE!</v>
      </c>
      <c r="G21" s="8" t="e">
        <f t="shared" si="8"/>
        <v>#DIV/0!</v>
      </c>
      <c r="H21" s="21" t="b">
        <f>AS34</f>
        <v>1</v>
      </c>
      <c r="I21" s="21"/>
      <c r="J21" s="1">
        <f t="shared" si="10"/>
        <v>0</v>
      </c>
      <c r="K21" s="1">
        <f t="shared" si="10"/>
        <v>0</v>
      </c>
      <c r="L21" s="10">
        <f t="shared" si="11"/>
        <v>239.19968123054471</v>
      </c>
      <c r="M21" s="10">
        <f t="shared" si="11"/>
        <v>261.29072911994291</v>
      </c>
      <c r="N21" s="10">
        <f t="shared" si="11"/>
        <v>231.05264270919878</v>
      </c>
      <c r="O21" s="10">
        <f t="shared" si="11"/>
        <v>222.03007008275242</v>
      </c>
      <c r="P21" s="10">
        <f t="shared" si="11"/>
        <v>209.75545071641369</v>
      </c>
      <c r="Q21" s="10">
        <f t="shared" si="11"/>
        <v>204.40529624658194</v>
      </c>
      <c r="R21" s="10">
        <f t="shared" si="11"/>
        <v>203.82966328577427</v>
      </c>
      <c r="S21" s="10">
        <f t="shared" si="11"/>
        <v>196.10140143807629</v>
      </c>
      <c r="T21" s="10">
        <f t="shared" si="11"/>
        <v>195.32573317812</v>
      </c>
      <c r="U21" s="10">
        <f t="shared" si="11"/>
        <v>201.52929472562869</v>
      </c>
      <c r="V21" s="10">
        <f t="shared" si="11"/>
        <v>5.6276685498485106E-4</v>
      </c>
      <c r="W21" s="10">
        <f t="shared" si="11"/>
        <v>0</v>
      </c>
      <c r="X21" s="10">
        <f t="shared" si="11"/>
        <v>1.7977502609382501E-4</v>
      </c>
      <c r="Y21" s="10">
        <f t="shared" si="11"/>
        <v>6.2134508137107761E-5</v>
      </c>
      <c r="Z21" s="10">
        <f t="shared" si="11"/>
        <v>6.2693543198816867E-3</v>
      </c>
      <c r="AA21" s="10">
        <f t="shared" si="11"/>
        <v>3.5925866809228147E-3</v>
      </c>
      <c r="AB21" s="10">
        <f t="shared" si="11"/>
        <v>1.7872622581030211E-3</v>
      </c>
      <c r="AC21" s="10">
        <f t="shared" si="11"/>
        <v>9.0766490159274044E-4</v>
      </c>
      <c r="AD21" s="10">
        <f t="shared" si="11"/>
        <v>0</v>
      </c>
      <c r="AE21" s="10">
        <f t="shared" si="11"/>
        <v>0</v>
      </c>
      <c r="AF21" s="10">
        <f t="shared" si="11"/>
        <v>0</v>
      </c>
      <c r="AG21" s="10">
        <f t="shared" si="11"/>
        <v>0</v>
      </c>
      <c r="AH21" s="10">
        <f t="shared" si="11"/>
        <v>0</v>
      </c>
      <c r="AI21" s="10">
        <f t="shared" si="11"/>
        <v>0</v>
      </c>
      <c r="AJ21" s="10">
        <f t="shared" ref="AJ21:AR21" si="14">IF(AJ9="","",AJ9/VLOOKUP(AJ$13,deflator,2,FALSE)/$C$12)</f>
        <v>0</v>
      </c>
      <c r="AK21" s="10">
        <f t="shared" si="14"/>
        <v>0</v>
      </c>
      <c r="AL21" s="10">
        <f t="shared" si="14"/>
        <v>0</v>
      </c>
      <c r="AM21" s="10">
        <f t="shared" si="14"/>
        <v>0</v>
      </c>
      <c r="AN21" s="10" t="str">
        <f t="shared" si="14"/>
        <v/>
      </c>
      <c r="AO21" s="10">
        <f t="shared" si="14"/>
        <v>0</v>
      </c>
      <c r="AP21" s="10">
        <f t="shared" si="14"/>
        <v>0</v>
      </c>
      <c r="AQ21" s="10" t="str">
        <f t="shared" si="14"/>
        <v/>
      </c>
      <c r="AR21" s="10" t="str">
        <f t="shared" si="14"/>
        <v/>
      </c>
      <c r="AS21" s="10">
        <f t="shared" si="13"/>
        <v>0</v>
      </c>
    </row>
    <row r="22" spans="1:45" x14ac:dyDescent="0.3">
      <c r="A22" s="31" t="str">
        <f t="shared" si="12"/>
        <v>Subtotal</v>
      </c>
      <c r="B22" s="31" t="str">
        <f t="shared" si="6"/>
        <v/>
      </c>
      <c r="C22" s="13">
        <f t="shared" si="3"/>
        <v>354.92820408839611</v>
      </c>
      <c r="D22" s="13">
        <f t="shared" si="4"/>
        <v>414.3206920492039</v>
      </c>
      <c r="E22" s="13">
        <f t="shared" si="4"/>
        <v>250.29672716074148</v>
      </c>
      <c r="F22" s="12">
        <f t="shared" si="7"/>
        <v>-0.39588649091410399</v>
      </c>
      <c r="G22" s="8">
        <f t="shared" si="8"/>
        <v>-0.29479617489512266</v>
      </c>
      <c r="H22" s="21" t="b">
        <f>AS34</f>
        <v>1</v>
      </c>
      <c r="I22" s="21"/>
      <c r="J22" s="1" t="s">
        <v>24</v>
      </c>
      <c r="L22" s="10">
        <f t="shared" ref="L22:AS22" si="15">L10/VLOOKUP(L$13,deflator,2,FALSE)/$C$12</f>
        <v>239.19968123054471</v>
      </c>
      <c r="M22" s="10">
        <f t="shared" si="15"/>
        <v>261.29072911994291</v>
      </c>
      <c r="N22" s="10">
        <f t="shared" si="15"/>
        <v>231.05264270919878</v>
      </c>
      <c r="O22" s="10">
        <f t="shared" si="15"/>
        <v>222.03007008275242</v>
      </c>
      <c r="P22" s="10">
        <f t="shared" si="15"/>
        <v>209.75545071641369</v>
      </c>
      <c r="Q22" s="10">
        <f t="shared" si="15"/>
        <v>204.40529624658194</v>
      </c>
      <c r="R22" s="10">
        <f t="shared" si="15"/>
        <v>203.82966328577427</v>
      </c>
      <c r="S22" s="10">
        <f t="shared" si="15"/>
        <v>196.10140143807629</v>
      </c>
      <c r="T22" s="10">
        <f t="shared" si="15"/>
        <v>195.32573317812</v>
      </c>
      <c r="U22" s="10">
        <f t="shared" si="15"/>
        <v>201.52929472562869</v>
      </c>
      <c r="V22" s="10">
        <f t="shared" si="15"/>
        <v>213.56475258137903</v>
      </c>
      <c r="W22" s="10">
        <f t="shared" si="15"/>
        <v>227.14667307963123</v>
      </c>
      <c r="X22" s="10">
        <f t="shared" si="15"/>
        <v>263.70993880780122</v>
      </c>
      <c r="Y22" s="10">
        <f t="shared" si="15"/>
        <v>322.3422280147845</v>
      </c>
      <c r="Z22" s="10">
        <f t="shared" si="15"/>
        <v>341.76616162844567</v>
      </c>
      <c r="AA22" s="10">
        <f t="shared" si="15"/>
        <v>383.52616139143231</v>
      </c>
      <c r="AB22" s="10">
        <f t="shared" si="15"/>
        <v>412.68070234721108</v>
      </c>
      <c r="AC22" s="10">
        <f t="shared" si="15"/>
        <v>446.55681657988919</v>
      </c>
      <c r="AD22" s="10">
        <f t="shared" si="15"/>
        <v>503.86409846009161</v>
      </c>
      <c r="AE22" s="10">
        <f t="shared" si="15"/>
        <v>503.50276780955392</v>
      </c>
      <c r="AF22" s="10">
        <f t="shared" si="15"/>
        <v>474.10678563496987</v>
      </c>
      <c r="AG22" s="10">
        <f t="shared" si="15"/>
        <v>472.64262500767097</v>
      </c>
      <c r="AH22" s="10">
        <f t="shared" si="15"/>
        <v>450.37155703864966</v>
      </c>
      <c r="AI22" s="10">
        <f t="shared" si="15"/>
        <v>379.1392703952684</v>
      </c>
      <c r="AJ22" s="10">
        <f t="shared" si="15"/>
        <v>343.68014971900078</v>
      </c>
      <c r="AK22" s="10">
        <f t="shared" si="15"/>
        <v>328.86986160695392</v>
      </c>
      <c r="AL22" s="10">
        <f t="shared" si="15"/>
        <v>354.92820408839611</v>
      </c>
      <c r="AM22" s="10">
        <f t="shared" si="15"/>
        <v>374.71140239752424</v>
      </c>
      <c r="AN22" s="10">
        <f t="shared" si="15"/>
        <v>409.89577895195555</v>
      </c>
      <c r="AO22" s="10">
        <f t="shared" si="15"/>
        <v>429.9084961304726</v>
      </c>
      <c r="AP22" s="10">
        <f t="shared" si="15"/>
        <v>467.0722030117376</v>
      </c>
      <c r="AQ22" s="10">
        <f t="shared" si="15"/>
        <v>413.882614520635</v>
      </c>
      <c r="AR22" s="10">
        <f t="shared" si="15"/>
        <v>414.3206920492039</v>
      </c>
      <c r="AS22" s="10">
        <f t="shared" si="15"/>
        <v>250.29672716074148</v>
      </c>
    </row>
    <row r="23" spans="1:45" x14ac:dyDescent="0.3">
      <c r="J23" s="1" t="s">
        <v>21</v>
      </c>
      <c r="K23" s="15"/>
      <c r="L23" s="15" t="b">
        <f t="shared" ref="L23:AR23" si="16">L22=SUM(L14:L21)</f>
        <v>1</v>
      </c>
      <c r="M23" s="15" t="b">
        <f t="shared" si="16"/>
        <v>1</v>
      </c>
      <c r="N23" s="15" t="b">
        <f t="shared" si="16"/>
        <v>1</v>
      </c>
      <c r="O23" s="15" t="b">
        <f t="shared" si="16"/>
        <v>1</v>
      </c>
      <c r="P23" s="15" t="b">
        <f t="shared" si="16"/>
        <v>1</v>
      </c>
      <c r="Q23" s="15" t="b">
        <f t="shared" si="16"/>
        <v>1</v>
      </c>
      <c r="R23" s="15" t="b">
        <f t="shared" si="16"/>
        <v>1</v>
      </c>
      <c r="S23" s="15" t="b">
        <f t="shared" si="16"/>
        <v>1</v>
      </c>
      <c r="T23" s="15" t="b">
        <f t="shared" si="16"/>
        <v>1</v>
      </c>
      <c r="U23" s="15" t="b">
        <f t="shared" si="16"/>
        <v>1</v>
      </c>
      <c r="V23" s="15" t="b">
        <f t="shared" si="16"/>
        <v>1</v>
      </c>
      <c r="W23" s="15" t="b">
        <f t="shared" si="16"/>
        <v>1</v>
      </c>
      <c r="X23" s="15" t="b">
        <f t="shared" si="16"/>
        <v>1</v>
      </c>
      <c r="Y23" s="15" t="b">
        <f t="shared" si="16"/>
        <v>1</v>
      </c>
      <c r="Z23" s="15" t="b">
        <f t="shared" si="16"/>
        <v>1</v>
      </c>
      <c r="AA23" s="15" t="b">
        <f t="shared" si="16"/>
        <v>1</v>
      </c>
      <c r="AB23" s="15" t="b">
        <f t="shared" si="16"/>
        <v>1</v>
      </c>
      <c r="AC23" s="15" t="b">
        <f t="shared" si="16"/>
        <v>1</v>
      </c>
      <c r="AD23" s="15" t="b">
        <f t="shared" si="16"/>
        <v>1</v>
      </c>
      <c r="AE23" s="15" t="b">
        <f t="shared" si="16"/>
        <v>1</v>
      </c>
      <c r="AF23" s="15" t="b">
        <f t="shared" si="16"/>
        <v>1</v>
      </c>
      <c r="AG23" s="15" t="b">
        <f t="shared" si="16"/>
        <v>1</v>
      </c>
      <c r="AH23" s="15" t="b">
        <f t="shared" si="16"/>
        <v>1</v>
      </c>
      <c r="AI23" s="15" t="b">
        <f t="shared" si="16"/>
        <v>1</v>
      </c>
      <c r="AJ23" s="15" t="b">
        <f t="shared" si="16"/>
        <v>1</v>
      </c>
      <c r="AK23" s="15" t="b">
        <f t="shared" si="16"/>
        <v>1</v>
      </c>
      <c r="AL23" s="15" t="b">
        <f t="shared" si="16"/>
        <v>1</v>
      </c>
      <c r="AM23" s="15" t="b">
        <f t="shared" si="16"/>
        <v>1</v>
      </c>
      <c r="AN23" s="15" t="b">
        <f t="shared" si="16"/>
        <v>0</v>
      </c>
      <c r="AO23" s="15" t="b">
        <f t="shared" si="16"/>
        <v>1</v>
      </c>
      <c r="AP23" s="15" t="b">
        <f t="shared" si="16"/>
        <v>1</v>
      </c>
      <c r="AQ23" s="15" t="b">
        <f t="shared" si="16"/>
        <v>1</v>
      </c>
      <c r="AR23" s="15" t="b">
        <f t="shared" si="16"/>
        <v>1</v>
      </c>
      <c r="AS23" s="15" t="b">
        <f>AS22=SUM(AS14:AS21)</f>
        <v>0</v>
      </c>
    </row>
    <row r="24" spans="1:45" x14ac:dyDescent="0.3">
      <c r="B24" s="8"/>
      <c r="C24" s="8"/>
      <c r="D24" s="4"/>
      <c r="E24" s="29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0"/>
      <c r="AL24" s="30"/>
      <c r="AM24" s="31"/>
      <c r="AN24" s="31"/>
      <c r="AO24" s="31"/>
      <c r="AP24" s="30"/>
      <c r="AQ24" s="30"/>
      <c r="AR24" s="30"/>
      <c r="AS24" s="30"/>
    </row>
    <row r="25" spans="1:45" x14ac:dyDescent="0.3">
      <c r="J25" s="1" t="s">
        <v>23</v>
      </c>
      <c r="K25" s="1" t="s">
        <v>22</v>
      </c>
      <c r="L25" s="6">
        <f t="shared" ref="L25:AO25" si="17">L13</f>
        <v>1990</v>
      </c>
      <c r="M25" s="6">
        <f t="shared" si="17"/>
        <v>1991</v>
      </c>
      <c r="N25" s="6">
        <f t="shared" si="17"/>
        <v>1992</v>
      </c>
      <c r="O25" s="6">
        <f t="shared" si="17"/>
        <v>1993</v>
      </c>
      <c r="P25" s="6">
        <f t="shared" si="17"/>
        <v>1994</v>
      </c>
      <c r="Q25" s="6">
        <f t="shared" si="17"/>
        <v>1995</v>
      </c>
      <c r="R25" s="6">
        <f t="shared" si="17"/>
        <v>1996</v>
      </c>
      <c r="S25" s="6">
        <f t="shared" si="17"/>
        <v>1997</v>
      </c>
      <c r="T25" s="6">
        <f t="shared" si="17"/>
        <v>1998</v>
      </c>
      <c r="U25" s="6">
        <f t="shared" si="17"/>
        <v>1999</v>
      </c>
      <c r="V25" s="6">
        <f t="shared" si="17"/>
        <v>2000</v>
      </c>
      <c r="W25" s="6">
        <f t="shared" si="17"/>
        <v>2001</v>
      </c>
      <c r="X25" s="6">
        <f t="shared" si="17"/>
        <v>2002</v>
      </c>
      <c r="Y25" s="6">
        <f t="shared" si="17"/>
        <v>2003</v>
      </c>
      <c r="Z25" s="6">
        <f t="shared" si="17"/>
        <v>2004</v>
      </c>
      <c r="AA25" s="6">
        <f t="shared" si="17"/>
        <v>2005</v>
      </c>
      <c r="AB25" s="6">
        <f t="shared" si="17"/>
        <v>2006</v>
      </c>
      <c r="AC25" s="6">
        <f t="shared" si="17"/>
        <v>2007</v>
      </c>
      <c r="AD25" s="6">
        <f t="shared" si="17"/>
        <v>2008</v>
      </c>
      <c r="AE25" s="6">
        <f t="shared" si="17"/>
        <v>2009</v>
      </c>
      <c r="AF25" s="6">
        <f t="shared" si="17"/>
        <v>2010</v>
      </c>
      <c r="AG25" s="6">
        <f t="shared" si="17"/>
        <v>2011</v>
      </c>
      <c r="AH25" s="6">
        <f t="shared" si="17"/>
        <v>2012</v>
      </c>
      <c r="AI25" s="6">
        <f t="shared" si="17"/>
        <v>2013</v>
      </c>
      <c r="AJ25" s="6">
        <f t="shared" si="17"/>
        <v>2014</v>
      </c>
      <c r="AK25" s="6">
        <f t="shared" si="17"/>
        <v>2015</v>
      </c>
      <c r="AL25" s="6">
        <f t="shared" si="17"/>
        <v>2016</v>
      </c>
      <c r="AM25" s="6">
        <f t="shared" si="17"/>
        <v>2017</v>
      </c>
      <c r="AN25" s="6">
        <f t="shared" si="17"/>
        <v>2018</v>
      </c>
      <c r="AO25" s="6">
        <f t="shared" si="17"/>
        <v>2019</v>
      </c>
      <c r="AP25" s="6">
        <f>AQ13</f>
        <v>2021</v>
      </c>
      <c r="AQ25" s="6"/>
      <c r="AR25" s="6">
        <f>AR13</f>
        <v>2022</v>
      </c>
      <c r="AS25" s="6">
        <f>AS13</f>
        <v>2023</v>
      </c>
    </row>
    <row r="26" spans="1:45" x14ac:dyDescent="0.3">
      <c r="A26" s="31" t="str">
        <f>A14</f>
        <v>Award</v>
      </c>
      <c r="B26" s="31" t="str">
        <f t="shared" ref="B26:B34" si="18">B14</f>
        <v>Definitive</v>
      </c>
      <c r="E26" s="29"/>
      <c r="J26" s="1" t="str">
        <f t="shared" ref="J26:K33" si="19">J14</f>
        <v>Award</v>
      </c>
      <c r="K26" s="1" t="str">
        <f t="shared" si="19"/>
        <v>Definitive</v>
      </c>
      <c r="L26" s="8" t="str">
        <f t="shared" ref="L26:AO33" si="20">IF(L14="","",L14/L$22)</f>
        <v/>
      </c>
      <c r="M26" s="8" t="str">
        <f t="shared" si="20"/>
        <v/>
      </c>
      <c r="N26" s="8" t="str">
        <f t="shared" si="20"/>
        <v/>
      </c>
      <c r="O26" s="8" t="str">
        <f t="shared" si="20"/>
        <v/>
      </c>
      <c r="P26" s="8" t="str">
        <f t="shared" si="20"/>
        <v/>
      </c>
      <c r="Q26" s="8" t="str">
        <f t="shared" si="20"/>
        <v/>
      </c>
      <c r="R26" s="8" t="str">
        <f t="shared" si="20"/>
        <v/>
      </c>
      <c r="S26" s="8" t="str">
        <f t="shared" si="20"/>
        <v/>
      </c>
      <c r="T26" s="8" t="str">
        <f t="shared" si="20"/>
        <v/>
      </c>
      <c r="U26" s="8" t="str">
        <f t="shared" si="20"/>
        <v/>
      </c>
      <c r="V26" s="12">
        <f t="shared" si="20"/>
        <v>0.59691175749363334</v>
      </c>
      <c r="W26" s="12">
        <f t="shared" si="20"/>
        <v>0.57960761225206658</v>
      </c>
      <c r="X26" s="12">
        <f t="shared" si="20"/>
        <v>0.56642015770335519</v>
      </c>
      <c r="Y26" s="12">
        <f t="shared" si="20"/>
        <v>0.52492812462502303</v>
      </c>
      <c r="Z26" s="12">
        <f t="shared" si="20"/>
        <v>0.48622271837014724</v>
      </c>
      <c r="AA26" s="12">
        <f t="shared" si="20"/>
        <v>0.44443884833092334</v>
      </c>
      <c r="AB26" s="12">
        <f t="shared" si="20"/>
        <v>0.4551736049652354</v>
      </c>
      <c r="AC26" s="12">
        <f t="shared" si="20"/>
        <v>0.45428355643760526</v>
      </c>
      <c r="AD26" s="12">
        <f t="shared" si="20"/>
        <v>0.44456139707590825</v>
      </c>
      <c r="AE26" s="12">
        <f t="shared" si="20"/>
        <v>0.44574361929933015</v>
      </c>
      <c r="AF26" s="12">
        <f t="shared" si="20"/>
        <v>0.42724365165486738</v>
      </c>
      <c r="AG26" s="12">
        <f t="shared" si="20"/>
        <v>0.45447113399629113</v>
      </c>
      <c r="AH26" s="12">
        <f t="shared" si="20"/>
        <v>0.46114709619229227</v>
      </c>
      <c r="AI26" s="12">
        <f t="shared" si="20"/>
        <v>0.4998184539772984</v>
      </c>
      <c r="AJ26" s="12">
        <f t="shared" si="20"/>
        <v>0.48488733119069943</v>
      </c>
      <c r="AK26" s="27">
        <f t="shared" si="20"/>
        <v>0.49610762521283103</v>
      </c>
      <c r="AL26" s="12">
        <f t="shared" si="20"/>
        <v>0.51151243326349505</v>
      </c>
      <c r="AM26" s="12">
        <f t="shared" si="20"/>
        <v>0.50411818250517271</v>
      </c>
      <c r="AN26" s="12">
        <f t="shared" si="20"/>
        <v>0.46284558348345828</v>
      </c>
      <c r="AO26" s="12">
        <f t="shared" si="20"/>
        <v>0.47858184147329891</v>
      </c>
      <c r="AP26" s="27">
        <f t="shared" ref="AP26:AP33" si="21">IF(AQ14="","",AQ14/AQ$22)</f>
        <v>0.48230478484093753</v>
      </c>
      <c r="AQ26" s="27"/>
      <c r="AR26" s="27">
        <f t="shared" ref="AR26:AS33" si="22">IF(AR14="","",AR14/AR$22)</f>
        <v>0.47097086487351547</v>
      </c>
      <c r="AS26" s="27">
        <f t="shared" si="22"/>
        <v>0.51042573980846051</v>
      </c>
    </row>
    <row r="27" spans="1:45" x14ac:dyDescent="0.3">
      <c r="A27" s="31" t="str">
        <f t="shared" ref="A27:A34" si="23">A15</f>
        <v>Award</v>
      </c>
      <c r="B27" s="31" t="str">
        <f t="shared" si="18"/>
        <v>Pur. Order</v>
      </c>
      <c r="E27" s="29"/>
      <c r="J27" s="1" t="str">
        <f t="shared" si="19"/>
        <v>Award</v>
      </c>
      <c r="K27" s="1" t="str">
        <f t="shared" si="19"/>
        <v>Pur. Order</v>
      </c>
      <c r="L27" s="8" t="str">
        <f t="shared" si="20"/>
        <v/>
      </c>
      <c r="M27" s="8" t="str">
        <f t="shared" si="20"/>
        <v/>
      </c>
      <c r="N27" s="8" t="str">
        <f t="shared" si="20"/>
        <v/>
      </c>
      <c r="O27" s="8" t="str">
        <f t="shared" si="20"/>
        <v/>
      </c>
      <c r="P27" s="8" t="str">
        <f t="shared" si="20"/>
        <v/>
      </c>
      <c r="Q27" s="8" t="str">
        <f t="shared" si="20"/>
        <v/>
      </c>
      <c r="R27" s="8" t="str">
        <f t="shared" si="20"/>
        <v/>
      </c>
      <c r="S27" s="8" t="str">
        <f t="shared" si="20"/>
        <v/>
      </c>
      <c r="T27" s="8" t="str">
        <f t="shared" si="20"/>
        <v/>
      </c>
      <c r="U27" s="8" t="str">
        <f t="shared" si="20"/>
        <v/>
      </c>
      <c r="V27" s="12">
        <f t="shared" si="20"/>
        <v>1.8955208886656645E-2</v>
      </c>
      <c r="W27" s="12">
        <f t="shared" si="20"/>
        <v>2.0279810902344191E-2</v>
      </c>
      <c r="X27" s="12">
        <f t="shared" si="20"/>
        <v>2.2201000588164516E-2</v>
      </c>
      <c r="Y27" s="12">
        <f t="shared" si="20"/>
        <v>2.6103315152424374E-2</v>
      </c>
      <c r="Z27" s="12">
        <f t="shared" si="20"/>
        <v>2.7363173690181829E-2</v>
      </c>
      <c r="AA27" s="12">
        <f t="shared" si="20"/>
        <v>3.0221903850779573E-2</v>
      </c>
      <c r="AB27" s="12">
        <f t="shared" si="20"/>
        <v>2.8412461775762989E-2</v>
      </c>
      <c r="AC27" s="12">
        <f t="shared" si="20"/>
        <v>2.999472270554648E-2</v>
      </c>
      <c r="AD27" s="12">
        <f t="shared" si="20"/>
        <v>2.9663465359430766E-2</v>
      </c>
      <c r="AE27" s="12">
        <f t="shared" si="20"/>
        <v>2.7719271136380876E-2</v>
      </c>
      <c r="AF27" s="12">
        <f t="shared" si="20"/>
        <v>2.9626343428062141E-2</v>
      </c>
      <c r="AG27" s="12">
        <f t="shared" si="20"/>
        <v>2.7451993249533096E-2</v>
      </c>
      <c r="AH27" s="12">
        <f t="shared" si="20"/>
        <v>2.2874341162080109E-2</v>
      </c>
      <c r="AI27" s="12">
        <f t="shared" si="20"/>
        <v>2.4059885220704159E-2</v>
      </c>
      <c r="AJ27" s="12">
        <f t="shared" si="20"/>
        <v>2.8250207485998428E-2</v>
      </c>
      <c r="AK27" s="27">
        <f t="shared" si="20"/>
        <v>2.9370215609416588E-2</v>
      </c>
      <c r="AL27" s="12">
        <f t="shared" si="20"/>
        <v>2.7683107073136599E-2</v>
      </c>
      <c r="AM27" s="12">
        <f t="shared" si="20"/>
        <v>2.5957265315063441E-2</v>
      </c>
      <c r="AN27" s="12">
        <f t="shared" si="20"/>
        <v>2.9378224312368098E-2</v>
      </c>
      <c r="AO27" s="12">
        <f t="shared" si="20"/>
        <v>2.8120782304844535E-2</v>
      </c>
      <c r="AP27" s="27">
        <f t="shared" si="21"/>
        <v>2.2275351612779382E-2</v>
      </c>
      <c r="AQ27" s="27"/>
      <c r="AR27" s="27">
        <f t="shared" si="22"/>
        <v>2.2680373537170177E-2</v>
      </c>
      <c r="AS27" s="27">
        <f t="shared" si="22"/>
        <v>1.8335714250126683E-2</v>
      </c>
    </row>
    <row r="28" spans="1:45" x14ac:dyDescent="0.3">
      <c r="A28" s="31" t="str">
        <f t="shared" si="23"/>
        <v>Task Order</v>
      </c>
      <c r="B28" s="31" t="str">
        <f t="shared" si="18"/>
        <v>BOA or BPA</v>
      </c>
      <c r="E28" s="29"/>
      <c r="J28" s="1" t="str">
        <f t="shared" si="19"/>
        <v>Task Order</v>
      </c>
      <c r="K28" s="1" t="str">
        <f t="shared" si="19"/>
        <v>BOA or BPA</v>
      </c>
      <c r="L28" s="8" t="str">
        <f t="shared" si="20"/>
        <v/>
      </c>
      <c r="M28" s="8" t="str">
        <f t="shared" si="20"/>
        <v/>
      </c>
      <c r="N28" s="8" t="str">
        <f t="shared" si="20"/>
        <v/>
      </c>
      <c r="O28" s="8" t="str">
        <f t="shared" si="20"/>
        <v/>
      </c>
      <c r="P28" s="8" t="str">
        <f t="shared" si="20"/>
        <v/>
      </c>
      <c r="Q28" s="8" t="str">
        <f t="shared" si="20"/>
        <v/>
      </c>
      <c r="R28" s="8" t="str">
        <f t="shared" si="20"/>
        <v/>
      </c>
      <c r="S28" s="8" t="str">
        <f t="shared" si="20"/>
        <v/>
      </c>
      <c r="T28" s="8" t="str">
        <f t="shared" si="20"/>
        <v/>
      </c>
      <c r="U28" s="8" t="str">
        <f t="shared" si="20"/>
        <v/>
      </c>
      <c r="V28" s="12">
        <f t="shared" si="20"/>
        <v>1.6726161408219507E-4</v>
      </c>
      <c r="W28" s="12">
        <f t="shared" si="20"/>
        <v>1.7719353617300595E-4</v>
      </c>
      <c r="X28" s="12">
        <f t="shared" si="20"/>
        <v>5.3132124763843793E-4</v>
      </c>
      <c r="Y28" s="12">
        <f t="shared" si="20"/>
        <v>1.0510665712759139E-4</v>
      </c>
      <c r="Z28" s="12">
        <f t="shared" si="20"/>
        <v>3.1697093625092788E-4</v>
      </c>
      <c r="AA28" s="12">
        <f t="shared" si="20"/>
        <v>1.0362762405056317E-4</v>
      </c>
      <c r="AB28" s="12">
        <f t="shared" si="20"/>
        <v>1.0448136172424064E-4</v>
      </c>
      <c r="AC28" s="12">
        <f t="shared" si="20"/>
        <v>4.4626366158530873E-5</v>
      </c>
      <c r="AD28" s="12">
        <f t="shared" si="20"/>
        <v>4.5288275948210033E-5</v>
      </c>
      <c r="AE28" s="12">
        <f t="shared" si="20"/>
        <v>4.2225602656864818E-5</v>
      </c>
      <c r="AF28" s="12">
        <f t="shared" si="20"/>
        <v>2.4498816911720411E-3</v>
      </c>
      <c r="AG28" s="12">
        <f t="shared" si="20"/>
        <v>1.2137541672656725E-2</v>
      </c>
      <c r="AH28" s="12">
        <f t="shared" si="20"/>
        <v>2.4659387146297229E-2</v>
      </c>
      <c r="AI28" s="12">
        <f t="shared" si="20"/>
        <v>3.1322781648867121E-2</v>
      </c>
      <c r="AJ28" s="12">
        <f t="shared" si="20"/>
        <v>3.7844552218124626E-2</v>
      </c>
      <c r="AK28" s="27">
        <f t="shared" si="20"/>
        <v>4.4856364918712859E-2</v>
      </c>
      <c r="AL28" s="12">
        <f t="shared" si="20"/>
        <v>4.5452626264052345E-2</v>
      </c>
      <c r="AM28" s="12">
        <f t="shared" si="20"/>
        <v>5.0608020073080934E-2</v>
      </c>
      <c r="AN28" s="12">
        <f t="shared" si="20"/>
        <v>5.4439676632826388E-2</v>
      </c>
      <c r="AO28" s="12">
        <f t="shared" si="20"/>
        <v>4.5078891344545825E-2</v>
      </c>
      <c r="AP28" s="27">
        <f t="shared" si="21"/>
        <v>4.3681755090540904E-2</v>
      </c>
      <c r="AQ28" s="27"/>
      <c r="AR28" s="27">
        <f t="shared" si="22"/>
        <v>4.3036170398553626E-2</v>
      </c>
      <c r="AS28" s="27">
        <f t="shared" si="22"/>
        <v>4.2747395155365304E-2</v>
      </c>
    </row>
    <row r="29" spans="1:45" x14ac:dyDescent="0.3">
      <c r="A29" s="31" t="str">
        <f t="shared" si="23"/>
        <v>Task Order</v>
      </c>
      <c r="B29" s="31" t="str">
        <f t="shared" si="18"/>
        <v>FSS or GWAC</v>
      </c>
      <c r="E29" s="29"/>
      <c r="J29" s="1" t="str">
        <f t="shared" si="19"/>
        <v>Task Order</v>
      </c>
      <c r="K29" s="1" t="str">
        <f t="shared" si="19"/>
        <v>FSS or GWAC</v>
      </c>
      <c r="L29" s="8" t="str">
        <f t="shared" si="20"/>
        <v/>
      </c>
      <c r="M29" s="8" t="str">
        <f t="shared" si="20"/>
        <v/>
      </c>
      <c r="N29" s="8" t="str">
        <f t="shared" si="20"/>
        <v/>
      </c>
      <c r="O29" s="8" t="str">
        <f t="shared" si="20"/>
        <v/>
      </c>
      <c r="P29" s="8" t="str">
        <f t="shared" si="20"/>
        <v/>
      </c>
      <c r="Q29" s="8" t="str">
        <f t="shared" si="20"/>
        <v/>
      </c>
      <c r="R29" s="8" t="str">
        <f t="shared" si="20"/>
        <v/>
      </c>
      <c r="S29" s="8" t="str">
        <f t="shared" si="20"/>
        <v/>
      </c>
      <c r="T29" s="8" t="str">
        <f t="shared" si="20"/>
        <v/>
      </c>
      <c r="U29" s="8" t="str">
        <f t="shared" si="20"/>
        <v/>
      </c>
      <c r="V29" s="12">
        <f t="shared" si="20"/>
        <v>3.4745920694330724E-2</v>
      </c>
      <c r="W29" s="12">
        <f t="shared" si="20"/>
        <v>3.9813453467355958E-2</v>
      </c>
      <c r="X29" s="12">
        <f t="shared" si="20"/>
        <v>4.67671774660188E-2</v>
      </c>
      <c r="Y29" s="12">
        <f t="shared" si="20"/>
        <v>4.7653295364955592E-2</v>
      </c>
      <c r="Z29" s="12">
        <f t="shared" si="20"/>
        <v>5.0657117286695162E-2</v>
      </c>
      <c r="AA29" s="12">
        <f t="shared" si="20"/>
        <v>4.473413499723064E-2</v>
      </c>
      <c r="AB29" s="12">
        <f t="shared" si="20"/>
        <v>4.3229650526437582E-2</v>
      </c>
      <c r="AC29" s="12">
        <f t="shared" si="20"/>
        <v>3.6509556552500579E-2</v>
      </c>
      <c r="AD29" s="12">
        <f t="shared" si="20"/>
        <v>2.9775312407800417E-2</v>
      </c>
      <c r="AE29" s="12">
        <f t="shared" si="20"/>
        <v>2.7846219847689813E-2</v>
      </c>
      <c r="AF29" s="12">
        <f t="shared" si="20"/>
        <v>2.5490674876779272E-2</v>
      </c>
      <c r="AG29" s="12">
        <f t="shared" si="20"/>
        <v>2.2925079190976427E-2</v>
      </c>
      <c r="AH29" s="12">
        <f t="shared" si="20"/>
        <v>2.1647066501093212E-2</v>
      </c>
      <c r="AI29" s="12">
        <f t="shared" si="20"/>
        <v>2.0736613189078486E-2</v>
      </c>
      <c r="AJ29" s="12">
        <f t="shared" si="20"/>
        <v>2.3648948502997327E-2</v>
      </c>
      <c r="AK29" s="38">
        <f t="shared" si="20"/>
        <v>2.2813469686046212E-2</v>
      </c>
      <c r="AL29" s="12">
        <f t="shared" si="20"/>
        <v>2.3931982201494867E-2</v>
      </c>
      <c r="AM29" s="12">
        <f t="shared" si="20"/>
        <v>2.2559240365101853E-2</v>
      </c>
      <c r="AN29" s="12">
        <f t="shared" si="20"/>
        <v>2.3455353192520807E-2</v>
      </c>
      <c r="AO29" s="12">
        <f t="shared" si="20"/>
        <v>2.5041740931715843E-2</v>
      </c>
      <c r="AP29" s="27">
        <f t="shared" si="21"/>
        <v>2.8319004508905832E-2</v>
      </c>
      <c r="AQ29" s="27"/>
      <c r="AR29" s="38">
        <f t="shared" si="22"/>
        <v>2.730477787210444E-2</v>
      </c>
      <c r="AS29" s="38">
        <f t="shared" si="22"/>
        <v>2.0710992579914551E-2</v>
      </c>
    </row>
    <row r="30" spans="1:45" x14ac:dyDescent="0.3">
      <c r="A30" s="31" t="str">
        <f t="shared" si="23"/>
        <v>Task Order</v>
      </c>
      <c r="B30" s="31" t="str">
        <f t="shared" si="18"/>
        <v>Multi-Awd.</v>
      </c>
      <c r="E30" s="29"/>
      <c r="J30" s="1" t="str">
        <f t="shared" si="19"/>
        <v>Task Order</v>
      </c>
      <c r="K30" s="1" t="str">
        <f t="shared" si="19"/>
        <v>Multi-Awd.</v>
      </c>
      <c r="L30" s="8" t="str">
        <f t="shared" si="20"/>
        <v/>
      </c>
      <c r="M30" s="8" t="str">
        <f t="shared" si="20"/>
        <v/>
      </c>
      <c r="N30" s="8" t="str">
        <f t="shared" si="20"/>
        <v/>
      </c>
      <c r="O30" s="8" t="str">
        <f t="shared" si="20"/>
        <v/>
      </c>
      <c r="P30" s="8" t="str">
        <f t="shared" si="20"/>
        <v/>
      </c>
      <c r="Q30" s="8" t="str">
        <f t="shared" si="20"/>
        <v/>
      </c>
      <c r="R30" s="8" t="str">
        <f t="shared" si="20"/>
        <v/>
      </c>
      <c r="S30" s="8" t="str">
        <f t="shared" si="20"/>
        <v/>
      </c>
      <c r="T30" s="8" t="str">
        <f t="shared" si="20"/>
        <v/>
      </c>
      <c r="U30" s="8" t="str">
        <f t="shared" si="20"/>
        <v/>
      </c>
      <c r="V30" s="12">
        <f t="shared" si="20"/>
        <v>7.691132773681772E-2</v>
      </c>
      <c r="W30" s="12">
        <f t="shared" si="20"/>
        <v>7.7876442894114287E-2</v>
      </c>
      <c r="X30" s="12">
        <f t="shared" si="20"/>
        <v>8.3215417333836042E-2</v>
      </c>
      <c r="Y30" s="12">
        <f t="shared" si="20"/>
        <v>8.6098929369732236E-2</v>
      </c>
      <c r="Z30" s="12">
        <f t="shared" si="20"/>
        <v>9.7005767241236218E-2</v>
      </c>
      <c r="AA30" s="12">
        <f t="shared" si="20"/>
        <v>0.10435898747912516</v>
      </c>
      <c r="AB30" s="12">
        <f t="shared" si="20"/>
        <v>0.10771324512258423</v>
      </c>
      <c r="AC30" s="12">
        <f t="shared" si="20"/>
        <v>0.10852785536967362</v>
      </c>
      <c r="AD30" s="12">
        <f t="shared" si="20"/>
        <v>0.11545642075861716</v>
      </c>
      <c r="AE30" s="12">
        <f t="shared" si="20"/>
        <v>0.13182048730446072</v>
      </c>
      <c r="AF30" s="12">
        <f t="shared" si="20"/>
        <v>0.15403517247540813</v>
      </c>
      <c r="AG30" s="12">
        <f t="shared" si="20"/>
        <v>0.15498990135571736</v>
      </c>
      <c r="AH30" s="12">
        <f t="shared" si="20"/>
        <v>0.14123565986680453</v>
      </c>
      <c r="AI30" s="12">
        <f t="shared" si="20"/>
        <v>0.13609187594739908</v>
      </c>
      <c r="AJ30" s="12">
        <f t="shared" si="20"/>
        <v>0.13450627254199199</v>
      </c>
      <c r="AK30" s="27">
        <f t="shared" si="20"/>
        <v>0.12565212934261341</v>
      </c>
      <c r="AL30" s="12">
        <f t="shared" si="20"/>
        <v>0.12652914606706625</v>
      </c>
      <c r="AM30" s="12">
        <f t="shared" si="20"/>
        <v>0.12692722971012621</v>
      </c>
      <c r="AN30" s="12">
        <f t="shared" si="20"/>
        <v>0.1326611862210561</v>
      </c>
      <c r="AO30" s="12">
        <f t="shared" si="20"/>
        <v>0.13438147381479085</v>
      </c>
      <c r="AP30" s="27">
        <f t="shared" si="21"/>
        <v>0.13843241219129174</v>
      </c>
      <c r="AQ30" s="27"/>
      <c r="AR30" s="27">
        <f t="shared" si="22"/>
        <v>0.14504234153543349</v>
      </c>
      <c r="AS30" s="27">
        <f t="shared" si="22"/>
        <v>0.12992191116163312</v>
      </c>
    </row>
    <row r="31" spans="1:45" x14ac:dyDescent="0.3">
      <c r="A31" s="31" t="str">
        <f t="shared" si="23"/>
        <v>Task Order</v>
      </c>
      <c r="B31" s="31" t="str">
        <f t="shared" si="18"/>
        <v>Single-Awd.</v>
      </c>
      <c r="E31" s="29"/>
      <c r="J31" s="1" t="str">
        <f t="shared" si="19"/>
        <v>Task Order</v>
      </c>
      <c r="K31" s="1" t="str">
        <f t="shared" si="19"/>
        <v>Single-Awd.</v>
      </c>
      <c r="L31" s="8" t="str">
        <f t="shared" si="20"/>
        <v/>
      </c>
      <c r="M31" s="8" t="str">
        <f t="shared" si="20"/>
        <v/>
      </c>
      <c r="N31" s="8" t="str">
        <f t="shared" si="20"/>
        <v/>
      </c>
      <c r="O31" s="8" t="str">
        <f t="shared" si="20"/>
        <v/>
      </c>
      <c r="P31" s="8" t="str">
        <f t="shared" si="20"/>
        <v/>
      </c>
      <c r="Q31" s="8" t="str">
        <f t="shared" si="20"/>
        <v/>
      </c>
      <c r="R31" s="8" t="str">
        <f t="shared" si="20"/>
        <v/>
      </c>
      <c r="S31" s="8" t="str">
        <f t="shared" si="20"/>
        <v/>
      </c>
      <c r="T31" s="8" t="str">
        <f t="shared" si="20"/>
        <v/>
      </c>
      <c r="U31" s="8" t="str">
        <f t="shared" si="20"/>
        <v/>
      </c>
      <c r="V31" s="12">
        <f t="shared" si="20"/>
        <v>0.25731491708959481</v>
      </c>
      <c r="W31" s="12">
        <f t="shared" si="20"/>
        <v>0.27717600793545355</v>
      </c>
      <c r="X31" s="12">
        <f t="shared" si="20"/>
        <v>0.27738656339186085</v>
      </c>
      <c r="Y31" s="12">
        <f t="shared" si="20"/>
        <v>0.31336565172342778</v>
      </c>
      <c r="Z31" s="12">
        <f t="shared" si="20"/>
        <v>0.33734002448500627</v>
      </c>
      <c r="AA31" s="12">
        <f t="shared" si="20"/>
        <v>0.37539004576325757</v>
      </c>
      <c r="AB31" s="12">
        <f t="shared" si="20"/>
        <v>0.36506464159856722</v>
      </c>
      <c r="AC31" s="12">
        <f t="shared" si="20"/>
        <v>0.37044185208797409</v>
      </c>
      <c r="AD31" s="12">
        <f t="shared" si="20"/>
        <v>0.38042387718853665</v>
      </c>
      <c r="AE31" s="12">
        <f t="shared" si="20"/>
        <v>0.36681411832545152</v>
      </c>
      <c r="AF31" s="12">
        <f t="shared" si="20"/>
        <v>0.35912316586477888</v>
      </c>
      <c r="AG31" s="12">
        <f t="shared" si="20"/>
        <v>0.32601232210610775</v>
      </c>
      <c r="AH31" s="12">
        <f t="shared" si="20"/>
        <v>0.32611102651259799</v>
      </c>
      <c r="AI31" s="12">
        <f t="shared" si="20"/>
        <v>0.2862286889800788</v>
      </c>
      <c r="AJ31" s="12">
        <f t="shared" si="20"/>
        <v>0.28888225823869318</v>
      </c>
      <c r="AK31" s="27">
        <f t="shared" si="20"/>
        <v>0.27916860283266731</v>
      </c>
      <c r="AL31" s="12">
        <f t="shared" si="20"/>
        <v>0.26472388293501686</v>
      </c>
      <c r="AM31" s="12">
        <f t="shared" si="20"/>
        <v>0.26923975253892479</v>
      </c>
      <c r="AN31" s="12">
        <f t="shared" si="20"/>
        <v>0.29721218830627666</v>
      </c>
      <c r="AO31" s="12">
        <f t="shared" si="20"/>
        <v>0.28879226922087403</v>
      </c>
      <c r="AP31" s="27">
        <f t="shared" si="21"/>
        <v>0.28497955394059576</v>
      </c>
      <c r="AQ31" s="27"/>
      <c r="AR31" s="38">
        <f t="shared" si="22"/>
        <v>0.29096231553698632</v>
      </c>
      <c r="AS31" s="38">
        <f t="shared" si="22"/>
        <v>0.2778582470444998</v>
      </c>
    </row>
    <row r="32" spans="1:45" x14ac:dyDescent="0.3">
      <c r="A32" s="31" t="str">
        <f t="shared" si="23"/>
        <v>Task Order</v>
      </c>
      <c r="B32" s="31" t="str">
        <f t="shared" si="18"/>
        <v>Unlbd. IDV</v>
      </c>
      <c r="E32" s="29"/>
      <c r="J32" s="1" t="str">
        <f t="shared" si="19"/>
        <v>Task Order</v>
      </c>
      <c r="K32" s="1" t="str">
        <f t="shared" si="19"/>
        <v>Unlbd. IDV</v>
      </c>
      <c r="L32" s="8" t="str">
        <f t="shared" si="20"/>
        <v/>
      </c>
      <c r="M32" s="8" t="str">
        <f t="shared" si="20"/>
        <v/>
      </c>
      <c r="N32" s="8" t="str">
        <f t="shared" si="20"/>
        <v/>
      </c>
      <c r="O32" s="8" t="str">
        <f t="shared" si="20"/>
        <v/>
      </c>
      <c r="P32" s="8" t="str">
        <f t="shared" si="20"/>
        <v/>
      </c>
      <c r="Q32" s="8" t="str">
        <f t="shared" si="20"/>
        <v/>
      </c>
      <c r="R32" s="8" t="str">
        <f t="shared" si="20"/>
        <v/>
      </c>
      <c r="S32" s="8" t="str">
        <f t="shared" si="20"/>
        <v/>
      </c>
      <c r="T32" s="8" t="str">
        <f t="shared" si="20"/>
        <v/>
      </c>
      <c r="U32" s="8" t="str">
        <f t="shared" si="20"/>
        <v/>
      </c>
      <c r="V32" s="12">
        <f t="shared" si="20"/>
        <v>1.4990971373761694E-2</v>
      </c>
      <c r="W32" s="12">
        <f t="shared" si="20"/>
        <v>5.0694790124924359E-3</v>
      </c>
      <c r="X32" s="12">
        <f t="shared" si="20"/>
        <v>3.477680554106524E-3</v>
      </c>
      <c r="Y32" s="12">
        <f t="shared" si="20"/>
        <v>1.745384347866936E-3</v>
      </c>
      <c r="Z32" s="12">
        <f t="shared" si="20"/>
        <v>1.0758840026223713E-3</v>
      </c>
      <c r="AA32" s="12">
        <f t="shared" si="20"/>
        <v>7.4308470138515382E-4</v>
      </c>
      <c r="AB32" s="12">
        <f t="shared" si="20"/>
        <v>2.9758378990258732E-4</v>
      </c>
      <c r="AC32" s="12">
        <f t="shared" si="20"/>
        <v>1.957978950607479E-4</v>
      </c>
      <c r="AD32" s="12">
        <f t="shared" si="20"/>
        <v>7.4238933758635276E-5</v>
      </c>
      <c r="AE32" s="12">
        <f t="shared" si="20"/>
        <v>1.4058484030119501E-5</v>
      </c>
      <c r="AF32" s="12">
        <f t="shared" si="20"/>
        <v>2.0311100089321333E-3</v>
      </c>
      <c r="AG32" s="12">
        <f t="shared" si="20"/>
        <v>2.0120284287176008E-3</v>
      </c>
      <c r="AH32" s="12">
        <f t="shared" si="20"/>
        <v>2.3254226188346733E-3</v>
      </c>
      <c r="AI32" s="12">
        <f t="shared" si="20"/>
        <v>1.7417010365740153E-3</v>
      </c>
      <c r="AJ32" s="12">
        <f t="shared" si="20"/>
        <v>1.9804298214949937E-3</v>
      </c>
      <c r="AK32" s="27">
        <f t="shared" si="20"/>
        <v>2.0315923977127894E-3</v>
      </c>
      <c r="AL32" s="12">
        <f t="shared" si="20"/>
        <v>1.6682219573787004E-4</v>
      </c>
      <c r="AM32" s="12">
        <f t="shared" si="20"/>
        <v>5.9030949252988939E-4</v>
      </c>
      <c r="AN32" s="12">
        <f t="shared" si="20"/>
        <v>7.7878514936245637E-6</v>
      </c>
      <c r="AO32" s="12">
        <f t="shared" si="20"/>
        <v>3.0009099300011606E-6</v>
      </c>
      <c r="AP32" s="27">
        <f t="shared" si="21"/>
        <v>7.137814948869703E-6</v>
      </c>
      <c r="AQ32" s="27"/>
      <c r="AR32" s="38">
        <f t="shared" si="22"/>
        <v>3.1562462365377117E-6</v>
      </c>
      <c r="AS32" s="38" t="str">
        <f t="shared" si="22"/>
        <v/>
      </c>
    </row>
    <row r="33" spans="1:45" x14ac:dyDescent="0.3">
      <c r="A33" s="47">
        <f>IF(J33="","",J33)</f>
        <v>0</v>
      </c>
      <c r="B33" s="47">
        <f>IF(K33="","",K33)</f>
        <v>0</v>
      </c>
      <c r="E33" s="29"/>
      <c r="J33" s="1">
        <f t="shared" si="19"/>
        <v>0</v>
      </c>
      <c r="K33" s="1">
        <f t="shared" si="19"/>
        <v>0</v>
      </c>
      <c r="L33" s="8">
        <f t="shared" si="20"/>
        <v>1</v>
      </c>
      <c r="M33" s="8">
        <f t="shared" si="20"/>
        <v>1</v>
      </c>
      <c r="N33" s="8">
        <f t="shared" si="20"/>
        <v>1</v>
      </c>
      <c r="O33" s="8">
        <f t="shared" si="20"/>
        <v>1</v>
      </c>
      <c r="P33" s="8">
        <f t="shared" si="20"/>
        <v>1</v>
      </c>
      <c r="Q33" s="8">
        <f t="shared" si="20"/>
        <v>1</v>
      </c>
      <c r="R33" s="8">
        <f t="shared" si="20"/>
        <v>1</v>
      </c>
      <c r="S33" s="8">
        <f t="shared" si="20"/>
        <v>1</v>
      </c>
      <c r="T33" s="8">
        <f t="shared" si="20"/>
        <v>1</v>
      </c>
      <c r="U33" s="8">
        <f t="shared" si="20"/>
        <v>1</v>
      </c>
      <c r="V33" s="12">
        <f t="shared" si="20"/>
        <v>2.635111122891912E-6</v>
      </c>
      <c r="W33" s="12">
        <f t="shared" si="20"/>
        <v>0</v>
      </c>
      <c r="X33" s="12">
        <f t="shared" si="20"/>
        <v>6.8171501956492357E-7</v>
      </c>
      <c r="Y33" s="12">
        <f t="shared" si="20"/>
        <v>1.9275944240932004E-7</v>
      </c>
      <c r="Z33" s="12">
        <f t="shared" si="20"/>
        <v>1.8343987860031254E-5</v>
      </c>
      <c r="AA33" s="12">
        <f t="shared" si="20"/>
        <v>9.367253247832993E-6</v>
      </c>
      <c r="AB33" s="12">
        <f t="shared" si="20"/>
        <v>4.3308597856347026E-6</v>
      </c>
      <c r="AC33" s="12">
        <f t="shared" si="20"/>
        <v>2.0325854804869132E-6</v>
      </c>
      <c r="AD33" s="12">
        <f t="shared" si="20"/>
        <v>0</v>
      </c>
      <c r="AE33" s="12">
        <f t="shared" si="20"/>
        <v>0</v>
      </c>
      <c r="AF33" s="12">
        <f t="shared" si="20"/>
        <v>0</v>
      </c>
      <c r="AG33" s="12">
        <f t="shared" si="20"/>
        <v>0</v>
      </c>
      <c r="AH33" s="12">
        <f t="shared" si="20"/>
        <v>0</v>
      </c>
      <c r="AI33" s="12">
        <f t="shared" si="20"/>
        <v>0</v>
      </c>
      <c r="AJ33" s="12">
        <f t="shared" si="20"/>
        <v>0</v>
      </c>
      <c r="AK33" s="27">
        <f t="shared" si="20"/>
        <v>0</v>
      </c>
      <c r="AL33" s="12">
        <f t="shared" si="20"/>
        <v>0</v>
      </c>
      <c r="AM33" s="12">
        <f t="shared" si="20"/>
        <v>0</v>
      </c>
      <c r="AN33" s="12" t="str">
        <f t="shared" si="20"/>
        <v/>
      </c>
      <c r="AO33" s="12">
        <f t="shared" si="20"/>
        <v>0</v>
      </c>
      <c r="AP33" s="27" t="str">
        <f t="shared" si="21"/>
        <v/>
      </c>
      <c r="AQ33" s="27"/>
      <c r="AR33" s="38" t="str">
        <f t="shared" si="22"/>
        <v/>
      </c>
      <c r="AS33" s="38">
        <f t="shared" si="22"/>
        <v>0</v>
      </c>
    </row>
    <row r="34" spans="1:45" x14ac:dyDescent="0.3">
      <c r="A34" s="31" t="str">
        <f t="shared" si="23"/>
        <v>Subtotal</v>
      </c>
      <c r="B34" s="31" t="str">
        <f t="shared" si="18"/>
        <v/>
      </c>
      <c r="E34" s="29"/>
      <c r="K34" s="29" t="s">
        <v>21</v>
      </c>
      <c r="L34" s="12">
        <f t="shared" ref="L34:W34" si="24">IF(SUM(L26:L33)=1,1,FALSE)</f>
        <v>1</v>
      </c>
      <c r="M34" s="12">
        <f t="shared" si="24"/>
        <v>1</v>
      </c>
      <c r="N34" s="12">
        <f t="shared" si="24"/>
        <v>1</v>
      </c>
      <c r="O34" s="12">
        <f t="shared" si="24"/>
        <v>1</v>
      </c>
      <c r="P34" s="12">
        <f t="shared" si="24"/>
        <v>1</v>
      </c>
      <c r="Q34" s="12">
        <f t="shared" si="24"/>
        <v>1</v>
      </c>
      <c r="R34" s="12">
        <f t="shared" si="24"/>
        <v>1</v>
      </c>
      <c r="S34" s="12">
        <f t="shared" si="24"/>
        <v>1</v>
      </c>
      <c r="T34" s="12">
        <f t="shared" si="24"/>
        <v>1</v>
      </c>
      <c r="U34" s="12">
        <f t="shared" si="24"/>
        <v>1</v>
      </c>
      <c r="V34" s="12">
        <f t="shared" si="24"/>
        <v>1</v>
      </c>
      <c r="W34" s="12">
        <f t="shared" si="24"/>
        <v>1</v>
      </c>
      <c r="X34" s="12" t="b">
        <f t="shared" ref="X34:AP34" si="25">SUM(X26:X33)=1</f>
        <v>1</v>
      </c>
      <c r="Y34" s="12" t="b">
        <f t="shared" si="25"/>
        <v>1</v>
      </c>
      <c r="Z34" s="12" t="b">
        <f t="shared" si="25"/>
        <v>1</v>
      </c>
      <c r="AA34" s="12" t="b">
        <f t="shared" si="25"/>
        <v>1</v>
      </c>
      <c r="AB34" s="12" t="b">
        <f t="shared" si="25"/>
        <v>1</v>
      </c>
      <c r="AC34" s="12" t="b">
        <f t="shared" si="25"/>
        <v>1</v>
      </c>
      <c r="AD34" s="12" t="b">
        <f t="shared" si="25"/>
        <v>1</v>
      </c>
      <c r="AE34" s="12" t="b">
        <f t="shared" si="25"/>
        <v>1</v>
      </c>
      <c r="AF34" s="12" t="b">
        <f t="shared" si="25"/>
        <v>1</v>
      </c>
      <c r="AG34" s="12" t="b">
        <f t="shared" si="25"/>
        <v>1</v>
      </c>
      <c r="AH34" s="12" t="b">
        <f t="shared" si="25"/>
        <v>1</v>
      </c>
      <c r="AI34" s="12" t="b">
        <f t="shared" si="25"/>
        <v>1</v>
      </c>
      <c r="AJ34" s="12" t="b">
        <f t="shared" si="25"/>
        <v>1</v>
      </c>
      <c r="AK34" s="12" t="b">
        <f t="shared" si="25"/>
        <v>1</v>
      </c>
      <c r="AL34" s="12" t="b">
        <f t="shared" si="25"/>
        <v>1</v>
      </c>
      <c r="AM34" s="12" t="b">
        <f t="shared" si="25"/>
        <v>1</v>
      </c>
      <c r="AN34" s="12" t="b">
        <f t="shared" si="25"/>
        <v>1</v>
      </c>
      <c r="AO34" s="12" t="b">
        <f t="shared" si="25"/>
        <v>1</v>
      </c>
      <c r="AP34" s="12" t="b">
        <f t="shared" si="25"/>
        <v>1</v>
      </c>
      <c r="AQ34" s="12"/>
      <c r="AR34" s="12" t="b">
        <f>SUM(AR26:AR33)=1</f>
        <v>1</v>
      </c>
      <c r="AS34" s="12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W149"/>
  <sheetViews>
    <sheetView zoomScale="70" zoomScaleNormal="70" workbookViewId="0">
      <pane xSplit="3" ySplit="1" topLeftCell="D43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11.5546875" defaultRowHeight="14.4" x14ac:dyDescent="0.3"/>
  <cols>
    <col min="1" max="1" width="33.5546875" customWidth="1"/>
    <col min="2" max="3" width="7.88671875" customWidth="1"/>
    <col min="6" max="7" width="31" customWidth="1"/>
    <col min="8" max="14" width="7.88671875" customWidth="1"/>
    <col min="15" max="21" width="7.88671875" hidden="1" customWidth="1"/>
    <col min="22" max="22" width="8.44140625" hidden="1" customWidth="1"/>
    <col min="23" max="24" width="7.88671875" hidden="1" customWidth="1"/>
    <col min="25" max="29" width="7.88671875" customWidth="1"/>
    <col min="30" max="30" width="12.33203125" customWidth="1"/>
  </cols>
  <sheetData>
    <row r="1" spans="1:47" x14ac:dyDescent="0.3">
      <c r="A1" t="s">
        <v>7</v>
      </c>
      <c r="B1" t="s">
        <v>44</v>
      </c>
      <c r="M1" t="s">
        <v>7</v>
      </c>
      <c r="N1" t="s">
        <v>44</v>
      </c>
      <c r="O1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  <c r="Y1">
        <v>2010</v>
      </c>
      <c r="Z1">
        <v>2011</v>
      </c>
      <c r="AA1">
        <v>2012</v>
      </c>
      <c r="AB1">
        <v>2013</v>
      </c>
      <c r="AC1">
        <v>2014</v>
      </c>
      <c r="AD1">
        <v>2015</v>
      </c>
      <c r="AE1">
        <v>2016</v>
      </c>
      <c r="AF1">
        <v>2017</v>
      </c>
      <c r="AG1">
        <v>2018</v>
      </c>
      <c r="AH1">
        <v>2019</v>
      </c>
      <c r="AI1">
        <v>2020</v>
      </c>
      <c r="AJ1">
        <v>2021</v>
      </c>
      <c r="AK1">
        <v>2022</v>
      </c>
    </row>
    <row r="2" spans="1:47" x14ac:dyDescent="0.3">
      <c r="A2" t="s">
        <v>8</v>
      </c>
      <c r="B2" t="s">
        <v>582</v>
      </c>
      <c r="M2" t="s">
        <v>8</v>
      </c>
      <c r="N2" t="s">
        <v>582</v>
      </c>
      <c r="O2" s="11" t="s">
        <v>583</v>
      </c>
      <c r="P2" s="11" t="s">
        <v>584</v>
      </c>
      <c r="Q2" s="11" t="s">
        <v>585</v>
      </c>
      <c r="R2" s="11" t="s">
        <v>586</v>
      </c>
      <c r="S2" s="11" t="s">
        <v>587</v>
      </c>
      <c r="T2" s="11" t="s">
        <v>588</v>
      </c>
      <c r="U2" s="11" t="s">
        <v>589</v>
      </c>
      <c r="V2" s="11" t="s">
        <v>590</v>
      </c>
      <c r="W2" s="11" t="s">
        <v>591</v>
      </c>
      <c r="X2" s="11" t="s">
        <v>592</v>
      </c>
      <c r="Y2" s="11" t="s">
        <v>593</v>
      </c>
      <c r="Z2" s="11" t="s">
        <v>594</v>
      </c>
      <c r="AA2" s="11" t="s">
        <v>595</v>
      </c>
      <c r="AB2" s="11" t="s">
        <v>596</v>
      </c>
      <c r="AC2" s="11" t="s">
        <v>597</v>
      </c>
      <c r="AD2" s="11" t="s">
        <v>598</v>
      </c>
      <c r="AE2" s="11" t="s">
        <v>599</v>
      </c>
      <c r="AF2" s="11" t="s">
        <v>600</v>
      </c>
      <c r="AG2" s="11" t="s">
        <v>601</v>
      </c>
      <c r="AH2" s="11" t="s">
        <v>602</v>
      </c>
      <c r="AI2" s="11" t="s">
        <v>603</v>
      </c>
      <c r="AJ2" s="11" t="s">
        <v>604</v>
      </c>
      <c r="AK2" s="11" t="s">
        <v>605</v>
      </c>
      <c r="AL2" s="11"/>
      <c r="AM2" s="11"/>
      <c r="AN2" s="11"/>
      <c r="AO2" s="11"/>
      <c r="AP2" s="11"/>
      <c r="AQ2" s="11"/>
      <c r="AR2" s="11"/>
      <c r="AS2" s="11"/>
      <c r="AT2" s="11"/>
      <c r="AU2" s="11"/>
    </row>
    <row r="3" spans="1:47" x14ac:dyDescent="0.3">
      <c r="A3" t="s">
        <v>8</v>
      </c>
      <c r="B3" t="s">
        <v>35</v>
      </c>
      <c r="M3" t="s">
        <v>8</v>
      </c>
      <c r="N3" t="s">
        <v>35</v>
      </c>
      <c r="O3" s="11" t="s">
        <v>606</v>
      </c>
      <c r="P3" s="11" t="s">
        <v>607</v>
      </c>
      <c r="Q3" s="11" t="s">
        <v>608</v>
      </c>
      <c r="R3" s="11" t="s">
        <v>609</v>
      </c>
      <c r="S3" s="11" t="s">
        <v>610</v>
      </c>
      <c r="T3" s="11" t="s">
        <v>611</v>
      </c>
      <c r="U3" s="11" t="s">
        <v>612</v>
      </c>
      <c r="V3" s="11" t="s">
        <v>613</v>
      </c>
      <c r="W3" s="11" t="s">
        <v>614</v>
      </c>
      <c r="X3" s="11" t="s">
        <v>615</v>
      </c>
      <c r="Y3" s="11" t="s">
        <v>616</v>
      </c>
      <c r="Z3" s="11" t="s">
        <v>617</v>
      </c>
      <c r="AA3" s="11" t="s">
        <v>618</v>
      </c>
      <c r="AB3" s="11" t="s">
        <v>619</v>
      </c>
      <c r="AC3" s="11" t="s">
        <v>620</v>
      </c>
      <c r="AD3" s="11" t="s">
        <v>621</v>
      </c>
      <c r="AE3" s="11" t="s">
        <v>622</v>
      </c>
      <c r="AF3" s="11" t="s">
        <v>623</v>
      </c>
      <c r="AG3" s="11" t="s">
        <v>624</v>
      </c>
      <c r="AH3" s="11" t="s">
        <v>625</v>
      </c>
      <c r="AI3" s="11" t="s">
        <v>626</v>
      </c>
      <c r="AJ3" s="11" t="s">
        <v>627</v>
      </c>
      <c r="AK3" s="11" t="s">
        <v>628</v>
      </c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 spans="1:47" x14ac:dyDescent="0.3">
      <c r="A4" t="s">
        <v>8</v>
      </c>
      <c r="B4">
        <v>0</v>
      </c>
      <c r="M4" t="s">
        <v>8</v>
      </c>
      <c r="O4" s="11"/>
      <c r="P4" s="11"/>
      <c r="Q4" s="11" t="s">
        <v>629</v>
      </c>
      <c r="R4" s="11" t="s">
        <v>629</v>
      </c>
      <c r="S4" s="11" t="s">
        <v>629</v>
      </c>
      <c r="T4" s="11" t="s">
        <v>629</v>
      </c>
      <c r="U4" s="11" t="s">
        <v>629</v>
      </c>
      <c r="V4" s="11" t="s">
        <v>629</v>
      </c>
      <c r="W4" s="11" t="s">
        <v>629</v>
      </c>
      <c r="X4" s="11" t="s">
        <v>630</v>
      </c>
      <c r="Y4" s="11" t="s">
        <v>631</v>
      </c>
      <c r="Z4" s="11" t="s">
        <v>632</v>
      </c>
      <c r="AA4" s="11" t="s">
        <v>633</v>
      </c>
      <c r="AB4" s="11" t="s">
        <v>634</v>
      </c>
      <c r="AC4" s="11" t="s">
        <v>635</v>
      </c>
      <c r="AD4" s="11" t="s">
        <v>636</v>
      </c>
      <c r="AE4" s="11" t="s">
        <v>637</v>
      </c>
      <c r="AF4" s="11" t="s">
        <v>638</v>
      </c>
      <c r="AG4" s="11" t="s">
        <v>639</v>
      </c>
      <c r="AH4" s="11" t="s">
        <v>640</v>
      </c>
      <c r="AI4" s="11" t="s">
        <v>641</v>
      </c>
      <c r="AJ4" s="11" t="s">
        <v>642</v>
      </c>
      <c r="AK4" s="11" t="s">
        <v>643</v>
      </c>
      <c r="AL4" s="11"/>
      <c r="AM4" s="11"/>
      <c r="AN4" s="11"/>
      <c r="AO4" s="11"/>
      <c r="AP4" s="11"/>
      <c r="AQ4" s="11"/>
      <c r="AR4" s="11"/>
      <c r="AS4" s="11"/>
      <c r="AT4" s="11"/>
      <c r="AU4" s="11"/>
    </row>
    <row r="5" spans="1:47" x14ac:dyDescent="0.3">
      <c r="A5" t="s">
        <v>314</v>
      </c>
      <c r="B5" t="s">
        <v>582</v>
      </c>
      <c r="M5" t="s">
        <v>314</v>
      </c>
      <c r="N5" t="s">
        <v>582</v>
      </c>
      <c r="O5" s="11" t="s">
        <v>644</v>
      </c>
      <c r="P5" s="11" t="s">
        <v>645</v>
      </c>
      <c r="Q5" s="11" t="s">
        <v>646</v>
      </c>
      <c r="R5" s="11" t="s">
        <v>647</v>
      </c>
      <c r="S5" s="11" t="s">
        <v>648</v>
      </c>
      <c r="T5" s="11" t="s">
        <v>649</v>
      </c>
      <c r="U5" s="11" t="s">
        <v>650</v>
      </c>
      <c r="V5" s="11" t="s">
        <v>651</v>
      </c>
      <c r="W5" s="11" t="s">
        <v>652</v>
      </c>
      <c r="X5" s="11" t="s">
        <v>653</v>
      </c>
      <c r="Y5" s="11" t="s">
        <v>654</v>
      </c>
      <c r="Z5" s="11" t="s">
        <v>655</v>
      </c>
      <c r="AA5" s="11" t="s">
        <v>656</v>
      </c>
      <c r="AB5" s="11" t="s">
        <v>657</v>
      </c>
      <c r="AC5" s="11" t="s">
        <v>658</v>
      </c>
      <c r="AD5" s="11" t="s">
        <v>659</v>
      </c>
      <c r="AE5" s="11" t="s">
        <v>660</v>
      </c>
      <c r="AF5" s="11" t="s">
        <v>661</v>
      </c>
      <c r="AG5" s="11" t="s">
        <v>662</v>
      </c>
      <c r="AH5" s="11" t="s">
        <v>663</v>
      </c>
      <c r="AI5" s="11" t="s">
        <v>664</v>
      </c>
      <c r="AJ5" s="11" t="s">
        <v>665</v>
      </c>
      <c r="AK5" s="11" t="s">
        <v>666</v>
      </c>
      <c r="AL5" s="11"/>
      <c r="AM5" s="11"/>
      <c r="AN5" s="11"/>
      <c r="AO5" s="11"/>
      <c r="AP5" s="11"/>
      <c r="AQ5" s="11"/>
      <c r="AR5" s="11"/>
      <c r="AS5" s="11"/>
      <c r="AT5" s="11"/>
      <c r="AU5" s="11"/>
    </row>
    <row r="6" spans="1:47" x14ac:dyDescent="0.3">
      <c r="A6" t="s">
        <v>314</v>
      </c>
      <c r="B6" t="s">
        <v>35</v>
      </c>
      <c r="M6" t="s">
        <v>314</v>
      </c>
      <c r="N6" t="s">
        <v>35</v>
      </c>
      <c r="O6" s="11" t="s">
        <v>606</v>
      </c>
      <c r="P6" s="11" t="s">
        <v>667</v>
      </c>
      <c r="Q6" s="11" t="s">
        <v>668</v>
      </c>
      <c r="R6" s="11" t="s">
        <v>669</v>
      </c>
      <c r="S6" s="11" t="s">
        <v>670</v>
      </c>
      <c r="T6" s="11" t="s">
        <v>671</v>
      </c>
      <c r="U6" s="11" t="s">
        <v>672</v>
      </c>
      <c r="V6" s="11" t="s">
        <v>673</v>
      </c>
      <c r="W6" s="11" t="s">
        <v>674</v>
      </c>
      <c r="X6" s="11" t="s">
        <v>675</v>
      </c>
      <c r="Y6" s="11" t="s">
        <v>676</v>
      </c>
      <c r="Z6" s="11" t="s">
        <v>677</v>
      </c>
      <c r="AA6" s="11" t="s">
        <v>677</v>
      </c>
      <c r="AB6" s="11" t="s">
        <v>678</v>
      </c>
      <c r="AC6" s="11" t="s">
        <v>679</v>
      </c>
      <c r="AD6" s="11" t="s">
        <v>680</v>
      </c>
      <c r="AE6" s="11" t="s">
        <v>681</v>
      </c>
      <c r="AF6" s="11" t="s">
        <v>682</v>
      </c>
      <c r="AG6" s="11" t="s">
        <v>683</v>
      </c>
      <c r="AH6" s="11" t="s">
        <v>684</v>
      </c>
      <c r="AI6" s="11" t="s">
        <v>685</v>
      </c>
      <c r="AJ6" s="11" t="s">
        <v>686</v>
      </c>
      <c r="AK6" s="11" t="s">
        <v>687</v>
      </c>
      <c r="AL6" s="11"/>
      <c r="AM6" s="11"/>
      <c r="AN6" s="11"/>
      <c r="AO6" s="11"/>
      <c r="AP6" s="11"/>
      <c r="AQ6" s="11"/>
      <c r="AR6" s="11"/>
      <c r="AS6" s="11"/>
      <c r="AT6" s="11"/>
      <c r="AU6" s="11"/>
    </row>
    <row r="7" spans="1:47" x14ac:dyDescent="0.3">
      <c r="A7" t="s">
        <v>314</v>
      </c>
      <c r="B7">
        <v>0</v>
      </c>
      <c r="M7" t="s">
        <v>314</v>
      </c>
      <c r="O7" s="11" t="s">
        <v>629</v>
      </c>
      <c r="P7" s="11" t="s">
        <v>629</v>
      </c>
      <c r="Q7" s="11" t="s">
        <v>688</v>
      </c>
      <c r="R7" s="11" t="s">
        <v>673</v>
      </c>
      <c r="S7" s="11" t="s">
        <v>689</v>
      </c>
      <c r="T7" s="11" t="s">
        <v>629</v>
      </c>
      <c r="U7" s="11" t="s">
        <v>690</v>
      </c>
      <c r="V7" s="11" t="s">
        <v>629</v>
      </c>
      <c r="W7" s="11" t="s">
        <v>691</v>
      </c>
      <c r="X7" s="11" t="s">
        <v>692</v>
      </c>
      <c r="Y7" s="11" t="s">
        <v>693</v>
      </c>
      <c r="Z7" s="11" t="s">
        <v>694</v>
      </c>
      <c r="AA7" s="11" t="s">
        <v>695</v>
      </c>
      <c r="AB7" s="11" t="s">
        <v>696</v>
      </c>
      <c r="AC7" s="11" t="s">
        <v>697</v>
      </c>
      <c r="AD7" s="11" t="s">
        <v>698</v>
      </c>
      <c r="AE7" s="11" t="s">
        <v>699</v>
      </c>
      <c r="AF7" s="11" t="s">
        <v>700</v>
      </c>
      <c r="AG7" s="11" t="s">
        <v>701</v>
      </c>
      <c r="AH7" s="11" t="s">
        <v>640</v>
      </c>
      <c r="AI7" s="11" t="s">
        <v>702</v>
      </c>
      <c r="AJ7" s="11" t="s">
        <v>703</v>
      </c>
      <c r="AK7" s="11" t="s">
        <v>704</v>
      </c>
      <c r="AL7" s="11"/>
      <c r="AM7" s="11"/>
      <c r="AN7" s="11"/>
      <c r="AO7" s="11"/>
      <c r="AP7" s="11"/>
      <c r="AQ7" s="11"/>
      <c r="AR7" s="11"/>
      <c r="AS7" s="11"/>
      <c r="AT7" s="11"/>
      <c r="AU7" s="11"/>
    </row>
    <row r="8" spans="1:47" x14ac:dyDescent="0.3">
      <c r="A8" t="s">
        <v>315</v>
      </c>
      <c r="B8" t="s">
        <v>582</v>
      </c>
      <c r="M8" t="s">
        <v>315</v>
      </c>
      <c r="N8" t="s">
        <v>582</v>
      </c>
      <c r="O8" s="11" t="s">
        <v>705</v>
      </c>
      <c r="P8" s="11" t="s">
        <v>706</v>
      </c>
      <c r="Q8" s="11" t="s">
        <v>707</v>
      </c>
      <c r="R8" s="11" t="s">
        <v>708</v>
      </c>
      <c r="S8" s="11" t="s">
        <v>709</v>
      </c>
      <c r="T8" s="11" t="s">
        <v>710</v>
      </c>
      <c r="U8" s="11" t="s">
        <v>711</v>
      </c>
      <c r="V8" s="11" t="s">
        <v>712</v>
      </c>
      <c r="W8" s="11" t="s">
        <v>713</v>
      </c>
      <c r="X8" s="11" t="s">
        <v>714</v>
      </c>
      <c r="Y8" s="11" t="s">
        <v>715</v>
      </c>
      <c r="Z8" s="11" t="s">
        <v>716</v>
      </c>
      <c r="AA8" s="11" t="s">
        <v>717</v>
      </c>
      <c r="AB8" s="11" t="s">
        <v>718</v>
      </c>
      <c r="AC8" s="11" t="s">
        <v>719</v>
      </c>
      <c r="AD8" s="11" t="s">
        <v>720</v>
      </c>
      <c r="AE8" s="11" t="s">
        <v>721</v>
      </c>
      <c r="AF8" s="11" t="s">
        <v>722</v>
      </c>
      <c r="AG8" s="11" t="s">
        <v>723</v>
      </c>
      <c r="AH8" s="11" t="s">
        <v>724</v>
      </c>
      <c r="AI8" s="11" t="s">
        <v>725</v>
      </c>
      <c r="AJ8" s="11" t="s">
        <v>726</v>
      </c>
      <c r="AK8" s="11" t="s">
        <v>727</v>
      </c>
      <c r="AL8" s="11"/>
      <c r="AM8" s="11"/>
      <c r="AN8" s="11"/>
      <c r="AO8" s="11"/>
      <c r="AP8" s="11"/>
      <c r="AQ8" s="11"/>
      <c r="AR8" s="11"/>
      <c r="AS8" s="11"/>
      <c r="AT8" s="11"/>
      <c r="AU8" s="11"/>
    </row>
    <row r="9" spans="1:47" x14ac:dyDescent="0.3">
      <c r="A9" t="s">
        <v>315</v>
      </c>
      <c r="B9" t="s">
        <v>35</v>
      </c>
      <c r="M9" t="s">
        <v>315</v>
      </c>
      <c r="N9" t="s">
        <v>35</v>
      </c>
      <c r="O9" s="11" t="s">
        <v>606</v>
      </c>
      <c r="P9" s="11" t="s">
        <v>607</v>
      </c>
      <c r="Q9" s="11" t="s">
        <v>607</v>
      </c>
      <c r="R9" s="11" t="s">
        <v>728</v>
      </c>
      <c r="S9" s="11" t="s">
        <v>729</v>
      </c>
      <c r="T9" s="11" t="s">
        <v>730</v>
      </c>
      <c r="U9" s="11" t="s">
        <v>731</v>
      </c>
      <c r="V9" s="11" t="s">
        <v>732</v>
      </c>
      <c r="W9" s="11" t="s">
        <v>733</v>
      </c>
      <c r="X9" s="11" t="s">
        <v>734</v>
      </c>
      <c r="Y9" s="11" t="s">
        <v>681</v>
      </c>
      <c r="Z9" s="11" t="s">
        <v>735</v>
      </c>
      <c r="AA9" s="11" t="s">
        <v>736</v>
      </c>
      <c r="AB9" s="11" t="s">
        <v>737</v>
      </c>
      <c r="AC9" s="11" t="s">
        <v>738</v>
      </c>
      <c r="AD9" s="11" t="s">
        <v>739</v>
      </c>
      <c r="AE9" s="11" t="s">
        <v>740</v>
      </c>
      <c r="AF9" s="11" t="s">
        <v>741</v>
      </c>
      <c r="AG9" s="11" t="s">
        <v>742</v>
      </c>
      <c r="AH9" s="11" t="s">
        <v>743</v>
      </c>
      <c r="AI9" s="11" t="s">
        <v>744</v>
      </c>
      <c r="AJ9" s="11" t="s">
        <v>686</v>
      </c>
      <c r="AK9" s="11" t="s">
        <v>745</v>
      </c>
      <c r="AL9" s="11"/>
      <c r="AM9" s="11"/>
      <c r="AN9" s="11"/>
      <c r="AO9" s="11"/>
      <c r="AP9" s="11"/>
      <c r="AQ9" s="11"/>
      <c r="AR9" s="11"/>
      <c r="AS9" s="11"/>
      <c r="AT9" s="11"/>
      <c r="AU9" s="11"/>
    </row>
    <row r="10" spans="1:47" x14ac:dyDescent="0.3">
      <c r="A10" t="s">
        <v>315</v>
      </c>
      <c r="B10">
        <v>0</v>
      </c>
      <c r="M10" t="s">
        <v>315</v>
      </c>
      <c r="O10" s="11" t="s">
        <v>629</v>
      </c>
      <c r="P10" s="11" t="s">
        <v>629</v>
      </c>
      <c r="Q10" s="11" t="s">
        <v>629</v>
      </c>
      <c r="R10" s="11" t="s">
        <v>629</v>
      </c>
      <c r="S10" s="11" t="s">
        <v>746</v>
      </c>
      <c r="T10" s="11" t="s">
        <v>730</v>
      </c>
      <c r="U10" s="11" t="s">
        <v>747</v>
      </c>
      <c r="V10" s="11" t="s">
        <v>747</v>
      </c>
      <c r="W10" s="11" t="s">
        <v>688</v>
      </c>
      <c r="X10" s="11" t="s">
        <v>748</v>
      </c>
      <c r="Y10" s="11" t="s">
        <v>749</v>
      </c>
      <c r="Z10" s="11" t="s">
        <v>749</v>
      </c>
      <c r="AA10" s="11" t="s">
        <v>750</v>
      </c>
      <c r="AB10" s="11" t="s">
        <v>751</v>
      </c>
      <c r="AC10" s="11" t="s">
        <v>752</v>
      </c>
      <c r="AD10" s="11" t="s">
        <v>753</v>
      </c>
      <c r="AE10" s="11" t="s">
        <v>754</v>
      </c>
      <c r="AF10" s="11" t="s">
        <v>609</v>
      </c>
      <c r="AG10" s="11" t="s">
        <v>755</v>
      </c>
      <c r="AH10" s="11" t="s">
        <v>756</v>
      </c>
      <c r="AI10" s="11" t="s">
        <v>757</v>
      </c>
      <c r="AJ10" s="11" t="s">
        <v>758</v>
      </c>
      <c r="AK10" s="11" t="s">
        <v>752</v>
      </c>
      <c r="AL10" s="11"/>
      <c r="AM10" s="11"/>
      <c r="AN10" s="11"/>
      <c r="AO10" s="11"/>
      <c r="AP10" s="11"/>
      <c r="AQ10" s="11"/>
      <c r="AR10" s="11"/>
      <c r="AS10" s="11"/>
      <c r="AT10" s="11"/>
      <c r="AU10" s="11"/>
    </row>
    <row r="11" spans="1:47" x14ac:dyDescent="0.3">
      <c r="A11" t="s">
        <v>9</v>
      </c>
      <c r="B11" t="s">
        <v>582</v>
      </c>
      <c r="M11" t="s">
        <v>9</v>
      </c>
      <c r="N11" t="s">
        <v>582</v>
      </c>
      <c r="O11" s="11" t="s">
        <v>759</v>
      </c>
      <c r="P11" s="11" t="s">
        <v>760</v>
      </c>
      <c r="Q11" s="11" t="s">
        <v>761</v>
      </c>
      <c r="R11" s="11" t="s">
        <v>762</v>
      </c>
      <c r="S11" s="11" t="s">
        <v>763</v>
      </c>
      <c r="T11" s="11" t="s">
        <v>764</v>
      </c>
      <c r="U11" s="11" t="s">
        <v>765</v>
      </c>
      <c r="V11" s="11" t="s">
        <v>766</v>
      </c>
      <c r="W11" s="11" t="s">
        <v>767</v>
      </c>
      <c r="X11" s="11" t="s">
        <v>768</v>
      </c>
      <c r="Y11" s="11" t="s">
        <v>769</v>
      </c>
      <c r="Z11" s="11" t="s">
        <v>770</v>
      </c>
      <c r="AA11" s="11" t="s">
        <v>771</v>
      </c>
      <c r="AB11" s="11" t="s">
        <v>772</v>
      </c>
      <c r="AC11" s="11" t="s">
        <v>773</v>
      </c>
      <c r="AD11" s="11" t="s">
        <v>774</v>
      </c>
      <c r="AE11" s="11" t="s">
        <v>775</v>
      </c>
      <c r="AF11" s="11" t="s">
        <v>776</v>
      </c>
      <c r="AG11" s="11" t="s">
        <v>643</v>
      </c>
      <c r="AH11" s="11" t="s">
        <v>777</v>
      </c>
      <c r="AI11" s="11" t="s">
        <v>778</v>
      </c>
      <c r="AJ11" s="11" t="s">
        <v>779</v>
      </c>
      <c r="AK11" s="11" t="s">
        <v>780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</row>
    <row r="12" spans="1:47" x14ac:dyDescent="0.3">
      <c r="A12" t="s">
        <v>9</v>
      </c>
      <c r="B12" t="s">
        <v>35</v>
      </c>
      <c r="M12" t="s">
        <v>9</v>
      </c>
      <c r="N12" t="s">
        <v>35</v>
      </c>
      <c r="O12" s="11" t="s">
        <v>781</v>
      </c>
      <c r="P12" s="11" t="s">
        <v>782</v>
      </c>
      <c r="Q12" s="11" t="s">
        <v>783</v>
      </c>
      <c r="R12" s="11" t="s">
        <v>784</v>
      </c>
      <c r="S12" s="11" t="s">
        <v>785</v>
      </c>
      <c r="T12" s="11" t="s">
        <v>786</v>
      </c>
      <c r="U12" s="11" t="s">
        <v>689</v>
      </c>
      <c r="V12" s="11" t="s">
        <v>787</v>
      </c>
      <c r="W12" s="11" t="s">
        <v>788</v>
      </c>
      <c r="X12" s="11" t="s">
        <v>789</v>
      </c>
      <c r="Y12" s="11" t="s">
        <v>730</v>
      </c>
      <c r="Z12" s="11" t="s">
        <v>790</v>
      </c>
      <c r="AA12" s="11" t="s">
        <v>791</v>
      </c>
      <c r="AB12" s="11" t="s">
        <v>792</v>
      </c>
      <c r="AC12" s="11" t="s">
        <v>793</v>
      </c>
      <c r="AD12" s="11" t="s">
        <v>740</v>
      </c>
      <c r="AE12" s="11" t="s">
        <v>794</v>
      </c>
      <c r="AF12" s="11" t="s">
        <v>795</v>
      </c>
      <c r="AG12" s="11" t="s">
        <v>796</v>
      </c>
      <c r="AH12" s="11" t="s">
        <v>797</v>
      </c>
      <c r="AI12" s="11" t="s">
        <v>798</v>
      </c>
      <c r="AJ12" s="11" t="s">
        <v>668</v>
      </c>
      <c r="AK12" s="11" t="s">
        <v>799</v>
      </c>
      <c r="AL12" s="11"/>
      <c r="AM12" s="11"/>
      <c r="AN12" s="11"/>
      <c r="AO12" s="11"/>
      <c r="AP12" s="11"/>
      <c r="AQ12" s="11"/>
      <c r="AR12" s="11"/>
      <c r="AS12" s="11"/>
      <c r="AT12" s="11"/>
      <c r="AU12" s="11"/>
    </row>
    <row r="13" spans="1:47" x14ac:dyDescent="0.3">
      <c r="A13" t="s">
        <v>9</v>
      </c>
      <c r="B13">
        <v>0</v>
      </c>
      <c r="M13" t="s">
        <v>9</v>
      </c>
      <c r="O13" s="11"/>
      <c r="P13" s="11" t="s">
        <v>629</v>
      </c>
      <c r="Q13" s="11"/>
      <c r="R13" s="11" t="s">
        <v>629</v>
      </c>
      <c r="S13" s="11" t="s">
        <v>747</v>
      </c>
      <c r="T13" s="11" t="s">
        <v>629</v>
      </c>
      <c r="U13" s="11" t="s">
        <v>690</v>
      </c>
      <c r="V13" s="11" t="s">
        <v>800</v>
      </c>
      <c r="W13" s="11" t="s">
        <v>728</v>
      </c>
      <c r="X13" s="11" t="s">
        <v>781</v>
      </c>
      <c r="Y13" s="11" t="s">
        <v>801</v>
      </c>
      <c r="Z13" s="11" t="s">
        <v>738</v>
      </c>
      <c r="AA13" s="11" t="s">
        <v>739</v>
      </c>
      <c r="AB13" s="11" t="s">
        <v>802</v>
      </c>
      <c r="AC13" s="11" t="s">
        <v>803</v>
      </c>
      <c r="AD13" s="11" t="s">
        <v>804</v>
      </c>
      <c r="AE13" s="11" t="s">
        <v>805</v>
      </c>
      <c r="AF13" s="11" t="s">
        <v>802</v>
      </c>
      <c r="AG13" s="11" t="s">
        <v>806</v>
      </c>
      <c r="AH13" s="11" t="s">
        <v>807</v>
      </c>
      <c r="AI13" s="11" t="s">
        <v>808</v>
      </c>
      <c r="AJ13" s="11" t="s">
        <v>809</v>
      </c>
      <c r="AK13" s="11" t="s">
        <v>802</v>
      </c>
      <c r="AL13" s="11"/>
      <c r="AM13" s="11"/>
      <c r="AN13" s="11"/>
      <c r="AO13" s="11"/>
      <c r="AP13" s="11"/>
      <c r="AQ13" s="11"/>
      <c r="AR13" s="11"/>
      <c r="AS13" s="11"/>
      <c r="AT13" s="11"/>
      <c r="AU13" s="11"/>
    </row>
    <row r="14" spans="1:47" x14ac:dyDescent="0.3">
      <c r="A14" t="s">
        <v>317</v>
      </c>
      <c r="B14" t="s">
        <v>582</v>
      </c>
      <c r="M14" t="s">
        <v>317</v>
      </c>
      <c r="N14" t="s">
        <v>582</v>
      </c>
      <c r="O14" s="11" t="s">
        <v>810</v>
      </c>
      <c r="P14" s="11" t="s">
        <v>811</v>
      </c>
      <c r="Q14" s="11" t="s">
        <v>812</v>
      </c>
      <c r="R14" s="11" t="s">
        <v>622</v>
      </c>
      <c r="S14" s="11" t="s">
        <v>698</v>
      </c>
      <c r="T14" s="11" t="s">
        <v>612</v>
      </c>
      <c r="U14" s="11" t="s">
        <v>813</v>
      </c>
      <c r="V14" s="11" t="s">
        <v>814</v>
      </c>
      <c r="W14" s="11" t="s">
        <v>815</v>
      </c>
      <c r="X14" s="11" t="s">
        <v>816</v>
      </c>
      <c r="Y14" s="11" t="s">
        <v>643</v>
      </c>
      <c r="Z14" s="11" t="s">
        <v>817</v>
      </c>
      <c r="AA14" s="11" t="s">
        <v>818</v>
      </c>
      <c r="AB14" s="11" t="s">
        <v>819</v>
      </c>
      <c r="AC14" s="11" t="s">
        <v>820</v>
      </c>
      <c r="AD14" s="11" t="s">
        <v>821</v>
      </c>
      <c r="AE14" s="11" t="s">
        <v>822</v>
      </c>
      <c r="AF14" s="11" t="s">
        <v>823</v>
      </c>
      <c r="AG14" s="11" t="s">
        <v>824</v>
      </c>
      <c r="AH14" s="11" t="s">
        <v>825</v>
      </c>
      <c r="AI14" s="11" t="s">
        <v>826</v>
      </c>
      <c r="AJ14" s="11" t="s">
        <v>827</v>
      </c>
      <c r="AK14" s="11" t="s">
        <v>828</v>
      </c>
      <c r="AL14" s="11"/>
      <c r="AM14" s="11"/>
      <c r="AN14" s="11"/>
      <c r="AO14" s="11"/>
      <c r="AP14" s="11"/>
      <c r="AQ14" s="11"/>
      <c r="AR14" s="11"/>
      <c r="AS14" s="11"/>
      <c r="AT14" s="11"/>
      <c r="AU14" s="11"/>
    </row>
    <row r="15" spans="1:47" x14ac:dyDescent="0.3">
      <c r="A15" t="s">
        <v>317</v>
      </c>
      <c r="B15" t="s">
        <v>35</v>
      </c>
      <c r="M15" t="s">
        <v>317</v>
      </c>
      <c r="N15" t="s">
        <v>35</v>
      </c>
      <c r="O15" s="11"/>
      <c r="P15" s="11"/>
      <c r="Q15" s="11"/>
      <c r="R15" s="11"/>
      <c r="S15" s="11"/>
      <c r="T15" s="11" t="s">
        <v>629</v>
      </c>
      <c r="U15" s="11" t="s">
        <v>629</v>
      </c>
      <c r="V15" s="11" t="s">
        <v>629</v>
      </c>
      <c r="W15" s="11" t="s">
        <v>747</v>
      </c>
      <c r="X15" s="11" t="s">
        <v>691</v>
      </c>
      <c r="Y15" s="11" t="s">
        <v>781</v>
      </c>
      <c r="Z15" s="11" t="s">
        <v>829</v>
      </c>
      <c r="AA15" s="11" t="s">
        <v>676</v>
      </c>
      <c r="AB15" s="11" t="s">
        <v>830</v>
      </c>
      <c r="AC15" s="11" t="s">
        <v>830</v>
      </c>
      <c r="AD15" s="11" t="s">
        <v>831</v>
      </c>
      <c r="AE15" s="11" t="s">
        <v>832</v>
      </c>
      <c r="AF15" s="11" t="s">
        <v>806</v>
      </c>
      <c r="AG15" s="11" t="s">
        <v>675</v>
      </c>
      <c r="AH15" s="11" t="s">
        <v>833</v>
      </c>
      <c r="AI15" s="11" t="s">
        <v>834</v>
      </c>
      <c r="AJ15" s="11" t="s">
        <v>835</v>
      </c>
      <c r="AK15" s="11" t="s">
        <v>834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</row>
    <row r="16" spans="1:47" x14ac:dyDescent="0.3">
      <c r="A16" t="s">
        <v>317</v>
      </c>
      <c r="B16">
        <v>0</v>
      </c>
      <c r="M16" t="s">
        <v>317</v>
      </c>
      <c r="O16" s="11"/>
      <c r="P16" s="11"/>
      <c r="Q16" s="11"/>
      <c r="R16" s="11"/>
      <c r="S16" s="11"/>
      <c r="T16" s="11"/>
      <c r="U16" s="11"/>
      <c r="V16" s="11"/>
      <c r="W16" s="11" t="s">
        <v>629</v>
      </c>
      <c r="X16" s="11" t="s">
        <v>629</v>
      </c>
      <c r="Y16" s="11" t="s">
        <v>629</v>
      </c>
      <c r="Z16" s="11" t="s">
        <v>691</v>
      </c>
      <c r="AA16" s="11" t="s">
        <v>836</v>
      </c>
      <c r="AB16" s="11" t="s">
        <v>729</v>
      </c>
      <c r="AC16" s="11" t="s">
        <v>674</v>
      </c>
      <c r="AD16" s="11" t="s">
        <v>674</v>
      </c>
      <c r="AE16" s="11" t="s">
        <v>837</v>
      </c>
      <c r="AF16" s="11" t="s">
        <v>791</v>
      </c>
      <c r="AG16" s="11" t="s">
        <v>791</v>
      </c>
      <c r="AH16" s="11" t="s">
        <v>838</v>
      </c>
      <c r="AI16" s="11" t="s">
        <v>793</v>
      </c>
      <c r="AJ16" s="11" t="s">
        <v>674</v>
      </c>
      <c r="AK16" s="11" t="s">
        <v>731</v>
      </c>
      <c r="AL16" s="11"/>
      <c r="AM16" s="11"/>
      <c r="AN16" s="11"/>
      <c r="AO16" s="11"/>
      <c r="AP16" s="11"/>
      <c r="AQ16" s="11"/>
      <c r="AR16" s="11"/>
      <c r="AS16" s="11"/>
      <c r="AT16" s="11"/>
      <c r="AU16" s="11"/>
    </row>
    <row r="17" spans="1:47" x14ac:dyDescent="0.3">
      <c r="A17" t="s">
        <v>318</v>
      </c>
      <c r="B17" t="s">
        <v>582</v>
      </c>
      <c r="M17" t="s">
        <v>318</v>
      </c>
      <c r="N17" t="s">
        <v>582</v>
      </c>
      <c r="O17" s="11" t="s">
        <v>763</v>
      </c>
      <c r="P17" s="11" t="s">
        <v>839</v>
      </c>
      <c r="Q17" s="11" t="s">
        <v>840</v>
      </c>
      <c r="R17" s="11" t="s">
        <v>841</v>
      </c>
      <c r="S17" s="11" t="s">
        <v>842</v>
      </c>
      <c r="T17" s="11" t="s">
        <v>843</v>
      </c>
      <c r="U17" s="11" t="s">
        <v>844</v>
      </c>
      <c r="V17" s="11" t="s">
        <v>845</v>
      </c>
      <c r="W17" s="11" t="s">
        <v>846</v>
      </c>
      <c r="X17" s="11" t="s">
        <v>847</v>
      </c>
      <c r="Y17" s="11" t="s">
        <v>848</v>
      </c>
      <c r="Z17" s="11" t="s">
        <v>849</v>
      </c>
      <c r="AA17" s="11" t="s">
        <v>850</v>
      </c>
      <c r="AB17" s="11" t="s">
        <v>851</v>
      </c>
      <c r="AC17" s="11" t="s">
        <v>852</v>
      </c>
      <c r="AD17" s="11" t="s">
        <v>853</v>
      </c>
      <c r="AE17" s="11" t="s">
        <v>854</v>
      </c>
      <c r="AF17" s="11" t="s">
        <v>855</v>
      </c>
      <c r="AG17" s="11" t="s">
        <v>856</v>
      </c>
      <c r="AH17" s="11" t="s">
        <v>857</v>
      </c>
      <c r="AI17" s="11" t="s">
        <v>858</v>
      </c>
      <c r="AJ17" s="11" t="s">
        <v>859</v>
      </c>
      <c r="AK17" s="11" t="s">
        <v>860</v>
      </c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spans="1:47" x14ac:dyDescent="0.3">
      <c r="A18" t="s">
        <v>318</v>
      </c>
      <c r="B18" t="s">
        <v>35</v>
      </c>
      <c r="M18" t="s">
        <v>318</v>
      </c>
      <c r="N18" t="s">
        <v>35</v>
      </c>
      <c r="O18" s="11" t="s">
        <v>798</v>
      </c>
      <c r="P18" s="11" t="s">
        <v>783</v>
      </c>
      <c r="Q18" s="11" t="s">
        <v>802</v>
      </c>
      <c r="R18" s="11" t="s">
        <v>734</v>
      </c>
      <c r="S18" s="11" t="s">
        <v>861</v>
      </c>
      <c r="T18" s="11" t="s">
        <v>837</v>
      </c>
      <c r="U18" s="11" t="s">
        <v>862</v>
      </c>
      <c r="V18" s="11" t="s">
        <v>829</v>
      </c>
      <c r="W18" s="11" t="s">
        <v>807</v>
      </c>
      <c r="X18" s="11" t="s">
        <v>802</v>
      </c>
      <c r="Y18" s="11" t="s">
        <v>863</v>
      </c>
      <c r="Z18" s="11" t="s">
        <v>798</v>
      </c>
      <c r="AA18" s="11" t="s">
        <v>733</v>
      </c>
      <c r="AB18" s="11" t="s">
        <v>783</v>
      </c>
      <c r="AC18" s="11" t="s">
        <v>808</v>
      </c>
      <c r="AD18" s="11" t="s">
        <v>864</v>
      </c>
      <c r="AE18" s="11" t="s">
        <v>865</v>
      </c>
      <c r="AF18" s="11" t="s">
        <v>863</v>
      </c>
      <c r="AG18" s="11" t="s">
        <v>866</v>
      </c>
      <c r="AH18" s="11" t="s">
        <v>867</v>
      </c>
      <c r="AI18" s="11" t="s">
        <v>868</v>
      </c>
      <c r="AJ18" s="11" t="s">
        <v>869</v>
      </c>
      <c r="AK18" s="11" t="s">
        <v>870</v>
      </c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 spans="1:47" x14ac:dyDescent="0.3">
      <c r="A19" t="s">
        <v>318</v>
      </c>
      <c r="B19">
        <v>0</v>
      </c>
      <c r="M19" t="s">
        <v>318</v>
      </c>
      <c r="O19" s="11"/>
      <c r="P19" s="11" t="s">
        <v>629</v>
      </c>
      <c r="Q19" s="11" t="s">
        <v>629</v>
      </c>
      <c r="R19" s="11" t="s">
        <v>629</v>
      </c>
      <c r="S19" s="11" t="s">
        <v>629</v>
      </c>
      <c r="T19" s="11"/>
      <c r="U19" s="11" t="s">
        <v>629</v>
      </c>
      <c r="V19" s="11" t="s">
        <v>629</v>
      </c>
      <c r="W19" s="11" t="s">
        <v>747</v>
      </c>
      <c r="X19" s="11" t="s">
        <v>667</v>
      </c>
      <c r="Y19" s="11" t="s">
        <v>829</v>
      </c>
      <c r="Z19" s="11" t="s">
        <v>830</v>
      </c>
      <c r="AA19" s="11" t="s">
        <v>871</v>
      </c>
      <c r="AB19" s="11" t="s">
        <v>790</v>
      </c>
      <c r="AC19" s="11" t="s">
        <v>786</v>
      </c>
      <c r="AD19" s="11" t="s">
        <v>784</v>
      </c>
      <c r="AE19" s="11" t="s">
        <v>782</v>
      </c>
      <c r="AF19" s="11" t="s">
        <v>872</v>
      </c>
      <c r="AG19" s="11" t="s">
        <v>808</v>
      </c>
      <c r="AH19" s="11" t="s">
        <v>872</v>
      </c>
      <c r="AI19" s="11" t="s">
        <v>677</v>
      </c>
      <c r="AJ19" s="11" t="s">
        <v>734</v>
      </c>
      <c r="AK19" s="11" t="s">
        <v>873</v>
      </c>
      <c r="AL19" s="11"/>
      <c r="AM19" s="11"/>
      <c r="AN19" s="11"/>
      <c r="AO19" s="11"/>
      <c r="AP19" s="11"/>
      <c r="AQ19" s="11"/>
      <c r="AR19" s="11"/>
      <c r="AS19" s="11"/>
      <c r="AT19" s="11"/>
      <c r="AU19" s="11"/>
    </row>
    <row r="20" spans="1:47" x14ac:dyDescent="0.3">
      <c r="A20" t="s">
        <v>10</v>
      </c>
      <c r="B20" t="s">
        <v>582</v>
      </c>
      <c r="M20" t="s">
        <v>10</v>
      </c>
      <c r="N20" t="s">
        <v>582</v>
      </c>
      <c r="O20" s="11" t="s">
        <v>874</v>
      </c>
      <c r="P20" s="11" t="s">
        <v>875</v>
      </c>
      <c r="Q20" s="11" t="s">
        <v>853</v>
      </c>
      <c r="R20" s="11" t="s">
        <v>876</v>
      </c>
      <c r="S20" s="11" t="s">
        <v>877</v>
      </c>
      <c r="T20" s="11" t="s">
        <v>878</v>
      </c>
      <c r="U20" s="11" t="s">
        <v>879</v>
      </c>
      <c r="V20" s="11" t="s">
        <v>880</v>
      </c>
      <c r="W20" s="11" t="s">
        <v>881</v>
      </c>
      <c r="X20" s="11" t="s">
        <v>882</v>
      </c>
      <c r="Y20" s="11" t="s">
        <v>883</v>
      </c>
      <c r="Z20" s="11" t="s">
        <v>884</v>
      </c>
      <c r="AA20" s="11" t="s">
        <v>885</v>
      </c>
      <c r="AB20" s="11" t="s">
        <v>886</v>
      </c>
      <c r="AC20" s="11" t="s">
        <v>887</v>
      </c>
      <c r="AD20" s="11" t="s">
        <v>888</v>
      </c>
      <c r="AE20" s="11" t="s">
        <v>889</v>
      </c>
      <c r="AF20" s="11" t="s">
        <v>890</v>
      </c>
      <c r="AG20" s="11" t="s">
        <v>891</v>
      </c>
      <c r="AH20" s="11" t="s">
        <v>892</v>
      </c>
      <c r="AI20" s="11" t="s">
        <v>893</v>
      </c>
      <c r="AJ20" s="11" t="s">
        <v>894</v>
      </c>
      <c r="AK20" s="11" t="s">
        <v>895</v>
      </c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1:47" x14ac:dyDescent="0.3">
      <c r="A21" t="s">
        <v>10</v>
      </c>
      <c r="B21" t="s">
        <v>35</v>
      </c>
      <c r="M21" t="s">
        <v>10</v>
      </c>
      <c r="N21" t="s">
        <v>35</v>
      </c>
      <c r="O21" s="11" t="s">
        <v>785</v>
      </c>
      <c r="P21" s="11" t="s">
        <v>865</v>
      </c>
      <c r="Q21" s="11" t="s">
        <v>735</v>
      </c>
      <c r="R21" s="11" t="s">
        <v>872</v>
      </c>
      <c r="S21" s="11" t="s">
        <v>790</v>
      </c>
      <c r="T21" s="11" t="s">
        <v>896</v>
      </c>
      <c r="U21" s="11" t="s">
        <v>680</v>
      </c>
      <c r="V21" s="11" t="s">
        <v>606</v>
      </c>
      <c r="W21" s="11" t="s">
        <v>686</v>
      </c>
      <c r="X21" s="11" t="s">
        <v>683</v>
      </c>
      <c r="Y21" s="11" t="s">
        <v>738</v>
      </c>
      <c r="Z21" s="11" t="s">
        <v>897</v>
      </c>
      <c r="AA21" s="11" t="s">
        <v>795</v>
      </c>
      <c r="AB21" s="11" t="s">
        <v>757</v>
      </c>
      <c r="AC21" s="11" t="s">
        <v>898</v>
      </c>
      <c r="AD21" s="11" t="s">
        <v>899</v>
      </c>
      <c r="AE21" s="11" t="s">
        <v>673</v>
      </c>
      <c r="AF21" s="11" t="s">
        <v>900</v>
      </c>
      <c r="AG21" s="11" t="s">
        <v>674</v>
      </c>
      <c r="AH21" s="11" t="s">
        <v>799</v>
      </c>
      <c r="AI21" s="11" t="s">
        <v>901</v>
      </c>
      <c r="AJ21" s="11" t="s">
        <v>902</v>
      </c>
      <c r="AK21" s="11" t="s">
        <v>791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</row>
    <row r="22" spans="1:47" x14ac:dyDescent="0.3">
      <c r="A22" t="s">
        <v>10</v>
      </c>
      <c r="B22">
        <v>0</v>
      </c>
      <c r="M22" t="s">
        <v>10</v>
      </c>
      <c r="O22" s="11" t="s">
        <v>629</v>
      </c>
      <c r="P22" s="11" t="s">
        <v>629</v>
      </c>
      <c r="Q22" s="11" t="s">
        <v>629</v>
      </c>
      <c r="R22" s="11" t="s">
        <v>629</v>
      </c>
      <c r="S22" s="11" t="s">
        <v>629</v>
      </c>
      <c r="T22" s="11" t="s">
        <v>629</v>
      </c>
      <c r="U22" s="11" t="s">
        <v>629</v>
      </c>
      <c r="V22" s="11" t="s">
        <v>629</v>
      </c>
      <c r="W22" s="11" t="s">
        <v>747</v>
      </c>
      <c r="X22" s="11" t="s">
        <v>903</v>
      </c>
      <c r="Y22" s="11" t="s">
        <v>904</v>
      </c>
      <c r="Z22" s="11" t="s">
        <v>905</v>
      </c>
      <c r="AA22" s="11" t="s">
        <v>906</v>
      </c>
      <c r="AB22" s="11" t="s">
        <v>907</v>
      </c>
      <c r="AC22" s="11" t="s">
        <v>908</v>
      </c>
      <c r="AD22" s="11" t="s">
        <v>909</v>
      </c>
      <c r="AE22" s="11" t="s">
        <v>682</v>
      </c>
      <c r="AF22" s="11" t="s">
        <v>910</v>
      </c>
      <c r="AG22" s="11" t="s">
        <v>911</v>
      </c>
      <c r="AH22" s="11" t="s">
        <v>912</v>
      </c>
      <c r="AI22" s="11" t="s">
        <v>913</v>
      </c>
      <c r="AJ22" s="11" t="s">
        <v>896</v>
      </c>
      <c r="AK22" s="11" t="s">
        <v>682</v>
      </c>
      <c r="AL22" s="11"/>
      <c r="AM22" s="11"/>
      <c r="AN22" s="11"/>
      <c r="AO22" s="11"/>
      <c r="AP22" s="11"/>
      <c r="AQ22" s="11"/>
      <c r="AR22" s="11"/>
      <c r="AS22" s="11"/>
      <c r="AT22" s="11"/>
      <c r="AU22" s="11"/>
    </row>
    <row r="23" spans="1:47" x14ac:dyDescent="0.3">
      <c r="A23" t="s">
        <v>320</v>
      </c>
      <c r="B23" t="s">
        <v>582</v>
      </c>
      <c r="M23" t="s">
        <v>320</v>
      </c>
      <c r="N23" t="s">
        <v>582</v>
      </c>
      <c r="O23" s="11" t="s">
        <v>914</v>
      </c>
      <c r="P23" s="11" t="s">
        <v>915</v>
      </c>
      <c r="Q23" s="11" t="s">
        <v>916</v>
      </c>
      <c r="R23" s="11" t="s">
        <v>917</v>
      </c>
      <c r="S23" s="11" t="s">
        <v>918</v>
      </c>
      <c r="T23" s="11" t="s">
        <v>919</v>
      </c>
      <c r="U23" s="11" t="s">
        <v>920</v>
      </c>
      <c r="V23" s="11" t="s">
        <v>921</v>
      </c>
      <c r="W23" s="11" t="s">
        <v>922</v>
      </c>
      <c r="X23" s="11" t="s">
        <v>923</v>
      </c>
      <c r="Y23" s="11" t="s">
        <v>924</v>
      </c>
      <c r="Z23" s="11" t="s">
        <v>925</v>
      </c>
      <c r="AA23" s="11" t="s">
        <v>926</v>
      </c>
      <c r="AB23" s="11" t="s">
        <v>927</v>
      </c>
      <c r="AC23" s="11" t="s">
        <v>928</v>
      </c>
      <c r="AD23" s="11" t="s">
        <v>929</v>
      </c>
      <c r="AE23" s="11" t="s">
        <v>930</v>
      </c>
      <c r="AF23" s="11" t="s">
        <v>931</v>
      </c>
      <c r="AG23" s="11" t="s">
        <v>932</v>
      </c>
      <c r="AH23" s="11" t="s">
        <v>933</v>
      </c>
      <c r="AI23" s="11" t="s">
        <v>934</v>
      </c>
      <c r="AJ23" s="11" t="s">
        <v>935</v>
      </c>
      <c r="AK23" s="11" t="s">
        <v>936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</row>
    <row r="24" spans="1:47" x14ac:dyDescent="0.3">
      <c r="A24" t="s">
        <v>320</v>
      </c>
      <c r="B24" t="s">
        <v>35</v>
      </c>
      <c r="M24" t="s">
        <v>320</v>
      </c>
      <c r="N24" t="s">
        <v>35</v>
      </c>
      <c r="O24" s="11" t="s">
        <v>728</v>
      </c>
      <c r="P24" s="11" t="s">
        <v>607</v>
      </c>
      <c r="Q24" s="11" t="s">
        <v>747</v>
      </c>
      <c r="R24" s="11" t="s">
        <v>781</v>
      </c>
      <c r="S24" s="11" t="s">
        <v>900</v>
      </c>
      <c r="T24" s="11" t="s">
        <v>746</v>
      </c>
      <c r="U24" s="11" t="s">
        <v>606</v>
      </c>
      <c r="V24" s="11" t="s">
        <v>781</v>
      </c>
      <c r="W24" s="11" t="s">
        <v>674</v>
      </c>
      <c r="X24" s="11" t="s">
        <v>937</v>
      </c>
      <c r="Y24" s="11" t="s">
        <v>783</v>
      </c>
      <c r="Z24" s="11" t="s">
        <v>870</v>
      </c>
      <c r="AA24" s="11" t="s">
        <v>805</v>
      </c>
      <c r="AB24" s="11" t="s">
        <v>865</v>
      </c>
      <c r="AC24" s="11" t="s">
        <v>861</v>
      </c>
      <c r="AD24" s="11" t="s">
        <v>733</v>
      </c>
      <c r="AE24" s="11" t="s">
        <v>798</v>
      </c>
      <c r="AF24" s="11" t="s">
        <v>678</v>
      </c>
      <c r="AG24" s="11" t="s">
        <v>677</v>
      </c>
      <c r="AH24" s="11" t="s">
        <v>794</v>
      </c>
      <c r="AI24" s="11" t="s">
        <v>736</v>
      </c>
      <c r="AJ24" s="11" t="s">
        <v>692</v>
      </c>
      <c r="AK24" s="11" t="s">
        <v>806</v>
      </c>
      <c r="AL24" s="11"/>
      <c r="AM24" s="11"/>
      <c r="AN24" s="11"/>
      <c r="AO24" s="11"/>
      <c r="AP24" s="11"/>
      <c r="AQ24" s="11"/>
      <c r="AR24" s="11"/>
      <c r="AS24" s="11"/>
      <c r="AT24" s="11"/>
      <c r="AU24" s="11"/>
    </row>
    <row r="25" spans="1:47" x14ac:dyDescent="0.3">
      <c r="A25" t="s">
        <v>320</v>
      </c>
      <c r="B25">
        <v>0</v>
      </c>
      <c r="M25" t="s">
        <v>320</v>
      </c>
      <c r="O25" s="11" t="s">
        <v>629</v>
      </c>
      <c r="P25" s="11" t="s">
        <v>629</v>
      </c>
      <c r="Q25" s="11" t="s">
        <v>629</v>
      </c>
      <c r="R25" s="11" t="s">
        <v>629</v>
      </c>
      <c r="S25" s="11" t="s">
        <v>629</v>
      </c>
      <c r="T25" s="11" t="s">
        <v>629</v>
      </c>
      <c r="U25" s="11" t="s">
        <v>629</v>
      </c>
      <c r="V25" s="11" t="s">
        <v>629</v>
      </c>
      <c r="W25" s="11" t="s">
        <v>629</v>
      </c>
      <c r="X25" s="11" t="s">
        <v>838</v>
      </c>
      <c r="Y25" s="11" t="s">
        <v>938</v>
      </c>
      <c r="Z25" s="11" t="s">
        <v>939</v>
      </c>
      <c r="AA25" s="11" t="s">
        <v>940</v>
      </c>
      <c r="AB25" s="11" t="s">
        <v>941</v>
      </c>
      <c r="AC25" s="11" t="s">
        <v>942</v>
      </c>
      <c r="AD25" s="11" t="s">
        <v>752</v>
      </c>
      <c r="AE25" s="11" t="s">
        <v>943</v>
      </c>
      <c r="AF25" s="11" t="s">
        <v>944</v>
      </c>
      <c r="AG25" s="11" t="s">
        <v>945</v>
      </c>
      <c r="AH25" s="11" t="s">
        <v>946</v>
      </c>
      <c r="AI25" s="11" t="s">
        <v>947</v>
      </c>
      <c r="AJ25" s="11" t="s">
        <v>617</v>
      </c>
      <c r="AK25" s="11" t="s">
        <v>944</v>
      </c>
      <c r="AL25" s="11"/>
      <c r="AM25" s="11"/>
      <c r="AN25" s="11"/>
      <c r="AO25" s="11"/>
      <c r="AP25" s="11"/>
      <c r="AQ25" s="11"/>
      <c r="AR25" s="11"/>
      <c r="AS25" s="11"/>
      <c r="AT25" s="11"/>
      <c r="AU25" s="11"/>
    </row>
    <row r="26" spans="1:47" x14ac:dyDescent="0.3">
      <c r="A26" t="s">
        <v>11</v>
      </c>
      <c r="B26" t="s">
        <v>582</v>
      </c>
      <c r="M26" t="s">
        <v>11</v>
      </c>
      <c r="N26" t="s">
        <v>582</v>
      </c>
      <c r="O26" s="11" t="s">
        <v>948</v>
      </c>
      <c r="P26" s="11" t="s">
        <v>949</v>
      </c>
      <c r="Q26" s="11" t="s">
        <v>950</v>
      </c>
      <c r="R26" s="11" t="s">
        <v>951</v>
      </c>
      <c r="S26" s="11" t="s">
        <v>952</v>
      </c>
      <c r="T26" s="11" t="s">
        <v>953</v>
      </c>
      <c r="U26" s="11" t="s">
        <v>954</v>
      </c>
      <c r="V26" s="11" t="s">
        <v>955</v>
      </c>
      <c r="W26" s="11" t="s">
        <v>956</v>
      </c>
      <c r="X26" s="11" t="s">
        <v>957</v>
      </c>
      <c r="Y26" s="11" t="s">
        <v>958</v>
      </c>
      <c r="Z26" s="11" t="s">
        <v>959</v>
      </c>
      <c r="AA26" s="11" t="s">
        <v>960</v>
      </c>
      <c r="AB26" s="11" t="s">
        <v>961</v>
      </c>
      <c r="AC26" s="11" t="s">
        <v>962</v>
      </c>
      <c r="AD26" s="11" t="s">
        <v>963</v>
      </c>
      <c r="AE26" s="11" t="s">
        <v>964</v>
      </c>
      <c r="AF26" s="11" t="s">
        <v>965</v>
      </c>
      <c r="AG26" s="11" t="s">
        <v>966</v>
      </c>
      <c r="AH26" s="11" t="s">
        <v>967</v>
      </c>
      <c r="AI26" s="11" t="s">
        <v>968</v>
      </c>
      <c r="AJ26" s="11" t="s">
        <v>969</v>
      </c>
      <c r="AK26" s="11" t="s">
        <v>970</v>
      </c>
      <c r="AL26" s="11"/>
      <c r="AM26" s="11"/>
      <c r="AN26" s="11"/>
      <c r="AO26" s="11"/>
      <c r="AP26" s="11"/>
      <c r="AQ26" s="11"/>
      <c r="AR26" s="11"/>
      <c r="AS26" s="11"/>
      <c r="AT26" s="11"/>
      <c r="AU26" s="11"/>
    </row>
    <row r="27" spans="1:47" x14ac:dyDescent="0.3">
      <c r="A27" t="s">
        <v>11</v>
      </c>
      <c r="B27" t="s">
        <v>35</v>
      </c>
      <c r="M27" t="s">
        <v>11</v>
      </c>
      <c r="N27" t="s">
        <v>35</v>
      </c>
      <c r="O27" s="11"/>
      <c r="P27" s="11"/>
      <c r="Q27" s="11" t="s">
        <v>629</v>
      </c>
      <c r="R27" s="11" t="s">
        <v>629</v>
      </c>
      <c r="S27" s="11" t="s">
        <v>629</v>
      </c>
      <c r="T27" s="11" t="s">
        <v>688</v>
      </c>
      <c r="U27" s="11" t="s">
        <v>747</v>
      </c>
      <c r="V27" s="11" t="s">
        <v>747</v>
      </c>
      <c r="W27" s="11" t="s">
        <v>688</v>
      </c>
      <c r="X27" s="11" t="s">
        <v>688</v>
      </c>
      <c r="Y27" s="11" t="s">
        <v>607</v>
      </c>
      <c r="Z27" s="11" t="s">
        <v>792</v>
      </c>
      <c r="AA27" s="11" t="s">
        <v>673</v>
      </c>
      <c r="AB27" s="11" t="s">
        <v>971</v>
      </c>
      <c r="AC27" s="11" t="s">
        <v>788</v>
      </c>
      <c r="AD27" s="11" t="s">
        <v>746</v>
      </c>
      <c r="AE27" s="11" t="s">
        <v>690</v>
      </c>
      <c r="AF27" s="11" t="s">
        <v>792</v>
      </c>
      <c r="AG27" s="11" t="s">
        <v>971</v>
      </c>
      <c r="AH27" s="11" t="s">
        <v>746</v>
      </c>
      <c r="AI27" s="11" t="s">
        <v>836</v>
      </c>
      <c r="AJ27" s="11" t="s">
        <v>789</v>
      </c>
      <c r="AK27" s="11" t="s">
        <v>791</v>
      </c>
      <c r="AL27" s="11"/>
      <c r="AM27" s="11"/>
      <c r="AN27" s="11"/>
      <c r="AO27" s="11"/>
      <c r="AP27" s="11"/>
      <c r="AQ27" s="11"/>
      <c r="AR27" s="11"/>
      <c r="AS27" s="11"/>
      <c r="AT27" s="11"/>
      <c r="AU27" s="11"/>
    </row>
    <row r="28" spans="1:47" x14ac:dyDescent="0.3">
      <c r="A28" t="s">
        <v>11</v>
      </c>
      <c r="B28">
        <v>0</v>
      </c>
      <c r="M28" t="s">
        <v>11</v>
      </c>
      <c r="O28" s="11"/>
      <c r="P28" s="11" t="s">
        <v>629</v>
      </c>
      <c r="Q28" s="11"/>
      <c r="R28" s="11" t="s">
        <v>629</v>
      </c>
      <c r="S28" s="11" t="s">
        <v>629</v>
      </c>
      <c r="T28" s="11" t="s">
        <v>629</v>
      </c>
      <c r="U28" s="11" t="s">
        <v>629</v>
      </c>
      <c r="V28" s="11" t="s">
        <v>629</v>
      </c>
      <c r="W28" s="11" t="s">
        <v>629</v>
      </c>
      <c r="X28" s="11" t="s">
        <v>607</v>
      </c>
      <c r="Y28" s="11" t="s">
        <v>972</v>
      </c>
      <c r="Z28" s="11" t="s">
        <v>973</v>
      </c>
      <c r="AA28" s="11" t="s">
        <v>974</v>
      </c>
      <c r="AB28" s="11" t="s">
        <v>975</v>
      </c>
      <c r="AC28" s="11" t="s">
        <v>976</v>
      </c>
      <c r="AD28" s="11" t="s">
        <v>977</v>
      </c>
      <c r="AE28" s="11" t="s">
        <v>896</v>
      </c>
      <c r="AF28" s="11" t="s">
        <v>683</v>
      </c>
      <c r="AG28" s="11" t="s">
        <v>911</v>
      </c>
      <c r="AH28" s="11" t="s">
        <v>978</v>
      </c>
      <c r="AI28" s="11" t="s">
        <v>979</v>
      </c>
      <c r="AJ28" s="11" t="s">
        <v>980</v>
      </c>
      <c r="AK28" s="11" t="s">
        <v>981</v>
      </c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 spans="1:47" x14ac:dyDescent="0.3">
      <c r="A29" t="s">
        <v>12</v>
      </c>
      <c r="B29" t="s">
        <v>582</v>
      </c>
      <c r="M29" t="s">
        <v>12</v>
      </c>
      <c r="N29" t="s">
        <v>582</v>
      </c>
      <c r="O29" s="11" t="s">
        <v>982</v>
      </c>
      <c r="P29" s="11" t="s">
        <v>983</v>
      </c>
      <c r="Q29" s="11" t="s">
        <v>984</v>
      </c>
      <c r="R29" s="11" t="s">
        <v>985</v>
      </c>
      <c r="S29" s="11" t="s">
        <v>850</v>
      </c>
      <c r="T29" s="11" t="s">
        <v>986</v>
      </c>
      <c r="U29" s="11" t="s">
        <v>987</v>
      </c>
      <c r="V29" s="11" t="s">
        <v>988</v>
      </c>
      <c r="W29" s="11" t="s">
        <v>989</v>
      </c>
      <c r="X29" s="11" t="s">
        <v>990</v>
      </c>
      <c r="Y29" s="11" t="s">
        <v>991</v>
      </c>
      <c r="Z29" s="11" t="s">
        <v>992</v>
      </c>
      <c r="AA29" s="11" t="s">
        <v>993</v>
      </c>
      <c r="AB29" s="11" t="s">
        <v>994</v>
      </c>
      <c r="AC29" s="11" t="s">
        <v>995</v>
      </c>
      <c r="AD29" s="11" t="s">
        <v>996</v>
      </c>
      <c r="AE29" s="11" t="s">
        <v>997</v>
      </c>
      <c r="AF29" s="11" t="s">
        <v>998</v>
      </c>
      <c r="AG29" s="11" t="s">
        <v>967</v>
      </c>
      <c r="AH29" s="11" t="s">
        <v>999</v>
      </c>
      <c r="AI29" s="11" t="s">
        <v>1000</v>
      </c>
      <c r="AJ29" s="11" t="s">
        <v>1001</v>
      </c>
      <c r="AK29" s="11" t="s">
        <v>1002</v>
      </c>
      <c r="AL29" s="11"/>
      <c r="AM29" s="11"/>
      <c r="AN29" s="11"/>
      <c r="AO29" s="11"/>
      <c r="AP29" s="11"/>
      <c r="AQ29" s="11"/>
      <c r="AR29" s="11"/>
      <c r="AS29" s="11"/>
      <c r="AT29" s="11"/>
      <c r="AU29" s="11"/>
    </row>
    <row r="30" spans="1:47" x14ac:dyDescent="0.3">
      <c r="A30" t="s">
        <v>12</v>
      </c>
      <c r="B30" t="s">
        <v>35</v>
      </c>
      <c r="M30" t="s">
        <v>12</v>
      </c>
      <c r="N30" t="s">
        <v>35</v>
      </c>
      <c r="O30" s="11" t="s">
        <v>1003</v>
      </c>
      <c r="P30" s="11" t="s">
        <v>675</v>
      </c>
      <c r="Q30" s="11" t="s">
        <v>667</v>
      </c>
      <c r="R30" s="11" t="s">
        <v>689</v>
      </c>
      <c r="S30" s="11" t="s">
        <v>789</v>
      </c>
      <c r="T30" s="11" t="s">
        <v>1004</v>
      </c>
      <c r="U30" s="11" t="s">
        <v>746</v>
      </c>
      <c r="V30" s="11" t="s">
        <v>788</v>
      </c>
      <c r="W30" s="11" t="s">
        <v>788</v>
      </c>
      <c r="X30" s="11" t="s">
        <v>1005</v>
      </c>
      <c r="Y30" s="11" t="s">
        <v>751</v>
      </c>
      <c r="Z30" s="11" t="s">
        <v>1006</v>
      </c>
      <c r="AA30" s="11" t="s">
        <v>1007</v>
      </c>
      <c r="AB30" s="11" t="s">
        <v>1008</v>
      </c>
      <c r="AC30" s="11" t="s">
        <v>1009</v>
      </c>
      <c r="AD30" s="11" t="s">
        <v>1010</v>
      </c>
      <c r="AE30" s="11" t="s">
        <v>1011</v>
      </c>
      <c r="AF30" s="11" t="s">
        <v>1012</v>
      </c>
      <c r="AG30" s="11" t="s">
        <v>1013</v>
      </c>
      <c r="AH30" s="11" t="s">
        <v>1014</v>
      </c>
      <c r="AI30" s="11" t="s">
        <v>1015</v>
      </c>
      <c r="AJ30" s="11" t="s">
        <v>682</v>
      </c>
      <c r="AK30" s="11" t="s">
        <v>1016</v>
      </c>
      <c r="AL30" s="11"/>
      <c r="AM30" s="11"/>
      <c r="AN30" s="11"/>
      <c r="AO30" s="11"/>
      <c r="AP30" s="11"/>
      <c r="AQ30" s="11"/>
      <c r="AR30" s="11"/>
      <c r="AS30" s="11"/>
      <c r="AT30" s="11"/>
      <c r="AU30" s="11"/>
    </row>
    <row r="31" spans="1:47" x14ac:dyDescent="0.3">
      <c r="A31" t="s">
        <v>12</v>
      </c>
      <c r="B31">
        <v>0</v>
      </c>
      <c r="M31" t="s">
        <v>12</v>
      </c>
      <c r="O31" s="11"/>
      <c r="P31" s="11"/>
      <c r="Q31" s="11"/>
      <c r="R31" s="11"/>
      <c r="S31" s="11" t="s">
        <v>629</v>
      </c>
      <c r="T31" s="11" t="s">
        <v>629</v>
      </c>
      <c r="U31" s="11" t="s">
        <v>629</v>
      </c>
      <c r="V31" s="11" t="s">
        <v>629</v>
      </c>
      <c r="W31" s="11" t="s">
        <v>629</v>
      </c>
      <c r="X31" s="11" t="s">
        <v>607</v>
      </c>
      <c r="Y31" s="11" t="s">
        <v>803</v>
      </c>
      <c r="Z31" s="11" t="s">
        <v>867</v>
      </c>
      <c r="AA31" s="11" t="s">
        <v>1017</v>
      </c>
      <c r="AB31" s="11" t="s">
        <v>1018</v>
      </c>
      <c r="AC31" s="11" t="s">
        <v>896</v>
      </c>
      <c r="AD31" s="11" t="s">
        <v>672</v>
      </c>
      <c r="AE31" s="11" t="s">
        <v>1019</v>
      </c>
      <c r="AF31" s="11" t="s">
        <v>901</v>
      </c>
      <c r="AG31" s="11" t="s">
        <v>973</v>
      </c>
      <c r="AH31" s="11" t="s">
        <v>631</v>
      </c>
      <c r="AI31" s="11" t="s">
        <v>974</v>
      </c>
      <c r="AJ31" s="11" t="s">
        <v>1020</v>
      </c>
      <c r="AK31" s="11" t="s">
        <v>1021</v>
      </c>
      <c r="AL31" s="11"/>
      <c r="AM31" s="11"/>
      <c r="AN31" s="11"/>
      <c r="AO31" s="11"/>
      <c r="AP31" s="11"/>
      <c r="AQ31" s="11"/>
      <c r="AR31" s="11"/>
      <c r="AS31" s="11"/>
      <c r="AT31" s="11"/>
      <c r="AU31" s="11"/>
    </row>
    <row r="32" spans="1:47" x14ac:dyDescent="0.3">
      <c r="A32" t="s">
        <v>13</v>
      </c>
      <c r="B32" t="s">
        <v>582</v>
      </c>
      <c r="M32" t="s">
        <v>13</v>
      </c>
      <c r="N32" t="s">
        <v>582</v>
      </c>
      <c r="O32" s="11" t="s">
        <v>1022</v>
      </c>
      <c r="P32" s="11" t="s">
        <v>1023</v>
      </c>
      <c r="Q32" s="11" t="s">
        <v>1024</v>
      </c>
      <c r="R32" s="11" t="s">
        <v>1025</v>
      </c>
      <c r="S32" s="11" t="s">
        <v>1026</v>
      </c>
      <c r="T32" s="11" t="s">
        <v>1027</v>
      </c>
      <c r="U32" s="11" t="s">
        <v>1028</v>
      </c>
      <c r="V32" s="11" t="s">
        <v>1029</v>
      </c>
      <c r="W32" s="11" t="s">
        <v>1030</v>
      </c>
      <c r="X32" s="11" t="s">
        <v>1031</v>
      </c>
      <c r="Y32" s="11" t="s">
        <v>1032</v>
      </c>
      <c r="Z32" s="11" t="s">
        <v>1033</v>
      </c>
      <c r="AA32" s="11" t="s">
        <v>1034</v>
      </c>
      <c r="AB32" s="11" t="s">
        <v>1035</v>
      </c>
      <c r="AC32" s="11" t="s">
        <v>1036</v>
      </c>
      <c r="AD32" s="11" t="s">
        <v>1037</v>
      </c>
      <c r="AE32" s="11" t="s">
        <v>1038</v>
      </c>
      <c r="AF32" s="11" t="s">
        <v>1039</v>
      </c>
      <c r="AG32" s="11" t="s">
        <v>1040</v>
      </c>
      <c r="AH32" s="11" t="s">
        <v>1041</v>
      </c>
      <c r="AI32" s="11" t="s">
        <v>1042</v>
      </c>
      <c r="AJ32" s="11" t="s">
        <v>1032</v>
      </c>
      <c r="AK32" s="11" t="s">
        <v>1043</v>
      </c>
      <c r="AL32" s="11"/>
      <c r="AM32" s="11"/>
      <c r="AN32" s="11"/>
      <c r="AO32" s="11"/>
      <c r="AP32" s="11"/>
      <c r="AQ32" s="11"/>
      <c r="AR32" s="11"/>
      <c r="AS32" s="11"/>
      <c r="AT32" s="11"/>
      <c r="AU32" s="11"/>
    </row>
    <row r="33" spans="1:49" x14ac:dyDescent="0.3">
      <c r="A33" t="s">
        <v>13</v>
      </c>
      <c r="B33" t="s">
        <v>35</v>
      </c>
      <c r="C33">
        <v>0</v>
      </c>
      <c r="M33" t="s">
        <v>13</v>
      </c>
      <c r="N33" t="s">
        <v>35</v>
      </c>
      <c r="O33" s="11"/>
      <c r="P33" s="11" t="s">
        <v>629</v>
      </c>
      <c r="Q33" s="11"/>
      <c r="R33" s="11"/>
      <c r="S33" s="11" t="s">
        <v>629</v>
      </c>
      <c r="T33" s="11"/>
      <c r="U33" s="11"/>
      <c r="V33" s="11" t="s">
        <v>629</v>
      </c>
      <c r="W33" s="11" t="s">
        <v>691</v>
      </c>
      <c r="X33" s="11" t="s">
        <v>728</v>
      </c>
      <c r="Y33" s="11" t="s">
        <v>673</v>
      </c>
      <c r="Z33" s="11" t="s">
        <v>873</v>
      </c>
      <c r="AA33" s="11" t="s">
        <v>1044</v>
      </c>
      <c r="AB33" s="11" t="s">
        <v>691</v>
      </c>
      <c r="AC33" s="11" t="s">
        <v>691</v>
      </c>
      <c r="AD33" s="11" t="s">
        <v>800</v>
      </c>
      <c r="AE33" s="11" t="s">
        <v>792</v>
      </c>
      <c r="AF33" s="11" t="s">
        <v>746</v>
      </c>
      <c r="AG33" s="11" t="s">
        <v>728</v>
      </c>
      <c r="AH33" s="11" t="s">
        <v>731</v>
      </c>
      <c r="AI33" s="11" t="s">
        <v>1045</v>
      </c>
      <c r="AJ33" s="11" t="s">
        <v>788</v>
      </c>
      <c r="AK33" s="11" t="s">
        <v>729</v>
      </c>
      <c r="AL33" s="11"/>
      <c r="AM33" s="11"/>
      <c r="AN33" s="11"/>
      <c r="AO33" s="11"/>
      <c r="AP33" s="11"/>
      <c r="AQ33" s="11"/>
      <c r="AR33" s="11"/>
      <c r="AS33" s="11"/>
      <c r="AT33" s="11"/>
      <c r="AU33" s="11"/>
    </row>
    <row r="34" spans="1:49" x14ac:dyDescent="0.3">
      <c r="A34" t="s">
        <v>13</v>
      </c>
      <c r="B34">
        <v>0</v>
      </c>
      <c r="M34" t="s">
        <v>13</v>
      </c>
      <c r="O34" s="11"/>
      <c r="P34" s="11"/>
      <c r="Q34" s="11"/>
      <c r="R34" s="11"/>
      <c r="S34" s="11"/>
      <c r="T34" s="11"/>
      <c r="U34" s="11" t="s">
        <v>629</v>
      </c>
      <c r="V34" s="11" t="s">
        <v>629</v>
      </c>
      <c r="W34" s="11" t="s">
        <v>629</v>
      </c>
      <c r="X34" s="11" t="s">
        <v>629</v>
      </c>
      <c r="Y34" s="11" t="s">
        <v>800</v>
      </c>
      <c r="Z34" s="11" t="s">
        <v>691</v>
      </c>
      <c r="AA34" s="11" t="s">
        <v>607</v>
      </c>
      <c r="AB34" s="11" t="s">
        <v>728</v>
      </c>
      <c r="AC34" s="11" t="s">
        <v>728</v>
      </c>
      <c r="AD34" s="11" t="s">
        <v>800</v>
      </c>
      <c r="AE34" s="11" t="s">
        <v>800</v>
      </c>
      <c r="AF34" s="11" t="s">
        <v>691</v>
      </c>
      <c r="AG34" s="11" t="s">
        <v>747</v>
      </c>
      <c r="AH34" s="11" t="s">
        <v>691</v>
      </c>
      <c r="AI34" s="11" t="s">
        <v>747</v>
      </c>
      <c r="AJ34" s="11" t="s">
        <v>747</v>
      </c>
      <c r="AK34" s="11" t="s">
        <v>691</v>
      </c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1:49" x14ac:dyDescent="0.3">
      <c r="A35" t="s">
        <v>6</v>
      </c>
      <c r="B35" t="s">
        <v>582</v>
      </c>
      <c r="M35" t="s">
        <v>6</v>
      </c>
      <c r="N35" t="s">
        <v>582</v>
      </c>
      <c r="O35" s="11" t="s">
        <v>691</v>
      </c>
      <c r="P35" s="11" t="s">
        <v>747</v>
      </c>
      <c r="Q35" s="11" t="s">
        <v>690</v>
      </c>
      <c r="R35" s="11" t="s">
        <v>690</v>
      </c>
      <c r="S35" s="11" t="s">
        <v>747</v>
      </c>
      <c r="T35" s="11" t="s">
        <v>629</v>
      </c>
      <c r="U35" s="11" t="s">
        <v>788</v>
      </c>
      <c r="V35" s="11" t="s">
        <v>688</v>
      </c>
      <c r="W35" s="11" t="s">
        <v>629</v>
      </c>
      <c r="X35" s="11" t="s">
        <v>629</v>
      </c>
      <c r="Y35" s="11" t="s">
        <v>629</v>
      </c>
      <c r="Z35" s="11" t="s">
        <v>629</v>
      </c>
      <c r="AA35" s="11" t="s">
        <v>629</v>
      </c>
      <c r="AB35" s="11" t="s">
        <v>629</v>
      </c>
      <c r="AC35" s="11"/>
      <c r="AD35" s="11"/>
      <c r="AE35" s="11" t="s">
        <v>629</v>
      </c>
      <c r="AF35" s="11" t="s">
        <v>629</v>
      </c>
      <c r="AG35" s="11"/>
      <c r="AH35" s="11" t="s">
        <v>629</v>
      </c>
      <c r="AI35" s="11" t="s">
        <v>629</v>
      </c>
      <c r="AJ35" s="11" t="s">
        <v>629</v>
      </c>
      <c r="AK35" s="11" t="s">
        <v>629</v>
      </c>
      <c r="AL35" s="11"/>
      <c r="AM35" s="11"/>
      <c r="AN35" s="11"/>
      <c r="AO35" s="11"/>
      <c r="AP35" s="11"/>
      <c r="AQ35" s="11"/>
      <c r="AR35" s="11"/>
      <c r="AS35" s="11"/>
      <c r="AT35" s="11"/>
      <c r="AU35" s="11"/>
    </row>
    <row r="36" spans="1:49" x14ac:dyDescent="0.3">
      <c r="A36" t="s">
        <v>6</v>
      </c>
      <c r="B36" t="s">
        <v>35</v>
      </c>
      <c r="M36" t="s">
        <v>6</v>
      </c>
      <c r="N36" t="s">
        <v>35</v>
      </c>
      <c r="O36" s="11" t="s">
        <v>629</v>
      </c>
      <c r="P36" s="11"/>
      <c r="Q36" s="11" t="s">
        <v>629</v>
      </c>
      <c r="R36" s="11"/>
      <c r="S36" s="11"/>
      <c r="T36" s="11"/>
      <c r="U36" s="11"/>
      <c r="V36" s="11"/>
      <c r="W36" s="11" t="s">
        <v>629</v>
      </c>
      <c r="X36" s="11"/>
      <c r="Y36" s="11"/>
      <c r="Z36" s="11"/>
      <c r="AA36" s="11"/>
      <c r="AB36" s="11"/>
      <c r="AC36" s="11"/>
      <c r="AD36" s="11"/>
      <c r="AE36" s="11"/>
      <c r="AF36" s="11" t="s">
        <v>629</v>
      </c>
      <c r="AG36" s="11" t="s">
        <v>629</v>
      </c>
      <c r="AH36" s="11"/>
      <c r="AI36" s="11" t="s">
        <v>629</v>
      </c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</row>
    <row r="37" spans="1:49" x14ac:dyDescent="0.3">
      <c r="A37" t="s">
        <v>6</v>
      </c>
      <c r="B37">
        <v>0</v>
      </c>
      <c r="M37" t="s">
        <v>6</v>
      </c>
      <c r="O37" s="11" t="s">
        <v>629</v>
      </c>
      <c r="P37" s="11" t="s">
        <v>629</v>
      </c>
      <c r="Q37" s="11" t="s">
        <v>629</v>
      </c>
      <c r="R37" s="11" t="s">
        <v>629</v>
      </c>
      <c r="S37" s="11" t="s">
        <v>629</v>
      </c>
      <c r="T37" s="11"/>
      <c r="U37" s="11" t="s">
        <v>629</v>
      </c>
      <c r="V37" s="11"/>
      <c r="W37" s="11"/>
      <c r="X37" s="11"/>
      <c r="Y37" s="11" t="s">
        <v>629</v>
      </c>
      <c r="Z37" s="11" t="s">
        <v>629</v>
      </c>
      <c r="AA37" s="11" t="s">
        <v>629</v>
      </c>
      <c r="AB37" s="11" t="s">
        <v>629</v>
      </c>
      <c r="AC37" s="11"/>
      <c r="AD37" s="11" t="s">
        <v>629</v>
      </c>
      <c r="AE37" s="11" t="s">
        <v>629</v>
      </c>
      <c r="AF37" s="11" t="s">
        <v>629</v>
      </c>
      <c r="AG37" s="11" t="s">
        <v>629</v>
      </c>
      <c r="AH37" s="11" t="s">
        <v>629</v>
      </c>
      <c r="AI37" s="11" t="s">
        <v>629</v>
      </c>
      <c r="AJ37" s="11" t="s">
        <v>629</v>
      </c>
      <c r="AK37" s="11" t="s">
        <v>629</v>
      </c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9" spans="1:49" ht="28.95" customHeight="1" x14ac:dyDescent="0.3">
      <c r="A39" s="20" t="s">
        <v>7</v>
      </c>
      <c r="B39" s="20" t="s">
        <v>44</v>
      </c>
      <c r="C39" s="34">
        <v>2015</v>
      </c>
      <c r="D39" s="34">
        <v>2021</v>
      </c>
      <c r="E39" s="34">
        <v>2022</v>
      </c>
      <c r="F39" s="34">
        <v>0</v>
      </c>
      <c r="G39" s="34" t="s">
        <v>1046</v>
      </c>
      <c r="H39" s="34" t="s">
        <v>1047</v>
      </c>
      <c r="I39" s="34" t="s">
        <v>1048</v>
      </c>
      <c r="J39" s="34" t="s">
        <v>1049</v>
      </c>
      <c r="K39" s="34" t="s">
        <v>1050</v>
      </c>
      <c r="M39" t="s">
        <v>7</v>
      </c>
      <c r="N39" t="s">
        <v>44</v>
      </c>
      <c r="O39">
        <v>2000</v>
      </c>
      <c r="P39">
        <v>2001</v>
      </c>
      <c r="Q39">
        <v>2002</v>
      </c>
      <c r="R39">
        <v>2003</v>
      </c>
      <c r="S39">
        <v>2004</v>
      </c>
      <c r="T39">
        <v>2005</v>
      </c>
      <c r="U39">
        <v>2006</v>
      </c>
      <c r="V39">
        <v>2007</v>
      </c>
      <c r="W39">
        <v>2008</v>
      </c>
      <c r="X39">
        <v>2009</v>
      </c>
      <c r="Y39">
        <v>2010</v>
      </c>
      <c r="Z39">
        <v>2011</v>
      </c>
      <c r="AA39">
        <v>2012</v>
      </c>
      <c r="AB39">
        <v>2013</v>
      </c>
      <c r="AC39">
        <v>2014</v>
      </c>
      <c r="AD39">
        <v>2015</v>
      </c>
      <c r="AE39">
        <v>2016</v>
      </c>
      <c r="AF39">
        <v>2017</v>
      </c>
      <c r="AG39">
        <v>2018</v>
      </c>
      <c r="AH39">
        <v>2019</v>
      </c>
      <c r="AI39">
        <v>2020</v>
      </c>
      <c r="AJ39">
        <v>2021</v>
      </c>
      <c r="AK39">
        <v>2022</v>
      </c>
      <c r="AL39">
        <v>0</v>
      </c>
      <c r="AW39" s="11"/>
    </row>
    <row r="40" spans="1:49" x14ac:dyDescent="0.3">
      <c r="A40" s="115" t="s">
        <v>8</v>
      </c>
      <c r="B40" s="116" t="s">
        <v>582</v>
      </c>
      <c r="C40" s="62">
        <v>61.2</v>
      </c>
      <c r="D40" s="62">
        <v>63.6</v>
      </c>
      <c r="E40" s="62">
        <v>62.3</v>
      </c>
      <c r="F40" s="62" t="s">
        <v>1051</v>
      </c>
      <c r="G40" s="63">
        <v>-0.02</v>
      </c>
      <c r="H40" s="64">
        <v>0.02</v>
      </c>
      <c r="I40" s="64" t="e">
        <v>#VALUE!</v>
      </c>
      <c r="J40" s="65">
        <v>33.64</v>
      </c>
      <c r="K40" s="65"/>
      <c r="L40" s="117"/>
      <c r="M40" s="77" t="s">
        <v>8</v>
      </c>
      <c r="N40" s="77" t="s">
        <v>582</v>
      </c>
      <c r="O40" s="78">
        <v>57.12</v>
      </c>
      <c r="P40" s="78">
        <v>56.9</v>
      </c>
      <c r="Q40" s="78">
        <v>59.62</v>
      </c>
      <c r="R40" s="78">
        <v>71.38</v>
      </c>
      <c r="S40" s="78">
        <v>65.86</v>
      </c>
      <c r="T40" s="78">
        <v>58.77</v>
      </c>
      <c r="U40" s="78">
        <v>66.39</v>
      </c>
      <c r="V40" s="78">
        <v>75.67</v>
      </c>
      <c r="W40" s="78">
        <v>77.06</v>
      </c>
      <c r="X40" s="78">
        <v>79.97</v>
      </c>
      <c r="Y40" s="55">
        <v>75.81</v>
      </c>
      <c r="Z40" s="55">
        <v>80.7</v>
      </c>
      <c r="AA40" s="55">
        <v>82.41</v>
      </c>
      <c r="AB40" s="55">
        <v>74.88</v>
      </c>
      <c r="AC40" s="55">
        <v>58.98</v>
      </c>
      <c r="AD40" s="55">
        <v>61.24</v>
      </c>
      <c r="AE40" s="55">
        <v>75.52</v>
      </c>
      <c r="AF40" s="55">
        <v>84.44</v>
      </c>
      <c r="AG40" s="55">
        <v>75.61</v>
      </c>
      <c r="AH40" s="55">
        <v>80.569999999999993</v>
      </c>
      <c r="AI40" s="55">
        <v>99.79</v>
      </c>
      <c r="AJ40" s="55">
        <v>63.59</v>
      </c>
      <c r="AK40" s="55">
        <v>62.35</v>
      </c>
      <c r="AL40" s="55" t="s">
        <v>1051</v>
      </c>
      <c r="AM40" s="55"/>
      <c r="AN40" s="55"/>
      <c r="AO40" s="55"/>
      <c r="AP40" s="55"/>
      <c r="AQ40" s="55"/>
      <c r="AR40" s="55"/>
      <c r="AS40" s="55"/>
      <c r="AT40" s="55"/>
      <c r="AU40" s="55"/>
      <c r="AV40" s="56"/>
      <c r="AW40" s="11"/>
    </row>
    <row r="41" spans="1:49" x14ac:dyDescent="0.3">
      <c r="A41" s="118" t="s">
        <v>8</v>
      </c>
      <c r="B41" s="20" t="s">
        <v>35</v>
      </c>
      <c r="C41" s="24">
        <v>4.7</v>
      </c>
      <c r="D41" s="24">
        <v>6.1</v>
      </c>
      <c r="E41" s="24">
        <v>6</v>
      </c>
      <c r="F41" s="24" t="s">
        <v>1051</v>
      </c>
      <c r="G41" s="12">
        <v>-2.5999999999999999E-2</v>
      </c>
      <c r="H41" s="8">
        <v>0.27</v>
      </c>
      <c r="I41" s="8" t="e">
        <v>#VALUE!</v>
      </c>
      <c r="J41" s="21">
        <v>2.2280000000000002</v>
      </c>
      <c r="K41" s="21"/>
      <c r="L41" s="117"/>
      <c r="M41" s="1" t="s">
        <v>8</v>
      </c>
      <c r="N41" s="1" t="s">
        <v>35</v>
      </c>
      <c r="O41" s="11">
        <v>0.11</v>
      </c>
      <c r="P41" s="11">
        <v>0.08</v>
      </c>
      <c r="Q41" s="11">
        <v>0.98</v>
      </c>
      <c r="R41" s="11">
        <v>3.68</v>
      </c>
      <c r="S41" s="11">
        <v>5.25</v>
      </c>
      <c r="T41" s="11">
        <v>9.48</v>
      </c>
      <c r="U41" s="11">
        <v>9.07</v>
      </c>
      <c r="V41" s="11">
        <v>6.63</v>
      </c>
      <c r="W41" s="11">
        <v>11.88</v>
      </c>
      <c r="X41" s="11">
        <v>6.34</v>
      </c>
      <c r="Y41" s="31">
        <v>5.16</v>
      </c>
      <c r="Z41" s="31">
        <v>5.53</v>
      </c>
      <c r="AA41" s="31">
        <v>9.6</v>
      </c>
      <c r="AB41" s="31">
        <v>8.25</v>
      </c>
      <c r="AC41" s="31">
        <v>4.67</v>
      </c>
      <c r="AD41" s="31">
        <v>4.7</v>
      </c>
      <c r="AE41" s="31">
        <v>5.99</v>
      </c>
      <c r="AF41" s="31">
        <v>5.95</v>
      </c>
      <c r="AG41" s="31">
        <v>6.76</v>
      </c>
      <c r="AH41" s="31">
        <v>8.86</v>
      </c>
      <c r="AI41" s="31">
        <v>7.26</v>
      </c>
      <c r="AJ41" s="31">
        <v>6.14</v>
      </c>
      <c r="AK41" s="31">
        <v>5.98</v>
      </c>
      <c r="AL41" s="31" t="s">
        <v>1051</v>
      </c>
      <c r="AM41" s="31"/>
      <c r="AN41" s="31"/>
      <c r="AO41" s="31"/>
      <c r="AP41" s="31"/>
      <c r="AQ41" s="31"/>
      <c r="AR41" s="31"/>
      <c r="AS41" s="31"/>
      <c r="AT41" s="31"/>
      <c r="AU41" s="31"/>
      <c r="AV41" s="57"/>
      <c r="AW41" s="11"/>
    </row>
    <row r="42" spans="1:49" x14ac:dyDescent="0.3">
      <c r="A42" s="69" t="s">
        <v>8</v>
      </c>
      <c r="B42" s="70">
        <v>0</v>
      </c>
      <c r="C42" s="71">
        <v>8.1</v>
      </c>
      <c r="D42" s="71">
        <v>10</v>
      </c>
      <c r="E42" s="71">
        <v>10.4</v>
      </c>
      <c r="F42" s="71" t="s">
        <v>1051</v>
      </c>
      <c r="G42" s="72">
        <v>3.7999999999999999E-2</v>
      </c>
      <c r="H42" s="73">
        <v>0.28999999999999998</v>
      </c>
      <c r="I42" s="73" t="e">
        <v>#VALUE!</v>
      </c>
      <c r="J42" s="74">
        <v>1.67</v>
      </c>
      <c r="K42" s="74"/>
      <c r="L42" s="117"/>
      <c r="M42" s="83" t="s">
        <v>8</v>
      </c>
      <c r="N42" s="83">
        <v>0</v>
      </c>
      <c r="O42" s="84" t="s">
        <v>1051</v>
      </c>
      <c r="P42" s="84" t="s">
        <v>1051</v>
      </c>
      <c r="Q42" s="84">
        <v>0</v>
      </c>
      <c r="R42" s="84">
        <v>0</v>
      </c>
      <c r="S42" s="84">
        <v>0</v>
      </c>
      <c r="T42" s="84">
        <v>0</v>
      </c>
      <c r="U42" s="84">
        <v>0</v>
      </c>
      <c r="V42" s="84">
        <v>0</v>
      </c>
      <c r="W42" s="84">
        <v>0.01</v>
      </c>
      <c r="X42" s="84">
        <v>0.59</v>
      </c>
      <c r="Y42" s="58">
        <v>2.23</v>
      </c>
      <c r="Z42" s="58">
        <v>3.92</v>
      </c>
      <c r="AA42" s="58">
        <v>6.42</v>
      </c>
      <c r="AB42" s="58">
        <v>7.47</v>
      </c>
      <c r="AC42" s="58">
        <v>6.98</v>
      </c>
      <c r="AD42" s="58">
        <v>8.0500000000000007</v>
      </c>
      <c r="AE42" s="58">
        <v>8.1199999999999992</v>
      </c>
      <c r="AF42" s="58">
        <v>9.91</v>
      </c>
      <c r="AG42" s="58">
        <v>12.8</v>
      </c>
      <c r="AH42" s="58">
        <v>11.47</v>
      </c>
      <c r="AI42" s="58">
        <v>9.07</v>
      </c>
      <c r="AJ42" s="58">
        <v>10.029999999999999</v>
      </c>
      <c r="AK42" s="58">
        <v>10.41</v>
      </c>
      <c r="AL42" s="58" t="s">
        <v>1051</v>
      </c>
      <c r="AM42" s="58"/>
      <c r="AN42" s="58"/>
      <c r="AO42" s="58"/>
      <c r="AP42" s="58"/>
      <c r="AQ42" s="58"/>
      <c r="AR42" s="58"/>
      <c r="AS42" s="58"/>
      <c r="AT42" s="58"/>
      <c r="AU42" s="58"/>
      <c r="AV42" s="59"/>
      <c r="AW42" s="11"/>
    </row>
    <row r="43" spans="1:49" x14ac:dyDescent="0.3">
      <c r="A43" s="115" t="s">
        <v>314</v>
      </c>
      <c r="B43" s="116" t="s">
        <v>582</v>
      </c>
      <c r="C43" s="62">
        <v>39.200000000000003</v>
      </c>
      <c r="D43" s="62">
        <v>38.5</v>
      </c>
      <c r="E43" s="62">
        <v>39.1</v>
      </c>
      <c r="F43" s="62" t="s">
        <v>1051</v>
      </c>
      <c r="G43" s="63">
        <v>1.4999999999999999E-2</v>
      </c>
      <c r="H43" s="64">
        <v>0</v>
      </c>
      <c r="I43" s="64" t="e">
        <v>#VALUE!</v>
      </c>
      <c r="J43" s="65">
        <v>11.122</v>
      </c>
      <c r="K43" s="65"/>
      <c r="L43" s="117"/>
      <c r="M43" s="77" t="s">
        <v>314</v>
      </c>
      <c r="N43" s="77" t="s">
        <v>582</v>
      </c>
      <c r="O43" s="78">
        <v>33.200000000000003</v>
      </c>
      <c r="P43" s="78">
        <v>34.78</v>
      </c>
      <c r="Q43" s="78">
        <v>39.159999999999997</v>
      </c>
      <c r="R43" s="78">
        <v>46.28</v>
      </c>
      <c r="S43" s="78">
        <v>52.82</v>
      </c>
      <c r="T43" s="78">
        <v>59.25</v>
      </c>
      <c r="U43" s="78">
        <v>60.65</v>
      </c>
      <c r="V43" s="78">
        <v>70.86</v>
      </c>
      <c r="W43" s="78">
        <v>75.430000000000007</v>
      </c>
      <c r="X43" s="78">
        <v>71.16</v>
      </c>
      <c r="Y43" s="55">
        <v>67.37</v>
      </c>
      <c r="Z43" s="55">
        <v>60.26</v>
      </c>
      <c r="AA43" s="55">
        <v>54.85</v>
      </c>
      <c r="AB43" s="55">
        <v>43.68</v>
      </c>
      <c r="AC43" s="55">
        <v>41.8</v>
      </c>
      <c r="AD43" s="55">
        <v>39.19</v>
      </c>
      <c r="AE43" s="55">
        <v>41.09</v>
      </c>
      <c r="AF43" s="55">
        <v>41.75</v>
      </c>
      <c r="AG43" s="55">
        <v>45.64</v>
      </c>
      <c r="AH43" s="55">
        <v>47.71</v>
      </c>
      <c r="AI43" s="55">
        <v>45.83</v>
      </c>
      <c r="AJ43" s="55">
        <v>38.5</v>
      </c>
      <c r="AK43" s="55">
        <v>39.08</v>
      </c>
      <c r="AL43" s="55" t="s">
        <v>1051</v>
      </c>
      <c r="AM43" s="55"/>
      <c r="AN43" s="55"/>
      <c r="AO43" s="55"/>
      <c r="AP43" s="55"/>
      <c r="AQ43" s="55"/>
      <c r="AR43" s="55"/>
      <c r="AS43" s="55"/>
      <c r="AT43" s="55"/>
      <c r="AU43" s="55"/>
      <c r="AV43" s="56"/>
      <c r="AW43" s="11"/>
    </row>
    <row r="44" spans="1:49" x14ac:dyDescent="0.3">
      <c r="A44" s="118" t="s">
        <v>314</v>
      </c>
      <c r="B44" s="20" t="s">
        <v>35</v>
      </c>
      <c r="C44" s="24">
        <v>0.9</v>
      </c>
      <c r="D44" s="24">
        <v>2.1</v>
      </c>
      <c r="E44" s="24">
        <v>1.6</v>
      </c>
      <c r="F44" s="24" t="s">
        <v>1051</v>
      </c>
      <c r="G44" s="12">
        <v>-0.218</v>
      </c>
      <c r="H44" s="8">
        <v>0.72</v>
      </c>
      <c r="I44" s="8" t="e">
        <v>#VALUE!</v>
      </c>
      <c r="J44" s="21">
        <v>0.14599999999999999</v>
      </c>
      <c r="K44" s="21"/>
      <c r="L44" s="117"/>
      <c r="M44" s="1" t="s">
        <v>314</v>
      </c>
      <c r="N44" s="1" t="s">
        <v>35</v>
      </c>
      <c r="O44" s="11">
        <v>0.11</v>
      </c>
      <c r="P44" s="11">
        <v>0.23</v>
      </c>
      <c r="Q44" s="11">
        <v>0.61</v>
      </c>
      <c r="R44" s="11">
        <v>0.83</v>
      </c>
      <c r="S44" s="11">
        <v>1.97</v>
      </c>
      <c r="T44" s="11">
        <v>1.38</v>
      </c>
      <c r="U44" s="11">
        <v>2.14</v>
      </c>
      <c r="V44" s="11">
        <v>0.34</v>
      </c>
      <c r="W44" s="11">
        <v>0.31</v>
      </c>
      <c r="X44" s="11">
        <v>0.55000000000000004</v>
      </c>
      <c r="Y44" s="31">
        <v>0.54</v>
      </c>
      <c r="Z44" s="31">
        <v>0.87</v>
      </c>
      <c r="AA44" s="31">
        <v>0.86</v>
      </c>
      <c r="AB44" s="31">
        <v>1.1499999999999999</v>
      </c>
      <c r="AC44" s="31">
        <v>0.97</v>
      </c>
      <c r="AD44" s="31">
        <v>0.95</v>
      </c>
      <c r="AE44" s="31">
        <v>1.42</v>
      </c>
      <c r="AF44" s="31">
        <v>2.04</v>
      </c>
      <c r="AG44" s="31">
        <v>2.2799999999999998</v>
      </c>
      <c r="AH44" s="31">
        <v>2.2599999999999998</v>
      </c>
      <c r="AI44" s="31">
        <v>1.82</v>
      </c>
      <c r="AJ44" s="31">
        <v>2.08</v>
      </c>
      <c r="AK44" s="31">
        <v>1.63</v>
      </c>
      <c r="AL44" s="31" t="s">
        <v>1051</v>
      </c>
      <c r="AM44" s="31"/>
      <c r="AN44" s="31"/>
      <c r="AO44" s="31"/>
      <c r="AP44" s="31"/>
      <c r="AQ44" s="31"/>
      <c r="AR44" s="31"/>
      <c r="AS44" s="31"/>
      <c r="AT44" s="31"/>
      <c r="AU44" s="31"/>
      <c r="AV44" s="57"/>
      <c r="AW44" s="11"/>
    </row>
    <row r="45" spans="1:49" x14ac:dyDescent="0.3">
      <c r="A45" s="69" t="s">
        <v>314</v>
      </c>
      <c r="B45" s="70">
        <v>0</v>
      </c>
      <c r="C45" s="71">
        <v>7.2</v>
      </c>
      <c r="D45" s="71">
        <v>12.4</v>
      </c>
      <c r="E45" s="71">
        <v>12.9</v>
      </c>
      <c r="F45" s="71" t="s">
        <v>1051</v>
      </c>
      <c r="G45" s="72">
        <v>3.5000000000000003E-2</v>
      </c>
      <c r="H45" s="73">
        <v>0.79</v>
      </c>
      <c r="I45" s="73" t="e">
        <v>#VALUE!</v>
      </c>
      <c r="J45" s="74">
        <v>2.8000000000000001E-2</v>
      </c>
      <c r="K45" s="74"/>
      <c r="L45" s="117"/>
      <c r="M45" s="83" t="s">
        <v>314</v>
      </c>
      <c r="N45" s="83">
        <v>0</v>
      </c>
      <c r="O45" s="84">
        <v>0</v>
      </c>
      <c r="P45" s="84">
        <v>0</v>
      </c>
      <c r="Q45" s="84">
        <v>0.04</v>
      </c>
      <c r="R45" s="84">
        <v>0.39</v>
      </c>
      <c r="S45" s="84">
        <v>0.46</v>
      </c>
      <c r="T45" s="84">
        <v>0</v>
      </c>
      <c r="U45" s="84">
        <v>0.11</v>
      </c>
      <c r="V45" s="84">
        <v>0</v>
      </c>
      <c r="W45" s="84">
        <v>0.04</v>
      </c>
      <c r="X45" s="84">
        <v>1.1399999999999999</v>
      </c>
      <c r="Y45" s="58">
        <v>5.33</v>
      </c>
      <c r="Z45" s="58">
        <v>5.94</v>
      </c>
      <c r="AA45" s="58">
        <v>6.54</v>
      </c>
      <c r="AB45" s="58">
        <v>5.83</v>
      </c>
      <c r="AC45" s="58">
        <v>6.58</v>
      </c>
      <c r="AD45" s="58">
        <v>7.19</v>
      </c>
      <c r="AE45" s="58">
        <v>8.85</v>
      </c>
      <c r="AF45" s="58">
        <v>9.48</v>
      </c>
      <c r="AG45" s="58">
        <v>10.220000000000001</v>
      </c>
      <c r="AH45" s="58">
        <v>11.47</v>
      </c>
      <c r="AI45" s="58">
        <v>13.19</v>
      </c>
      <c r="AJ45" s="58">
        <v>12.43</v>
      </c>
      <c r="AK45" s="58">
        <v>12.86</v>
      </c>
      <c r="AL45" s="58" t="s">
        <v>1051</v>
      </c>
      <c r="AM45" s="58"/>
      <c r="AN45" s="58"/>
      <c r="AO45" s="58"/>
      <c r="AP45" s="58"/>
      <c r="AQ45" s="58"/>
      <c r="AR45" s="58"/>
      <c r="AS45" s="58"/>
      <c r="AT45" s="58"/>
      <c r="AU45" s="58"/>
      <c r="AV45" s="59"/>
      <c r="AW45" s="11"/>
    </row>
    <row r="46" spans="1:49" x14ac:dyDescent="0.3">
      <c r="A46" s="115" t="s">
        <v>315</v>
      </c>
      <c r="B46" s="116" t="s">
        <v>582</v>
      </c>
      <c r="C46" s="62">
        <v>41.5</v>
      </c>
      <c r="D46" s="62">
        <v>49.6</v>
      </c>
      <c r="E46" s="62">
        <v>51.4</v>
      </c>
      <c r="F46" s="62" t="s">
        <v>1051</v>
      </c>
      <c r="G46" s="63">
        <v>3.5000000000000003E-2</v>
      </c>
      <c r="H46" s="64">
        <v>0.24</v>
      </c>
      <c r="I46" s="64" t="e">
        <v>#VALUE!</v>
      </c>
      <c r="J46" s="65">
        <v>0</v>
      </c>
      <c r="K46" s="65"/>
      <c r="L46" s="117"/>
      <c r="M46" s="77" t="s">
        <v>315</v>
      </c>
      <c r="N46" s="77" t="s">
        <v>582</v>
      </c>
      <c r="O46" s="78">
        <v>33.49</v>
      </c>
      <c r="P46" s="78">
        <v>36.44</v>
      </c>
      <c r="Q46" s="78">
        <v>40.4</v>
      </c>
      <c r="R46" s="78">
        <v>52.4</v>
      </c>
      <c r="S46" s="78">
        <v>52.75</v>
      </c>
      <c r="T46" s="78">
        <v>56.59</v>
      </c>
      <c r="U46" s="78">
        <v>63.49</v>
      </c>
      <c r="V46" s="78">
        <v>62.26</v>
      </c>
      <c r="W46" s="78">
        <v>75.709999999999994</v>
      </c>
      <c r="X46" s="78">
        <v>85.48</v>
      </c>
      <c r="Y46" s="55">
        <v>72.239999999999995</v>
      </c>
      <c r="Z46" s="55">
        <v>62</v>
      </c>
      <c r="AA46" s="55">
        <v>55.18</v>
      </c>
      <c r="AB46" s="55">
        <v>43.59</v>
      </c>
      <c r="AC46" s="55">
        <v>45.77</v>
      </c>
      <c r="AD46" s="55">
        <v>41.45</v>
      </c>
      <c r="AE46" s="55">
        <v>41.82</v>
      </c>
      <c r="AF46" s="55">
        <v>40.950000000000003</v>
      </c>
      <c r="AG46" s="55">
        <v>48.27</v>
      </c>
      <c r="AH46" s="55">
        <v>53.84</v>
      </c>
      <c r="AI46" s="55">
        <v>61.39</v>
      </c>
      <c r="AJ46" s="55">
        <v>49.61</v>
      </c>
      <c r="AK46" s="55">
        <v>51.36</v>
      </c>
      <c r="AL46" s="55" t="s">
        <v>1051</v>
      </c>
      <c r="AM46" s="55"/>
      <c r="AN46" s="55"/>
      <c r="AO46" s="55"/>
      <c r="AP46" s="55"/>
      <c r="AQ46" s="55"/>
      <c r="AR46" s="55"/>
      <c r="AS46" s="55"/>
      <c r="AT46" s="55"/>
      <c r="AU46" s="55"/>
      <c r="AV46" s="56"/>
      <c r="AW46" s="11"/>
    </row>
    <row r="47" spans="1:49" x14ac:dyDescent="0.3">
      <c r="A47" s="118" t="s">
        <v>315</v>
      </c>
      <c r="B47" s="20" t="s">
        <v>35</v>
      </c>
      <c r="C47" s="24">
        <v>1.5</v>
      </c>
      <c r="D47" s="24">
        <v>2.1</v>
      </c>
      <c r="E47" s="24">
        <v>3</v>
      </c>
      <c r="F47" s="24" t="s">
        <v>1051</v>
      </c>
      <c r="G47" s="12">
        <v>0.42499999999999999</v>
      </c>
      <c r="H47" s="8">
        <v>0.99</v>
      </c>
      <c r="I47" s="8" t="e">
        <v>#VALUE!</v>
      </c>
      <c r="J47" s="21"/>
      <c r="K47" s="21"/>
      <c r="L47" s="117"/>
      <c r="M47" s="1" t="s">
        <v>315</v>
      </c>
      <c r="N47" s="1" t="s">
        <v>35</v>
      </c>
      <c r="O47" s="11">
        <v>0.12</v>
      </c>
      <c r="P47" s="11">
        <v>0.08</v>
      </c>
      <c r="Q47" s="11">
        <v>7.0000000000000007E-2</v>
      </c>
      <c r="R47" s="11">
        <v>0.09</v>
      </c>
      <c r="S47" s="11">
        <v>0.22</v>
      </c>
      <c r="T47" s="11">
        <v>0.27</v>
      </c>
      <c r="U47" s="11">
        <v>0.28000000000000003</v>
      </c>
      <c r="V47" s="11">
        <v>0.64</v>
      </c>
      <c r="W47" s="11">
        <v>0.68</v>
      </c>
      <c r="X47" s="11">
        <v>0.67</v>
      </c>
      <c r="Y47" s="31">
        <v>1.56</v>
      </c>
      <c r="Z47" s="31">
        <v>1.81</v>
      </c>
      <c r="AA47" s="31">
        <v>1.6</v>
      </c>
      <c r="AB47" s="31">
        <v>1.58</v>
      </c>
      <c r="AC47" s="31">
        <v>1.89</v>
      </c>
      <c r="AD47" s="31">
        <v>1.48</v>
      </c>
      <c r="AE47" s="31">
        <v>1.1499999999999999</v>
      </c>
      <c r="AF47" s="31">
        <v>1.19</v>
      </c>
      <c r="AG47" s="31">
        <v>1.28</v>
      </c>
      <c r="AH47" s="31">
        <v>1.38</v>
      </c>
      <c r="AI47" s="31">
        <v>1.85</v>
      </c>
      <c r="AJ47" s="31">
        <v>2.0699999999999998</v>
      </c>
      <c r="AK47" s="31">
        <v>2.96</v>
      </c>
      <c r="AL47" s="31" t="s">
        <v>1051</v>
      </c>
      <c r="AM47" s="31"/>
      <c r="AN47" s="31"/>
      <c r="AO47" s="31"/>
      <c r="AP47" s="31"/>
      <c r="AQ47" s="31"/>
      <c r="AR47" s="31"/>
      <c r="AS47" s="31"/>
      <c r="AT47" s="31"/>
      <c r="AU47" s="31"/>
      <c r="AV47" s="57"/>
      <c r="AW47" s="11"/>
    </row>
    <row r="48" spans="1:49" x14ac:dyDescent="0.3">
      <c r="A48" s="69" t="s">
        <v>315</v>
      </c>
      <c r="B48" s="70">
        <v>0</v>
      </c>
      <c r="C48" s="71">
        <v>2.8</v>
      </c>
      <c r="D48" s="71">
        <v>3</v>
      </c>
      <c r="E48" s="71">
        <v>3</v>
      </c>
      <c r="F48" s="71" t="s">
        <v>1051</v>
      </c>
      <c r="G48" s="72">
        <v>-1.6E-2</v>
      </c>
      <c r="H48" s="73">
        <v>0.04</v>
      </c>
      <c r="I48" s="73" t="e">
        <v>#VALUE!</v>
      </c>
      <c r="J48" s="74">
        <v>1E-3</v>
      </c>
      <c r="K48" s="74"/>
      <c r="L48" s="117"/>
      <c r="M48" s="83" t="s">
        <v>315</v>
      </c>
      <c r="N48" s="83">
        <v>0</v>
      </c>
      <c r="O48" s="84">
        <v>0</v>
      </c>
      <c r="P48" s="84">
        <v>0</v>
      </c>
      <c r="Q48" s="84">
        <v>0</v>
      </c>
      <c r="R48" s="84">
        <v>0</v>
      </c>
      <c r="S48" s="84">
        <v>0.13</v>
      </c>
      <c r="T48" s="84">
        <v>0.27</v>
      </c>
      <c r="U48" s="84">
        <v>0.01</v>
      </c>
      <c r="V48" s="84">
        <v>0.01</v>
      </c>
      <c r="W48" s="84">
        <v>0.03</v>
      </c>
      <c r="X48" s="84">
        <v>1.49</v>
      </c>
      <c r="Y48" s="58">
        <v>6.35</v>
      </c>
      <c r="Z48" s="58">
        <v>6.23</v>
      </c>
      <c r="AA48" s="58">
        <v>4.99</v>
      </c>
      <c r="AB48" s="58">
        <v>3.4</v>
      </c>
      <c r="AC48" s="58">
        <v>3.6</v>
      </c>
      <c r="AD48" s="58">
        <v>2.85</v>
      </c>
      <c r="AE48" s="58">
        <v>2.94</v>
      </c>
      <c r="AF48" s="58">
        <v>2.82</v>
      </c>
      <c r="AG48" s="58">
        <v>4.09</v>
      </c>
      <c r="AH48" s="58">
        <v>3.1</v>
      </c>
      <c r="AI48" s="58">
        <v>3.25</v>
      </c>
      <c r="AJ48" s="58">
        <v>3.02</v>
      </c>
      <c r="AK48" s="58">
        <v>2.97</v>
      </c>
      <c r="AL48" s="58" t="s">
        <v>1051</v>
      </c>
      <c r="AM48" s="58"/>
      <c r="AN48" s="58"/>
      <c r="AO48" s="58"/>
      <c r="AP48" s="58"/>
      <c r="AQ48" s="58"/>
      <c r="AR48" s="58"/>
      <c r="AS48" s="58"/>
      <c r="AT48" s="58"/>
      <c r="AU48" s="58"/>
      <c r="AV48" s="59"/>
      <c r="AW48" s="11"/>
    </row>
    <row r="49" spans="1:49" x14ac:dyDescent="0.3">
      <c r="A49" s="115" t="s">
        <v>9</v>
      </c>
      <c r="B49" s="116" t="s">
        <v>582</v>
      </c>
      <c r="C49" s="62">
        <v>7</v>
      </c>
      <c r="D49" s="62">
        <v>9.1999999999999993</v>
      </c>
      <c r="E49" s="62">
        <v>9.8000000000000007</v>
      </c>
      <c r="F49" s="62" t="s">
        <v>1051</v>
      </c>
      <c r="G49" s="63">
        <v>6.6000000000000003E-2</v>
      </c>
      <c r="H49" s="64">
        <v>0.41</v>
      </c>
      <c r="I49" s="64" t="e">
        <v>#VALUE!</v>
      </c>
      <c r="J49" s="65">
        <v>0</v>
      </c>
      <c r="K49" s="65">
        <v>0</v>
      </c>
      <c r="L49" s="117"/>
      <c r="M49" s="77" t="s">
        <v>9</v>
      </c>
      <c r="N49" s="77" t="s">
        <v>582</v>
      </c>
      <c r="O49" s="78">
        <v>5.27</v>
      </c>
      <c r="P49" s="78">
        <v>4.33</v>
      </c>
      <c r="Q49" s="78">
        <v>6.47</v>
      </c>
      <c r="R49" s="78">
        <v>14.14</v>
      </c>
      <c r="S49" s="78">
        <v>11.88</v>
      </c>
      <c r="T49" s="78">
        <v>21.57</v>
      </c>
      <c r="U49" s="78">
        <v>22</v>
      </c>
      <c r="V49" s="78">
        <v>38.33</v>
      </c>
      <c r="W49" s="78">
        <v>52.72</v>
      </c>
      <c r="X49" s="78">
        <v>37.67</v>
      </c>
      <c r="Y49" s="55">
        <v>31.89</v>
      </c>
      <c r="Z49" s="55">
        <v>22.74</v>
      </c>
      <c r="AA49" s="55">
        <v>11.75</v>
      </c>
      <c r="AB49" s="55">
        <v>8.32</v>
      </c>
      <c r="AC49" s="55">
        <v>5.86</v>
      </c>
      <c r="AD49" s="55">
        <v>6.97</v>
      </c>
      <c r="AE49" s="55">
        <v>6.75</v>
      </c>
      <c r="AF49" s="55">
        <v>7.51</v>
      </c>
      <c r="AG49" s="55">
        <v>11.89</v>
      </c>
      <c r="AH49" s="55">
        <v>12.22</v>
      </c>
      <c r="AI49" s="55">
        <v>11.33</v>
      </c>
      <c r="AJ49" s="55">
        <v>9.1999999999999993</v>
      </c>
      <c r="AK49" s="55">
        <v>9.81</v>
      </c>
      <c r="AL49" s="55" t="s">
        <v>1051</v>
      </c>
      <c r="AM49" s="55"/>
      <c r="AN49" s="55"/>
      <c r="AO49" s="55"/>
      <c r="AP49" s="55"/>
      <c r="AQ49" s="55"/>
      <c r="AR49" s="55"/>
      <c r="AS49" s="55"/>
      <c r="AT49" s="55"/>
      <c r="AU49" s="55"/>
      <c r="AV49" s="56"/>
      <c r="AW49" s="11"/>
    </row>
    <row r="50" spans="1:49" x14ac:dyDescent="0.3">
      <c r="A50" s="118" t="s">
        <v>9</v>
      </c>
      <c r="B50" s="20" t="s">
        <v>35</v>
      </c>
      <c r="C50" s="24">
        <v>1.2</v>
      </c>
      <c r="D50" s="24">
        <v>0.4</v>
      </c>
      <c r="E50" s="24">
        <v>0.3</v>
      </c>
      <c r="F50" s="24" t="s">
        <v>1051</v>
      </c>
      <c r="G50" s="12">
        <v>-0.16300000000000001</v>
      </c>
      <c r="H50" s="8">
        <v>-0.7</v>
      </c>
      <c r="I50" s="8" t="e">
        <v>#VALUE!</v>
      </c>
      <c r="J50" s="21">
        <v>2022</v>
      </c>
      <c r="K50" s="21">
        <v>0</v>
      </c>
      <c r="L50" s="117"/>
      <c r="M50" s="1" t="s">
        <v>9</v>
      </c>
      <c r="N50" s="1" t="s">
        <v>35</v>
      </c>
      <c r="O50" s="11">
        <v>0.21</v>
      </c>
      <c r="P50" s="11">
        <v>0.88</v>
      </c>
      <c r="Q50" s="11">
        <v>0.96</v>
      </c>
      <c r="R50" s="11">
        <v>0.55000000000000004</v>
      </c>
      <c r="S50" s="11">
        <v>0.82</v>
      </c>
      <c r="T50" s="11">
        <v>0.5</v>
      </c>
      <c r="U50" s="11">
        <v>0.43</v>
      </c>
      <c r="V50" s="11">
        <v>-0.02</v>
      </c>
      <c r="W50" s="11">
        <v>0.15</v>
      </c>
      <c r="X50" s="11">
        <v>0.21</v>
      </c>
      <c r="Y50" s="31">
        <v>0.24</v>
      </c>
      <c r="Z50" s="31">
        <v>0.36</v>
      </c>
      <c r="AA50" s="31">
        <v>0.34</v>
      </c>
      <c r="AB50" s="31">
        <v>0.12</v>
      </c>
      <c r="AC50" s="31">
        <v>0.32</v>
      </c>
      <c r="AD50" s="31">
        <v>1.1599999999999999</v>
      </c>
      <c r="AE50" s="31">
        <v>1.29</v>
      </c>
      <c r="AF50" s="31">
        <v>1.43</v>
      </c>
      <c r="AG50" s="31">
        <v>1.49</v>
      </c>
      <c r="AH50" s="31">
        <v>1.21</v>
      </c>
      <c r="AI50" s="31">
        <v>0.76</v>
      </c>
      <c r="AJ50" s="31">
        <v>0.41</v>
      </c>
      <c r="AK50" s="31">
        <v>0.34</v>
      </c>
      <c r="AL50" s="31" t="s">
        <v>1051</v>
      </c>
      <c r="AM50" s="31"/>
      <c r="AN50" s="31"/>
      <c r="AO50" s="31"/>
      <c r="AP50" s="31"/>
      <c r="AQ50" s="31"/>
      <c r="AR50" s="31"/>
      <c r="AS50" s="31"/>
      <c r="AT50" s="31"/>
      <c r="AU50" s="31"/>
      <c r="AV50" s="57"/>
      <c r="AW50" s="11"/>
    </row>
    <row r="51" spans="1:49" x14ac:dyDescent="0.3">
      <c r="A51" s="69" t="s">
        <v>9</v>
      </c>
      <c r="B51" s="70">
        <v>0</v>
      </c>
      <c r="C51" s="71">
        <v>0.9</v>
      </c>
      <c r="D51" s="71">
        <v>0.7</v>
      </c>
      <c r="E51" s="71">
        <v>0.6</v>
      </c>
      <c r="F51" s="71" t="s">
        <v>1051</v>
      </c>
      <c r="G51" s="72">
        <v>-0.188</v>
      </c>
      <c r="H51" s="73">
        <v>-0.3</v>
      </c>
      <c r="I51" s="73" t="e">
        <v>#VALUE!</v>
      </c>
      <c r="J51" s="74">
        <v>0.79200000000000004</v>
      </c>
      <c r="K51" s="74" t="e">
        <v>#DIV/0!</v>
      </c>
      <c r="L51" s="117"/>
      <c r="M51" s="83" t="s">
        <v>9</v>
      </c>
      <c r="N51" s="83">
        <v>0</v>
      </c>
      <c r="O51" s="84" t="s">
        <v>1051</v>
      </c>
      <c r="P51" s="84">
        <v>0</v>
      </c>
      <c r="Q51" s="84" t="s">
        <v>1051</v>
      </c>
      <c r="R51" s="84">
        <v>0</v>
      </c>
      <c r="S51" s="84">
        <v>0.01</v>
      </c>
      <c r="T51" s="84">
        <v>0</v>
      </c>
      <c r="U51" s="84">
        <v>0.12</v>
      </c>
      <c r="V51" s="84">
        <v>0.06</v>
      </c>
      <c r="W51" s="84">
        <v>0.08</v>
      </c>
      <c r="X51" s="84">
        <v>0.17</v>
      </c>
      <c r="Y51" s="58">
        <v>1.01</v>
      </c>
      <c r="Z51" s="58">
        <v>2.0099999999999998</v>
      </c>
      <c r="AA51" s="58">
        <v>1.56</v>
      </c>
      <c r="AB51" s="58">
        <v>0.75</v>
      </c>
      <c r="AC51" s="58">
        <v>0.89</v>
      </c>
      <c r="AD51" s="58">
        <v>0.86</v>
      </c>
      <c r="AE51" s="58">
        <v>0.7</v>
      </c>
      <c r="AF51" s="58">
        <v>0.71</v>
      </c>
      <c r="AG51" s="58">
        <v>1.1200000000000001</v>
      </c>
      <c r="AH51" s="58">
        <v>1.03</v>
      </c>
      <c r="AI51" s="58">
        <v>0.9</v>
      </c>
      <c r="AJ51" s="58">
        <v>0.74</v>
      </c>
      <c r="AK51" s="58">
        <v>0.6</v>
      </c>
      <c r="AL51" s="58" t="s">
        <v>1051</v>
      </c>
      <c r="AM51" s="58"/>
      <c r="AN51" s="58"/>
      <c r="AO51" s="58"/>
      <c r="AP51" s="58"/>
      <c r="AQ51" s="58"/>
      <c r="AR51" s="58"/>
      <c r="AS51" s="58"/>
      <c r="AT51" s="58"/>
      <c r="AU51" s="58"/>
      <c r="AV51" s="59"/>
      <c r="AW51" s="11"/>
    </row>
    <row r="52" spans="1:49" x14ac:dyDescent="0.3">
      <c r="A52" s="115" t="s">
        <v>317</v>
      </c>
      <c r="B52" s="116" t="s">
        <v>582</v>
      </c>
      <c r="C52" s="62">
        <v>10</v>
      </c>
      <c r="D52" s="62">
        <v>10.9</v>
      </c>
      <c r="E52" s="62">
        <v>11.6</v>
      </c>
      <c r="F52" s="62" t="s">
        <v>1051</v>
      </c>
      <c r="G52" s="63">
        <v>6.5000000000000002E-2</v>
      </c>
      <c r="H52" s="64">
        <v>0.16</v>
      </c>
      <c r="I52" s="64" t="e">
        <v>#VALUE!</v>
      </c>
      <c r="J52" s="65">
        <v>7.5999999999999998E-2</v>
      </c>
      <c r="K52" s="65" t="e">
        <v>#DIV/0!</v>
      </c>
      <c r="L52" s="117"/>
      <c r="M52" s="77" t="s">
        <v>317</v>
      </c>
      <c r="N52" s="77" t="s">
        <v>582</v>
      </c>
      <c r="O52" s="78">
        <v>4.8499999999999996</v>
      </c>
      <c r="P52" s="78">
        <v>5.31</v>
      </c>
      <c r="Q52" s="78">
        <v>7.34</v>
      </c>
      <c r="R52" s="78">
        <v>7.67</v>
      </c>
      <c r="S52" s="78">
        <v>8.91</v>
      </c>
      <c r="T52" s="78">
        <v>9.3699999999999992</v>
      </c>
      <c r="U52" s="78">
        <v>9.4499999999999993</v>
      </c>
      <c r="V52" s="78">
        <v>11.31</v>
      </c>
      <c r="W52" s="78">
        <v>11.66</v>
      </c>
      <c r="X52" s="78">
        <v>13.81</v>
      </c>
      <c r="Y52" s="55">
        <v>13.62</v>
      </c>
      <c r="Z52" s="55">
        <v>13.46</v>
      </c>
      <c r="AA52" s="55">
        <v>13.42</v>
      </c>
      <c r="AB52" s="55">
        <v>12.64</v>
      </c>
      <c r="AC52" s="55">
        <v>9.5299999999999994</v>
      </c>
      <c r="AD52" s="55">
        <v>9.9499999999999993</v>
      </c>
      <c r="AE52" s="55">
        <v>10.18</v>
      </c>
      <c r="AF52" s="55">
        <v>8.6300000000000008</v>
      </c>
      <c r="AG52" s="55">
        <v>14.56</v>
      </c>
      <c r="AH52" s="55">
        <v>15.68</v>
      </c>
      <c r="AI52" s="55">
        <v>18.84</v>
      </c>
      <c r="AJ52" s="55">
        <v>10.85</v>
      </c>
      <c r="AK52" s="55">
        <v>11.56</v>
      </c>
      <c r="AL52" s="55" t="s">
        <v>1051</v>
      </c>
      <c r="AM52" s="55"/>
      <c r="AN52" s="55"/>
      <c r="AO52" s="55"/>
      <c r="AP52" s="55"/>
      <c r="AQ52" s="55"/>
      <c r="AR52" s="55"/>
      <c r="AS52" s="55"/>
      <c r="AT52" s="55"/>
      <c r="AU52" s="55"/>
      <c r="AV52" s="56"/>
      <c r="AW52" s="11"/>
    </row>
    <row r="53" spans="1:49" x14ac:dyDescent="0.3">
      <c r="A53" s="118" t="s">
        <v>317</v>
      </c>
      <c r="B53" s="20" t="s">
        <v>35</v>
      </c>
      <c r="C53" s="24">
        <v>1</v>
      </c>
      <c r="D53" s="24">
        <v>1.8</v>
      </c>
      <c r="E53" s="24">
        <v>2.1</v>
      </c>
      <c r="F53" s="24" t="s">
        <v>1051</v>
      </c>
      <c r="G53" s="12">
        <v>0.121</v>
      </c>
      <c r="H53" s="8">
        <v>1.02</v>
      </c>
      <c r="I53" s="8" t="e">
        <v>#VALUE!</v>
      </c>
      <c r="J53" s="21">
        <v>0.13200000000000001</v>
      </c>
      <c r="K53" s="21" t="e">
        <v>#DIV/0!</v>
      </c>
      <c r="L53" s="117"/>
      <c r="M53" s="1" t="s">
        <v>317</v>
      </c>
      <c r="N53" s="1" t="s">
        <v>35</v>
      </c>
      <c r="O53" s="11" t="s">
        <v>1051</v>
      </c>
      <c r="P53" s="11" t="s">
        <v>1051</v>
      </c>
      <c r="Q53" s="11" t="s">
        <v>1051</v>
      </c>
      <c r="R53" s="11" t="s">
        <v>1051</v>
      </c>
      <c r="S53" s="11" t="s">
        <v>1051</v>
      </c>
      <c r="T53" s="11" t="s">
        <v>1052</v>
      </c>
      <c r="U53" s="11">
        <v>0</v>
      </c>
      <c r="V53" s="11" t="s">
        <v>1052</v>
      </c>
      <c r="W53" s="11">
        <v>0.02</v>
      </c>
      <c r="X53" s="11">
        <v>0.04</v>
      </c>
      <c r="Y53" s="31">
        <v>0.16</v>
      </c>
      <c r="Z53" s="31">
        <v>0.49</v>
      </c>
      <c r="AA53" s="31">
        <v>0.53</v>
      </c>
      <c r="AB53" s="31">
        <v>0.53</v>
      </c>
      <c r="AC53" s="31">
        <v>0.52</v>
      </c>
      <c r="AD53" s="31">
        <v>1.02</v>
      </c>
      <c r="AE53" s="31">
        <v>1.3</v>
      </c>
      <c r="AF53" s="31">
        <v>1.1499999999999999</v>
      </c>
      <c r="AG53" s="31">
        <v>0.47</v>
      </c>
      <c r="AH53" s="31">
        <v>0.6</v>
      </c>
      <c r="AI53" s="31">
        <v>2.2799999999999998</v>
      </c>
      <c r="AJ53" s="31">
        <v>1.84</v>
      </c>
      <c r="AK53" s="31">
        <v>2.06</v>
      </c>
      <c r="AL53" s="31" t="s">
        <v>1051</v>
      </c>
      <c r="AM53" s="31"/>
      <c r="AN53" s="31"/>
      <c r="AO53" s="31"/>
      <c r="AP53" s="31"/>
      <c r="AQ53" s="31"/>
      <c r="AR53" s="31"/>
      <c r="AS53" s="31"/>
      <c r="AT53" s="31"/>
      <c r="AU53" s="31"/>
      <c r="AV53" s="57"/>
      <c r="AW53" s="11"/>
    </row>
    <row r="54" spans="1:49" x14ac:dyDescent="0.3">
      <c r="A54" s="69" t="s">
        <v>317</v>
      </c>
      <c r="B54" s="70">
        <v>0</v>
      </c>
      <c r="C54" s="71">
        <v>0.3</v>
      </c>
      <c r="D54" s="71">
        <v>0.2</v>
      </c>
      <c r="E54" s="71">
        <v>0.2</v>
      </c>
      <c r="F54" s="71" t="s">
        <v>1051</v>
      </c>
      <c r="G54" s="72">
        <v>-0.17699999999999999</v>
      </c>
      <c r="H54" s="73">
        <v>-0.27</v>
      </c>
      <c r="I54" s="73" t="e">
        <v>#VALUE!</v>
      </c>
      <c r="J54" s="74">
        <v>0.73</v>
      </c>
      <c r="K54" s="74" t="e">
        <v>#DIV/0!</v>
      </c>
      <c r="L54" s="117"/>
      <c r="M54" s="83" t="s">
        <v>317</v>
      </c>
      <c r="N54" s="83">
        <v>0</v>
      </c>
      <c r="O54" s="84" t="s">
        <v>1051</v>
      </c>
      <c r="P54" s="84" t="s">
        <v>1051</v>
      </c>
      <c r="Q54" s="84" t="s">
        <v>1051</v>
      </c>
      <c r="R54" s="84" t="s">
        <v>1051</v>
      </c>
      <c r="S54" s="84" t="s">
        <v>1051</v>
      </c>
      <c r="T54" s="84" t="s">
        <v>1051</v>
      </c>
      <c r="U54" s="84" t="s">
        <v>1051</v>
      </c>
      <c r="V54" s="84" t="s">
        <v>1051</v>
      </c>
      <c r="W54" s="84">
        <v>0</v>
      </c>
      <c r="X54" s="84">
        <v>0</v>
      </c>
      <c r="Y54" s="58">
        <v>0.01</v>
      </c>
      <c r="Z54" s="58">
        <v>0.04</v>
      </c>
      <c r="AA54" s="58">
        <v>0.16</v>
      </c>
      <c r="AB54" s="58">
        <v>0.19</v>
      </c>
      <c r="AC54" s="58">
        <v>0.28000000000000003</v>
      </c>
      <c r="AD54" s="58">
        <v>0.28000000000000003</v>
      </c>
      <c r="AE54" s="58">
        <v>0.39</v>
      </c>
      <c r="AF54" s="58">
        <v>0.31</v>
      </c>
      <c r="AG54" s="58">
        <v>0.3</v>
      </c>
      <c r="AH54" s="58">
        <v>0.33</v>
      </c>
      <c r="AI54" s="58">
        <v>0.28999999999999998</v>
      </c>
      <c r="AJ54" s="58">
        <v>0.25</v>
      </c>
      <c r="AK54" s="58">
        <v>0.2</v>
      </c>
      <c r="AL54" s="58" t="s">
        <v>1051</v>
      </c>
      <c r="AM54" s="58"/>
      <c r="AN54" s="58"/>
      <c r="AO54" s="58"/>
      <c r="AP54" s="58"/>
      <c r="AQ54" s="58"/>
      <c r="AR54" s="58"/>
      <c r="AS54" s="58"/>
      <c r="AT54" s="58"/>
      <c r="AU54" s="58"/>
      <c r="AV54" s="59"/>
      <c r="AW54" s="11"/>
    </row>
    <row r="55" spans="1:49" x14ac:dyDescent="0.3">
      <c r="A55" s="115" t="s">
        <v>318</v>
      </c>
      <c r="B55" s="116" t="s">
        <v>582</v>
      </c>
      <c r="C55" s="62">
        <v>14.4</v>
      </c>
      <c r="D55" s="62">
        <v>21.6</v>
      </c>
      <c r="E55" s="62">
        <v>19.3</v>
      </c>
      <c r="F55" s="62" t="s">
        <v>1051</v>
      </c>
      <c r="G55" s="63">
        <v>-0.106</v>
      </c>
      <c r="H55" s="64">
        <v>0.34</v>
      </c>
      <c r="I55" s="64" t="e">
        <v>#VALUE!</v>
      </c>
      <c r="J55" s="65">
        <v>0.03</v>
      </c>
      <c r="K55" s="65" t="e">
        <v>#DIV/0!</v>
      </c>
      <c r="L55" s="117"/>
      <c r="M55" s="77" t="s">
        <v>318</v>
      </c>
      <c r="N55" s="77" t="s">
        <v>582</v>
      </c>
      <c r="O55" s="78">
        <v>12.91</v>
      </c>
      <c r="P55" s="78">
        <v>13.41</v>
      </c>
      <c r="Q55" s="78">
        <v>18.260000000000002</v>
      </c>
      <c r="R55" s="78">
        <v>19.89</v>
      </c>
      <c r="S55" s="78">
        <v>20.3</v>
      </c>
      <c r="T55" s="78">
        <v>20.94</v>
      </c>
      <c r="U55" s="78">
        <v>20.37</v>
      </c>
      <c r="V55" s="78">
        <v>23.9</v>
      </c>
      <c r="W55" s="78">
        <v>24.36</v>
      </c>
      <c r="X55" s="78">
        <v>22.66</v>
      </c>
      <c r="Y55" s="55">
        <v>20.03</v>
      </c>
      <c r="Z55" s="55">
        <v>18.350000000000001</v>
      </c>
      <c r="AA55" s="55">
        <v>18.48</v>
      </c>
      <c r="AB55" s="55">
        <v>15.01</v>
      </c>
      <c r="AC55" s="55">
        <v>13.84</v>
      </c>
      <c r="AD55" s="55">
        <v>14.37</v>
      </c>
      <c r="AE55" s="55">
        <v>18.16</v>
      </c>
      <c r="AF55" s="55">
        <v>18.95</v>
      </c>
      <c r="AG55" s="55">
        <v>22.24</v>
      </c>
      <c r="AH55" s="55">
        <v>23.81</v>
      </c>
      <c r="AI55" s="55">
        <v>24.25</v>
      </c>
      <c r="AJ55" s="55">
        <v>21.61</v>
      </c>
      <c r="AK55" s="55">
        <v>19.32</v>
      </c>
      <c r="AL55" s="55" t="s">
        <v>1051</v>
      </c>
      <c r="AM55" s="55"/>
      <c r="AN55" s="55"/>
      <c r="AO55" s="55"/>
      <c r="AP55" s="55"/>
      <c r="AQ55" s="55"/>
      <c r="AR55" s="55"/>
      <c r="AS55" s="55"/>
      <c r="AT55" s="55"/>
      <c r="AU55" s="55"/>
      <c r="AV55" s="56"/>
      <c r="AW55" s="11"/>
    </row>
    <row r="56" spans="1:49" x14ac:dyDescent="0.3">
      <c r="A56" s="118" t="s">
        <v>318</v>
      </c>
      <c r="B56" s="20" t="s">
        <v>35</v>
      </c>
      <c r="C56" s="24">
        <v>1.1000000000000001</v>
      </c>
      <c r="D56" s="24">
        <v>1.3</v>
      </c>
      <c r="E56" s="24">
        <v>0.6</v>
      </c>
      <c r="F56" s="24" t="s">
        <v>1051</v>
      </c>
      <c r="G56" s="12">
        <v>-0.52600000000000002</v>
      </c>
      <c r="H56" s="8">
        <v>-0.42</v>
      </c>
      <c r="I56" s="8" t="e">
        <v>#VALUE!</v>
      </c>
      <c r="J56" s="21">
        <v>0.24</v>
      </c>
      <c r="K56" s="21" t="e">
        <v>#DIV/0!</v>
      </c>
      <c r="L56" s="117"/>
      <c r="M56" s="1" t="s">
        <v>318</v>
      </c>
      <c r="N56" s="1" t="s">
        <v>35</v>
      </c>
      <c r="O56" s="11">
        <v>1.1100000000000001</v>
      </c>
      <c r="P56" s="11">
        <v>0.98</v>
      </c>
      <c r="Q56" s="11">
        <v>0.94</v>
      </c>
      <c r="R56" s="11">
        <v>0.76</v>
      </c>
      <c r="S56" s="11">
        <v>0.66</v>
      </c>
      <c r="T56" s="11">
        <v>0.48</v>
      </c>
      <c r="U56" s="11">
        <v>0.64</v>
      </c>
      <c r="V56" s="11">
        <v>0.52</v>
      </c>
      <c r="W56" s="11">
        <v>1.23</v>
      </c>
      <c r="X56" s="11">
        <v>0.79</v>
      </c>
      <c r="Y56" s="31">
        <v>1.3</v>
      </c>
      <c r="Z56" s="31">
        <v>0.88</v>
      </c>
      <c r="AA56" s="31">
        <v>0.64</v>
      </c>
      <c r="AB56" s="31">
        <v>0.76</v>
      </c>
      <c r="AC56" s="31">
        <v>1</v>
      </c>
      <c r="AD56" s="31">
        <v>1.0900000000000001</v>
      </c>
      <c r="AE56" s="31">
        <v>0.78</v>
      </c>
      <c r="AF56" s="31">
        <v>1.17</v>
      </c>
      <c r="AG56" s="31">
        <v>1.57</v>
      </c>
      <c r="AH56" s="31">
        <v>1.19</v>
      </c>
      <c r="AI56" s="31">
        <v>1.33</v>
      </c>
      <c r="AJ56" s="31">
        <v>1.35</v>
      </c>
      <c r="AK56" s="31">
        <v>0.64</v>
      </c>
      <c r="AL56" s="31" t="s">
        <v>1051</v>
      </c>
      <c r="AM56" s="31"/>
      <c r="AN56" s="31"/>
      <c r="AO56" s="31"/>
      <c r="AP56" s="31"/>
      <c r="AQ56" s="31"/>
      <c r="AR56" s="31"/>
      <c r="AS56" s="31"/>
      <c r="AT56" s="31"/>
      <c r="AU56" s="31"/>
      <c r="AV56" s="57"/>
      <c r="AW56" s="11"/>
    </row>
    <row r="57" spans="1:49" x14ac:dyDescent="0.3">
      <c r="A57" s="69" t="s">
        <v>318</v>
      </c>
      <c r="B57" s="70">
        <v>0</v>
      </c>
      <c r="C57" s="71">
        <v>0.4</v>
      </c>
      <c r="D57" s="71">
        <v>0.5</v>
      </c>
      <c r="E57" s="71">
        <v>0.5</v>
      </c>
      <c r="F57" s="71" t="s">
        <v>1051</v>
      </c>
      <c r="G57" s="72">
        <v>-0.04</v>
      </c>
      <c r="H57" s="73">
        <v>0.21</v>
      </c>
      <c r="I57" s="73" t="e">
        <v>#VALUE!</v>
      </c>
      <c r="J57" s="74">
        <v>0.89600000000000002</v>
      </c>
      <c r="K57" s="74" t="e">
        <v>#DIV/0!</v>
      </c>
      <c r="L57" s="117"/>
      <c r="M57" s="83" t="s">
        <v>318</v>
      </c>
      <c r="N57" s="83">
        <v>0</v>
      </c>
      <c r="O57" s="84" t="s">
        <v>1051</v>
      </c>
      <c r="P57" s="84">
        <v>0</v>
      </c>
      <c r="Q57" s="84">
        <v>0</v>
      </c>
      <c r="R57" s="84">
        <v>0</v>
      </c>
      <c r="S57" s="84">
        <v>0</v>
      </c>
      <c r="T57" s="84" t="s">
        <v>1051</v>
      </c>
      <c r="U57" s="84">
        <v>0</v>
      </c>
      <c r="V57" s="84">
        <v>0</v>
      </c>
      <c r="W57" s="84">
        <v>0.01</v>
      </c>
      <c r="X57" s="84">
        <v>0.19</v>
      </c>
      <c r="Y57" s="58">
        <v>0.49</v>
      </c>
      <c r="Z57" s="58">
        <v>0.55000000000000004</v>
      </c>
      <c r="AA57" s="58">
        <v>0.62</v>
      </c>
      <c r="AB57" s="58">
        <v>0.35</v>
      </c>
      <c r="AC57" s="58">
        <v>0.42</v>
      </c>
      <c r="AD57" s="58">
        <v>0.43</v>
      </c>
      <c r="AE57" s="58">
        <v>0.67</v>
      </c>
      <c r="AF57" s="58">
        <v>0.97</v>
      </c>
      <c r="AG57" s="58">
        <v>0.94</v>
      </c>
      <c r="AH57" s="58">
        <v>0.93</v>
      </c>
      <c r="AI57" s="58">
        <v>0.75</v>
      </c>
      <c r="AJ57" s="58">
        <v>0.54</v>
      </c>
      <c r="AK57" s="58">
        <v>0.52</v>
      </c>
      <c r="AL57" s="58" t="s">
        <v>1051</v>
      </c>
      <c r="AM57" s="58"/>
      <c r="AN57" s="58"/>
      <c r="AO57" s="58"/>
      <c r="AP57" s="58"/>
      <c r="AQ57" s="58"/>
      <c r="AR57" s="58"/>
      <c r="AS57" s="58"/>
      <c r="AT57" s="58"/>
      <c r="AU57" s="58"/>
      <c r="AV57" s="59"/>
      <c r="AW57" s="11"/>
    </row>
    <row r="58" spans="1:49" x14ac:dyDescent="0.3">
      <c r="A58" s="115" t="s">
        <v>10</v>
      </c>
      <c r="B58" s="116" t="s">
        <v>582</v>
      </c>
      <c r="C58" s="62">
        <v>21.4</v>
      </c>
      <c r="D58" s="62">
        <v>47.8</v>
      </c>
      <c r="E58" s="62">
        <v>56.5</v>
      </c>
      <c r="F58" s="62" t="s">
        <v>1051</v>
      </c>
      <c r="G58" s="63">
        <v>0.18099999999999999</v>
      </c>
      <c r="H58" s="64">
        <v>1.64</v>
      </c>
      <c r="I58" s="64" t="e">
        <v>#VALUE!</v>
      </c>
      <c r="J58" s="65">
        <v>5.1999999999999998E-2</v>
      </c>
      <c r="K58" s="65" t="e">
        <v>#DIV/0!</v>
      </c>
      <c r="L58" s="117"/>
      <c r="M58" s="77" t="s">
        <v>10</v>
      </c>
      <c r="N58" s="77" t="s">
        <v>582</v>
      </c>
      <c r="O58" s="78">
        <v>13.07</v>
      </c>
      <c r="P58" s="78">
        <v>15.1</v>
      </c>
      <c r="Q58" s="78">
        <v>18.61</v>
      </c>
      <c r="R58" s="78">
        <v>22.42</v>
      </c>
      <c r="S58" s="78">
        <v>26.83</v>
      </c>
      <c r="T58" s="78">
        <v>43.65</v>
      </c>
      <c r="U58" s="78">
        <v>47.32</v>
      </c>
      <c r="V58" s="78">
        <v>46.55</v>
      </c>
      <c r="W58" s="78">
        <v>49.53</v>
      </c>
      <c r="X58" s="78">
        <v>43.21</v>
      </c>
      <c r="Y58" s="55">
        <v>33.08</v>
      </c>
      <c r="Z58" s="55">
        <v>32.119999999999997</v>
      </c>
      <c r="AA58" s="55">
        <v>40.590000000000003</v>
      </c>
      <c r="AB58" s="55">
        <v>26.57</v>
      </c>
      <c r="AC58" s="55">
        <v>23.38</v>
      </c>
      <c r="AD58" s="55">
        <v>21.42</v>
      </c>
      <c r="AE58" s="55">
        <v>20.71</v>
      </c>
      <c r="AF58" s="55">
        <v>22.87</v>
      </c>
      <c r="AG58" s="55">
        <v>25.93</v>
      </c>
      <c r="AH58" s="55">
        <v>23.46</v>
      </c>
      <c r="AI58" s="55">
        <v>24.57</v>
      </c>
      <c r="AJ58" s="55">
        <v>47.82</v>
      </c>
      <c r="AK58" s="55">
        <v>56.5</v>
      </c>
      <c r="AL58" s="55" t="s">
        <v>1051</v>
      </c>
      <c r="AM58" s="55"/>
      <c r="AN58" s="55"/>
      <c r="AO58" s="55"/>
      <c r="AP58" s="55"/>
      <c r="AQ58" s="55"/>
      <c r="AR58" s="55"/>
      <c r="AS58" s="55"/>
      <c r="AT58" s="55"/>
      <c r="AU58" s="55"/>
      <c r="AV58" s="56"/>
      <c r="AW58" s="11"/>
    </row>
    <row r="59" spans="1:49" x14ac:dyDescent="0.3">
      <c r="A59" s="118" t="s">
        <v>10</v>
      </c>
      <c r="B59" s="20" t="s">
        <v>35</v>
      </c>
      <c r="C59" s="24">
        <v>1.6</v>
      </c>
      <c r="D59" s="24">
        <v>7.7</v>
      </c>
      <c r="E59" s="24">
        <v>0.3</v>
      </c>
      <c r="F59" s="24" t="s">
        <v>1051</v>
      </c>
      <c r="G59" s="12">
        <v>-0.96499999999999997</v>
      </c>
      <c r="H59" s="8">
        <v>-0.83</v>
      </c>
      <c r="I59" s="8" t="e">
        <v>#VALUE!</v>
      </c>
      <c r="J59" s="21">
        <v>5.1999999999999998E-2</v>
      </c>
      <c r="K59" s="21" t="e">
        <v>#DIV/0!</v>
      </c>
      <c r="L59" s="117"/>
      <c r="M59" s="1" t="s">
        <v>10</v>
      </c>
      <c r="N59" s="1" t="s">
        <v>35</v>
      </c>
      <c r="O59" s="11">
        <v>0.88</v>
      </c>
      <c r="P59" s="11">
        <v>1.03</v>
      </c>
      <c r="Q59" s="11">
        <v>2.19</v>
      </c>
      <c r="R59" s="11">
        <v>1.26</v>
      </c>
      <c r="S59" s="11">
        <v>0.42</v>
      </c>
      <c r="T59" s="11">
        <v>2.2999999999999998</v>
      </c>
      <c r="U59" s="11">
        <v>1.1000000000000001</v>
      </c>
      <c r="V59" s="11">
        <v>0.1</v>
      </c>
      <c r="W59" s="11">
        <v>2.58</v>
      </c>
      <c r="X59" s="11">
        <v>2.64</v>
      </c>
      <c r="Y59" s="31">
        <v>2.04</v>
      </c>
      <c r="Z59" s="31">
        <v>3.48</v>
      </c>
      <c r="AA59" s="31">
        <v>1.53</v>
      </c>
      <c r="AB59" s="31">
        <v>3.64</v>
      </c>
      <c r="AC59" s="31">
        <v>3.78</v>
      </c>
      <c r="AD59" s="31">
        <v>1.62</v>
      </c>
      <c r="AE59" s="31">
        <v>0.3</v>
      </c>
      <c r="AF59" s="31">
        <v>0.2</v>
      </c>
      <c r="AG59" s="31">
        <v>0.27</v>
      </c>
      <c r="AH59" s="31">
        <v>0.38</v>
      </c>
      <c r="AI59" s="31">
        <v>1.59</v>
      </c>
      <c r="AJ59" s="31">
        <v>7.68</v>
      </c>
      <c r="AK59" s="31">
        <v>0.27</v>
      </c>
      <c r="AL59" s="31" t="s">
        <v>1051</v>
      </c>
      <c r="AM59" s="31"/>
      <c r="AN59" s="31"/>
      <c r="AO59" s="31"/>
      <c r="AP59" s="31"/>
      <c r="AQ59" s="31"/>
      <c r="AR59" s="31"/>
      <c r="AS59" s="31"/>
      <c r="AT59" s="31"/>
      <c r="AU59" s="31"/>
      <c r="AV59" s="57"/>
      <c r="AW59" s="11"/>
    </row>
    <row r="60" spans="1:49" x14ac:dyDescent="0.3">
      <c r="A60" s="69" t="s">
        <v>10</v>
      </c>
      <c r="B60" s="70">
        <v>0</v>
      </c>
      <c r="C60" s="71">
        <v>2.2000000000000002</v>
      </c>
      <c r="D60" s="71">
        <v>1.7</v>
      </c>
      <c r="E60" s="71">
        <v>1.7</v>
      </c>
      <c r="F60" s="71" t="s">
        <v>1051</v>
      </c>
      <c r="G60" s="72">
        <v>2.5999999999999999E-2</v>
      </c>
      <c r="H60" s="73">
        <v>-0.22</v>
      </c>
      <c r="I60" s="73" t="e">
        <v>#VALUE!</v>
      </c>
      <c r="J60" s="74">
        <v>0.91200000000000003</v>
      </c>
      <c r="K60" s="74" t="e">
        <v>#DIV/0!</v>
      </c>
      <c r="L60" s="117"/>
      <c r="M60" s="83" t="s">
        <v>10</v>
      </c>
      <c r="N60" s="83">
        <v>0</v>
      </c>
      <c r="O60" s="84">
        <v>0</v>
      </c>
      <c r="P60" s="84">
        <v>0</v>
      </c>
      <c r="Q60" s="84">
        <v>0</v>
      </c>
      <c r="R60" s="84">
        <v>0</v>
      </c>
      <c r="S60" s="84">
        <v>0</v>
      </c>
      <c r="T60" s="84">
        <v>0</v>
      </c>
      <c r="U60" s="84">
        <v>0</v>
      </c>
      <c r="V60" s="84">
        <v>0</v>
      </c>
      <c r="W60" s="84">
        <v>0.01</v>
      </c>
      <c r="X60" s="84">
        <v>1.1100000000000001</v>
      </c>
      <c r="Y60" s="58">
        <v>2.97</v>
      </c>
      <c r="Z60" s="58">
        <v>2.88</v>
      </c>
      <c r="AA60" s="58">
        <v>2.4</v>
      </c>
      <c r="AB60" s="58">
        <v>2.5099999999999998</v>
      </c>
      <c r="AC60" s="58">
        <v>2.2799999999999998</v>
      </c>
      <c r="AD60" s="58">
        <v>2.23</v>
      </c>
      <c r="AE60" s="58">
        <v>2.08</v>
      </c>
      <c r="AF60" s="58">
        <v>2.15</v>
      </c>
      <c r="AG60" s="58">
        <v>2.79</v>
      </c>
      <c r="AH60" s="58">
        <v>2.16</v>
      </c>
      <c r="AI60" s="58">
        <v>2.0499999999999998</v>
      </c>
      <c r="AJ60" s="58">
        <v>1.7</v>
      </c>
      <c r="AK60" s="58">
        <v>1.75</v>
      </c>
      <c r="AL60" s="58" t="s">
        <v>1051</v>
      </c>
      <c r="AM60" s="58"/>
      <c r="AN60" s="58"/>
      <c r="AO60" s="58"/>
      <c r="AP60" s="58"/>
      <c r="AQ60" s="58"/>
      <c r="AR60" s="58"/>
      <c r="AS60" s="58"/>
      <c r="AT60" s="58"/>
      <c r="AU60" s="58"/>
      <c r="AV60" s="59"/>
      <c r="AW60" s="11"/>
    </row>
    <row r="61" spans="1:49" x14ac:dyDescent="0.3">
      <c r="A61" s="115" t="s">
        <v>320</v>
      </c>
      <c r="B61" s="116" t="s">
        <v>582</v>
      </c>
      <c r="C61" s="62">
        <v>35.700000000000003</v>
      </c>
      <c r="D61" s="62">
        <v>40.700000000000003</v>
      </c>
      <c r="E61" s="62">
        <v>36.799999999999997</v>
      </c>
      <c r="F61" s="62" t="s">
        <v>1051</v>
      </c>
      <c r="G61" s="63">
        <v>-9.4E-2</v>
      </c>
      <c r="H61" s="64">
        <v>0.03</v>
      </c>
      <c r="I61" s="64" t="e">
        <v>#VALUE!</v>
      </c>
      <c r="J61" s="65">
        <v>3.2000000000000001E-2</v>
      </c>
      <c r="K61" s="65" t="e">
        <v>#DIV/0!</v>
      </c>
      <c r="L61" s="117"/>
      <c r="M61" s="77" t="s">
        <v>320</v>
      </c>
      <c r="N61" s="77" t="s">
        <v>582</v>
      </c>
      <c r="O61" s="78">
        <v>20.170000000000002</v>
      </c>
      <c r="P61" s="78">
        <v>19.72</v>
      </c>
      <c r="Q61" s="78">
        <v>24.84</v>
      </c>
      <c r="R61" s="78">
        <v>28.63</v>
      </c>
      <c r="S61" s="78">
        <v>31.08</v>
      </c>
      <c r="T61" s="78">
        <v>37.08</v>
      </c>
      <c r="U61" s="78">
        <v>40.479999999999997</v>
      </c>
      <c r="V61" s="78">
        <v>41.37</v>
      </c>
      <c r="W61" s="78">
        <v>45.03</v>
      </c>
      <c r="X61" s="78">
        <v>50.35</v>
      </c>
      <c r="Y61" s="55">
        <v>49.79</v>
      </c>
      <c r="Z61" s="55">
        <v>47.78</v>
      </c>
      <c r="AA61" s="55">
        <v>46.96</v>
      </c>
      <c r="AB61" s="55">
        <v>38.5</v>
      </c>
      <c r="AC61" s="55">
        <v>36.979999999999997</v>
      </c>
      <c r="AD61" s="55">
        <v>35.72</v>
      </c>
      <c r="AE61" s="55">
        <v>35</v>
      </c>
      <c r="AF61" s="55">
        <v>35.119999999999997</v>
      </c>
      <c r="AG61" s="55">
        <v>39.159999999999997</v>
      </c>
      <c r="AH61" s="55">
        <v>41.66</v>
      </c>
      <c r="AI61" s="55">
        <v>42.51</v>
      </c>
      <c r="AJ61" s="55">
        <v>40.659999999999997</v>
      </c>
      <c r="AK61" s="55">
        <v>36.83</v>
      </c>
      <c r="AL61" s="55" t="s">
        <v>1051</v>
      </c>
      <c r="AM61" s="55"/>
      <c r="AN61" s="55"/>
      <c r="AO61" s="55"/>
      <c r="AP61" s="55"/>
      <c r="AQ61" s="55"/>
      <c r="AR61" s="55"/>
      <c r="AS61" s="55"/>
      <c r="AT61" s="55"/>
      <c r="AU61" s="55"/>
      <c r="AV61" s="56"/>
      <c r="AW61" s="11"/>
    </row>
    <row r="62" spans="1:49" x14ac:dyDescent="0.3">
      <c r="A62" s="118" t="s">
        <v>320</v>
      </c>
      <c r="B62" s="20" t="s">
        <v>35</v>
      </c>
      <c r="C62" s="24">
        <v>0.6</v>
      </c>
      <c r="D62" s="24">
        <v>0.9</v>
      </c>
      <c r="E62" s="24">
        <v>1</v>
      </c>
      <c r="F62" s="24" t="s">
        <v>1051</v>
      </c>
      <c r="G62" s="12">
        <v>4.5999999999999999E-2</v>
      </c>
      <c r="H62" s="8">
        <v>0.59</v>
      </c>
      <c r="I62" s="8" t="e">
        <v>#VALUE!</v>
      </c>
      <c r="J62" s="21">
        <v>5.6000000000000001E-2</v>
      </c>
      <c r="K62" s="21" t="e">
        <v>#DIV/0!</v>
      </c>
      <c r="L62" s="117"/>
      <c r="M62" s="1" t="s">
        <v>320</v>
      </c>
      <c r="N62" s="1" t="s">
        <v>35</v>
      </c>
      <c r="O62" s="11">
        <v>0.1</v>
      </c>
      <c r="P62" s="11">
        <v>0.08</v>
      </c>
      <c r="Q62" s="11">
        <v>0.02</v>
      </c>
      <c r="R62" s="11">
        <v>0.19</v>
      </c>
      <c r="S62" s="11">
        <v>0.26</v>
      </c>
      <c r="T62" s="11">
        <v>0.13</v>
      </c>
      <c r="U62" s="11">
        <v>0.1</v>
      </c>
      <c r="V62" s="11">
        <v>0.18</v>
      </c>
      <c r="W62" s="11">
        <v>0.31</v>
      </c>
      <c r="X62" s="11">
        <v>0.4</v>
      </c>
      <c r="Y62" s="31">
        <v>0.81</v>
      </c>
      <c r="Z62" s="31">
        <v>0.82</v>
      </c>
      <c r="AA62" s="31">
        <v>0.75</v>
      </c>
      <c r="AB62" s="31">
        <v>0.81</v>
      </c>
      <c r="AC62" s="31">
        <v>0.53</v>
      </c>
      <c r="AD62" s="31">
        <v>0.62</v>
      </c>
      <c r="AE62" s="31">
        <v>0.82</v>
      </c>
      <c r="AF62" s="31">
        <v>1.08</v>
      </c>
      <c r="AG62" s="31">
        <v>0.78</v>
      </c>
      <c r="AH62" s="31">
        <v>1.22</v>
      </c>
      <c r="AI62" s="31">
        <v>1.41</v>
      </c>
      <c r="AJ62" s="31">
        <v>0.94</v>
      </c>
      <c r="AK62" s="31">
        <v>0.98</v>
      </c>
      <c r="AL62" s="31" t="s">
        <v>1051</v>
      </c>
      <c r="AM62" s="31"/>
      <c r="AN62" s="31"/>
      <c r="AO62" s="31"/>
      <c r="AP62" s="31"/>
      <c r="AQ62" s="31"/>
      <c r="AR62" s="31"/>
      <c r="AS62" s="31"/>
      <c r="AT62" s="31"/>
      <c r="AU62" s="31"/>
      <c r="AV62" s="57"/>
      <c r="AW62" s="11"/>
    </row>
    <row r="63" spans="1:49" x14ac:dyDescent="0.3">
      <c r="A63" s="69" t="s">
        <v>320</v>
      </c>
      <c r="B63" s="70">
        <v>0</v>
      </c>
      <c r="C63" s="71">
        <v>3.6</v>
      </c>
      <c r="D63" s="71">
        <v>4.5999999999999996</v>
      </c>
      <c r="E63" s="71">
        <v>3.8</v>
      </c>
      <c r="F63" s="71" t="s">
        <v>1051</v>
      </c>
      <c r="G63" s="72">
        <v>-0.182</v>
      </c>
      <c r="H63" s="73">
        <v>0.06</v>
      </c>
      <c r="I63" s="73" t="e">
        <v>#VALUE!</v>
      </c>
      <c r="J63" s="74">
        <v>0.83599999999999997</v>
      </c>
      <c r="K63" s="74" t="e">
        <v>#DIV/0!</v>
      </c>
      <c r="L63" s="117"/>
      <c r="M63" s="83" t="s">
        <v>320</v>
      </c>
      <c r="N63" s="83">
        <v>0</v>
      </c>
      <c r="O63" s="84">
        <v>0</v>
      </c>
      <c r="P63" s="84">
        <v>0</v>
      </c>
      <c r="Q63" s="84">
        <v>0</v>
      </c>
      <c r="R63" s="84">
        <v>0</v>
      </c>
      <c r="S63" s="84">
        <v>0</v>
      </c>
      <c r="T63" s="84">
        <v>0</v>
      </c>
      <c r="U63" s="84">
        <v>0</v>
      </c>
      <c r="V63" s="84">
        <v>0</v>
      </c>
      <c r="W63" s="84">
        <v>0</v>
      </c>
      <c r="X63" s="84">
        <v>0.38</v>
      </c>
      <c r="Y63" s="58">
        <v>1.96</v>
      </c>
      <c r="Z63" s="58">
        <v>2.63</v>
      </c>
      <c r="AA63" s="58">
        <v>3</v>
      </c>
      <c r="AB63" s="58">
        <v>2.82</v>
      </c>
      <c r="AC63" s="58">
        <v>3.24</v>
      </c>
      <c r="AD63" s="58">
        <v>3.57</v>
      </c>
      <c r="AE63" s="58">
        <v>4</v>
      </c>
      <c r="AF63" s="58">
        <v>4.42</v>
      </c>
      <c r="AG63" s="58">
        <v>4.26</v>
      </c>
      <c r="AH63" s="58">
        <v>4.83</v>
      </c>
      <c r="AI63" s="58">
        <v>5.01</v>
      </c>
      <c r="AJ63" s="58">
        <v>4.62</v>
      </c>
      <c r="AK63" s="58">
        <v>3.78</v>
      </c>
      <c r="AL63" s="58" t="s">
        <v>1051</v>
      </c>
      <c r="AM63" s="58"/>
      <c r="AN63" s="58"/>
      <c r="AO63" s="58"/>
      <c r="AP63" s="58"/>
      <c r="AQ63" s="58"/>
      <c r="AR63" s="58"/>
      <c r="AS63" s="58"/>
      <c r="AT63" s="58"/>
      <c r="AU63" s="58"/>
      <c r="AV63" s="59"/>
      <c r="AW63" s="11"/>
    </row>
    <row r="64" spans="1:49" x14ac:dyDescent="0.3">
      <c r="A64" s="115" t="s">
        <v>11</v>
      </c>
      <c r="B64" s="116" t="s">
        <v>582</v>
      </c>
      <c r="C64" s="62">
        <v>25.9</v>
      </c>
      <c r="D64" s="62">
        <v>28.3</v>
      </c>
      <c r="E64" s="62">
        <v>28.2</v>
      </c>
      <c r="F64" s="62" t="s">
        <v>1051</v>
      </c>
      <c r="G64" s="63">
        <v>-2E-3</v>
      </c>
      <c r="H64" s="64">
        <v>0.09</v>
      </c>
      <c r="I64" s="64" t="e">
        <v>#VALUE!</v>
      </c>
      <c r="J64" s="65">
        <v>0.14899999999999999</v>
      </c>
      <c r="K64" s="65" t="e">
        <v>#DIV/0!</v>
      </c>
      <c r="L64" s="117"/>
      <c r="M64" s="77" t="s">
        <v>11</v>
      </c>
      <c r="N64" s="77" t="s">
        <v>582</v>
      </c>
      <c r="O64" s="78">
        <v>10.51</v>
      </c>
      <c r="P64" s="78">
        <v>11.71</v>
      </c>
      <c r="Q64" s="78">
        <v>16.38</v>
      </c>
      <c r="R64" s="78">
        <v>24.54</v>
      </c>
      <c r="S64" s="78">
        <v>29.91</v>
      </c>
      <c r="T64" s="78">
        <v>32.04</v>
      </c>
      <c r="U64" s="78">
        <v>33.880000000000003</v>
      </c>
      <c r="V64" s="78">
        <v>33.33</v>
      </c>
      <c r="W64" s="78">
        <v>36.590000000000003</v>
      </c>
      <c r="X64" s="78">
        <v>40.44</v>
      </c>
      <c r="Y64" s="55">
        <v>39.11</v>
      </c>
      <c r="Z64" s="55">
        <v>44.63</v>
      </c>
      <c r="AA64" s="55">
        <v>40.71</v>
      </c>
      <c r="AB64" s="55">
        <v>36.36</v>
      </c>
      <c r="AC64" s="55">
        <v>29.3</v>
      </c>
      <c r="AD64" s="55">
        <v>25.86</v>
      </c>
      <c r="AE64" s="55">
        <v>26.36</v>
      </c>
      <c r="AF64" s="55">
        <v>28.19</v>
      </c>
      <c r="AG64" s="55">
        <v>29.61</v>
      </c>
      <c r="AH64" s="55">
        <v>30.47</v>
      </c>
      <c r="AI64" s="55">
        <v>29.57</v>
      </c>
      <c r="AJ64" s="55">
        <v>28.29</v>
      </c>
      <c r="AK64" s="55">
        <v>28.23</v>
      </c>
      <c r="AL64" s="55" t="s">
        <v>1051</v>
      </c>
      <c r="AM64" s="55"/>
      <c r="AN64" s="55"/>
      <c r="AO64" s="55"/>
      <c r="AP64" s="55"/>
      <c r="AQ64" s="55"/>
      <c r="AR64" s="55"/>
      <c r="AS64" s="55"/>
      <c r="AT64" s="55"/>
      <c r="AU64" s="55"/>
      <c r="AV64" s="56"/>
      <c r="AW64" s="11"/>
    </row>
    <row r="65" spans="1:48" x14ac:dyDescent="0.3">
      <c r="A65" s="118" t="s">
        <v>11</v>
      </c>
      <c r="B65" s="20" t="s">
        <v>35</v>
      </c>
      <c r="C65" s="24">
        <v>0.1</v>
      </c>
      <c r="D65" s="24">
        <v>0.2</v>
      </c>
      <c r="E65" s="24">
        <v>0.3</v>
      </c>
      <c r="F65" s="24" t="s">
        <v>1051</v>
      </c>
      <c r="G65" s="12">
        <v>0.629</v>
      </c>
      <c r="H65" s="8">
        <v>1.41</v>
      </c>
      <c r="I65" s="8" t="e">
        <v>#VALUE!</v>
      </c>
      <c r="J65" s="21">
        <v>1.4999999999999999E-2</v>
      </c>
      <c r="K65" s="21" t="e">
        <v>#DIV/0!</v>
      </c>
      <c r="L65" s="117"/>
      <c r="M65" s="1" t="s">
        <v>11</v>
      </c>
      <c r="N65" s="1" t="s">
        <v>35</v>
      </c>
      <c r="O65" t="s">
        <v>1051</v>
      </c>
      <c r="P65" t="s">
        <v>1051</v>
      </c>
      <c r="Q65">
        <v>0</v>
      </c>
      <c r="R65">
        <v>0</v>
      </c>
      <c r="S65">
        <v>0.01</v>
      </c>
      <c r="T65">
        <v>0.03</v>
      </c>
      <c r="U65">
        <v>0.01</v>
      </c>
      <c r="V65">
        <v>0.01</v>
      </c>
      <c r="W65">
        <v>0.02</v>
      </c>
      <c r="X65">
        <v>0.03</v>
      </c>
      <c r="Y65" s="31">
        <v>7.0000000000000007E-2</v>
      </c>
      <c r="Z65" s="31">
        <v>0.12</v>
      </c>
      <c r="AA65" s="31">
        <v>0.31</v>
      </c>
      <c r="AB65" s="31">
        <v>0.27</v>
      </c>
      <c r="AC65" s="31">
        <v>0.14000000000000001</v>
      </c>
      <c r="AD65" s="31">
        <v>0.11</v>
      </c>
      <c r="AE65" s="31">
        <v>0.09</v>
      </c>
      <c r="AF65" s="31">
        <v>0.11</v>
      </c>
      <c r="AG65" s="31">
        <v>0.25</v>
      </c>
      <c r="AH65" s="31">
        <v>0.1</v>
      </c>
      <c r="AI65" s="31">
        <v>0.14000000000000001</v>
      </c>
      <c r="AJ65" s="31">
        <v>0.17</v>
      </c>
      <c r="AK65" s="31">
        <v>0.27</v>
      </c>
      <c r="AL65" s="31" t="s">
        <v>1051</v>
      </c>
      <c r="AM65" s="31"/>
      <c r="AN65" s="31"/>
      <c r="AO65" s="31"/>
      <c r="AP65" s="31"/>
      <c r="AQ65" s="31"/>
      <c r="AR65" s="31"/>
      <c r="AS65" s="31"/>
      <c r="AT65" s="31"/>
      <c r="AU65" s="31"/>
      <c r="AV65" s="57"/>
    </row>
    <row r="66" spans="1:48" x14ac:dyDescent="0.3">
      <c r="A66" s="69" t="s">
        <v>11</v>
      </c>
      <c r="B66" s="70">
        <v>0</v>
      </c>
      <c r="C66" s="71">
        <v>1.6</v>
      </c>
      <c r="D66" s="71">
        <v>2.2999999999999998</v>
      </c>
      <c r="E66" s="71">
        <v>2.2999999999999998</v>
      </c>
      <c r="F66" s="71" t="s">
        <v>1051</v>
      </c>
      <c r="G66" s="72">
        <v>-2.7E-2</v>
      </c>
      <c r="H66" s="73">
        <v>0.45</v>
      </c>
      <c r="I66" s="73" t="e">
        <v>#VALUE!</v>
      </c>
      <c r="J66" s="74">
        <v>0.94399999999999995</v>
      </c>
      <c r="K66" s="74" t="e">
        <v>#DIV/0!</v>
      </c>
      <c r="L66" s="117"/>
      <c r="M66" s="83" t="s">
        <v>11</v>
      </c>
      <c r="N66" s="83">
        <v>0</v>
      </c>
      <c r="O66" s="119" t="s">
        <v>1051</v>
      </c>
      <c r="P66" s="119" t="s">
        <v>1052</v>
      </c>
      <c r="Q66" s="119" t="s">
        <v>1051</v>
      </c>
      <c r="R66" s="119">
        <v>0</v>
      </c>
      <c r="S66" s="119">
        <v>0</v>
      </c>
      <c r="T66" s="119">
        <v>0</v>
      </c>
      <c r="U66" s="119">
        <v>0</v>
      </c>
      <c r="V66" s="119">
        <v>0</v>
      </c>
      <c r="W66" s="119">
        <v>0</v>
      </c>
      <c r="X66" s="119">
        <v>7.0000000000000007E-2</v>
      </c>
      <c r="Y66" s="58">
        <v>4.03</v>
      </c>
      <c r="Z66" s="58">
        <v>2.4300000000000002</v>
      </c>
      <c r="AA66" s="58">
        <v>1.63</v>
      </c>
      <c r="AB66" s="58">
        <v>1.28</v>
      </c>
      <c r="AC66" s="58">
        <v>1.69</v>
      </c>
      <c r="AD66" s="58">
        <v>1.57</v>
      </c>
      <c r="AE66" s="58">
        <v>1.89</v>
      </c>
      <c r="AF66" s="58">
        <v>2.34</v>
      </c>
      <c r="AG66" s="58">
        <v>2.8</v>
      </c>
      <c r="AH66" s="58">
        <v>2.61</v>
      </c>
      <c r="AI66" s="58">
        <v>2.89</v>
      </c>
      <c r="AJ66" s="58">
        <v>2.35</v>
      </c>
      <c r="AK66" s="58">
        <v>2.29</v>
      </c>
      <c r="AL66" s="58" t="s">
        <v>1051</v>
      </c>
      <c r="AM66" s="58"/>
      <c r="AN66" s="58"/>
      <c r="AO66" s="58"/>
      <c r="AP66" s="58"/>
      <c r="AQ66" s="58"/>
      <c r="AR66" s="58"/>
      <c r="AS66" s="58"/>
      <c r="AT66" s="58"/>
      <c r="AU66" s="58"/>
      <c r="AV66" s="59"/>
    </row>
    <row r="67" spans="1:48" x14ac:dyDescent="0.3">
      <c r="A67" s="115" t="s">
        <v>12</v>
      </c>
      <c r="B67" s="116" t="s">
        <v>582</v>
      </c>
      <c r="C67" s="62">
        <v>22</v>
      </c>
      <c r="D67" s="62">
        <v>32.5</v>
      </c>
      <c r="E67" s="62">
        <v>33.6</v>
      </c>
      <c r="F67" s="62" t="s">
        <v>1051</v>
      </c>
      <c r="G67" s="63">
        <v>3.5999999999999997E-2</v>
      </c>
      <c r="H67" s="64">
        <v>0.53</v>
      </c>
      <c r="I67" s="64" t="e">
        <v>#VALUE!</v>
      </c>
      <c r="J67" s="65">
        <v>3.1E-2</v>
      </c>
      <c r="K67" s="65" t="e">
        <v>#DIV/0!</v>
      </c>
      <c r="L67" s="117"/>
      <c r="M67" s="77" t="s">
        <v>12</v>
      </c>
      <c r="N67" s="77" t="s">
        <v>582</v>
      </c>
      <c r="O67" s="120">
        <v>13.48</v>
      </c>
      <c r="P67" s="120">
        <v>18.93</v>
      </c>
      <c r="Q67" s="120">
        <v>19.5</v>
      </c>
      <c r="R67" s="120">
        <v>18.84</v>
      </c>
      <c r="S67" s="120">
        <v>21.83</v>
      </c>
      <c r="T67" s="120">
        <v>20.010000000000002</v>
      </c>
      <c r="U67" s="120">
        <v>23.4</v>
      </c>
      <c r="V67" s="120">
        <v>23.33</v>
      </c>
      <c r="W67" s="120">
        <v>25.65</v>
      </c>
      <c r="X67" s="120">
        <v>24.47</v>
      </c>
      <c r="Y67" s="55">
        <v>18.43</v>
      </c>
      <c r="Z67" s="55">
        <v>30.44</v>
      </c>
      <c r="AA67" s="55">
        <v>24.72</v>
      </c>
      <c r="AB67" s="55">
        <v>21.75</v>
      </c>
      <c r="AC67" s="55">
        <v>22.82</v>
      </c>
      <c r="AD67" s="55">
        <v>21.99</v>
      </c>
      <c r="AE67" s="55">
        <v>24.84</v>
      </c>
      <c r="AF67" s="55">
        <v>27.63</v>
      </c>
      <c r="AG67" s="55">
        <v>31.06</v>
      </c>
      <c r="AH67" s="55">
        <v>31.68</v>
      </c>
      <c r="AI67" s="55">
        <v>38.5</v>
      </c>
      <c r="AJ67" s="55">
        <v>32.46</v>
      </c>
      <c r="AK67" s="55">
        <v>33.64</v>
      </c>
      <c r="AL67" s="55" t="s">
        <v>1051</v>
      </c>
      <c r="AM67" s="55"/>
      <c r="AN67" s="55"/>
      <c r="AO67" s="55"/>
      <c r="AP67" s="55"/>
      <c r="AQ67" s="55"/>
      <c r="AR67" s="55"/>
      <c r="AS67" s="55"/>
      <c r="AT67" s="55"/>
      <c r="AU67" s="55"/>
      <c r="AV67" s="56"/>
    </row>
    <row r="68" spans="1:48" x14ac:dyDescent="0.3">
      <c r="A68" s="118" t="s">
        <v>12</v>
      </c>
      <c r="B68" s="20" t="s">
        <v>35</v>
      </c>
      <c r="C68" s="24">
        <v>1.9</v>
      </c>
      <c r="D68" s="24">
        <v>1.9</v>
      </c>
      <c r="E68" s="24">
        <v>2.2000000000000002</v>
      </c>
      <c r="F68" s="24" t="s">
        <v>1051</v>
      </c>
      <c r="G68" s="12">
        <v>0.192</v>
      </c>
      <c r="H68" s="8">
        <v>0.15</v>
      </c>
      <c r="I68" s="8" t="e">
        <v>#VALUE!</v>
      </c>
      <c r="J68" s="21">
        <v>2.5000000000000001E-2</v>
      </c>
      <c r="K68" s="21" t="e">
        <v>#DIV/0!</v>
      </c>
      <c r="L68" s="117"/>
      <c r="M68" s="1" t="s">
        <v>12</v>
      </c>
      <c r="N68" s="1" t="s">
        <v>35</v>
      </c>
      <c r="O68">
        <v>1.63</v>
      </c>
      <c r="P68">
        <v>0.64</v>
      </c>
      <c r="Q68">
        <v>0.22</v>
      </c>
      <c r="R68">
        <v>0.47</v>
      </c>
      <c r="S68">
        <v>0.24</v>
      </c>
      <c r="T68">
        <v>0.25</v>
      </c>
      <c r="U68">
        <v>0.12</v>
      </c>
      <c r="V68">
        <v>0.14000000000000001</v>
      </c>
      <c r="W68">
        <v>0.15</v>
      </c>
      <c r="X68">
        <v>3.83</v>
      </c>
      <c r="Y68" s="31">
        <v>3.59</v>
      </c>
      <c r="Z68" s="31">
        <v>4.5999999999999996</v>
      </c>
      <c r="AA68" s="31">
        <v>3.81</v>
      </c>
      <c r="AB68" s="31">
        <v>5.21</v>
      </c>
      <c r="AC68" s="31">
        <v>4.16</v>
      </c>
      <c r="AD68" s="31">
        <v>1.94</v>
      </c>
      <c r="AE68" s="31">
        <v>2.74</v>
      </c>
      <c r="AF68" s="31">
        <v>2.4900000000000002</v>
      </c>
      <c r="AG68" s="31">
        <v>2.54</v>
      </c>
      <c r="AH68" s="31">
        <v>3.71</v>
      </c>
      <c r="AI68" s="31">
        <v>4.3099999999999996</v>
      </c>
      <c r="AJ68" s="31">
        <v>1.87</v>
      </c>
      <c r="AK68" s="31">
        <v>2.23</v>
      </c>
      <c r="AL68" s="31" t="s">
        <v>1051</v>
      </c>
      <c r="AM68" s="31"/>
      <c r="AN68" s="31"/>
      <c r="AO68" s="31"/>
      <c r="AP68" s="31"/>
      <c r="AQ68" s="31"/>
      <c r="AR68" s="31"/>
      <c r="AS68" s="31"/>
      <c r="AT68" s="31"/>
      <c r="AU68" s="31"/>
      <c r="AV68" s="57"/>
    </row>
    <row r="69" spans="1:48" x14ac:dyDescent="0.3">
      <c r="A69" s="69" t="s">
        <v>12</v>
      </c>
      <c r="B69" s="70">
        <v>0</v>
      </c>
      <c r="C69" s="71">
        <v>1.8</v>
      </c>
      <c r="D69" s="71">
        <v>1.5</v>
      </c>
      <c r="E69" s="71">
        <v>1.7</v>
      </c>
      <c r="F69" s="71" t="s">
        <v>1051</v>
      </c>
      <c r="G69" s="72">
        <v>9.1999999999999998E-2</v>
      </c>
      <c r="H69" s="73">
        <v>-0.09</v>
      </c>
      <c r="I69" s="73" t="e">
        <v>#VALUE!</v>
      </c>
      <c r="J69" s="74">
        <v>0.96599999999999997</v>
      </c>
      <c r="K69" s="74" t="e">
        <v>#DIV/0!</v>
      </c>
      <c r="L69" s="117"/>
      <c r="M69" s="83" t="s">
        <v>12</v>
      </c>
      <c r="N69" s="83">
        <v>0</v>
      </c>
      <c r="O69" s="119" t="s">
        <v>1051</v>
      </c>
      <c r="P69" s="119" t="s">
        <v>1051</v>
      </c>
      <c r="Q69" s="119" t="s">
        <v>1051</v>
      </c>
      <c r="R69" s="119" t="s">
        <v>1051</v>
      </c>
      <c r="S69" s="119">
        <v>0</v>
      </c>
      <c r="T69" s="119">
        <v>0</v>
      </c>
      <c r="U69" s="119">
        <v>0</v>
      </c>
      <c r="V69" s="119">
        <v>0</v>
      </c>
      <c r="W69" s="119">
        <v>0</v>
      </c>
      <c r="X69" s="119">
        <v>7.0000000000000007E-2</v>
      </c>
      <c r="Y69" s="58">
        <v>0.95</v>
      </c>
      <c r="Z69" s="58">
        <v>1.36</v>
      </c>
      <c r="AA69" s="58">
        <v>1.47</v>
      </c>
      <c r="AB69" s="58">
        <v>1.55</v>
      </c>
      <c r="AC69" s="58">
        <v>1.93</v>
      </c>
      <c r="AD69" s="58">
        <v>1.83</v>
      </c>
      <c r="AE69" s="58">
        <v>1.75</v>
      </c>
      <c r="AF69" s="58">
        <v>1.69</v>
      </c>
      <c r="AG69" s="58">
        <v>2.16</v>
      </c>
      <c r="AH69" s="58">
        <v>1.91</v>
      </c>
      <c r="AI69" s="58">
        <v>1.42</v>
      </c>
      <c r="AJ69" s="58">
        <v>1.53</v>
      </c>
      <c r="AK69" s="58">
        <v>1.67</v>
      </c>
      <c r="AL69" s="58" t="s">
        <v>1051</v>
      </c>
      <c r="AM69" s="58"/>
      <c r="AN69" s="58"/>
      <c r="AO69" s="58"/>
      <c r="AP69" s="58"/>
      <c r="AQ69" s="58"/>
      <c r="AR69" s="58"/>
      <c r="AS69" s="58"/>
      <c r="AT69" s="58"/>
      <c r="AU69" s="58"/>
      <c r="AV69" s="59"/>
    </row>
    <row r="70" spans="1:48" x14ac:dyDescent="0.3">
      <c r="A70" s="115" t="s">
        <v>13</v>
      </c>
      <c r="B70" s="116" t="s">
        <v>582</v>
      </c>
      <c r="C70" s="62">
        <v>7.1</v>
      </c>
      <c r="D70" s="62">
        <v>9.4</v>
      </c>
      <c r="E70" s="62">
        <v>11.1</v>
      </c>
      <c r="F70" s="62" t="s">
        <v>1051</v>
      </c>
      <c r="G70" s="63">
        <v>0.18099999999999999</v>
      </c>
      <c r="H70" s="64">
        <v>0.56999999999999995</v>
      </c>
      <c r="I70" s="64" t="e">
        <v>#VALUE!</v>
      </c>
      <c r="J70" s="65">
        <v>5.0000000000000001E-3</v>
      </c>
      <c r="K70" s="65" t="e">
        <v>#DIV/0!</v>
      </c>
      <c r="L70" s="117"/>
      <c r="M70" s="77" t="s">
        <v>13</v>
      </c>
      <c r="N70" s="77" t="s">
        <v>582</v>
      </c>
      <c r="O70" s="120">
        <v>5.14</v>
      </c>
      <c r="P70" s="120">
        <v>6.55</v>
      </c>
      <c r="Q70" s="120">
        <v>6.96</v>
      </c>
      <c r="R70" s="120">
        <v>7.94</v>
      </c>
      <c r="S70" s="120">
        <v>9.11</v>
      </c>
      <c r="T70" s="120">
        <v>9.2200000000000006</v>
      </c>
      <c r="U70" s="120">
        <v>11.02</v>
      </c>
      <c r="V70" s="120">
        <v>10.97</v>
      </c>
      <c r="W70" s="120">
        <v>12.53</v>
      </c>
      <c r="X70" s="120">
        <v>13.44</v>
      </c>
      <c r="Y70" s="55">
        <v>11.52</v>
      </c>
      <c r="Z70" s="55">
        <v>12.5</v>
      </c>
      <c r="AA70" s="55">
        <v>10.99</v>
      </c>
      <c r="AB70" s="55">
        <v>9.24</v>
      </c>
      <c r="AC70" s="55">
        <v>9.42</v>
      </c>
      <c r="AD70" s="55">
        <v>7.07</v>
      </c>
      <c r="AE70" s="55">
        <v>7.05</v>
      </c>
      <c r="AF70" s="55">
        <v>6.94</v>
      </c>
      <c r="AG70" s="55">
        <v>6.71</v>
      </c>
      <c r="AH70" s="55">
        <v>7.82</v>
      </c>
      <c r="AI70" s="55">
        <v>7.83</v>
      </c>
      <c r="AJ70" s="55">
        <v>9.41</v>
      </c>
      <c r="AK70" s="55">
        <v>11.12</v>
      </c>
      <c r="AL70" s="55" t="s">
        <v>1051</v>
      </c>
      <c r="AM70" s="55"/>
      <c r="AN70" s="55"/>
      <c r="AO70" s="55"/>
      <c r="AP70" s="55"/>
      <c r="AQ70" s="55"/>
      <c r="AR70" s="55"/>
      <c r="AS70" s="55"/>
      <c r="AT70" s="55"/>
      <c r="AU70" s="55"/>
      <c r="AV70" s="56"/>
    </row>
    <row r="71" spans="1:48" x14ac:dyDescent="0.3">
      <c r="A71" s="118" t="s">
        <v>13</v>
      </c>
      <c r="B71" s="20" t="s">
        <v>35</v>
      </c>
      <c r="C71" s="24">
        <v>0</v>
      </c>
      <c r="D71" s="24">
        <v>0.1</v>
      </c>
      <c r="E71" s="24">
        <v>0.1</v>
      </c>
      <c r="F71" s="24" t="s">
        <v>1051</v>
      </c>
      <c r="G71" s="12">
        <v>0.29099999999999998</v>
      </c>
      <c r="H71" s="8">
        <v>2.37</v>
      </c>
      <c r="I71" s="8" t="e">
        <v>#VALUE!</v>
      </c>
      <c r="J71" s="21">
        <v>0.03</v>
      </c>
      <c r="K71" s="21" t="e">
        <v>#DIV/0!</v>
      </c>
      <c r="L71" s="117"/>
      <c r="M71" s="1" t="s">
        <v>13</v>
      </c>
      <c r="N71" s="1" t="s">
        <v>35</v>
      </c>
      <c r="O71" t="s">
        <v>1051</v>
      </c>
      <c r="P71">
        <v>0.01</v>
      </c>
      <c r="Q71" t="s">
        <v>1051</v>
      </c>
      <c r="R71" t="s">
        <v>1051</v>
      </c>
      <c r="S71">
        <v>0.01</v>
      </c>
      <c r="T71" t="s">
        <v>1051</v>
      </c>
      <c r="U71" t="s">
        <v>1051</v>
      </c>
      <c r="V71">
        <v>0.01</v>
      </c>
      <c r="W71">
        <v>0.03</v>
      </c>
      <c r="X71">
        <v>0.08</v>
      </c>
      <c r="Y71" s="31">
        <v>0.33</v>
      </c>
      <c r="Z71" s="31">
        <v>0.66</v>
      </c>
      <c r="AA71" s="31">
        <v>1.48</v>
      </c>
      <c r="AB71" s="31">
        <v>0.04</v>
      </c>
      <c r="AC71" s="31">
        <v>0.03</v>
      </c>
      <c r="AD71" s="31">
        <v>0.04</v>
      </c>
      <c r="AE71" s="31">
        <v>0.12</v>
      </c>
      <c r="AF71" s="31">
        <v>0.1</v>
      </c>
      <c r="AG71" s="31">
        <v>7.0000000000000007E-2</v>
      </c>
      <c r="AH71" s="31">
        <v>0.22</v>
      </c>
      <c r="AI71" s="31">
        <v>0.23</v>
      </c>
      <c r="AJ71" s="31">
        <v>0.11</v>
      </c>
      <c r="AK71" s="31">
        <v>0.15</v>
      </c>
      <c r="AL71" s="31" t="s">
        <v>1051</v>
      </c>
      <c r="AM71" s="31"/>
      <c r="AN71" s="31"/>
      <c r="AO71" s="31"/>
      <c r="AP71" s="31"/>
      <c r="AQ71" s="31"/>
      <c r="AR71" s="31"/>
      <c r="AS71" s="31"/>
      <c r="AT71" s="31"/>
      <c r="AU71" s="31"/>
      <c r="AV71" s="57"/>
    </row>
    <row r="72" spans="1:48" x14ac:dyDescent="0.3">
      <c r="A72" s="69" t="s">
        <v>13</v>
      </c>
      <c r="B72" s="70">
        <v>0</v>
      </c>
      <c r="C72" s="71">
        <v>0</v>
      </c>
      <c r="D72" s="71">
        <v>0</v>
      </c>
      <c r="E72" s="71">
        <v>0</v>
      </c>
      <c r="F72" s="71" t="s">
        <v>1051</v>
      </c>
      <c r="G72" s="72">
        <v>1.33</v>
      </c>
      <c r="H72" s="73">
        <v>-0.33</v>
      </c>
      <c r="I72" s="73" t="e">
        <v>#VALUE!</v>
      </c>
      <c r="J72" s="74">
        <v>0.88600000000000001</v>
      </c>
      <c r="K72" s="74" t="e">
        <v>#DIV/0!</v>
      </c>
      <c r="L72" s="117"/>
      <c r="M72" s="83" t="s">
        <v>13</v>
      </c>
      <c r="N72" s="83">
        <v>0</v>
      </c>
      <c r="O72" s="119" t="s">
        <v>1051</v>
      </c>
      <c r="P72" s="119" t="s">
        <v>1051</v>
      </c>
      <c r="Q72" s="119" t="s">
        <v>1051</v>
      </c>
      <c r="R72" s="119" t="s">
        <v>1051</v>
      </c>
      <c r="S72" s="119" t="s">
        <v>1051</v>
      </c>
      <c r="T72" s="119" t="s">
        <v>1051</v>
      </c>
      <c r="U72" s="119">
        <v>0</v>
      </c>
      <c r="V72" s="119" t="s">
        <v>1052</v>
      </c>
      <c r="W72" s="119">
        <v>0</v>
      </c>
      <c r="X72" s="119">
        <v>0</v>
      </c>
      <c r="Y72" s="58">
        <v>0.05</v>
      </c>
      <c r="Z72" s="58">
        <v>0.04</v>
      </c>
      <c r="AA72" s="58">
        <v>0.06</v>
      </c>
      <c r="AB72" s="58">
        <v>0.08</v>
      </c>
      <c r="AC72" s="58">
        <v>7.0000000000000007E-2</v>
      </c>
      <c r="AD72" s="58">
        <v>0.04</v>
      </c>
      <c r="AE72" s="58">
        <v>0.05</v>
      </c>
      <c r="AF72" s="58">
        <v>0.03</v>
      </c>
      <c r="AG72" s="58">
        <v>0.01</v>
      </c>
      <c r="AH72" s="58">
        <v>0.04</v>
      </c>
      <c r="AI72" s="58">
        <v>0.01</v>
      </c>
      <c r="AJ72" s="58">
        <v>0.01</v>
      </c>
      <c r="AK72" s="58">
        <v>0.03</v>
      </c>
      <c r="AL72" s="58" t="s">
        <v>1051</v>
      </c>
      <c r="AM72" s="58"/>
      <c r="AN72" s="58"/>
      <c r="AO72" s="58"/>
      <c r="AP72" s="58"/>
      <c r="AQ72" s="58"/>
      <c r="AR72" s="58"/>
      <c r="AS72" s="58"/>
      <c r="AT72" s="58"/>
      <c r="AU72" s="58"/>
      <c r="AV72" s="59"/>
    </row>
    <row r="73" spans="1:48" x14ac:dyDescent="0.3">
      <c r="A73" s="115" t="s">
        <v>6</v>
      </c>
      <c r="B73" s="116" t="s">
        <v>582</v>
      </c>
      <c r="C73" s="62" t="s">
        <v>1051</v>
      </c>
      <c r="D73" s="62">
        <v>0</v>
      </c>
      <c r="E73" s="62">
        <v>0</v>
      </c>
      <c r="F73" s="62" t="s">
        <v>1051</v>
      </c>
      <c r="G73" s="63">
        <v>-0.85099999999999998</v>
      </c>
      <c r="H73" s="64" t="e">
        <v>#VALUE!</v>
      </c>
      <c r="I73" s="64" t="e">
        <v>#VALUE!</v>
      </c>
      <c r="J73" s="65">
        <v>2.4E-2</v>
      </c>
      <c r="K73" s="65" t="e">
        <v>#DIV/0!</v>
      </c>
      <c r="L73" s="117"/>
      <c r="M73" s="77" t="s">
        <v>6</v>
      </c>
      <c r="N73" s="77" t="s">
        <v>582</v>
      </c>
      <c r="O73" s="120">
        <v>0.05</v>
      </c>
      <c r="P73" s="120">
        <v>0.02</v>
      </c>
      <c r="Q73" s="120">
        <v>0.13</v>
      </c>
      <c r="R73" s="120">
        <v>0.12</v>
      </c>
      <c r="S73" s="120">
        <v>0.01</v>
      </c>
      <c r="T73" s="120">
        <v>0.01</v>
      </c>
      <c r="U73" s="120">
        <v>0.15</v>
      </c>
      <c r="V73" s="120">
        <v>0.02</v>
      </c>
      <c r="W73" s="120">
        <v>0</v>
      </c>
      <c r="X73" s="120">
        <v>0</v>
      </c>
      <c r="Y73" s="55">
        <v>0</v>
      </c>
      <c r="Z73" s="55">
        <v>0</v>
      </c>
      <c r="AA73" s="55">
        <v>0</v>
      </c>
      <c r="AB73" s="55">
        <v>0</v>
      </c>
      <c r="AC73" s="55" t="s">
        <v>1051</v>
      </c>
      <c r="AD73" s="55" t="s">
        <v>1051</v>
      </c>
      <c r="AE73" s="55">
        <v>0</v>
      </c>
      <c r="AF73" s="55">
        <v>0</v>
      </c>
      <c r="AG73" s="55" t="s">
        <v>1051</v>
      </c>
      <c r="AH73" s="55">
        <v>0</v>
      </c>
      <c r="AI73" s="55" t="s">
        <v>1052</v>
      </c>
      <c r="AJ73" s="55">
        <v>0</v>
      </c>
      <c r="AK73" s="55">
        <v>0</v>
      </c>
      <c r="AL73" s="55" t="s">
        <v>1051</v>
      </c>
      <c r="AM73" s="55"/>
      <c r="AN73" s="55"/>
      <c r="AO73" s="55"/>
      <c r="AP73" s="55"/>
      <c r="AQ73" s="55"/>
      <c r="AR73" s="55"/>
      <c r="AS73" s="55"/>
      <c r="AT73" s="55"/>
      <c r="AU73" s="55"/>
      <c r="AV73" s="56"/>
    </row>
    <row r="74" spans="1:48" x14ac:dyDescent="0.3">
      <c r="A74" s="118" t="s">
        <v>6</v>
      </c>
      <c r="B74" s="20" t="s">
        <v>35</v>
      </c>
      <c r="C74" s="24" t="s">
        <v>1051</v>
      </c>
      <c r="D74" s="24" t="s">
        <v>1051</v>
      </c>
      <c r="E74" s="24" t="s">
        <v>1051</v>
      </c>
      <c r="F74" s="24" t="s">
        <v>1051</v>
      </c>
      <c r="G74" s="12" t="e">
        <v>#VALUE!</v>
      </c>
      <c r="H74" s="8" t="e">
        <v>#VALUE!</v>
      </c>
      <c r="I74" s="8" t="e">
        <v>#VALUE!</v>
      </c>
      <c r="J74" s="21">
        <v>9.0999999999999998E-2</v>
      </c>
      <c r="K74" s="21" t="e">
        <v>#DIV/0!</v>
      </c>
      <c r="L74" s="117"/>
      <c r="M74" s="1" t="s">
        <v>6</v>
      </c>
      <c r="N74" s="1" t="s">
        <v>35</v>
      </c>
      <c r="O74" t="s">
        <v>1052</v>
      </c>
      <c r="P74" t="s">
        <v>1051</v>
      </c>
      <c r="Q74">
        <v>0</v>
      </c>
      <c r="R74" t="s">
        <v>1051</v>
      </c>
      <c r="S74" t="s">
        <v>1051</v>
      </c>
      <c r="T74" t="s">
        <v>1051</v>
      </c>
      <c r="U74" t="s">
        <v>1051</v>
      </c>
      <c r="V74" t="s">
        <v>1051</v>
      </c>
      <c r="W74">
        <v>0</v>
      </c>
      <c r="X74" t="s">
        <v>1051</v>
      </c>
      <c r="Y74" s="31" t="s">
        <v>1051</v>
      </c>
      <c r="Z74" s="31" t="s">
        <v>1051</v>
      </c>
      <c r="AA74" s="31" t="s">
        <v>1051</v>
      </c>
      <c r="AB74" s="31" t="s">
        <v>1051</v>
      </c>
      <c r="AC74" s="31" t="s">
        <v>1051</v>
      </c>
      <c r="AD74" s="31" t="s">
        <v>1051</v>
      </c>
      <c r="AE74" s="31" t="s">
        <v>1051</v>
      </c>
      <c r="AF74" s="31">
        <v>0</v>
      </c>
      <c r="AG74" s="31">
        <v>0</v>
      </c>
      <c r="AH74" s="31" t="s">
        <v>1051</v>
      </c>
      <c r="AI74" s="31" t="s">
        <v>1052</v>
      </c>
      <c r="AJ74" s="31" t="s">
        <v>1051</v>
      </c>
      <c r="AK74" s="31" t="s">
        <v>1051</v>
      </c>
      <c r="AL74" s="31" t="s">
        <v>1051</v>
      </c>
      <c r="AM74" s="31"/>
      <c r="AN74" s="31"/>
      <c r="AO74" s="31"/>
      <c r="AP74" s="31"/>
      <c r="AQ74" s="31"/>
      <c r="AR74" s="31"/>
      <c r="AS74" s="31"/>
      <c r="AT74" s="31"/>
      <c r="AU74" s="31"/>
      <c r="AV74" s="57"/>
    </row>
    <row r="75" spans="1:48" x14ac:dyDescent="0.3">
      <c r="A75" s="69" t="s">
        <v>6</v>
      </c>
      <c r="B75" s="70">
        <v>0</v>
      </c>
      <c r="C75" s="71">
        <v>0</v>
      </c>
      <c r="D75" s="71">
        <v>0</v>
      </c>
      <c r="E75" s="71">
        <v>0</v>
      </c>
      <c r="F75" s="71" t="s">
        <v>1051</v>
      </c>
      <c r="G75" s="72">
        <v>85.14</v>
      </c>
      <c r="H75" s="73">
        <v>24.6</v>
      </c>
      <c r="I75" s="73" t="e">
        <v>#VALUE!</v>
      </c>
      <c r="J75" s="74">
        <v>0.91700000000000004</v>
      </c>
      <c r="K75" s="74" t="e">
        <v>#DIV/0!</v>
      </c>
      <c r="L75" s="117"/>
      <c r="M75" s="83" t="s">
        <v>6</v>
      </c>
      <c r="N75" s="83">
        <v>0</v>
      </c>
      <c r="O75" s="119">
        <v>0</v>
      </c>
      <c r="P75" s="119">
        <v>0</v>
      </c>
      <c r="Q75" s="119">
        <v>0</v>
      </c>
      <c r="R75" s="119">
        <v>0</v>
      </c>
      <c r="S75" s="119">
        <v>0</v>
      </c>
      <c r="T75" s="119" t="s">
        <v>1051</v>
      </c>
      <c r="U75" s="119" t="s">
        <v>1052</v>
      </c>
      <c r="V75" s="119" t="s">
        <v>1051</v>
      </c>
      <c r="W75" s="119" t="s">
        <v>1051</v>
      </c>
      <c r="X75" s="119" t="s">
        <v>1051</v>
      </c>
      <c r="Y75" s="58">
        <v>0</v>
      </c>
      <c r="Z75" s="58">
        <v>0</v>
      </c>
      <c r="AA75" s="58">
        <v>0</v>
      </c>
      <c r="AB75" s="58">
        <v>0</v>
      </c>
      <c r="AC75" s="58" t="s">
        <v>1051</v>
      </c>
      <c r="AD75" s="58">
        <v>0</v>
      </c>
      <c r="AE75" s="58">
        <v>0</v>
      </c>
      <c r="AF75" s="58">
        <v>0</v>
      </c>
      <c r="AG75" s="58">
        <v>0</v>
      </c>
      <c r="AH75" s="58" t="s">
        <v>1052</v>
      </c>
      <c r="AI75" s="58">
        <v>0</v>
      </c>
      <c r="AJ75" s="58">
        <v>0</v>
      </c>
      <c r="AK75" s="58">
        <v>0</v>
      </c>
      <c r="AL75" s="58" t="s">
        <v>1051</v>
      </c>
      <c r="AM75" s="58"/>
      <c r="AN75" s="58"/>
      <c r="AO75" s="58"/>
      <c r="AP75" s="58"/>
      <c r="AQ75" s="58"/>
      <c r="AR75" s="58"/>
      <c r="AS75" s="58"/>
      <c r="AT75" s="58"/>
      <c r="AU75" s="58"/>
      <c r="AV75" s="59"/>
    </row>
    <row r="76" spans="1:48" x14ac:dyDescent="0.3">
      <c r="M76" s="1"/>
      <c r="N76" s="1"/>
    </row>
    <row r="77" spans="1:48" x14ac:dyDescent="0.3">
      <c r="A77" s="20" t="s">
        <v>7</v>
      </c>
      <c r="K77" s="47"/>
      <c r="L77" s="47"/>
      <c r="M77" t="s">
        <v>7</v>
      </c>
      <c r="N77" t="s">
        <v>44</v>
      </c>
      <c r="O77">
        <v>2000</v>
      </c>
      <c r="P77">
        <v>2001</v>
      </c>
      <c r="Q77">
        <v>2002</v>
      </c>
      <c r="R77">
        <v>2003</v>
      </c>
      <c r="S77">
        <v>2004</v>
      </c>
      <c r="T77">
        <v>2005</v>
      </c>
      <c r="U77">
        <v>2006</v>
      </c>
      <c r="V77">
        <v>2007</v>
      </c>
      <c r="W77">
        <v>2008</v>
      </c>
      <c r="X77">
        <v>2009</v>
      </c>
      <c r="Y77" s="121">
        <v>2010</v>
      </c>
      <c r="Z77" s="121">
        <v>2011</v>
      </c>
      <c r="AA77" s="121">
        <v>2012</v>
      </c>
      <c r="AB77" s="121">
        <v>2013</v>
      </c>
      <c r="AC77" s="121">
        <v>2014</v>
      </c>
      <c r="AD77" s="121">
        <v>2015</v>
      </c>
      <c r="AE77" s="121">
        <v>2016</v>
      </c>
      <c r="AF77" s="121">
        <v>2017</v>
      </c>
      <c r="AG77" s="121">
        <v>2018</v>
      </c>
      <c r="AH77" s="121">
        <v>2019</v>
      </c>
      <c r="AI77" s="121">
        <v>2020</v>
      </c>
      <c r="AJ77" s="121">
        <v>2021</v>
      </c>
      <c r="AK77" s="121">
        <v>2022</v>
      </c>
      <c r="AL77" s="121">
        <v>0</v>
      </c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</row>
    <row r="78" spans="1:48" x14ac:dyDescent="0.3">
      <c r="A78" s="76" t="s">
        <v>8</v>
      </c>
      <c r="B78" s="77" t="s">
        <v>582</v>
      </c>
      <c r="K78" s="47"/>
      <c r="L78" s="47"/>
      <c r="M78" s="76" t="s">
        <v>8</v>
      </c>
      <c r="N78" s="77" t="s">
        <v>582</v>
      </c>
      <c r="O78" s="78">
        <v>1</v>
      </c>
      <c r="P78" s="78">
        <v>1</v>
      </c>
      <c r="Q78" s="78">
        <v>0.98</v>
      </c>
      <c r="R78" s="78">
        <v>0.95</v>
      </c>
      <c r="S78" s="78">
        <v>0.93</v>
      </c>
      <c r="T78" s="78">
        <v>0.86</v>
      </c>
      <c r="U78" s="78">
        <v>0.88</v>
      </c>
      <c r="V78" s="78">
        <v>0.92</v>
      </c>
      <c r="W78" s="78">
        <v>0.87</v>
      </c>
      <c r="X78" s="78">
        <v>0.92</v>
      </c>
      <c r="Y78" s="64">
        <v>0.91</v>
      </c>
      <c r="Z78" s="64">
        <v>0.9</v>
      </c>
      <c r="AA78" s="64">
        <v>0.84</v>
      </c>
      <c r="AB78" s="64">
        <v>0.83</v>
      </c>
      <c r="AC78" s="64">
        <v>0.84</v>
      </c>
      <c r="AD78" s="64">
        <v>0.83</v>
      </c>
      <c r="AE78" s="64">
        <v>0.84</v>
      </c>
      <c r="AF78" s="64">
        <v>0.84</v>
      </c>
      <c r="AG78" s="64">
        <v>0.79</v>
      </c>
      <c r="AH78" s="64">
        <v>0.8</v>
      </c>
      <c r="AI78" s="64">
        <v>0.86</v>
      </c>
      <c r="AJ78" s="64">
        <v>0.8</v>
      </c>
      <c r="AK78" s="64">
        <v>0.79</v>
      </c>
      <c r="AL78" s="64" t="e">
        <v>#DIV/0!</v>
      </c>
      <c r="AM78" s="64"/>
      <c r="AN78" s="64"/>
      <c r="AO78" s="64"/>
      <c r="AP78" s="64"/>
      <c r="AQ78" s="64"/>
      <c r="AR78" s="64"/>
      <c r="AS78" s="64"/>
      <c r="AT78" s="64"/>
      <c r="AU78" s="64"/>
      <c r="AV78" s="79"/>
    </row>
    <row r="79" spans="1:48" x14ac:dyDescent="0.3">
      <c r="A79" s="80" t="s">
        <v>8</v>
      </c>
      <c r="B79" s="1" t="s">
        <v>35</v>
      </c>
      <c r="K79" s="47"/>
      <c r="L79" s="47"/>
      <c r="M79" s="80" t="s">
        <v>8</v>
      </c>
      <c r="N79" s="1" t="s">
        <v>35</v>
      </c>
      <c r="O79" s="11">
        <v>0</v>
      </c>
      <c r="P79" s="11">
        <v>0</v>
      </c>
      <c r="Q79" s="11">
        <v>0.02</v>
      </c>
      <c r="R79" s="11">
        <v>0.05</v>
      </c>
      <c r="S79" s="11">
        <v>7.0000000000000007E-2</v>
      </c>
      <c r="T79" s="11">
        <v>0.14000000000000001</v>
      </c>
      <c r="U79" s="11">
        <v>0.12</v>
      </c>
      <c r="V79" s="11">
        <v>0.08</v>
      </c>
      <c r="W79" s="11">
        <v>0.13</v>
      </c>
      <c r="X79" s="11">
        <v>7.0000000000000007E-2</v>
      </c>
      <c r="Y79" s="8">
        <v>0.06</v>
      </c>
      <c r="Z79" s="8">
        <v>0.06</v>
      </c>
      <c r="AA79" s="8">
        <v>0.1</v>
      </c>
      <c r="AB79" s="8">
        <v>0.09</v>
      </c>
      <c r="AC79" s="8">
        <v>7.0000000000000007E-2</v>
      </c>
      <c r="AD79" s="8">
        <v>0.06</v>
      </c>
      <c r="AE79" s="8">
        <v>7.0000000000000007E-2</v>
      </c>
      <c r="AF79" s="8">
        <v>0.06</v>
      </c>
      <c r="AG79" s="8">
        <v>7.0000000000000007E-2</v>
      </c>
      <c r="AH79" s="8">
        <v>0.09</v>
      </c>
      <c r="AI79" s="8">
        <v>0.06</v>
      </c>
      <c r="AJ79" s="8">
        <v>0.08</v>
      </c>
      <c r="AK79" s="8">
        <v>0.08</v>
      </c>
      <c r="AL79" s="8" t="e">
        <v>#DIV/0!</v>
      </c>
      <c r="AM79" s="8"/>
      <c r="AN79" s="8"/>
      <c r="AO79" s="8"/>
      <c r="AP79" s="8"/>
      <c r="AQ79" s="8"/>
      <c r="AR79" s="8"/>
      <c r="AS79" s="8"/>
      <c r="AT79" s="8"/>
      <c r="AU79" s="8"/>
      <c r="AV79" s="81"/>
    </row>
    <row r="80" spans="1:48" x14ac:dyDescent="0.3">
      <c r="A80" s="82" t="s">
        <v>8</v>
      </c>
      <c r="B80" s="83">
        <v>0</v>
      </c>
      <c r="M80" s="82" t="s">
        <v>8</v>
      </c>
      <c r="N80" s="83">
        <v>0</v>
      </c>
      <c r="O80" s="84">
        <v>0</v>
      </c>
      <c r="P80" s="84">
        <v>0</v>
      </c>
      <c r="Q80" s="84">
        <v>0</v>
      </c>
      <c r="R80" s="84">
        <v>0</v>
      </c>
      <c r="S80" s="84">
        <v>0</v>
      </c>
      <c r="T80" s="84">
        <v>0</v>
      </c>
      <c r="U80" s="84">
        <v>0</v>
      </c>
      <c r="V80" s="84">
        <v>0</v>
      </c>
      <c r="W80" s="84">
        <v>0</v>
      </c>
      <c r="X80" s="84">
        <v>0.01</v>
      </c>
      <c r="Y80" s="73">
        <v>0.03</v>
      </c>
      <c r="Z80" s="73">
        <v>0.04</v>
      </c>
      <c r="AA80" s="73">
        <v>7.0000000000000007E-2</v>
      </c>
      <c r="AB80" s="73">
        <v>0.08</v>
      </c>
      <c r="AC80" s="73">
        <v>0.1</v>
      </c>
      <c r="AD80" s="73">
        <v>0.11</v>
      </c>
      <c r="AE80" s="73">
        <v>0.09</v>
      </c>
      <c r="AF80" s="73">
        <v>0.1</v>
      </c>
      <c r="AG80" s="73">
        <v>0.13</v>
      </c>
      <c r="AH80" s="73">
        <v>0.11</v>
      </c>
      <c r="AI80" s="73">
        <v>0.08</v>
      </c>
      <c r="AJ80" s="73">
        <v>0.13</v>
      </c>
      <c r="AK80" s="73">
        <v>0.13</v>
      </c>
      <c r="AL80" s="73" t="e">
        <v>#DIV/0!</v>
      </c>
      <c r="AM80" s="73"/>
      <c r="AN80" s="73"/>
      <c r="AO80" s="73"/>
      <c r="AP80" s="73"/>
      <c r="AQ80" s="73"/>
      <c r="AR80" s="73"/>
      <c r="AS80" s="73"/>
      <c r="AT80" s="73"/>
      <c r="AU80" s="73"/>
      <c r="AV80" s="85"/>
    </row>
    <row r="81" spans="1:48" x14ac:dyDescent="0.3">
      <c r="A81" s="76" t="s">
        <v>314</v>
      </c>
      <c r="B81" s="77" t="s">
        <v>582</v>
      </c>
      <c r="M81" s="76" t="s">
        <v>314</v>
      </c>
      <c r="N81" s="77" t="s">
        <v>582</v>
      </c>
      <c r="O81" s="78">
        <v>1</v>
      </c>
      <c r="P81" s="78">
        <v>0.99</v>
      </c>
      <c r="Q81" s="78">
        <v>0.98</v>
      </c>
      <c r="R81" s="78">
        <v>0.97</v>
      </c>
      <c r="S81" s="78">
        <v>0.96</v>
      </c>
      <c r="T81" s="78">
        <v>0.98</v>
      </c>
      <c r="U81" s="78">
        <v>0.96</v>
      </c>
      <c r="V81" s="78">
        <v>1</v>
      </c>
      <c r="W81" s="78">
        <v>1</v>
      </c>
      <c r="X81" s="78">
        <v>0.98</v>
      </c>
      <c r="Y81" s="64">
        <v>0.92</v>
      </c>
      <c r="Z81" s="64">
        <v>0.9</v>
      </c>
      <c r="AA81" s="64">
        <v>0.88</v>
      </c>
      <c r="AB81" s="64">
        <v>0.86</v>
      </c>
      <c r="AC81" s="64">
        <v>0.85</v>
      </c>
      <c r="AD81" s="64">
        <v>0.83</v>
      </c>
      <c r="AE81" s="64">
        <v>0.8</v>
      </c>
      <c r="AF81" s="64">
        <v>0.78</v>
      </c>
      <c r="AG81" s="64">
        <v>0.78</v>
      </c>
      <c r="AH81" s="64">
        <v>0.78</v>
      </c>
      <c r="AI81" s="64">
        <v>0.75</v>
      </c>
      <c r="AJ81" s="64">
        <v>0.73</v>
      </c>
      <c r="AK81" s="64">
        <v>0.73</v>
      </c>
      <c r="AL81" s="64" t="e">
        <v>#DIV/0!</v>
      </c>
      <c r="AM81" s="64"/>
      <c r="AN81" s="64"/>
      <c r="AO81" s="64"/>
      <c r="AP81" s="64"/>
      <c r="AQ81" s="64"/>
      <c r="AR81" s="64"/>
      <c r="AS81" s="64"/>
      <c r="AT81" s="64"/>
      <c r="AU81" s="64"/>
      <c r="AV81" s="79"/>
    </row>
    <row r="82" spans="1:48" x14ac:dyDescent="0.3">
      <c r="A82" s="80" t="s">
        <v>314</v>
      </c>
      <c r="B82" s="1" t="s">
        <v>35</v>
      </c>
      <c r="M82" s="80" t="s">
        <v>314</v>
      </c>
      <c r="N82" s="1" t="s">
        <v>35</v>
      </c>
      <c r="O82" s="11">
        <v>0</v>
      </c>
      <c r="P82" s="11">
        <v>0.01</v>
      </c>
      <c r="Q82" s="11">
        <v>0.02</v>
      </c>
      <c r="R82" s="11">
        <v>0.02</v>
      </c>
      <c r="S82" s="11">
        <v>0.04</v>
      </c>
      <c r="T82" s="11">
        <v>0.02</v>
      </c>
      <c r="U82" s="11">
        <v>0.03</v>
      </c>
      <c r="V82" s="11">
        <v>0</v>
      </c>
      <c r="W82" s="11">
        <v>0</v>
      </c>
      <c r="X82" s="11">
        <v>0.01</v>
      </c>
      <c r="Y82" s="8">
        <v>0.01</v>
      </c>
      <c r="Z82" s="8">
        <v>0.01</v>
      </c>
      <c r="AA82" s="8">
        <v>0.01</v>
      </c>
      <c r="AB82" s="8">
        <v>0.02</v>
      </c>
      <c r="AC82" s="8">
        <v>0.02</v>
      </c>
      <c r="AD82" s="8">
        <v>0.02</v>
      </c>
      <c r="AE82" s="8">
        <v>0.03</v>
      </c>
      <c r="AF82" s="8">
        <v>0.04</v>
      </c>
      <c r="AG82" s="8">
        <v>0.04</v>
      </c>
      <c r="AH82" s="8">
        <v>0.04</v>
      </c>
      <c r="AI82" s="8">
        <v>0.03</v>
      </c>
      <c r="AJ82" s="8">
        <v>0.04</v>
      </c>
      <c r="AK82" s="8">
        <v>0.03</v>
      </c>
      <c r="AL82" s="8" t="e">
        <v>#DIV/0!</v>
      </c>
      <c r="AM82" s="8"/>
      <c r="AN82" s="8"/>
      <c r="AO82" s="8"/>
      <c r="AP82" s="8"/>
      <c r="AQ82" s="8"/>
      <c r="AR82" s="8"/>
      <c r="AS82" s="8"/>
      <c r="AT82" s="8"/>
      <c r="AU82" s="8"/>
      <c r="AV82" s="81"/>
    </row>
    <row r="83" spans="1:48" x14ac:dyDescent="0.3">
      <c r="A83" s="82" t="s">
        <v>314</v>
      </c>
      <c r="B83" s="83">
        <v>0</v>
      </c>
      <c r="M83" s="82" t="s">
        <v>314</v>
      </c>
      <c r="N83" s="83">
        <v>0</v>
      </c>
      <c r="O83" s="84">
        <v>0</v>
      </c>
      <c r="P83" s="84">
        <v>0</v>
      </c>
      <c r="Q83" s="84">
        <v>0</v>
      </c>
      <c r="R83" s="84">
        <v>0.01</v>
      </c>
      <c r="S83" s="84">
        <v>0.01</v>
      </c>
      <c r="T83" s="84">
        <v>0</v>
      </c>
      <c r="U83" s="84">
        <v>0</v>
      </c>
      <c r="V83" s="84">
        <v>0</v>
      </c>
      <c r="W83" s="84">
        <v>0</v>
      </c>
      <c r="X83" s="84">
        <v>0.02</v>
      </c>
      <c r="Y83" s="73">
        <v>7.0000000000000007E-2</v>
      </c>
      <c r="Z83" s="73">
        <v>0.09</v>
      </c>
      <c r="AA83" s="73">
        <v>0.11</v>
      </c>
      <c r="AB83" s="73">
        <v>0.12</v>
      </c>
      <c r="AC83" s="73">
        <v>0.13</v>
      </c>
      <c r="AD83" s="73">
        <v>0.15</v>
      </c>
      <c r="AE83" s="73">
        <v>0.17</v>
      </c>
      <c r="AF83" s="73">
        <v>0.18</v>
      </c>
      <c r="AG83" s="73">
        <v>0.18</v>
      </c>
      <c r="AH83" s="73">
        <v>0.19</v>
      </c>
      <c r="AI83" s="73">
        <v>0.22</v>
      </c>
      <c r="AJ83" s="73">
        <v>0.23</v>
      </c>
      <c r="AK83" s="73">
        <v>0.24</v>
      </c>
      <c r="AL83" s="73" t="e">
        <v>#DIV/0!</v>
      </c>
      <c r="AM83" s="73"/>
      <c r="AN83" s="73"/>
      <c r="AO83" s="73"/>
      <c r="AP83" s="73"/>
      <c r="AQ83" s="73"/>
      <c r="AR83" s="73"/>
      <c r="AS83" s="73"/>
      <c r="AT83" s="73"/>
      <c r="AU83" s="73"/>
      <c r="AV83" s="85"/>
    </row>
    <row r="84" spans="1:48" x14ac:dyDescent="0.3">
      <c r="A84" s="76" t="s">
        <v>315</v>
      </c>
      <c r="B84" s="77" t="s">
        <v>582</v>
      </c>
      <c r="M84" s="76" t="s">
        <v>315</v>
      </c>
      <c r="N84" s="77" t="s">
        <v>582</v>
      </c>
      <c r="O84" s="78">
        <v>1</v>
      </c>
      <c r="P84" s="78">
        <v>1</v>
      </c>
      <c r="Q84" s="78">
        <v>1</v>
      </c>
      <c r="R84" s="78">
        <v>1</v>
      </c>
      <c r="S84" s="78">
        <v>0.99</v>
      </c>
      <c r="T84" s="78">
        <v>0.99</v>
      </c>
      <c r="U84" s="78">
        <v>1</v>
      </c>
      <c r="V84" s="78">
        <v>0.99</v>
      </c>
      <c r="W84" s="78">
        <v>0.99</v>
      </c>
      <c r="X84" s="78">
        <v>0.98</v>
      </c>
      <c r="Y84" s="64">
        <v>0.9</v>
      </c>
      <c r="Z84" s="64">
        <v>0.89</v>
      </c>
      <c r="AA84" s="64">
        <v>0.89</v>
      </c>
      <c r="AB84" s="64">
        <v>0.9</v>
      </c>
      <c r="AC84" s="64">
        <v>0.89</v>
      </c>
      <c r="AD84" s="64">
        <v>0.91</v>
      </c>
      <c r="AE84" s="64">
        <v>0.91</v>
      </c>
      <c r="AF84" s="64">
        <v>0.91</v>
      </c>
      <c r="AG84" s="64">
        <v>0.9</v>
      </c>
      <c r="AH84" s="64">
        <v>0.92</v>
      </c>
      <c r="AI84" s="64">
        <v>0.92</v>
      </c>
      <c r="AJ84" s="64">
        <v>0.91</v>
      </c>
      <c r="AK84" s="64">
        <v>0.9</v>
      </c>
      <c r="AL84" s="64" t="e">
        <v>#DIV/0!</v>
      </c>
      <c r="AM84" s="64"/>
      <c r="AN84" s="64"/>
      <c r="AO84" s="64"/>
      <c r="AP84" s="64"/>
      <c r="AQ84" s="64"/>
      <c r="AR84" s="64"/>
      <c r="AS84" s="64"/>
      <c r="AT84" s="64"/>
      <c r="AU84" s="64"/>
      <c r="AV84" s="79"/>
    </row>
    <row r="85" spans="1:48" x14ac:dyDescent="0.3">
      <c r="A85" s="80" t="s">
        <v>315</v>
      </c>
      <c r="B85" s="1" t="s">
        <v>35</v>
      </c>
      <c r="M85" s="80" t="s">
        <v>315</v>
      </c>
      <c r="N85" s="1" t="s">
        <v>35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0.01</v>
      </c>
      <c r="W85" s="11">
        <v>0.01</v>
      </c>
      <c r="X85" s="11">
        <v>0.01</v>
      </c>
      <c r="Y85" s="8">
        <v>0.02</v>
      </c>
      <c r="Z85" s="8">
        <v>0.03</v>
      </c>
      <c r="AA85" s="8">
        <v>0.03</v>
      </c>
      <c r="AB85" s="8">
        <v>0.03</v>
      </c>
      <c r="AC85" s="8">
        <v>0.04</v>
      </c>
      <c r="AD85" s="8">
        <v>0.03</v>
      </c>
      <c r="AE85" s="8">
        <v>0.03</v>
      </c>
      <c r="AF85" s="8">
        <v>0.03</v>
      </c>
      <c r="AG85" s="8">
        <v>0.02</v>
      </c>
      <c r="AH85" s="8">
        <v>0.02</v>
      </c>
      <c r="AI85" s="8">
        <v>0.03</v>
      </c>
      <c r="AJ85" s="8">
        <v>0.04</v>
      </c>
      <c r="AK85" s="8">
        <v>0.05</v>
      </c>
      <c r="AL85" s="8" t="e">
        <v>#DIV/0!</v>
      </c>
      <c r="AM85" s="8"/>
      <c r="AN85" s="8"/>
      <c r="AO85" s="8"/>
      <c r="AP85" s="8"/>
      <c r="AQ85" s="8"/>
      <c r="AR85" s="8"/>
      <c r="AS85" s="8"/>
      <c r="AT85" s="8"/>
      <c r="AU85" s="8"/>
      <c r="AV85" s="81"/>
    </row>
    <row r="86" spans="1:48" x14ac:dyDescent="0.3">
      <c r="A86" s="82" t="s">
        <v>315</v>
      </c>
      <c r="B86" s="83">
        <v>0</v>
      </c>
      <c r="M86" s="82" t="s">
        <v>315</v>
      </c>
      <c r="N86" s="83">
        <v>0</v>
      </c>
      <c r="O86" s="84">
        <v>0</v>
      </c>
      <c r="P86" s="84">
        <v>0</v>
      </c>
      <c r="Q86" s="84">
        <v>0</v>
      </c>
      <c r="R86" s="84">
        <v>0</v>
      </c>
      <c r="S86" s="84">
        <v>0</v>
      </c>
      <c r="T86" s="84">
        <v>0</v>
      </c>
      <c r="U86" s="84">
        <v>0</v>
      </c>
      <c r="V86" s="84">
        <v>0</v>
      </c>
      <c r="W86" s="84">
        <v>0</v>
      </c>
      <c r="X86" s="84">
        <v>0.02</v>
      </c>
      <c r="Y86" s="73">
        <v>0.08</v>
      </c>
      <c r="Z86" s="73">
        <v>0.09</v>
      </c>
      <c r="AA86" s="73">
        <v>0.08</v>
      </c>
      <c r="AB86" s="73">
        <v>7.0000000000000007E-2</v>
      </c>
      <c r="AC86" s="73">
        <v>7.0000000000000007E-2</v>
      </c>
      <c r="AD86" s="73">
        <v>0.06</v>
      </c>
      <c r="AE86" s="73">
        <v>0.06</v>
      </c>
      <c r="AF86" s="73">
        <v>0.06</v>
      </c>
      <c r="AG86" s="73">
        <v>0.08</v>
      </c>
      <c r="AH86" s="73">
        <v>0.05</v>
      </c>
      <c r="AI86" s="73">
        <v>0.05</v>
      </c>
      <c r="AJ86" s="73">
        <v>0.06</v>
      </c>
      <c r="AK86" s="73">
        <v>0.05</v>
      </c>
      <c r="AL86" s="73" t="e">
        <v>#DIV/0!</v>
      </c>
      <c r="AM86" s="73"/>
      <c r="AN86" s="73"/>
      <c r="AO86" s="73"/>
      <c r="AP86" s="73"/>
      <c r="AQ86" s="73"/>
      <c r="AR86" s="73"/>
      <c r="AS86" s="73"/>
      <c r="AT86" s="73"/>
      <c r="AU86" s="73"/>
      <c r="AV86" s="85"/>
    </row>
    <row r="87" spans="1:48" x14ac:dyDescent="0.3">
      <c r="A87" s="76" t="s">
        <v>9</v>
      </c>
      <c r="B87" s="77" t="s">
        <v>582</v>
      </c>
      <c r="M87" s="76" t="s">
        <v>9</v>
      </c>
      <c r="N87" s="77" t="s">
        <v>582</v>
      </c>
      <c r="O87" s="78">
        <v>0.96</v>
      </c>
      <c r="P87" s="78">
        <v>0.83</v>
      </c>
      <c r="Q87" s="78">
        <v>0.87</v>
      </c>
      <c r="R87" s="78">
        <v>0.96</v>
      </c>
      <c r="S87" s="78">
        <v>0.94</v>
      </c>
      <c r="T87" s="78">
        <v>0.98</v>
      </c>
      <c r="U87" s="78">
        <v>0.98</v>
      </c>
      <c r="V87" s="78">
        <v>1</v>
      </c>
      <c r="W87" s="78">
        <v>1</v>
      </c>
      <c r="X87" s="78">
        <v>0.99</v>
      </c>
      <c r="Y87" s="64">
        <v>0.96</v>
      </c>
      <c r="Z87" s="64">
        <v>0.91</v>
      </c>
      <c r="AA87" s="64">
        <v>0.86</v>
      </c>
      <c r="AB87" s="64">
        <v>0.91</v>
      </c>
      <c r="AC87" s="64">
        <v>0.83</v>
      </c>
      <c r="AD87" s="64">
        <v>0.78</v>
      </c>
      <c r="AE87" s="64">
        <v>0.77</v>
      </c>
      <c r="AF87" s="64">
        <v>0.78</v>
      </c>
      <c r="AG87" s="64">
        <v>0.82</v>
      </c>
      <c r="AH87" s="64">
        <v>0.85</v>
      </c>
      <c r="AI87" s="64">
        <v>0.87</v>
      </c>
      <c r="AJ87" s="64">
        <v>0.89</v>
      </c>
      <c r="AK87" s="64">
        <v>0.91</v>
      </c>
      <c r="AL87" s="64" t="e">
        <v>#DIV/0!</v>
      </c>
      <c r="AM87" s="64"/>
      <c r="AN87" s="64"/>
      <c r="AO87" s="64"/>
      <c r="AP87" s="64"/>
      <c r="AQ87" s="64"/>
      <c r="AR87" s="64"/>
      <c r="AS87" s="64"/>
      <c r="AT87" s="64"/>
      <c r="AU87" s="64"/>
      <c r="AV87" s="79"/>
    </row>
    <row r="88" spans="1:48" x14ac:dyDescent="0.3">
      <c r="A88" s="80" t="s">
        <v>9</v>
      </c>
      <c r="B88" s="1" t="s">
        <v>35</v>
      </c>
      <c r="M88" s="80" t="s">
        <v>9</v>
      </c>
      <c r="N88" s="1" t="s">
        <v>35</v>
      </c>
      <c r="O88" s="11">
        <v>0.04</v>
      </c>
      <c r="P88" s="11">
        <v>0.17</v>
      </c>
      <c r="Q88" s="11">
        <v>0.13</v>
      </c>
      <c r="R88" s="11">
        <v>0.04</v>
      </c>
      <c r="S88" s="11">
        <v>0.06</v>
      </c>
      <c r="T88" s="11">
        <v>0.02</v>
      </c>
      <c r="U88" s="11">
        <v>0.02</v>
      </c>
      <c r="V88" s="11">
        <v>0</v>
      </c>
      <c r="W88" s="11">
        <v>0</v>
      </c>
      <c r="X88" s="11">
        <v>0.01</v>
      </c>
      <c r="Y88" s="8">
        <v>0.01</v>
      </c>
      <c r="Z88" s="8">
        <v>0.01</v>
      </c>
      <c r="AA88" s="8">
        <v>0.02</v>
      </c>
      <c r="AB88" s="8">
        <v>0.01</v>
      </c>
      <c r="AC88" s="8">
        <v>0.04</v>
      </c>
      <c r="AD88" s="8">
        <v>0.13</v>
      </c>
      <c r="AE88" s="8">
        <v>0.15</v>
      </c>
      <c r="AF88" s="8">
        <v>0.15</v>
      </c>
      <c r="AG88" s="8">
        <v>0.1</v>
      </c>
      <c r="AH88" s="8">
        <v>0.08</v>
      </c>
      <c r="AI88" s="8">
        <v>0.06</v>
      </c>
      <c r="AJ88" s="8">
        <v>0.04</v>
      </c>
      <c r="AK88" s="8">
        <v>0.03</v>
      </c>
      <c r="AL88" s="8" t="e">
        <v>#DIV/0!</v>
      </c>
      <c r="AM88" s="8"/>
      <c r="AN88" s="8"/>
      <c r="AO88" s="8"/>
      <c r="AP88" s="8"/>
      <c r="AQ88" s="8"/>
      <c r="AR88" s="8"/>
      <c r="AS88" s="8"/>
      <c r="AT88" s="8"/>
      <c r="AU88" s="8"/>
      <c r="AV88" s="81"/>
    </row>
    <row r="89" spans="1:48" x14ac:dyDescent="0.3">
      <c r="A89" s="82" t="s">
        <v>9</v>
      </c>
      <c r="B89" s="83">
        <v>0</v>
      </c>
      <c r="M89" s="82" t="s">
        <v>9</v>
      </c>
      <c r="N89" s="83">
        <v>0</v>
      </c>
      <c r="O89" s="84">
        <v>0</v>
      </c>
      <c r="P89" s="84">
        <v>0</v>
      </c>
      <c r="Q89" s="84">
        <v>0</v>
      </c>
      <c r="R89" s="84">
        <v>0</v>
      </c>
      <c r="S89" s="84">
        <v>0</v>
      </c>
      <c r="T89" s="84">
        <v>0</v>
      </c>
      <c r="U89" s="84">
        <v>0.01</v>
      </c>
      <c r="V89" s="84">
        <v>0</v>
      </c>
      <c r="W89" s="84">
        <v>0</v>
      </c>
      <c r="X89" s="84">
        <v>0</v>
      </c>
      <c r="Y89" s="73">
        <v>0.03</v>
      </c>
      <c r="Z89" s="73">
        <v>0.08</v>
      </c>
      <c r="AA89" s="73">
        <v>0.11</v>
      </c>
      <c r="AB89" s="73">
        <v>0.08</v>
      </c>
      <c r="AC89" s="73">
        <v>0.13</v>
      </c>
      <c r="AD89" s="73">
        <v>0.1</v>
      </c>
      <c r="AE89" s="73">
        <v>0.08</v>
      </c>
      <c r="AF89" s="73">
        <v>7.0000000000000007E-2</v>
      </c>
      <c r="AG89" s="73">
        <v>0.08</v>
      </c>
      <c r="AH89" s="73">
        <v>7.0000000000000007E-2</v>
      </c>
      <c r="AI89" s="73">
        <v>7.0000000000000007E-2</v>
      </c>
      <c r="AJ89" s="73">
        <v>7.0000000000000007E-2</v>
      </c>
      <c r="AK89" s="73">
        <v>0.06</v>
      </c>
      <c r="AL89" s="73" t="e">
        <v>#DIV/0!</v>
      </c>
      <c r="AM89" s="73"/>
      <c r="AN89" s="73"/>
      <c r="AO89" s="73"/>
      <c r="AP89" s="73"/>
      <c r="AQ89" s="73"/>
      <c r="AR89" s="73"/>
      <c r="AS89" s="73"/>
      <c r="AT89" s="73"/>
      <c r="AU89" s="73"/>
      <c r="AV89" s="85"/>
    </row>
    <row r="90" spans="1:48" x14ac:dyDescent="0.3">
      <c r="A90" s="76" t="s">
        <v>317</v>
      </c>
      <c r="B90" s="77" t="s">
        <v>582</v>
      </c>
      <c r="M90" s="76" t="s">
        <v>317</v>
      </c>
      <c r="N90" s="77" t="s">
        <v>582</v>
      </c>
      <c r="O90" s="78">
        <v>1</v>
      </c>
      <c r="P90" s="78">
        <v>1</v>
      </c>
      <c r="Q90" s="78">
        <v>1</v>
      </c>
      <c r="R90" s="78">
        <v>1</v>
      </c>
      <c r="S90" s="78">
        <v>1</v>
      </c>
      <c r="T90" s="78">
        <v>1</v>
      </c>
      <c r="U90" s="78">
        <v>1</v>
      </c>
      <c r="V90" s="78">
        <v>1</v>
      </c>
      <c r="W90" s="78">
        <v>1</v>
      </c>
      <c r="X90" s="78">
        <v>1</v>
      </c>
      <c r="Y90" s="64">
        <v>0.99</v>
      </c>
      <c r="Z90" s="64">
        <v>0.96</v>
      </c>
      <c r="AA90" s="64">
        <v>0.95</v>
      </c>
      <c r="AB90" s="64">
        <v>0.95</v>
      </c>
      <c r="AC90" s="64">
        <v>0.92</v>
      </c>
      <c r="AD90" s="64">
        <v>0.88</v>
      </c>
      <c r="AE90" s="64">
        <v>0.86</v>
      </c>
      <c r="AF90" s="64">
        <v>0.86</v>
      </c>
      <c r="AG90" s="64">
        <v>0.95</v>
      </c>
      <c r="AH90" s="64">
        <v>0.94</v>
      </c>
      <c r="AI90" s="64">
        <v>0.88</v>
      </c>
      <c r="AJ90" s="64">
        <v>0.84</v>
      </c>
      <c r="AK90" s="64">
        <v>0.84</v>
      </c>
      <c r="AL90" s="64" t="e">
        <v>#DIV/0!</v>
      </c>
      <c r="AM90" s="64"/>
      <c r="AN90" s="64"/>
      <c r="AO90" s="64"/>
      <c r="AP90" s="64"/>
      <c r="AQ90" s="64"/>
      <c r="AR90" s="64"/>
      <c r="AS90" s="64"/>
      <c r="AT90" s="64"/>
      <c r="AU90" s="64"/>
      <c r="AV90" s="79"/>
    </row>
    <row r="91" spans="1:48" x14ac:dyDescent="0.3">
      <c r="A91" s="80" t="s">
        <v>317</v>
      </c>
      <c r="B91" s="1" t="s">
        <v>35</v>
      </c>
      <c r="M91" s="80" t="s">
        <v>317</v>
      </c>
      <c r="N91" s="1" t="s">
        <v>35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8">
        <v>0.01</v>
      </c>
      <c r="Z91" s="8">
        <v>0.04</v>
      </c>
      <c r="AA91" s="8">
        <v>0.04</v>
      </c>
      <c r="AB91" s="8">
        <v>0.04</v>
      </c>
      <c r="AC91" s="8">
        <v>0.05</v>
      </c>
      <c r="AD91" s="8">
        <v>0.09</v>
      </c>
      <c r="AE91" s="8">
        <v>0.11</v>
      </c>
      <c r="AF91" s="8">
        <v>0.11</v>
      </c>
      <c r="AG91" s="8">
        <v>0.03</v>
      </c>
      <c r="AH91" s="8">
        <v>0.04</v>
      </c>
      <c r="AI91" s="8">
        <v>0.11</v>
      </c>
      <c r="AJ91" s="8">
        <v>0.14000000000000001</v>
      </c>
      <c r="AK91" s="8">
        <v>0.15</v>
      </c>
      <c r="AL91" s="8" t="e">
        <v>#DIV/0!</v>
      </c>
      <c r="AM91" s="8"/>
      <c r="AN91" s="8"/>
      <c r="AO91" s="8"/>
      <c r="AP91" s="8"/>
      <c r="AQ91" s="8"/>
      <c r="AR91" s="8"/>
      <c r="AS91" s="8"/>
      <c r="AT91" s="8"/>
      <c r="AU91" s="8"/>
      <c r="AV91" s="81"/>
    </row>
    <row r="92" spans="1:48" x14ac:dyDescent="0.3">
      <c r="A92" s="82" t="s">
        <v>317</v>
      </c>
      <c r="B92" s="83">
        <v>0</v>
      </c>
      <c r="M92" s="82" t="s">
        <v>317</v>
      </c>
      <c r="N92" s="83">
        <v>0</v>
      </c>
      <c r="O92" s="84">
        <v>0</v>
      </c>
      <c r="P92" s="84">
        <v>0</v>
      </c>
      <c r="Q92" s="84">
        <v>0</v>
      </c>
      <c r="R92" s="84">
        <v>0</v>
      </c>
      <c r="S92" s="84">
        <v>0</v>
      </c>
      <c r="T92" s="84">
        <v>0</v>
      </c>
      <c r="U92" s="84">
        <v>0</v>
      </c>
      <c r="V92" s="84">
        <v>0</v>
      </c>
      <c r="W92" s="84">
        <v>0</v>
      </c>
      <c r="X92" s="84">
        <v>0</v>
      </c>
      <c r="Y92" s="73">
        <v>0</v>
      </c>
      <c r="Z92" s="73">
        <v>0</v>
      </c>
      <c r="AA92" s="73">
        <v>0.01</v>
      </c>
      <c r="AB92" s="73">
        <v>0.01</v>
      </c>
      <c r="AC92" s="73">
        <v>0.03</v>
      </c>
      <c r="AD92" s="73">
        <v>0.02</v>
      </c>
      <c r="AE92" s="73">
        <v>0.03</v>
      </c>
      <c r="AF92" s="73">
        <v>0.03</v>
      </c>
      <c r="AG92" s="73">
        <v>0.02</v>
      </c>
      <c r="AH92" s="73">
        <v>0.02</v>
      </c>
      <c r="AI92" s="73">
        <v>0.01</v>
      </c>
      <c r="AJ92" s="73">
        <v>0.02</v>
      </c>
      <c r="AK92" s="73">
        <v>0.01</v>
      </c>
      <c r="AL92" s="73" t="e">
        <v>#DIV/0!</v>
      </c>
      <c r="AM92" s="73"/>
      <c r="AN92" s="73"/>
      <c r="AO92" s="73"/>
      <c r="AP92" s="73"/>
      <c r="AQ92" s="73"/>
      <c r="AR92" s="73"/>
      <c r="AS92" s="73"/>
      <c r="AT92" s="73"/>
      <c r="AU92" s="73"/>
      <c r="AV92" s="85"/>
    </row>
    <row r="93" spans="1:48" x14ac:dyDescent="0.3">
      <c r="A93" s="76" t="s">
        <v>318</v>
      </c>
      <c r="B93" s="77" t="s">
        <v>582</v>
      </c>
      <c r="M93" s="76" t="s">
        <v>318</v>
      </c>
      <c r="N93" s="77" t="s">
        <v>582</v>
      </c>
      <c r="O93" s="78">
        <v>0.92</v>
      </c>
      <c r="P93" s="78">
        <v>0.93</v>
      </c>
      <c r="Q93" s="78">
        <v>0.95</v>
      </c>
      <c r="R93" s="78">
        <v>0.96</v>
      </c>
      <c r="S93" s="78">
        <v>0.97</v>
      </c>
      <c r="T93" s="78">
        <v>0.98</v>
      </c>
      <c r="U93" s="78">
        <v>0.97</v>
      </c>
      <c r="V93" s="78">
        <v>0.98</v>
      </c>
      <c r="W93" s="78">
        <v>0.95</v>
      </c>
      <c r="X93" s="78">
        <v>0.96</v>
      </c>
      <c r="Y93" s="64">
        <v>0.92</v>
      </c>
      <c r="Z93" s="64">
        <v>0.93</v>
      </c>
      <c r="AA93" s="64">
        <v>0.94</v>
      </c>
      <c r="AB93" s="64">
        <v>0.93</v>
      </c>
      <c r="AC93" s="64">
        <v>0.91</v>
      </c>
      <c r="AD93" s="64">
        <v>0.9</v>
      </c>
      <c r="AE93" s="64">
        <v>0.93</v>
      </c>
      <c r="AF93" s="64">
        <v>0.9</v>
      </c>
      <c r="AG93" s="64">
        <v>0.9</v>
      </c>
      <c r="AH93" s="64">
        <v>0.92</v>
      </c>
      <c r="AI93" s="64">
        <v>0.92</v>
      </c>
      <c r="AJ93" s="64">
        <v>0.92</v>
      </c>
      <c r="AK93" s="64">
        <v>0.94</v>
      </c>
      <c r="AL93" s="64" t="e">
        <v>#DIV/0!</v>
      </c>
      <c r="AM93" s="64"/>
      <c r="AN93" s="64"/>
      <c r="AO93" s="64"/>
      <c r="AP93" s="64"/>
      <c r="AQ93" s="64"/>
      <c r="AR93" s="64"/>
      <c r="AS93" s="64"/>
      <c r="AT93" s="64"/>
      <c r="AU93" s="64"/>
      <c r="AV93" s="79"/>
    </row>
    <row r="94" spans="1:48" x14ac:dyDescent="0.3">
      <c r="A94" s="80" t="s">
        <v>318</v>
      </c>
      <c r="B94" s="1" t="s">
        <v>35</v>
      </c>
      <c r="M94" s="80" t="s">
        <v>318</v>
      </c>
      <c r="N94" s="1" t="s">
        <v>35</v>
      </c>
      <c r="O94" s="11">
        <v>0.08</v>
      </c>
      <c r="P94" s="11">
        <v>7.0000000000000007E-2</v>
      </c>
      <c r="Q94" s="11">
        <v>0.05</v>
      </c>
      <c r="R94" s="11">
        <v>0.04</v>
      </c>
      <c r="S94" s="11">
        <v>0.03</v>
      </c>
      <c r="T94" s="11">
        <v>0.02</v>
      </c>
      <c r="U94" s="11">
        <v>0.03</v>
      </c>
      <c r="V94" s="11">
        <v>0.02</v>
      </c>
      <c r="W94" s="11">
        <v>0.05</v>
      </c>
      <c r="X94" s="11">
        <v>0.03</v>
      </c>
      <c r="Y94" s="8">
        <v>0.06</v>
      </c>
      <c r="Z94" s="8">
        <v>0.04</v>
      </c>
      <c r="AA94" s="8">
        <v>0.03</v>
      </c>
      <c r="AB94" s="8">
        <v>0.05</v>
      </c>
      <c r="AC94" s="8">
        <v>7.0000000000000007E-2</v>
      </c>
      <c r="AD94" s="8">
        <v>7.0000000000000007E-2</v>
      </c>
      <c r="AE94" s="8">
        <v>0.04</v>
      </c>
      <c r="AF94" s="8">
        <v>0.06</v>
      </c>
      <c r="AG94" s="8">
        <v>0.06</v>
      </c>
      <c r="AH94" s="8">
        <v>0.05</v>
      </c>
      <c r="AI94" s="8">
        <v>0.05</v>
      </c>
      <c r="AJ94" s="8">
        <v>0.06</v>
      </c>
      <c r="AK94" s="8">
        <v>0.03</v>
      </c>
      <c r="AL94" s="8" t="e">
        <v>#DIV/0!</v>
      </c>
      <c r="AM94" s="8"/>
      <c r="AN94" s="8"/>
      <c r="AO94" s="8"/>
      <c r="AP94" s="8"/>
      <c r="AQ94" s="8"/>
      <c r="AR94" s="8"/>
      <c r="AS94" s="8"/>
      <c r="AT94" s="8"/>
      <c r="AU94" s="8"/>
      <c r="AV94" s="81"/>
    </row>
    <row r="95" spans="1:48" x14ac:dyDescent="0.3">
      <c r="A95" s="82" t="s">
        <v>318</v>
      </c>
      <c r="B95" s="83">
        <v>0</v>
      </c>
      <c r="M95" s="82" t="s">
        <v>318</v>
      </c>
      <c r="N95" s="83">
        <v>0</v>
      </c>
      <c r="O95" s="84">
        <v>0</v>
      </c>
      <c r="P95" s="84">
        <v>0</v>
      </c>
      <c r="Q95" s="84">
        <v>0</v>
      </c>
      <c r="R95" s="84">
        <v>0</v>
      </c>
      <c r="S95" s="84">
        <v>0</v>
      </c>
      <c r="T95" s="84">
        <v>0</v>
      </c>
      <c r="U95" s="84">
        <v>0</v>
      </c>
      <c r="V95" s="84">
        <v>0</v>
      </c>
      <c r="W95" s="84">
        <v>0</v>
      </c>
      <c r="X95" s="84">
        <v>0.01</v>
      </c>
      <c r="Y95" s="73">
        <v>0.02</v>
      </c>
      <c r="Z95" s="73">
        <v>0.03</v>
      </c>
      <c r="AA95" s="73">
        <v>0.03</v>
      </c>
      <c r="AB95" s="73">
        <v>0.02</v>
      </c>
      <c r="AC95" s="73">
        <v>0.03</v>
      </c>
      <c r="AD95" s="73">
        <v>0.03</v>
      </c>
      <c r="AE95" s="73">
        <v>0.03</v>
      </c>
      <c r="AF95" s="73">
        <v>0.05</v>
      </c>
      <c r="AG95" s="73">
        <v>0.04</v>
      </c>
      <c r="AH95" s="73">
        <v>0.04</v>
      </c>
      <c r="AI95" s="73">
        <v>0.03</v>
      </c>
      <c r="AJ95" s="73">
        <v>0.02</v>
      </c>
      <c r="AK95" s="73">
        <v>0.03</v>
      </c>
      <c r="AL95" s="73" t="e">
        <v>#DIV/0!</v>
      </c>
      <c r="AM95" s="73"/>
      <c r="AN95" s="73"/>
      <c r="AO95" s="73"/>
      <c r="AP95" s="73"/>
      <c r="AQ95" s="73"/>
      <c r="AR95" s="73"/>
      <c r="AS95" s="73"/>
      <c r="AT95" s="73"/>
      <c r="AU95" s="73"/>
      <c r="AV95" s="85"/>
    </row>
    <row r="96" spans="1:48" x14ac:dyDescent="0.3">
      <c r="A96" s="76" t="s">
        <v>10</v>
      </c>
      <c r="B96" s="77" t="s">
        <v>582</v>
      </c>
      <c r="M96" s="76" t="s">
        <v>10</v>
      </c>
      <c r="N96" s="77" t="s">
        <v>582</v>
      </c>
      <c r="O96" s="78">
        <v>0.94</v>
      </c>
      <c r="P96" s="78">
        <v>0.94</v>
      </c>
      <c r="Q96" s="78">
        <v>0.89</v>
      </c>
      <c r="R96" s="78">
        <v>0.95</v>
      </c>
      <c r="S96" s="78">
        <v>0.98</v>
      </c>
      <c r="T96" s="78">
        <v>0.95</v>
      </c>
      <c r="U96" s="78">
        <v>0.98</v>
      </c>
      <c r="V96" s="78">
        <v>1</v>
      </c>
      <c r="W96" s="78">
        <v>0.95</v>
      </c>
      <c r="X96" s="78">
        <v>0.92</v>
      </c>
      <c r="Y96" s="64">
        <v>0.87</v>
      </c>
      <c r="Z96" s="64">
        <v>0.83</v>
      </c>
      <c r="AA96" s="64">
        <v>0.91</v>
      </c>
      <c r="AB96" s="64">
        <v>0.81</v>
      </c>
      <c r="AC96" s="64">
        <v>0.79</v>
      </c>
      <c r="AD96" s="64">
        <v>0.85</v>
      </c>
      <c r="AE96" s="64">
        <v>0.9</v>
      </c>
      <c r="AF96" s="64">
        <v>0.91</v>
      </c>
      <c r="AG96" s="64">
        <v>0.89</v>
      </c>
      <c r="AH96" s="64">
        <v>0.9</v>
      </c>
      <c r="AI96" s="64">
        <v>0.87</v>
      </c>
      <c r="AJ96" s="64">
        <v>0.84</v>
      </c>
      <c r="AK96" s="64">
        <v>0.97</v>
      </c>
      <c r="AL96" s="64" t="e">
        <v>#DIV/0!</v>
      </c>
      <c r="AM96" s="64"/>
      <c r="AN96" s="64"/>
      <c r="AO96" s="64"/>
      <c r="AP96" s="64"/>
      <c r="AQ96" s="64"/>
      <c r="AR96" s="64"/>
      <c r="AS96" s="64"/>
      <c r="AT96" s="64"/>
      <c r="AU96" s="64"/>
      <c r="AV96" s="79"/>
    </row>
    <row r="97" spans="1:48" x14ac:dyDescent="0.3">
      <c r="A97" s="80" t="s">
        <v>10</v>
      </c>
      <c r="B97" s="1" t="s">
        <v>35</v>
      </c>
      <c r="M97" s="80" t="s">
        <v>10</v>
      </c>
      <c r="N97" s="1" t="s">
        <v>35</v>
      </c>
      <c r="O97" s="11">
        <v>0.06</v>
      </c>
      <c r="P97" s="11">
        <v>0.06</v>
      </c>
      <c r="Q97" s="11">
        <v>0.11</v>
      </c>
      <c r="R97" s="11">
        <v>0.05</v>
      </c>
      <c r="S97" s="11">
        <v>0.02</v>
      </c>
      <c r="T97" s="11">
        <v>0.05</v>
      </c>
      <c r="U97" s="11">
        <v>0.02</v>
      </c>
      <c r="V97" s="11">
        <v>0</v>
      </c>
      <c r="W97" s="11">
        <v>0.05</v>
      </c>
      <c r="X97" s="11">
        <v>0.06</v>
      </c>
      <c r="Y97" s="8">
        <v>0.05</v>
      </c>
      <c r="Z97" s="8">
        <v>0.09</v>
      </c>
      <c r="AA97" s="8">
        <v>0.03</v>
      </c>
      <c r="AB97" s="8">
        <v>0.11</v>
      </c>
      <c r="AC97" s="8">
        <v>0.13</v>
      </c>
      <c r="AD97" s="8">
        <v>0.06</v>
      </c>
      <c r="AE97" s="8">
        <v>0.01</v>
      </c>
      <c r="AF97" s="8">
        <v>0.01</v>
      </c>
      <c r="AG97" s="8">
        <v>0.01</v>
      </c>
      <c r="AH97" s="8">
        <v>0.01</v>
      </c>
      <c r="AI97" s="8">
        <v>0.06</v>
      </c>
      <c r="AJ97" s="8">
        <v>0.13</v>
      </c>
      <c r="AK97" s="8">
        <v>0</v>
      </c>
      <c r="AL97" s="8" t="e">
        <v>#DIV/0!</v>
      </c>
      <c r="AM97" s="8"/>
      <c r="AN97" s="8"/>
      <c r="AO97" s="8"/>
      <c r="AP97" s="8"/>
      <c r="AQ97" s="8"/>
      <c r="AR97" s="8"/>
      <c r="AS97" s="8"/>
      <c r="AT97" s="8"/>
      <c r="AU97" s="8"/>
      <c r="AV97" s="81"/>
    </row>
    <row r="98" spans="1:48" x14ac:dyDescent="0.3">
      <c r="A98" s="82" t="s">
        <v>10</v>
      </c>
      <c r="B98" s="83">
        <v>0</v>
      </c>
      <c r="M98" s="82" t="s">
        <v>10</v>
      </c>
      <c r="N98" s="83">
        <v>0</v>
      </c>
      <c r="O98" s="84">
        <v>0</v>
      </c>
      <c r="P98" s="84">
        <v>0</v>
      </c>
      <c r="Q98" s="84">
        <v>0</v>
      </c>
      <c r="R98" s="84">
        <v>0</v>
      </c>
      <c r="S98" s="84">
        <v>0</v>
      </c>
      <c r="T98" s="84">
        <v>0</v>
      </c>
      <c r="U98" s="84">
        <v>0</v>
      </c>
      <c r="V98" s="84">
        <v>0</v>
      </c>
      <c r="W98" s="84">
        <v>0</v>
      </c>
      <c r="X98" s="84">
        <v>0.02</v>
      </c>
      <c r="Y98" s="73">
        <v>0.08</v>
      </c>
      <c r="Z98" s="73">
        <v>7.0000000000000007E-2</v>
      </c>
      <c r="AA98" s="73">
        <v>0.05</v>
      </c>
      <c r="AB98" s="73">
        <v>0.08</v>
      </c>
      <c r="AC98" s="73">
        <v>0.08</v>
      </c>
      <c r="AD98" s="73">
        <v>0.09</v>
      </c>
      <c r="AE98" s="73">
        <v>0.09</v>
      </c>
      <c r="AF98" s="73">
        <v>0.09</v>
      </c>
      <c r="AG98" s="73">
        <v>0.1</v>
      </c>
      <c r="AH98" s="73">
        <v>0.08</v>
      </c>
      <c r="AI98" s="73">
        <v>7.0000000000000007E-2</v>
      </c>
      <c r="AJ98" s="73">
        <v>0.03</v>
      </c>
      <c r="AK98" s="73">
        <v>0.03</v>
      </c>
      <c r="AL98" s="73" t="e">
        <v>#DIV/0!</v>
      </c>
      <c r="AM98" s="73"/>
      <c r="AN98" s="73"/>
      <c r="AO98" s="73"/>
      <c r="AP98" s="73"/>
      <c r="AQ98" s="73"/>
      <c r="AR98" s="73"/>
      <c r="AS98" s="73"/>
      <c r="AT98" s="73"/>
      <c r="AU98" s="73"/>
      <c r="AV98" s="85"/>
    </row>
    <row r="99" spans="1:48" x14ac:dyDescent="0.3">
      <c r="A99" s="76" t="s">
        <v>320</v>
      </c>
      <c r="B99" s="77" t="s">
        <v>582</v>
      </c>
      <c r="M99" s="76" t="s">
        <v>320</v>
      </c>
      <c r="N99" s="77" t="s">
        <v>582</v>
      </c>
      <c r="O99" s="78">
        <v>0.99</v>
      </c>
      <c r="P99" s="78">
        <v>1</v>
      </c>
      <c r="Q99" s="78">
        <v>1</v>
      </c>
      <c r="R99" s="78">
        <v>0.99</v>
      </c>
      <c r="S99" s="78">
        <v>0.99</v>
      </c>
      <c r="T99" s="78">
        <v>1</v>
      </c>
      <c r="U99" s="78">
        <v>1</v>
      </c>
      <c r="V99" s="78">
        <v>1</v>
      </c>
      <c r="W99" s="78">
        <v>0.99</v>
      </c>
      <c r="X99" s="78">
        <v>0.98</v>
      </c>
      <c r="Y99" s="64">
        <v>0.95</v>
      </c>
      <c r="Z99" s="64">
        <v>0.93</v>
      </c>
      <c r="AA99" s="64">
        <v>0.93</v>
      </c>
      <c r="AB99" s="64">
        <v>0.91</v>
      </c>
      <c r="AC99" s="64">
        <v>0.91</v>
      </c>
      <c r="AD99" s="64">
        <v>0.9</v>
      </c>
      <c r="AE99" s="64">
        <v>0.88</v>
      </c>
      <c r="AF99" s="64">
        <v>0.86</v>
      </c>
      <c r="AG99" s="64">
        <v>0.89</v>
      </c>
      <c r="AH99" s="64">
        <v>0.87</v>
      </c>
      <c r="AI99" s="64">
        <v>0.87</v>
      </c>
      <c r="AJ99" s="64">
        <v>0.88</v>
      </c>
      <c r="AK99" s="64">
        <v>0.89</v>
      </c>
      <c r="AL99" s="64" t="e">
        <v>#DIV/0!</v>
      </c>
      <c r="AM99" s="64"/>
      <c r="AN99" s="64"/>
      <c r="AO99" s="64"/>
      <c r="AP99" s="64"/>
      <c r="AQ99" s="64"/>
      <c r="AR99" s="64"/>
      <c r="AS99" s="64"/>
      <c r="AT99" s="64"/>
      <c r="AU99" s="64"/>
      <c r="AV99" s="79"/>
    </row>
    <row r="100" spans="1:48" x14ac:dyDescent="0.3">
      <c r="A100" s="80" t="s">
        <v>320</v>
      </c>
      <c r="B100" s="1" t="s">
        <v>35</v>
      </c>
      <c r="M100" s="80" t="s">
        <v>320</v>
      </c>
      <c r="N100" s="1" t="s">
        <v>35</v>
      </c>
      <c r="O100" s="11">
        <v>0.01</v>
      </c>
      <c r="P100" s="11">
        <v>0</v>
      </c>
      <c r="Q100" s="11">
        <v>0</v>
      </c>
      <c r="R100" s="11">
        <v>0.01</v>
      </c>
      <c r="S100" s="11">
        <v>0.01</v>
      </c>
      <c r="T100" s="11">
        <v>0</v>
      </c>
      <c r="U100" s="11">
        <v>0</v>
      </c>
      <c r="V100" s="11">
        <v>0</v>
      </c>
      <c r="W100" s="11">
        <v>0.01</v>
      </c>
      <c r="X100" s="11">
        <v>0.01</v>
      </c>
      <c r="Y100" s="8">
        <v>0.02</v>
      </c>
      <c r="Z100" s="8">
        <v>0.02</v>
      </c>
      <c r="AA100" s="8">
        <v>0.01</v>
      </c>
      <c r="AB100" s="8">
        <v>0.02</v>
      </c>
      <c r="AC100" s="8">
        <v>0.01</v>
      </c>
      <c r="AD100" s="8">
        <v>0.02</v>
      </c>
      <c r="AE100" s="8">
        <v>0.02</v>
      </c>
      <c r="AF100" s="8">
        <v>0.03</v>
      </c>
      <c r="AG100" s="8">
        <v>0.02</v>
      </c>
      <c r="AH100" s="8">
        <v>0.03</v>
      </c>
      <c r="AI100" s="8">
        <v>0.03</v>
      </c>
      <c r="AJ100" s="8">
        <v>0.02</v>
      </c>
      <c r="AK100" s="8">
        <v>0.02</v>
      </c>
      <c r="AL100" s="8" t="e">
        <v>#DIV/0!</v>
      </c>
      <c r="AM100" s="8"/>
      <c r="AN100" s="8"/>
      <c r="AO100" s="8"/>
      <c r="AP100" s="8"/>
      <c r="AQ100" s="8"/>
      <c r="AR100" s="8"/>
      <c r="AS100" s="8"/>
      <c r="AT100" s="8"/>
      <c r="AU100" s="8"/>
      <c r="AV100" s="81"/>
    </row>
    <row r="101" spans="1:48" x14ac:dyDescent="0.3">
      <c r="A101" s="82" t="s">
        <v>320</v>
      </c>
      <c r="B101" s="83">
        <v>0</v>
      </c>
      <c r="M101" s="82" t="s">
        <v>320</v>
      </c>
      <c r="N101" s="83">
        <v>0</v>
      </c>
      <c r="O101" s="84">
        <v>0</v>
      </c>
      <c r="P101" s="84">
        <v>0</v>
      </c>
      <c r="Q101" s="84">
        <v>0</v>
      </c>
      <c r="R101" s="84">
        <v>0</v>
      </c>
      <c r="S101" s="84">
        <v>0</v>
      </c>
      <c r="T101" s="84">
        <v>0</v>
      </c>
      <c r="U101" s="84">
        <v>0</v>
      </c>
      <c r="V101" s="84">
        <v>0</v>
      </c>
      <c r="W101" s="84">
        <v>0</v>
      </c>
      <c r="X101" s="84">
        <v>0.01</v>
      </c>
      <c r="Y101" s="73">
        <v>0.04</v>
      </c>
      <c r="Z101" s="73">
        <v>0.05</v>
      </c>
      <c r="AA101" s="73">
        <v>0.06</v>
      </c>
      <c r="AB101" s="73">
        <v>7.0000000000000007E-2</v>
      </c>
      <c r="AC101" s="73">
        <v>0.08</v>
      </c>
      <c r="AD101" s="73">
        <v>0.09</v>
      </c>
      <c r="AE101" s="73">
        <v>0.1</v>
      </c>
      <c r="AF101" s="73">
        <v>0.11</v>
      </c>
      <c r="AG101" s="73">
        <v>0.1</v>
      </c>
      <c r="AH101" s="73">
        <v>0.1</v>
      </c>
      <c r="AI101" s="73">
        <v>0.1</v>
      </c>
      <c r="AJ101" s="73">
        <v>0.1</v>
      </c>
      <c r="AK101" s="73">
        <v>0.09</v>
      </c>
      <c r="AL101" s="73" t="e">
        <v>#DIV/0!</v>
      </c>
      <c r="AM101" s="73"/>
      <c r="AN101" s="73"/>
      <c r="AO101" s="73"/>
      <c r="AP101" s="73"/>
      <c r="AQ101" s="73"/>
      <c r="AR101" s="73"/>
      <c r="AS101" s="73"/>
      <c r="AT101" s="73"/>
      <c r="AU101" s="73"/>
      <c r="AV101" s="85"/>
    </row>
    <row r="102" spans="1:48" x14ac:dyDescent="0.3">
      <c r="A102" s="76" t="s">
        <v>11</v>
      </c>
      <c r="B102" s="77" t="s">
        <v>582</v>
      </c>
      <c r="M102" s="76" t="s">
        <v>11</v>
      </c>
      <c r="N102" s="77" t="s">
        <v>582</v>
      </c>
      <c r="O102" s="78">
        <v>1</v>
      </c>
      <c r="P102" s="78">
        <v>1</v>
      </c>
      <c r="Q102" s="78">
        <v>1</v>
      </c>
      <c r="R102" s="78">
        <v>1</v>
      </c>
      <c r="S102" s="78">
        <v>1</v>
      </c>
      <c r="T102" s="78">
        <v>1</v>
      </c>
      <c r="U102" s="78">
        <v>1</v>
      </c>
      <c r="V102" s="78">
        <v>1</v>
      </c>
      <c r="W102" s="78">
        <v>1</v>
      </c>
      <c r="X102" s="78">
        <v>1</v>
      </c>
      <c r="Y102" s="64">
        <v>0.91</v>
      </c>
      <c r="Z102" s="64">
        <v>0.95</v>
      </c>
      <c r="AA102" s="64">
        <v>0.95</v>
      </c>
      <c r="AB102" s="64">
        <v>0.96</v>
      </c>
      <c r="AC102" s="64">
        <v>0.94</v>
      </c>
      <c r="AD102" s="64">
        <v>0.94</v>
      </c>
      <c r="AE102" s="64">
        <v>0.93</v>
      </c>
      <c r="AF102" s="64">
        <v>0.92</v>
      </c>
      <c r="AG102" s="64">
        <v>0.91</v>
      </c>
      <c r="AH102" s="64">
        <v>0.92</v>
      </c>
      <c r="AI102" s="64">
        <v>0.91</v>
      </c>
      <c r="AJ102" s="64">
        <v>0.92</v>
      </c>
      <c r="AK102" s="64">
        <v>0.92</v>
      </c>
      <c r="AL102" s="64" t="e">
        <v>#DIV/0!</v>
      </c>
      <c r="AM102" s="64"/>
      <c r="AN102" s="64"/>
      <c r="AO102" s="64"/>
      <c r="AP102" s="64"/>
      <c r="AQ102" s="64"/>
      <c r="AR102" s="64"/>
      <c r="AS102" s="64"/>
      <c r="AT102" s="64"/>
      <c r="AU102" s="64"/>
      <c r="AV102" s="79"/>
    </row>
    <row r="103" spans="1:48" x14ac:dyDescent="0.3">
      <c r="A103" s="80" t="s">
        <v>11</v>
      </c>
      <c r="B103" s="1" t="s">
        <v>35</v>
      </c>
      <c r="M103" s="80" t="s">
        <v>11</v>
      </c>
      <c r="N103" s="1" t="s">
        <v>35</v>
      </c>
      <c r="O103" s="47">
        <v>0</v>
      </c>
      <c r="P103" s="47">
        <v>0</v>
      </c>
      <c r="Q103" s="47">
        <v>0</v>
      </c>
      <c r="R103" s="47">
        <v>0</v>
      </c>
      <c r="S103" s="47">
        <v>0</v>
      </c>
      <c r="T103" s="47">
        <v>0</v>
      </c>
      <c r="U103" s="47">
        <v>0</v>
      </c>
      <c r="V103" s="47">
        <v>0</v>
      </c>
      <c r="W103" s="47">
        <v>0</v>
      </c>
      <c r="X103" s="47">
        <v>0</v>
      </c>
      <c r="Y103" s="8">
        <v>0</v>
      </c>
      <c r="Z103" s="8">
        <v>0</v>
      </c>
      <c r="AA103" s="8">
        <v>0.01</v>
      </c>
      <c r="AB103" s="8">
        <v>0.01</v>
      </c>
      <c r="AC103" s="8">
        <v>0</v>
      </c>
      <c r="AD103" s="8">
        <v>0</v>
      </c>
      <c r="AE103" s="8">
        <v>0</v>
      </c>
      <c r="AF103" s="8">
        <v>0</v>
      </c>
      <c r="AG103" s="8">
        <v>0.01</v>
      </c>
      <c r="AH103" s="8">
        <v>0</v>
      </c>
      <c r="AI103" s="8">
        <v>0</v>
      </c>
      <c r="AJ103" s="8">
        <v>0.01</v>
      </c>
      <c r="AK103" s="8">
        <v>0.01</v>
      </c>
      <c r="AL103" s="8" t="e">
        <v>#DIV/0!</v>
      </c>
      <c r="AM103" s="8"/>
      <c r="AN103" s="8"/>
      <c r="AO103" s="8"/>
      <c r="AP103" s="8"/>
      <c r="AQ103" s="8"/>
      <c r="AR103" s="8"/>
      <c r="AS103" s="8"/>
      <c r="AT103" s="8"/>
      <c r="AU103" s="8"/>
      <c r="AV103" s="81"/>
    </row>
    <row r="104" spans="1:48" x14ac:dyDescent="0.3">
      <c r="A104" s="82" t="s">
        <v>11</v>
      </c>
      <c r="B104" s="83">
        <v>0</v>
      </c>
      <c r="M104" s="82" t="s">
        <v>11</v>
      </c>
      <c r="N104" s="83">
        <v>0</v>
      </c>
      <c r="O104" s="119">
        <v>0</v>
      </c>
      <c r="P104" s="119">
        <v>0</v>
      </c>
      <c r="Q104" s="119">
        <v>0</v>
      </c>
      <c r="R104" s="119">
        <v>0</v>
      </c>
      <c r="S104" s="119">
        <v>0</v>
      </c>
      <c r="T104" s="119">
        <v>0</v>
      </c>
      <c r="U104" s="119">
        <v>0</v>
      </c>
      <c r="V104" s="119">
        <v>0</v>
      </c>
      <c r="W104" s="119">
        <v>0</v>
      </c>
      <c r="X104" s="119">
        <v>0</v>
      </c>
      <c r="Y104" s="73">
        <v>0.09</v>
      </c>
      <c r="Z104" s="73">
        <v>0.05</v>
      </c>
      <c r="AA104" s="73">
        <v>0.04</v>
      </c>
      <c r="AB104" s="73">
        <v>0.03</v>
      </c>
      <c r="AC104" s="73">
        <v>0.05</v>
      </c>
      <c r="AD104" s="73">
        <v>0.06</v>
      </c>
      <c r="AE104" s="73">
        <v>7.0000000000000007E-2</v>
      </c>
      <c r="AF104" s="73">
        <v>0.08</v>
      </c>
      <c r="AG104" s="73">
        <v>0.09</v>
      </c>
      <c r="AH104" s="73">
        <v>0.08</v>
      </c>
      <c r="AI104" s="73">
        <v>0.09</v>
      </c>
      <c r="AJ104" s="73">
        <v>0.08</v>
      </c>
      <c r="AK104" s="73">
        <v>7.0000000000000007E-2</v>
      </c>
      <c r="AL104" s="73" t="e">
        <v>#DIV/0!</v>
      </c>
      <c r="AM104" s="73"/>
      <c r="AN104" s="73"/>
      <c r="AO104" s="73"/>
      <c r="AP104" s="73"/>
      <c r="AQ104" s="73"/>
      <c r="AR104" s="73"/>
      <c r="AS104" s="73"/>
      <c r="AT104" s="73"/>
      <c r="AU104" s="73"/>
      <c r="AV104" s="85"/>
    </row>
    <row r="105" spans="1:48" x14ac:dyDescent="0.3">
      <c r="A105" s="76" t="s">
        <v>12</v>
      </c>
      <c r="B105" s="77" t="s">
        <v>582</v>
      </c>
      <c r="M105" s="76" t="s">
        <v>12</v>
      </c>
      <c r="N105" s="77" t="s">
        <v>582</v>
      </c>
      <c r="O105" s="120">
        <v>0.89</v>
      </c>
      <c r="P105" s="120">
        <v>0.97</v>
      </c>
      <c r="Q105" s="120">
        <v>0.99</v>
      </c>
      <c r="R105" s="120">
        <v>0.98</v>
      </c>
      <c r="S105" s="120">
        <v>0.99</v>
      </c>
      <c r="T105" s="120">
        <v>0.99</v>
      </c>
      <c r="U105" s="120">
        <v>0.99</v>
      </c>
      <c r="V105" s="120">
        <v>0.99</v>
      </c>
      <c r="W105" s="120">
        <v>0.99</v>
      </c>
      <c r="X105" s="120">
        <v>0.86</v>
      </c>
      <c r="Y105" s="64">
        <v>0.8</v>
      </c>
      <c r="Z105" s="64">
        <v>0.84</v>
      </c>
      <c r="AA105" s="64">
        <v>0.82</v>
      </c>
      <c r="AB105" s="64">
        <v>0.76</v>
      </c>
      <c r="AC105" s="64">
        <v>0.79</v>
      </c>
      <c r="AD105" s="64">
        <v>0.85</v>
      </c>
      <c r="AE105" s="64">
        <v>0.85</v>
      </c>
      <c r="AF105" s="64">
        <v>0.87</v>
      </c>
      <c r="AG105" s="64">
        <v>0.87</v>
      </c>
      <c r="AH105" s="64">
        <v>0.85</v>
      </c>
      <c r="AI105" s="64">
        <v>0.87</v>
      </c>
      <c r="AJ105" s="64">
        <v>0.91</v>
      </c>
      <c r="AK105" s="64">
        <v>0.9</v>
      </c>
      <c r="AL105" s="64" t="e">
        <v>#DIV/0!</v>
      </c>
      <c r="AM105" s="64"/>
      <c r="AN105" s="64"/>
      <c r="AO105" s="64"/>
      <c r="AP105" s="64"/>
      <c r="AQ105" s="64"/>
      <c r="AR105" s="64"/>
      <c r="AS105" s="64"/>
      <c r="AT105" s="64"/>
      <c r="AU105" s="64"/>
      <c r="AV105" s="79"/>
    </row>
    <row r="106" spans="1:48" x14ac:dyDescent="0.3">
      <c r="A106" s="80" t="s">
        <v>12</v>
      </c>
      <c r="B106" s="1" t="s">
        <v>35</v>
      </c>
      <c r="M106" s="80" t="s">
        <v>12</v>
      </c>
      <c r="N106" s="1" t="s">
        <v>35</v>
      </c>
      <c r="O106" s="47">
        <v>0.11</v>
      </c>
      <c r="P106" s="47">
        <v>0.03</v>
      </c>
      <c r="Q106" s="47">
        <v>0.01</v>
      </c>
      <c r="R106" s="47">
        <v>0.02</v>
      </c>
      <c r="S106" s="47">
        <v>0.01</v>
      </c>
      <c r="T106" s="47">
        <v>0.01</v>
      </c>
      <c r="U106" s="47">
        <v>0.01</v>
      </c>
      <c r="V106" s="47">
        <v>0.01</v>
      </c>
      <c r="W106" s="47">
        <v>0.01</v>
      </c>
      <c r="X106" s="47">
        <v>0.13</v>
      </c>
      <c r="Y106" s="8">
        <v>0.16</v>
      </c>
      <c r="Z106" s="8">
        <v>0.13</v>
      </c>
      <c r="AA106" s="8">
        <v>0.13</v>
      </c>
      <c r="AB106" s="8">
        <v>0.18</v>
      </c>
      <c r="AC106" s="8">
        <v>0.14000000000000001</v>
      </c>
      <c r="AD106" s="8">
        <v>0.08</v>
      </c>
      <c r="AE106" s="8">
        <v>0.09</v>
      </c>
      <c r="AF106" s="8">
        <v>0.08</v>
      </c>
      <c r="AG106" s="8">
        <v>7.0000000000000007E-2</v>
      </c>
      <c r="AH106" s="8">
        <v>0.1</v>
      </c>
      <c r="AI106" s="8">
        <v>0.1</v>
      </c>
      <c r="AJ106" s="8">
        <v>0.05</v>
      </c>
      <c r="AK106" s="8">
        <v>0.06</v>
      </c>
      <c r="AL106" s="8" t="e">
        <v>#DIV/0!</v>
      </c>
      <c r="AM106" s="8"/>
      <c r="AN106" s="8"/>
      <c r="AO106" s="8"/>
      <c r="AP106" s="8"/>
      <c r="AQ106" s="8"/>
      <c r="AR106" s="8"/>
      <c r="AS106" s="8"/>
      <c r="AT106" s="8"/>
      <c r="AU106" s="8"/>
      <c r="AV106" s="81"/>
    </row>
    <row r="107" spans="1:48" x14ac:dyDescent="0.3">
      <c r="A107" s="82" t="s">
        <v>12</v>
      </c>
      <c r="B107" s="83">
        <v>0</v>
      </c>
      <c r="M107" s="82" t="s">
        <v>12</v>
      </c>
      <c r="N107" s="83">
        <v>0</v>
      </c>
      <c r="O107" s="119">
        <v>0</v>
      </c>
      <c r="P107" s="119">
        <v>0</v>
      </c>
      <c r="Q107" s="119">
        <v>0</v>
      </c>
      <c r="R107" s="119">
        <v>0</v>
      </c>
      <c r="S107" s="119">
        <v>0</v>
      </c>
      <c r="T107" s="119">
        <v>0</v>
      </c>
      <c r="U107" s="119">
        <v>0</v>
      </c>
      <c r="V107" s="119">
        <v>0</v>
      </c>
      <c r="W107" s="119">
        <v>0</v>
      </c>
      <c r="X107" s="119">
        <v>0</v>
      </c>
      <c r="Y107" s="73">
        <v>0.04</v>
      </c>
      <c r="Z107" s="73">
        <v>0.04</v>
      </c>
      <c r="AA107" s="73">
        <v>0.05</v>
      </c>
      <c r="AB107" s="73">
        <v>0.05</v>
      </c>
      <c r="AC107" s="73">
        <v>7.0000000000000007E-2</v>
      </c>
      <c r="AD107" s="73">
        <v>7.0000000000000007E-2</v>
      </c>
      <c r="AE107" s="73">
        <v>0.06</v>
      </c>
      <c r="AF107" s="73">
        <v>0.05</v>
      </c>
      <c r="AG107" s="73">
        <v>0.06</v>
      </c>
      <c r="AH107" s="73">
        <v>0.05</v>
      </c>
      <c r="AI107" s="73">
        <v>0.03</v>
      </c>
      <c r="AJ107" s="73">
        <v>0.04</v>
      </c>
      <c r="AK107" s="73">
        <v>0.04</v>
      </c>
      <c r="AL107" s="73" t="e">
        <v>#DIV/0!</v>
      </c>
      <c r="AM107" s="73"/>
      <c r="AN107" s="73"/>
      <c r="AO107" s="73"/>
      <c r="AP107" s="73"/>
      <c r="AQ107" s="73"/>
      <c r="AR107" s="73"/>
      <c r="AS107" s="73"/>
      <c r="AT107" s="73"/>
      <c r="AU107" s="73"/>
      <c r="AV107" s="85"/>
    </row>
    <row r="108" spans="1:48" x14ac:dyDescent="0.3">
      <c r="A108" s="76" t="s">
        <v>13</v>
      </c>
      <c r="B108" s="77" t="s">
        <v>582</v>
      </c>
      <c r="M108" s="76" t="s">
        <v>13</v>
      </c>
      <c r="N108" s="77" t="s">
        <v>582</v>
      </c>
      <c r="O108" s="120">
        <v>1</v>
      </c>
      <c r="P108" s="120">
        <v>1</v>
      </c>
      <c r="Q108" s="120">
        <v>1</v>
      </c>
      <c r="R108" s="120">
        <v>1</v>
      </c>
      <c r="S108" s="120">
        <v>1</v>
      </c>
      <c r="T108" s="120">
        <v>1</v>
      </c>
      <c r="U108" s="120">
        <v>1</v>
      </c>
      <c r="V108" s="120">
        <v>1</v>
      </c>
      <c r="W108" s="120">
        <v>1</v>
      </c>
      <c r="X108" s="120">
        <v>0.99</v>
      </c>
      <c r="Y108" s="64">
        <v>0.97</v>
      </c>
      <c r="Z108" s="64">
        <v>0.95</v>
      </c>
      <c r="AA108" s="64">
        <v>0.88</v>
      </c>
      <c r="AB108" s="64">
        <v>0.99</v>
      </c>
      <c r="AC108" s="64">
        <v>0.99</v>
      </c>
      <c r="AD108" s="64">
        <v>0.99</v>
      </c>
      <c r="AE108" s="64">
        <v>0.98</v>
      </c>
      <c r="AF108" s="64">
        <v>0.98</v>
      </c>
      <c r="AG108" s="64">
        <v>0.99</v>
      </c>
      <c r="AH108" s="64">
        <v>0.97</v>
      </c>
      <c r="AI108" s="64">
        <v>0.97</v>
      </c>
      <c r="AJ108" s="64">
        <v>0.99</v>
      </c>
      <c r="AK108" s="64">
        <v>0.98</v>
      </c>
      <c r="AL108" s="64" t="e">
        <v>#DIV/0!</v>
      </c>
      <c r="AM108" s="64"/>
      <c r="AN108" s="64"/>
      <c r="AO108" s="64"/>
      <c r="AP108" s="64"/>
      <c r="AQ108" s="64"/>
      <c r="AR108" s="64"/>
      <c r="AS108" s="64"/>
      <c r="AT108" s="64"/>
      <c r="AU108" s="64"/>
      <c r="AV108" s="79"/>
    </row>
    <row r="109" spans="1:48" x14ac:dyDescent="0.3">
      <c r="A109" s="80" t="s">
        <v>13</v>
      </c>
      <c r="B109" s="1" t="s">
        <v>35</v>
      </c>
      <c r="M109" s="80" t="s">
        <v>13</v>
      </c>
      <c r="N109" s="1" t="s">
        <v>35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0</v>
      </c>
      <c r="V109" s="47">
        <v>0</v>
      </c>
      <c r="W109" s="47">
        <v>0</v>
      </c>
      <c r="X109" s="47">
        <v>0.01</v>
      </c>
      <c r="Y109" s="8">
        <v>0.03</v>
      </c>
      <c r="Z109" s="8">
        <v>0.05</v>
      </c>
      <c r="AA109" s="8">
        <v>0.12</v>
      </c>
      <c r="AB109" s="8">
        <v>0</v>
      </c>
      <c r="AC109" s="8">
        <v>0</v>
      </c>
      <c r="AD109" s="8">
        <v>0.01</v>
      </c>
      <c r="AE109" s="8">
        <v>0.02</v>
      </c>
      <c r="AF109" s="8">
        <v>0.01</v>
      </c>
      <c r="AG109" s="8">
        <v>0.01</v>
      </c>
      <c r="AH109" s="8">
        <v>0.03</v>
      </c>
      <c r="AI109" s="8">
        <v>0.03</v>
      </c>
      <c r="AJ109" s="8">
        <v>0.01</v>
      </c>
      <c r="AK109" s="8">
        <v>0.01</v>
      </c>
      <c r="AL109" s="8" t="e">
        <v>#DIV/0!</v>
      </c>
      <c r="AM109" s="8"/>
      <c r="AN109" s="8"/>
      <c r="AO109" s="8"/>
      <c r="AP109" s="8"/>
      <c r="AQ109" s="8"/>
      <c r="AR109" s="8"/>
      <c r="AS109" s="8"/>
      <c r="AT109" s="8"/>
      <c r="AU109" s="8"/>
      <c r="AV109" s="81"/>
    </row>
    <row r="110" spans="1:48" x14ac:dyDescent="0.3">
      <c r="A110" s="82" t="s">
        <v>13</v>
      </c>
      <c r="B110" s="83">
        <v>0</v>
      </c>
      <c r="M110" s="82" t="s">
        <v>13</v>
      </c>
      <c r="N110" s="83">
        <v>0</v>
      </c>
      <c r="O110" s="119">
        <v>0</v>
      </c>
      <c r="P110" s="119">
        <v>0</v>
      </c>
      <c r="Q110" s="119">
        <v>0</v>
      </c>
      <c r="R110" s="119">
        <v>0</v>
      </c>
      <c r="S110" s="119">
        <v>0</v>
      </c>
      <c r="T110" s="119">
        <v>0</v>
      </c>
      <c r="U110" s="119">
        <v>0</v>
      </c>
      <c r="V110" s="119">
        <v>0</v>
      </c>
      <c r="W110" s="119">
        <v>0</v>
      </c>
      <c r="X110" s="119">
        <v>0</v>
      </c>
      <c r="Y110" s="73">
        <v>0</v>
      </c>
      <c r="Z110" s="73">
        <v>0</v>
      </c>
      <c r="AA110" s="73">
        <v>0</v>
      </c>
      <c r="AB110" s="73">
        <v>0.01</v>
      </c>
      <c r="AC110" s="73">
        <v>0.01</v>
      </c>
      <c r="AD110" s="73">
        <v>0.01</v>
      </c>
      <c r="AE110" s="73">
        <v>0.01</v>
      </c>
      <c r="AF110" s="73">
        <v>0</v>
      </c>
      <c r="AG110" s="73">
        <v>0</v>
      </c>
      <c r="AH110" s="73">
        <v>0</v>
      </c>
      <c r="AI110" s="73">
        <v>0</v>
      </c>
      <c r="AJ110" s="73">
        <v>0</v>
      </c>
      <c r="AK110" s="73">
        <v>0</v>
      </c>
      <c r="AL110" s="73" t="e">
        <v>#DIV/0!</v>
      </c>
      <c r="AM110" s="73"/>
      <c r="AN110" s="73"/>
      <c r="AO110" s="73"/>
      <c r="AP110" s="73"/>
      <c r="AQ110" s="73"/>
      <c r="AR110" s="73"/>
      <c r="AS110" s="73"/>
      <c r="AT110" s="73"/>
      <c r="AU110" s="73"/>
      <c r="AV110" s="85"/>
    </row>
    <row r="111" spans="1:48" x14ac:dyDescent="0.3">
      <c r="A111" s="76" t="s">
        <v>6</v>
      </c>
      <c r="B111" s="77" t="s">
        <v>582</v>
      </c>
      <c r="M111" s="76" t="s">
        <v>6</v>
      </c>
      <c r="N111" s="77" t="s">
        <v>582</v>
      </c>
      <c r="O111" s="120">
        <v>1</v>
      </c>
      <c r="P111" s="120">
        <v>0.98</v>
      </c>
      <c r="Q111" s="120">
        <v>0.99</v>
      </c>
      <c r="R111" s="120">
        <v>1</v>
      </c>
      <c r="S111" s="120">
        <v>1</v>
      </c>
      <c r="T111" s="120">
        <v>1</v>
      </c>
      <c r="U111" s="120">
        <v>1</v>
      </c>
      <c r="V111" s="120">
        <v>1</v>
      </c>
      <c r="W111" s="120">
        <v>1.27</v>
      </c>
      <c r="X111" s="120">
        <v>1</v>
      </c>
      <c r="Y111" s="64">
        <v>0.93</v>
      </c>
      <c r="Z111" s="64">
        <v>0.74</v>
      </c>
      <c r="AA111" s="64">
        <v>0.83</v>
      </c>
      <c r="AB111" s="64">
        <v>0.91</v>
      </c>
      <c r="AC111" s="64" t="e">
        <v>#DIV/0!</v>
      </c>
      <c r="AD111" s="64">
        <v>0</v>
      </c>
      <c r="AE111" s="64">
        <v>1</v>
      </c>
      <c r="AF111" s="64">
        <v>0</v>
      </c>
      <c r="AG111" s="64">
        <v>0</v>
      </c>
      <c r="AH111" s="64">
        <v>1</v>
      </c>
      <c r="AI111" s="64">
        <v>0</v>
      </c>
      <c r="AJ111" s="64">
        <v>0.97</v>
      </c>
      <c r="AK111" s="64">
        <v>0.06</v>
      </c>
      <c r="AL111" s="64" t="e">
        <v>#DIV/0!</v>
      </c>
      <c r="AM111" s="64"/>
      <c r="AN111" s="64"/>
      <c r="AO111" s="64"/>
      <c r="AP111" s="64"/>
      <c r="AQ111" s="64"/>
      <c r="AR111" s="64"/>
      <c r="AS111" s="64"/>
      <c r="AT111" s="64"/>
      <c r="AU111" s="64"/>
      <c r="AV111" s="79"/>
    </row>
    <row r="112" spans="1:48" x14ac:dyDescent="0.3">
      <c r="A112" s="80" t="s">
        <v>6</v>
      </c>
      <c r="B112" s="1" t="s">
        <v>35</v>
      </c>
      <c r="M112" s="80" t="s">
        <v>6</v>
      </c>
      <c r="N112" s="1" t="s">
        <v>35</v>
      </c>
      <c r="O112" s="47">
        <v>0</v>
      </c>
      <c r="P112" s="47">
        <v>0</v>
      </c>
      <c r="Q112" s="47">
        <v>0</v>
      </c>
      <c r="R112" s="47">
        <v>0</v>
      </c>
      <c r="S112" s="47">
        <v>0</v>
      </c>
      <c r="T112" s="47">
        <v>0</v>
      </c>
      <c r="U112" s="47">
        <v>0</v>
      </c>
      <c r="V112" s="47">
        <v>0</v>
      </c>
      <c r="W112" s="47">
        <v>-0.27</v>
      </c>
      <c r="X112" s="47">
        <v>0</v>
      </c>
      <c r="Y112" s="8">
        <v>0</v>
      </c>
      <c r="Z112" s="8">
        <v>0</v>
      </c>
      <c r="AA112" s="8">
        <v>0</v>
      </c>
      <c r="AB112" s="8">
        <v>0</v>
      </c>
      <c r="AC112" s="8" t="e">
        <v>#DIV/0!</v>
      </c>
      <c r="AD112" s="8">
        <v>0</v>
      </c>
      <c r="AE112" s="8">
        <v>0</v>
      </c>
      <c r="AF112" s="8">
        <v>0.01</v>
      </c>
      <c r="AG112" s="8">
        <v>1.0900000000000001</v>
      </c>
      <c r="AH112" s="8">
        <v>0</v>
      </c>
      <c r="AI112" s="8">
        <v>0</v>
      </c>
      <c r="AJ112" s="8">
        <v>0</v>
      </c>
      <c r="AK112" s="8">
        <v>0</v>
      </c>
      <c r="AL112" s="8" t="e">
        <v>#DIV/0!</v>
      </c>
      <c r="AM112" s="8"/>
      <c r="AN112" s="8"/>
      <c r="AO112" s="8"/>
      <c r="AP112" s="8"/>
      <c r="AQ112" s="8"/>
      <c r="AR112" s="8"/>
      <c r="AS112" s="8"/>
      <c r="AT112" s="8"/>
      <c r="AU112" s="8"/>
      <c r="AV112" s="81"/>
    </row>
    <row r="113" spans="1:48" x14ac:dyDescent="0.3">
      <c r="A113" s="82" t="s">
        <v>6</v>
      </c>
      <c r="B113" s="83">
        <v>0</v>
      </c>
      <c r="M113" s="82" t="s">
        <v>6</v>
      </c>
      <c r="N113" s="83">
        <v>0</v>
      </c>
      <c r="O113" s="119">
        <v>0</v>
      </c>
      <c r="P113" s="119">
        <v>0.02</v>
      </c>
      <c r="Q113" s="119">
        <v>0</v>
      </c>
      <c r="R113" s="119">
        <v>0</v>
      </c>
      <c r="S113" s="119">
        <v>0</v>
      </c>
      <c r="T113" s="119">
        <v>0</v>
      </c>
      <c r="U113" s="119">
        <v>0</v>
      </c>
      <c r="V113" s="119">
        <v>0</v>
      </c>
      <c r="W113" s="119">
        <v>0</v>
      </c>
      <c r="X113" s="119">
        <v>0</v>
      </c>
      <c r="Y113" s="73">
        <v>7.0000000000000007E-2</v>
      </c>
      <c r="Z113" s="73">
        <v>0.26</v>
      </c>
      <c r="AA113" s="73">
        <v>0.17</v>
      </c>
      <c r="AB113" s="73">
        <v>0.09</v>
      </c>
      <c r="AC113" s="73" t="e">
        <v>#DIV/0!</v>
      </c>
      <c r="AD113" s="73">
        <v>1</v>
      </c>
      <c r="AE113" s="73">
        <v>0</v>
      </c>
      <c r="AF113" s="73">
        <v>0.99</v>
      </c>
      <c r="AG113" s="73">
        <v>-0.09</v>
      </c>
      <c r="AH113" s="73">
        <v>0</v>
      </c>
      <c r="AI113" s="73">
        <v>1</v>
      </c>
      <c r="AJ113" s="73">
        <v>0.03</v>
      </c>
      <c r="AK113" s="73">
        <v>0.94</v>
      </c>
      <c r="AL113" s="73" t="e">
        <v>#DIV/0!</v>
      </c>
      <c r="AM113" s="73"/>
      <c r="AN113" s="73"/>
      <c r="AO113" s="73"/>
      <c r="AP113" s="73"/>
      <c r="AQ113" s="73"/>
      <c r="AR113" s="73"/>
      <c r="AS113" s="73"/>
      <c r="AT113" s="73"/>
      <c r="AU113" s="73"/>
      <c r="AV113" s="85"/>
    </row>
    <row r="114" spans="1:48" x14ac:dyDescent="0.3">
      <c r="M114" s="1"/>
      <c r="N114" s="1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</row>
    <row r="115" spans="1:48" x14ac:dyDescent="0.3">
      <c r="M115" s="1"/>
      <c r="N115" s="1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</row>
    <row r="135" spans="1:30" x14ac:dyDescent="0.3">
      <c r="A135" s="1" t="s">
        <v>7</v>
      </c>
      <c r="B135" s="18">
        <v>2021</v>
      </c>
      <c r="C135" s="1">
        <v>2022</v>
      </c>
      <c r="D135" s="1" t="s">
        <v>43</v>
      </c>
      <c r="F135" s="1" t="s">
        <v>7</v>
      </c>
      <c r="G135" s="1" t="s">
        <v>44</v>
      </c>
      <c r="H135" s="1">
        <v>2000</v>
      </c>
      <c r="I135" s="1">
        <v>2001</v>
      </c>
      <c r="J135" s="1">
        <v>2002</v>
      </c>
      <c r="K135" s="1">
        <v>2003</v>
      </c>
      <c r="L135" s="1">
        <v>2004</v>
      </c>
      <c r="M135" s="1">
        <v>2005</v>
      </c>
      <c r="N135" s="1">
        <v>2006</v>
      </c>
      <c r="O135" s="1">
        <v>2017</v>
      </c>
      <c r="P135" s="1">
        <v>2018</v>
      </c>
      <c r="Q135" s="1">
        <v>2019</v>
      </c>
      <c r="R135" s="1">
        <v>2020</v>
      </c>
      <c r="S135" s="1">
        <v>2021</v>
      </c>
      <c r="T135" s="1">
        <v>2022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x14ac:dyDescent="0.3">
      <c r="A136" s="1" t="s">
        <v>8</v>
      </c>
      <c r="B136" s="49">
        <v>0.08</v>
      </c>
      <c r="C136" s="49">
        <v>0.08</v>
      </c>
      <c r="D136" s="49">
        <v>0.14000000000000001</v>
      </c>
      <c r="F136" s="1" t="s">
        <v>8</v>
      </c>
      <c r="G136" s="1" t="s">
        <v>35</v>
      </c>
      <c r="H136" s="8">
        <v>0</v>
      </c>
      <c r="I136" s="8">
        <v>0</v>
      </c>
      <c r="J136" s="8">
        <v>0.02</v>
      </c>
      <c r="K136" s="8">
        <v>0.05</v>
      </c>
      <c r="L136" s="8">
        <v>7.0000000000000007E-2</v>
      </c>
      <c r="M136" s="8">
        <v>0.14000000000000001</v>
      </c>
      <c r="N136" s="8">
        <v>0.12</v>
      </c>
      <c r="O136" s="8">
        <v>0.06</v>
      </c>
      <c r="P136" s="8">
        <v>7.0000000000000007E-2</v>
      </c>
      <c r="Q136" s="8">
        <v>0.09</v>
      </c>
      <c r="R136" s="8">
        <v>0.06</v>
      </c>
      <c r="S136" s="8">
        <v>0.08</v>
      </c>
      <c r="T136" s="8">
        <v>0.08</v>
      </c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x14ac:dyDescent="0.3">
      <c r="A137" s="1" t="s">
        <v>42</v>
      </c>
      <c r="B137" s="49">
        <v>0.05</v>
      </c>
      <c r="C137" s="49">
        <v>0.06</v>
      </c>
      <c r="D137" s="49">
        <v>0.18</v>
      </c>
      <c r="F137" s="1" t="s">
        <v>42</v>
      </c>
      <c r="G137" s="1" t="s">
        <v>35</v>
      </c>
      <c r="H137" s="8">
        <v>0.11</v>
      </c>
      <c r="I137" s="8">
        <v>0.03</v>
      </c>
      <c r="J137" s="8">
        <v>0.01</v>
      </c>
      <c r="K137" s="8">
        <v>0.02</v>
      </c>
      <c r="L137" s="8">
        <v>0.01</v>
      </c>
      <c r="M137" s="8">
        <v>0.01</v>
      </c>
      <c r="N137" s="8">
        <v>0.01</v>
      </c>
      <c r="O137" s="8">
        <v>0.08</v>
      </c>
      <c r="P137" s="8">
        <v>7.0000000000000007E-2</v>
      </c>
      <c r="Q137" s="8">
        <v>0.1</v>
      </c>
      <c r="R137" s="8">
        <v>0.1</v>
      </c>
      <c r="S137" s="8">
        <v>0.05</v>
      </c>
      <c r="T137" s="8">
        <v>0.06</v>
      </c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x14ac:dyDescent="0.3">
      <c r="A138" s="1" t="s">
        <v>9</v>
      </c>
      <c r="B138" s="49">
        <v>0.04</v>
      </c>
      <c r="C138" s="49">
        <v>0.03</v>
      </c>
      <c r="D138" s="49">
        <v>0.17</v>
      </c>
      <c r="F138" s="1" t="s">
        <v>9</v>
      </c>
      <c r="G138" s="1" t="s">
        <v>35</v>
      </c>
      <c r="H138" s="8">
        <v>0.04</v>
      </c>
      <c r="I138" s="8">
        <v>0.17</v>
      </c>
      <c r="J138" s="8">
        <v>0.13</v>
      </c>
      <c r="K138" s="8">
        <v>0.04</v>
      </c>
      <c r="L138" s="8">
        <v>0.06</v>
      </c>
      <c r="M138" s="8">
        <v>0.02</v>
      </c>
      <c r="N138" s="8">
        <v>0.02</v>
      </c>
      <c r="O138" s="8">
        <v>0.15</v>
      </c>
      <c r="P138" s="8">
        <v>0.1</v>
      </c>
      <c r="Q138" s="8">
        <v>0.08</v>
      </c>
      <c r="R138" s="8">
        <v>0.06</v>
      </c>
      <c r="S138" s="8">
        <v>0.04</v>
      </c>
      <c r="T138" s="8">
        <v>0.03</v>
      </c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x14ac:dyDescent="0.3">
      <c r="A139" s="1" t="s">
        <v>13</v>
      </c>
      <c r="B139" s="49">
        <v>0.01</v>
      </c>
      <c r="C139" s="49">
        <v>0.01</v>
      </c>
      <c r="D139" s="49">
        <v>0.12</v>
      </c>
      <c r="F139" s="1" t="s">
        <v>13</v>
      </c>
      <c r="G139" s="1" t="s">
        <v>35</v>
      </c>
      <c r="H139" s="8"/>
      <c r="I139" s="8">
        <v>0</v>
      </c>
      <c r="J139" s="8"/>
      <c r="K139" s="8"/>
      <c r="L139" s="8">
        <v>0</v>
      </c>
      <c r="M139" s="8"/>
      <c r="N139" s="8"/>
      <c r="O139" s="8">
        <v>0.01</v>
      </c>
      <c r="P139" s="8">
        <v>0.01</v>
      </c>
      <c r="Q139" s="8">
        <v>0.03</v>
      </c>
      <c r="R139" s="8">
        <v>0.03</v>
      </c>
      <c r="S139" s="8">
        <v>0.01</v>
      </c>
      <c r="T139" s="8">
        <v>0.01</v>
      </c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x14ac:dyDescent="0.3">
      <c r="A140" s="1" t="s">
        <v>41</v>
      </c>
      <c r="B140" s="49">
        <v>0.14000000000000001</v>
      </c>
      <c r="C140" s="49">
        <v>0.15</v>
      </c>
      <c r="D140" s="49">
        <v>0.15</v>
      </c>
      <c r="F140" s="1" t="s">
        <v>41</v>
      </c>
      <c r="G140" s="1" t="s">
        <v>35</v>
      </c>
      <c r="H140" s="8"/>
      <c r="I140" s="8"/>
      <c r="J140" s="8"/>
      <c r="K140" s="8"/>
      <c r="L140" s="8"/>
      <c r="M140" s="8">
        <v>0</v>
      </c>
      <c r="N140" s="8">
        <v>0</v>
      </c>
      <c r="O140" s="8">
        <v>0.11</v>
      </c>
      <c r="P140" s="8">
        <v>0.03</v>
      </c>
      <c r="Q140" s="8">
        <v>0.04</v>
      </c>
      <c r="R140" s="8">
        <v>0.11</v>
      </c>
      <c r="S140" s="8">
        <v>0.14000000000000001</v>
      </c>
      <c r="T140" s="8">
        <v>0.15</v>
      </c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x14ac:dyDescent="0.3">
      <c r="A141" s="1" t="s">
        <v>40</v>
      </c>
      <c r="B141" s="49">
        <v>0.06</v>
      </c>
      <c r="C141" s="49">
        <v>0.03</v>
      </c>
      <c r="D141" s="49">
        <v>0.08</v>
      </c>
      <c r="F141" s="1" t="s">
        <v>40</v>
      </c>
      <c r="G141" s="1" t="s">
        <v>35</v>
      </c>
      <c r="H141" s="8">
        <v>0.08</v>
      </c>
      <c r="I141" s="8">
        <v>7.0000000000000007E-2</v>
      </c>
      <c r="J141" s="8">
        <v>0.05</v>
      </c>
      <c r="K141" s="8">
        <v>0.04</v>
      </c>
      <c r="L141" s="8">
        <v>0.03</v>
      </c>
      <c r="M141" s="8">
        <v>0.02</v>
      </c>
      <c r="N141" s="8">
        <v>0.03</v>
      </c>
      <c r="O141" s="8">
        <v>0.06</v>
      </c>
      <c r="P141" s="8">
        <v>0.06</v>
      </c>
      <c r="Q141" s="8">
        <v>0.05</v>
      </c>
      <c r="R141" s="8">
        <v>0.05</v>
      </c>
      <c r="S141" s="8">
        <v>0.06</v>
      </c>
      <c r="T141" s="8">
        <v>0.03</v>
      </c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x14ac:dyDescent="0.3">
      <c r="A142" s="1" t="s">
        <v>39</v>
      </c>
      <c r="B142" s="49">
        <v>0.04</v>
      </c>
      <c r="C142" s="49">
        <v>0.03</v>
      </c>
      <c r="D142" s="49">
        <v>0.04</v>
      </c>
      <c r="F142" s="1" t="s">
        <v>39</v>
      </c>
      <c r="G142" s="1" t="s">
        <v>35</v>
      </c>
      <c r="H142" s="8">
        <v>0</v>
      </c>
      <c r="I142" s="8">
        <v>0.01</v>
      </c>
      <c r="J142" s="8">
        <v>0.02</v>
      </c>
      <c r="K142" s="8">
        <v>0.02</v>
      </c>
      <c r="L142" s="8">
        <v>0.04</v>
      </c>
      <c r="M142" s="8">
        <v>0.02</v>
      </c>
      <c r="N142" s="8">
        <v>0.03</v>
      </c>
      <c r="O142" s="8">
        <v>0.04</v>
      </c>
      <c r="P142" s="8">
        <v>0.04</v>
      </c>
      <c r="Q142" s="8">
        <v>0.04</v>
      </c>
      <c r="R142" s="8">
        <v>0.03</v>
      </c>
      <c r="S142" s="8">
        <v>0.04</v>
      </c>
      <c r="T142" s="8">
        <v>0.03</v>
      </c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x14ac:dyDescent="0.3">
      <c r="A143" s="1" t="s">
        <v>38</v>
      </c>
      <c r="B143" s="49">
        <v>0.04</v>
      </c>
      <c r="C143" s="49">
        <v>0.05</v>
      </c>
      <c r="D143" s="49">
        <v>0.05</v>
      </c>
      <c r="F143" s="1" t="s">
        <v>38</v>
      </c>
      <c r="G143" s="1" t="s">
        <v>35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0.03</v>
      </c>
      <c r="P143" s="8">
        <v>0.02</v>
      </c>
      <c r="Q143" s="8">
        <v>0.02</v>
      </c>
      <c r="R143" s="8">
        <v>0.03</v>
      </c>
      <c r="S143" s="8">
        <v>0.04</v>
      </c>
      <c r="T143" s="8">
        <v>0.05</v>
      </c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x14ac:dyDescent="0.3">
      <c r="A144" s="1" t="s">
        <v>37</v>
      </c>
      <c r="B144" s="49">
        <v>0.13</v>
      </c>
      <c r="C144" s="49">
        <v>0</v>
      </c>
      <c r="D144" s="49">
        <v>0.13</v>
      </c>
      <c r="F144" s="1" t="s">
        <v>37</v>
      </c>
      <c r="G144" s="1" t="s">
        <v>35</v>
      </c>
      <c r="H144" s="8">
        <v>0.06</v>
      </c>
      <c r="I144" s="8">
        <v>0.06</v>
      </c>
      <c r="J144" s="8">
        <v>0.11</v>
      </c>
      <c r="K144" s="8">
        <v>0.05</v>
      </c>
      <c r="L144" s="8">
        <v>0.02</v>
      </c>
      <c r="M144" s="8">
        <v>0.05</v>
      </c>
      <c r="N144" s="8">
        <v>0.02</v>
      </c>
      <c r="O144" s="8">
        <v>0.01</v>
      </c>
      <c r="P144" s="8">
        <v>0.01</v>
      </c>
      <c r="Q144" s="8">
        <v>0.01</v>
      </c>
      <c r="R144" s="8">
        <v>0.06</v>
      </c>
      <c r="S144" s="8">
        <v>0.13</v>
      </c>
      <c r="T144" s="8">
        <v>0</v>
      </c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x14ac:dyDescent="0.3">
      <c r="A145" s="1" t="s">
        <v>36</v>
      </c>
      <c r="B145" s="49">
        <v>0.01</v>
      </c>
      <c r="C145" s="49">
        <v>0.01</v>
      </c>
      <c r="D145" s="49">
        <v>0.01</v>
      </c>
      <c r="F145" s="1" t="s">
        <v>36</v>
      </c>
      <c r="G145" s="1" t="s">
        <v>35</v>
      </c>
      <c r="H145" s="8"/>
      <c r="I145" s="8"/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0.01</v>
      </c>
      <c r="Q145" s="8">
        <v>0</v>
      </c>
      <c r="R145" s="8">
        <v>0</v>
      </c>
      <c r="S145" s="8">
        <v>0.01</v>
      </c>
      <c r="T145" s="8">
        <v>0.01</v>
      </c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x14ac:dyDescent="0.3">
      <c r="A146" s="1" t="s">
        <v>34</v>
      </c>
      <c r="B146" s="49">
        <v>0.02</v>
      </c>
      <c r="C146" s="49">
        <v>0.02</v>
      </c>
      <c r="D146" s="49">
        <v>0.03</v>
      </c>
      <c r="F146" s="1" t="s">
        <v>34</v>
      </c>
      <c r="G146" s="1" t="s">
        <v>35</v>
      </c>
      <c r="H146" s="8">
        <v>0.01</v>
      </c>
      <c r="I146" s="8">
        <v>0</v>
      </c>
      <c r="J146" s="8">
        <v>0</v>
      </c>
      <c r="K146" s="8">
        <v>0.01</v>
      </c>
      <c r="L146" s="8">
        <v>0.01</v>
      </c>
      <c r="M146" s="8">
        <v>0</v>
      </c>
      <c r="N146" s="8">
        <v>0</v>
      </c>
      <c r="O146" s="8">
        <v>0.03</v>
      </c>
      <c r="P146" s="8">
        <v>0.02</v>
      </c>
      <c r="Q146" s="8">
        <v>0.03</v>
      </c>
      <c r="R146" s="8">
        <v>0.03</v>
      </c>
      <c r="S146" s="8">
        <v>0.02</v>
      </c>
      <c r="T146" s="8">
        <v>0.02</v>
      </c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x14ac:dyDescent="0.3"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x14ac:dyDescent="0.3">
      <c r="F148" s="35" t="s">
        <v>24</v>
      </c>
      <c r="G148" s="51"/>
      <c r="H148" s="11" t="s">
        <v>629</v>
      </c>
      <c r="I148" s="11" t="s">
        <v>629</v>
      </c>
      <c r="J148" s="11" t="s">
        <v>629</v>
      </c>
      <c r="K148" s="11" t="s">
        <v>629</v>
      </c>
      <c r="L148" s="11" t="s">
        <v>629</v>
      </c>
      <c r="M148" s="11" t="s">
        <v>629</v>
      </c>
      <c r="N148" s="11" t="s">
        <v>629</v>
      </c>
      <c r="O148" s="11" t="s">
        <v>629</v>
      </c>
      <c r="P148" s="11" t="s">
        <v>629</v>
      </c>
      <c r="Q148" s="11" t="s">
        <v>629</v>
      </c>
      <c r="R148" s="11" t="s">
        <v>629</v>
      </c>
      <c r="S148" s="11" t="s">
        <v>629</v>
      </c>
      <c r="T148" s="11" t="s">
        <v>629</v>
      </c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x14ac:dyDescent="0.3">
      <c r="F149" s="50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</sheetData>
  <pageMargins left="0.7" right="0.7" top="0.75" bottom="0.75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DE50B441C283468F0A19FFD0E26C8A" ma:contentTypeVersion="20" ma:contentTypeDescription="Create a new document." ma:contentTypeScope="" ma:versionID="6eeec2671be07d6e65aef42b165b7ec2">
  <xsd:schema xmlns:xsd="http://www.w3.org/2001/XMLSchema" xmlns:xs="http://www.w3.org/2001/XMLSchema" xmlns:p="http://schemas.microsoft.com/office/2006/metadata/properties" xmlns:ns2="bec14128-4b25-4ac8-9cbb-ac2bd4640a4f" xmlns:ns3="361d4f7d-a938-4275-8fcb-42d4143832a1" targetNamespace="http://schemas.microsoft.com/office/2006/metadata/properties" ma:root="true" ma:fieldsID="07c352b4449bae1c4691080449fe91c9" ns2:_="" ns3:_="">
    <xsd:import namespace="bec14128-4b25-4ac8-9cbb-ac2bd4640a4f"/>
    <xsd:import namespace="361d4f7d-a938-4275-8fcb-42d4143832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14128-4b25-4ac8-9cbb-ac2bd4640a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6" nillable="true" ma:displayName="Taxonomy Catch All Column" ma:hidden="true" ma:list="{973caeba-2f6e-4377-9853-72725798a959}" ma:internalName="TaxCatchAll" ma:showField="CatchAllData" ma:web="bec14128-4b25-4ac8-9cbb-ac2bd4640a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d4f7d-a938-4275-8fcb-42d414383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ba7e76ad-b1d6-47d4-8d36-3cc9679ac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B29D21-4A65-4118-A13A-FDCC558DC7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FCF24E-848C-41DC-AB9E-858A9578D1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c14128-4b25-4ac8-9cbb-ac2bd4640a4f"/>
    <ds:schemaRef ds:uri="361d4f7d-a938-4275-8fcb-42d4143832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</vt:i4>
      </vt:variant>
    </vt:vector>
  </HeadingPairs>
  <TitlesOfParts>
    <vt:vector size="29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Multi</vt:lpstr>
      <vt:lpstr>5-1 RnD</vt:lpstr>
      <vt:lpstr>5-3A OTA Area</vt:lpstr>
      <vt:lpstr>5-3B OTAplat</vt:lpstr>
      <vt:lpstr>5-4 Comm</vt:lpstr>
      <vt:lpstr>5-5 CustComm</vt:lpstr>
      <vt:lpstr>6-1 Vend</vt:lpstr>
      <vt:lpstr>6-5 Comp</vt:lpstr>
      <vt:lpstr>6-6 PSRcomp</vt:lpstr>
      <vt:lpstr>7-4 PlaceManf</vt:lpstr>
      <vt:lpstr>7-4 PS_MFG</vt:lpstr>
      <vt:lpstr>7-X VendIntl</vt:lpstr>
      <vt:lpstr>6-1 Vend (2)</vt:lpstr>
      <vt:lpstr>8-2 PriceHist</vt:lpstr>
      <vt:lpstr>8-3 Dur</vt:lpstr>
      <vt:lpstr>OTA Topline</vt:lpstr>
      <vt:lpstr>OTA cust</vt:lpstr>
      <vt:lpstr>Vendor Count</vt:lpstr>
      <vt:lpstr>deflator</vt:lpstr>
      <vt:lpstr>'2-2 FYQ'!deflator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Greg Sanders</cp:lastModifiedBy>
  <dcterms:created xsi:type="dcterms:W3CDTF">2022-04-07T04:55:50Z</dcterms:created>
  <dcterms:modified xsi:type="dcterms:W3CDTF">2023-11-06T16:30:11Z</dcterms:modified>
</cp:coreProperties>
</file>