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Vendor\Output\"/>
    </mc:Choice>
  </mc:AlternateContent>
  <xr:revisionPtr revIDLastSave="0" documentId="13_ncr:1_{EA46036D-E937-4B82-97B0-953AA358EA87}" xr6:coauthVersionLast="47" xr6:coauthVersionMax="47" xr10:uidLastSave="{00000000-0000-0000-0000-000000000000}"/>
  <bookViews>
    <workbookView xWindow="-120" yWindow="-120" windowWidth="29040" windowHeight="15840" activeTab="2" xr2:uid="{C796415F-3A79-45A3-A0E5-21E84E256B35}"/>
  </bookViews>
  <sheets>
    <sheet name="Component" sheetId="5" r:id="rId1"/>
    <sheet name="Component F35" sheetId="25" r:id="rId2"/>
    <sheet name="TOA" sheetId="2" r:id="rId3"/>
    <sheet name="Quarterly" sheetId="13" r:id="rId4"/>
    <sheet name="Pricing" sheetId="10" r:id="rId5"/>
    <sheet name="Vehicle" sheetId="24" r:id="rId6"/>
    <sheet name="Competition" sheetId="16" r:id="rId7"/>
    <sheet name="Comp by Plat" sheetId="14" r:id="rId8"/>
    <sheet name="Comp by SubCustomer" sheetId="9" r:id="rId9"/>
    <sheet name="Area" sheetId="4" r:id="rId10"/>
    <sheet name="Services" sheetId="12" r:id="rId11"/>
    <sheet name="Service w Const" sheetId="23" r:id="rId12"/>
    <sheet name="R&amp;D" sheetId="7" r:id="rId13"/>
    <sheet name="Platform Portfolio" sheetId="6" r:id="rId14"/>
    <sheet name="Top Vendor" sheetId="22" r:id="rId15"/>
    <sheet name="Vendor Size" sheetId="17" r:id="rId16"/>
    <sheet name="Vendor Count" sheetId="18" r:id="rId17"/>
    <sheet name="2015 DoD (9700)" sheetId="21" r:id="rId18"/>
    <sheet name="2019 DoD (9700)" sheetId="19" r:id="rId19"/>
    <sheet name="2020 DoD (9700)" sheetId="20" r:id="rId20"/>
    <sheet name="Sheet1" sheetId="26" r:id="rId21"/>
    <sheet name="deflator" sheetId="1" r:id="rId22"/>
  </sheets>
  <definedNames>
    <definedName name="___INDEX_SHEET___ASAP_Utilities">'Top Vendor'!$I$12:$J$19</definedName>
    <definedName name="_xlnm._FilterDatabase" localSheetId="17" hidden="1">'2015 DoD (9700)'!$A$1:$E$101</definedName>
    <definedName name="_xlnm._FilterDatabase" localSheetId="18" hidden="1">'2019 DoD (9700)'!$A$1:$E$101</definedName>
    <definedName name="_xlnm._FilterDatabase" localSheetId="19" hidden="1">'2020 DoD (9700)'!$A$1:$E$101</definedName>
    <definedName name="deflator">deflator!$T$64:$U$151</definedName>
    <definedName name="PrettyName">'Top Vendor'!$I$12:$J$19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2" l="1"/>
  <c r="W13" i="2" s="1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3" i="2"/>
  <c r="A13" i="2"/>
  <c r="B12" i="2"/>
  <c r="A12" i="2"/>
  <c r="B11" i="2"/>
  <c r="C11" i="2"/>
  <c r="D11" i="2"/>
  <c r="E11" i="2"/>
  <c r="D37" i="16"/>
  <c r="C37" i="16"/>
  <c r="B37" i="16"/>
  <c r="I37" i="16" s="1"/>
  <c r="A23" i="23"/>
  <c r="A22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V17" i="23"/>
  <c r="X17" i="23" s="1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W17" i="23" s="1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V13" i="23"/>
  <c r="U13" i="23"/>
  <c r="X13" i="23" s="1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A18" i="23"/>
  <c r="A17" i="23"/>
  <c r="A16" i="23"/>
  <c r="A27" i="23" s="1"/>
  <c r="A15" i="23"/>
  <c r="A26" i="23" s="1"/>
  <c r="A14" i="23"/>
  <c r="A25" i="23" s="1"/>
  <c r="A13" i="23"/>
  <c r="A24" i="23" s="1"/>
  <c r="B13" i="23"/>
  <c r="V8" i="23"/>
  <c r="V19" i="23" s="1"/>
  <c r="Z19" i="23" s="1"/>
  <c r="U8" i="23"/>
  <c r="U19" i="23" s="1"/>
  <c r="T8" i="23"/>
  <c r="T19" i="23" s="1"/>
  <c r="S8" i="23"/>
  <c r="S19" i="23" s="1"/>
  <c r="R8" i="23"/>
  <c r="R19" i="23" s="1"/>
  <c r="Q8" i="23"/>
  <c r="Q19" i="23" s="1"/>
  <c r="P8" i="23"/>
  <c r="P19" i="23" s="1"/>
  <c r="O8" i="23"/>
  <c r="O19" i="23" s="1"/>
  <c r="N8" i="23"/>
  <c r="N19" i="23" s="1"/>
  <c r="M8" i="23"/>
  <c r="M19" i="23" s="1"/>
  <c r="L8" i="23"/>
  <c r="L19" i="23" s="1"/>
  <c r="K8" i="23"/>
  <c r="K19" i="23" s="1"/>
  <c r="J8" i="23"/>
  <c r="J19" i="23" s="1"/>
  <c r="I8" i="23"/>
  <c r="I19" i="23" s="1"/>
  <c r="H8" i="23"/>
  <c r="H19" i="23" s="1"/>
  <c r="G8" i="23"/>
  <c r="G19" i="23" s="1"/>
  <c r="F8" i="23"/>
  <c r="F19" i="23" s="1"/>
  <c r="E8" i="23"/>
  <c r="E19" i="23" s="1"/>
  <c r="D8" i="23"/>
  <c r="D19" i="23" s="1"/>
  <c r="C8" i="23"/>
  <c r="C19" i="23" s="1"/>
  <c r="B8" i="23"/>
  <c r="B19" i="23" s="1"/>
  <c r="W12" i="2" l="1"/>
  <c r="W14" i="2" s="1"/>
  <c r="B14" i="2"/>
  <c r="C14" i="2"/>
  <c r="D14" i="2"/>
  <c r="E14" i="2"/>
  <c r="Y18" i="23"/>
  <c r="Y17" i="23"/>
  <c r="Z17" i="23"/>
  <c r="W16" i="23"/>
  <c r="W13" i="23"/>
  <c r="W15" i="23"/>
  <c r="W14" i="23"/>
  <c r="W18" i="23"/>
  <c r="W19" i="23"/>
  <c r="Z14" i="23"/>
  <c r="Y13" i="23"/>
  <c r="Y14" i="23"/>
  <c r="X18" i="23"/>
  <c r="X16" i="23"/>
  <c r="Y16" i="23"/>
  <c r="Z15" i="23"/>
  <c r="X15" i="23"/>
  <c r="Z18" i="23"/>
  <c r="Z13" i="23"/>
  <c r="Y15" i="23"/>
  <c r="Z16" i="23"/>
  <c r="X14" i="23"/>
  <c r="X19" i="23"/>
  <c r="Y19" i="23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K24" i="5"/>
  <c r="AK23" i="5"/>
  <c r="AK22" i="5"/>
  <c r="AK21" i="5"/>
  <c r="AK20" i="5"/>
  <c r="AK19" i="5"/>
  <c r="AK18" i="5"/>
  <c r="AK17" i="5"/>
  <c r="Z9" i="10"/>
  <c r="Z8" i="10"/>
  <c r="Z7" i="10"/>
  <c r="Z6" i="10"/>
  <c r="Z5" i="10"/>
  <c r="Z4" i="10"/>
  <c r="Z3" i="10"/>
  <c r="Z2" i="10"/>
  <c r="AA9" i="10"/>
  <c r="AA8" i="10"/>
  <c r="AA7" i="10"/>
  <c r="AA6" i="10"/>
  <c r="AA5" i="10"/>
  <c r="AA4" i="10"/>
  <c r="AA3" i="10"/>
  <c r="AA2" i="10"/>
  <c r="AB9" i="10"/>
  <c r="AB8" i="10"/>
  <c r="AB7" i="10"/>
  <c r="AB6" i="10"/>
  <c r="AB5" i="10"/>
  <c r="AB4" i="10"/>
  <c r="AB3" i="10"/>
  <c r="AB2" i="10"/>
  <c r="Y9" i="10"/>
  <c r="X9" i="10"/>
  <c r="Y8" i="10"/>
  <c r="X8" i="10"/>
  <c r="Y7" i="10"/>
  <c r="X7" i="10"/>
  <c r="Y6" i="10"/>
  <c r="X6" i="10"/>
  <c r="Y5" i="10"/>
  <c r="X5" i="10"/>
  <c r="Y4" i="10"/>
  <c r="X4" i="10"/>
  <c r="Y3" i="10"/>
  <c r="X3" i="10"/>
  <c r="Y2" i="10"/>
  <c r="X2" i="10"/>
  <c r="B23" i="16"/>
  <c r="B24" i="16"/>
  <c r="B25" i="16"/>
  <c r="B26" i="16"/>
  <c r="B27" i="16"/>
  <c r="C23" i="16"/>
  <c r="D23" i="16"/>
  <c r="C24" i="16"/>
  <c r="D24" i="16"/>
  <c r="C25" i="16"/>
  <c r="D25" i="16"/>
  <c r="C26" i="16"/>
  <c r="D26" i="16"/>
  <c r="C27" i="16"/>
  <c r="D27" i="16"/>
  <c r="AL19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Y22" i="25"/>
  <c r="X22" i="25"/>
  <c r="Y21" i="25"/>
  <c r="X21" i="25"/>
  <c r="X20" i="25"/>
  <c r="X19" i="25"/>
  <c r="Y18" i="25"/>
  <c r="X18" i="25"/>
  <c r="X17" i="25"/>
  <c r="Y16" i="25"/>
  <c r="X16" i="25"/>
  <c r="Y15" i="25"/>
  <c r="X15" i="25"/>
  <c r="W21" i="25"/>
  <c r="V21" i="25"/>
  <c r="AA21" i="25" s="1"/>
  <c r="U21" i="25"/>
  <c r="T21" i="25"/>
  <c r="S21" i="25"/>
  <c r="R21" i="25"/>
  <c r="Z21" i="25" s="1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W20" i="25"/>
  <c r="AB20" i="25" s="1"/>
  <c r="V20" i="25"/>
  <c r="AA20" i="25" s="1"/>
  <c r="U20" i="25"/>
  <c r="T20" i="25"/>
  <c r="S20" i="25"/>
  <c r="R20" i="25"/>
  <c r="Z20" i="25" s="1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W19" i="25"/>
  <c r="AB19" i="25" s="1"/>
  <c r="V19" i="25"/>
  <c r="AA19" i="25" s="1"/>
  <c r="U19" i="25"/>
  <c r="T19" i="25"/>
  <c r="S19" i="25"/>
  <c r="R19" i="25"/>
  <c r="Z19" i="25" s="1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W18" i="25"/>
  <c r="AB18" i="25" s="1"/>
  <c r="V18" i="25"/>
  <c r="AA18" i="25" s="1"/>
  <c r="U18" i="25"/>
  <c r="T18" i="25"/>
  <c r="S18" i="25"/>
  <c r="R18" i="25"/>
  <c r="Z18" i="25" s="1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W17" i="25"/>
  <c r="AB17" i="25" s="1"/>
  <c r="V17" i="25"/>
  <c r="AA17" i="25" s="1"/>
  <c r="U17" i="25"/>
  <c r="T17" i="25"/>
  <c r="S17" i="25"/>
  <c r="R17" i="25"/>
  <c r="Z17" i="25" s="1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W16" i="25"/>
  <c r="AB16" i="25" s="1"/>
  <c r="V16" i="25"/>
  <c r="AA16" i="25" s="1"/>
  <c r="U16" i="25"/>
  <c r="T16" i="25"/>
  <c r="S16" i="25"/>
  <c r="R16" i="25"/>
  <c r="Z16" i="25" s="1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W15" i="25"/>
  <c r="AB15" i="25" s="1"/>
  <c r="V15" i="25"/>
  <c r="AA15" i="25" s="1"/>
  <c r="U15" i="25"/>
  <c r="T15" i="25"/>
  <c r="S15" i="25"/>
  <c r="R15" i="25"/>
  <c r="Z15" i="25" s="1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21" i="25"/>
  <c r="C20" i="25"/>
  <c r="C19" i="25"/>
  <c r="C18" i="25"/>
  <c r="C17" i="25"/>
  <c r="C16" i="25"/>
  <c r="C15" i="25"/>
  <c r="X10" i="25"/>
  <c r="W10" i="25"/>
  <c r="W22" i="25" s="1"/>
  <c r="AB22" i="25" s="1"/>
  <c r="V10" i="25"/>
  <c r="V22" i="25" s="1"/>
  <c r="AA22" i="25" s="1"/>
  <c r="U10" i="25"/>
  <c r="U22" i="25" s="1"/>
  <c r="T10" i="25"/>
  <c r="T22" i="25" s="1"/>
  <c r="S10" i="25"/>
  <c r="S22" i="25" s="1"/>
  <c r="R10" i="25"/>
  <c r="R22" i="25" s="1"/>
  <c r="Z22" i="25" s="1"/>
  <c r="Q10" i="25"/>
  <c r="Q22" i="25" s="1"/>
  <c r="P10" i="25"/>
  <c r="P22" i="25" s="1"/>
  <c r="O10" i="25"/>
  <c r="O22" i="25" s="1"/>
  <c r="O26" i="25" s="1"/>
  <c r="N10" i="25"/>
  <c r="N22" i="25" s="1"/>
  <c r="M10" i="25"/>
  <c r="M22" i="25" s="1"/>
  <c r="L10" i="25"/>
  <c r="L22" i="25" s="1"/>
  <c r="K10" i="25"/>
  <c r="K22" i="25" s="1"/>
  <c r="J10" i="25"/>
  <c r="J22" i="25" s="1"/>
  <c r="I10" i="25"/>
  <c r="I22" i="25" s="1"/>
  <c r="H10" i="25"/>
  <c r="H22" i="25" s="1"/>
  <c r="G10" i="25"/>
  <c r="G22" i="25" s="1"/>
  <c r="F10" i="25"/>
  <c r="F22" i="25" s="1"/>
  <c r="E10" i="25"/>
  <c r="E22" i="25" s="1"/>
  <c r="D10" i="25"/>
  <c r="D22" i="25" s="1"/>
  <c r="C10" i="25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H10" i="10"/>
  <c r="G10" i="10"/>
  <c r="F10" i="10"/>
  <c r="E10" i="10"/>
  <c r="D10" i="10"/>
  <c r="C10" i="10"/>
  <c r="I10" i="10"/>
  <c r="W10" i="24"/>
  <c r="W19" i="24" s="1"/>
  <c r="V10" i="24"/>
  <c r="U10" i="24"/>
  <c r="U17" i="24" s="1"/>
  <c r="T10" i="24"/>
  <c r="T16" i="24" s="1"/>
  <c r="S10" i="24"/>
  <c r="S15" i="24" s="1"/>
  <c r="R10" i="24"/>
  <c r="R14" i="24" s="1"/>
  <c r="Q10" i="24"/>
  <c r="Q21" i="24" s="1"/>
  <c r="P10" i="24"/>
  <c r="P20" i="24" s="1"/>
  <c r="O10" i="24"/>
  <c r="O19" i="24" s="1"/>
  <c r="N10" i="24"/>
  <c r="M10" i="24"/>
  <c r="L10" i="24"/>
  <c r="L16" i="24" s="1"/>
  <c r="K10" i="24"/>
  <c r="K15" i="24" s="1"/>
  <c r="J10" i="24"/>
  <c r="I10" i="24"/>
  <c r="I21" i="24" s="1"/>
  <c r="H10" i="24"/>
  <c r="H20" i="24" s="1"/>
  <c r="G10" i="24"/>
  <c r="G19" i="24" s="1"/>
  <c r="F10" i="24"/>
  <c r="F18" i="24" s="1"/>
  <c r="E10" i="24"/>
  <c r="E17" i="24" s="1"/>
  <c r="D10" i="24"/>
  <c r="D16" i="24" s="1"/>
  <c r="C10" i="24"/>
  <c r="C15" i="24" s="1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V18" i="24"/>
  <c r="N18" i="24"/>
  <c r="M17" i="24"/>
  <c r="J14" i="24"/>
  <c r="Z9" i="24"/>
  <c r="Y9" i="24"/>
  <c r="Z8" i="24"/>
  <c r="Y8" i="24"/>
  <c r="Z7" i="24"/>
  <c r="Y7" i="24"/>
  <c r="Z6" i="24"/>
  <c r="Y6" i="24"/>
  <c r="Z5" i="24"/>
  <c r="Y5" i="24"/>
  <c r="Z4" i="24"/>
  <c r="Y4" i="24"/>
  <c r="Z3" i="24"/>
  <c r="Y3" i="24"/>
  <c r="Z2" i="24"/>
  <c r="Y2" i="24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F2" i="20"/>
  <c r="G2" i="20"/>
  <c r="G3" i="19"/>
  <c r="G2" i="19"/>
  <c r="B6" i="22"/>
  <c r="D22" i="22" s="1"/>
  <c r="B5" i="22"/>
  <c r="D21" i="22" s="1"/>
  <c r="B4" i="22"/>
  <c r="D20" i="22" s="1"/>
  <c r="B3" i="22"/>
  <c r="D19" i="22" s="1"/>
  <c r="B2" i="22"/>
  <c r="D18" i="22" s="1"/>
  <c r="AE21" i="25" l="1"/>
  <c r="AB21" i="25"/>
  <c r="AE22" i="25"/>
  <c r="W26" i="25"/>
  <c r="AC22" i="25"/>
  <c r="AD22" i="25"/>
  <c r="I28" i="25"/>
  <c r="Q28" i="25"/>
  <c r="AC15" i="25"/>
  <c r="AE19" i="25"/>
  <c r="C22" i="25"/>
  <c r="C27" i="25" s="1"/>
  <c r="AE17" i="25"/>
  <c r="K26" i="25"/>
  <c r="S26" i="25"/>
  <c r="AF20" i="25"/>
  <c r="F25" i="25"/>
  <c r="N25" i="25"/>
  <c r="V25" i="25"/>
  <c r="AE18" i="25"/>
  <c r="Q31" i="25"/>
  <c r="R27" i="25"/>
  <c r="AE20" i="25"/>
  <c r="N29" i="25"/>
  <c r="V29" i="25"/>
  <c r="P30" i="25"/>
  <c r="AC20" i="25"/>
  <c r="P29" i="25"/>
  <c r="AD19" i="25"/>
  <c r="O30" i="25"/>
  <c r="AD15" i="25"/>
  <c r="AF15" i="25"/>
  <c r="P28" i="25"/>
  <c r="AF19" i="25"/>
  <c r="P26" i="25"/>
  <c r="P31" i="25"/>
  <c r="P25" i="25"/>
  <c r="P27" i="25"/>
  <c r="AF17" i="25"/>
  <c r="AF18" i="25"/>
  <c r="AD21" i="25"/>
  <c r="G26" i="25"/>
  <c r="J27" i="25"/>
  <c r="F29" i="25"/>
  <c r="I31" i="25"/>
  <c r="G30" i="25"/>
  <c r="H25" i="25"/>
  <c r="H29" i="25"/>
  <c r="H30" i="25"/>
  <c r="H28" i="25"/>
  <c r="H26" i="25"/>
  <c r="H27" i="25"/>
  <c r="H31" i="25"/>
  <c r="G25" i="25"/>
  <c r="O25" i="25"/>
  <c r="W25" i="25"/>
  <c r="K27" i="25"/>
  <c r="S27" i="25"/>
  <c r="E28" i="25"/>
  <c r="M28" i="25"/>
  <c r="U28" i="25"/>
  <c r="G29" i="25"/>
  <c r="O29" i="25"/>
  <c r="I30" i="25"/>
  <c r="Q30" i="25"/>
  <c r="J31" i="25"/>
  <c r="R31" i="25"/>
  <c r="I26" i="25"/>
  <c r="Q26" i="25"/>
  <c r="D27" i="25"/>
  <c r="L27" i="25"/>
  <c r="T27" i="25"/>
  <c r="F28" i="25"/>
  <c r="N28" i="25"/>
  <c r="V28" i="25"/>
  <c r="J30" i="25"/>
  <c r="R30" i="25"/>
  <c r="K31" i="25"/>
  <c r="S31" i="25"/>
  <c r="W30" i="25"/>
  <c r="I25" i="25"/>
  <c r="Q25" i="25"/>
  <c r="J26" i="25"/>
  <c r="R26" i="25"/>
  <c r="E27" i="25"/>
  <c r="M27" i="25"/>
  <c r="U27" i="25"/>
  <c r="G28" i="25"/>
  <c r="O28" i="25"/>
  <c r="W28" i="25"/>
  <c r="I29" i="25"/>
  <c r="Q29" i="25"/>
  <c r="K30" i="25"/>
  <c r="S30" i="25"/>
  <c r="D31" i="25"/>
  <c r="L31" i="25"/>
  <c r="T31" i="25"/>
  <c r="J25" i="25"/>
  <c r="F27" i="25"/>
  <c r="N27" i="25"/>
  <c r="V27" i="25"/>
  <c r="J29" i="25"/>
  <c r="D30" i="25"/>
  <c r="L30" i="25"/>
  <c r="T30" i="25"/>
  <c r="E31" i="25"/>
  <c r="M31" i="25"/>
  <c r="U31" i="25"/>
  <c r="L28" i="25"/>
  <c r="K25" i="25"/>
  <c r="S25" i="25"/>
  <c r="D26" i="25"/>
  <c r="L26" i="25"/>
  <c r="T26" i="25"/>
  <c r="G27" i="25"/>
  <c r="O27" i="25"/>
  <c r="K29" i="25"/>
  <c r="S29" i="25"/>
  <c r="E30" i="25"/>
  <c r="M30" i="25"/>
  <c r="U30" i="25"/>
  <c r="F31" i="25"/>
  <c r="N31" i="25"/>
  <c r="V31" i="25"/>
  <c r="T28" i="25"/>
  <c r="D25" i="25"/>
  <c r="L25" i="25"/>
  <c r="T25" i="25"/>
  <c r="E26" i="25"/>
  <c r="M26" i="25"/>
  <c r="U26" i="25"/>
  <c r="J28" i="25"/>
  <c r="D29" i="25"/>
  <c r="L29" i="25"/>
  <c r="T29" i="25"/>
  <c r="F30" i="25"/>
  <c r="N30" i="25"/>
  <c r="V30" i="25"/>
  <c r="G31" i="25"/>
  <c r="O31" i="25"/>
  <c r="D28" i="25"/>
  <c r="E25" i="25"/>
  <c r="M25" i="25"/>
  <c r="U25" i="25"/>
  <c r="F26" i="25"/>
  <c r="N26" i="25"/>
  <c r="V26" i="25"/>
  <c r="I27" i="25"/>
  <c r="Q27" i="25"/>
  <c r="K28" i="25"/>
  <c r="S28" i="25"/>
  <c r="E29" i="25"/>
  <c r="M29" i="25"/>
  <c r="U29" i="25"/>
  <c r="AC16" i="25"/>
  <c r="AF21" i="25"/>
  <c r="W27" i="25"/>
  <c r="R28" i="25"/>
  <c r="AE15" i="25"/>
  <c r="AD16" i="25"/>
  <c r="AC17" i="25"/>
  <c r="R25" i="25"/>
  <c r="AE16" i="25"/>
  <c r="AD17" i="25"/>
  <c r="AC18" i="25"/>
  <c r="W29" i="25"/>
  <c r="AF16" i="25"/>
  <c r="AD18" i="25"/>
  <c r="AC19" i="25"/>
  <c r="W31" i="25"/>
  <c r="AD20" i="25"/>
  <c r="AC21" i="25"/>
  <c r="R29" i="25"/>
  <c r="M14" i="24"/>
  <c r="G16" i="24"/>
  <c r="O14" i="24"/>
  <c r="I16" i="24"/>
  <c r="I18" i="24"/>
  <c r="U14" i="24"/>
  <c r="O16" i="24"/>
  <c r="Q18" i="24"/>
  <c r="W14" i="24"/>
  <c r="Q16" i="24"/>
  <c r="W16" i="24"/>
  <c r="E14" i="24"/>
  <c r="G14" i="24"/>
  <c r="C14" i="24"/>
  <c r="K14" i="24"/>
  <c r="S14" i="24"/>
  <c r="D15" i="24"/>
  <c r="L15" i="24"/>
  <c r="T15" i="24"/>
  <c r="E16" i="24"/>
  <c r="M16" i="24"/>
  <c r="U16" i="24"/>
  <c r="F17" i="24"/>
  <c r="N17" i="24"/>
  <c r="V17" i="24"/>
  <c r="G18" i="24"/>
  <c r="O18" i="24"/>
  <c r="W18" i="24"/>
  <c r="H19" i="24"/>
  <c r="P19" i="24"/>
  <c r="I20" i="24"/>
  <c r="Q20" i="24"/>
  <c r="J21" i="24"/>
  <c r="R21" i="24"/>
  <c r="D14" i="24"/>
  <c r="L14" i="24"/>
  <c r="T14" i="24"/>
  <c r="E15" i="24"/>
  <c r="M15" i="24"/>
  <c r="U15" i="24"/>
  <c r="F16" i="24"/>
  <c r="N16" i="24"/>
  <c r="V16" i="24"/>
  <c r="G17" i="24"/>
  <c r="O17" i="24"/>
  <c r="W17" i="24"/>
  <c r="H18" i="24"/>
  <c r="P18" i="24"/>
  <c r="I19" i="24"/>
  <c r="Q19" i="24"/>
  <c r="J20" i="24"/>
  <c r="R20" i="24"/>
  <c r="C21" i="24"/>
  <c r="K21" i="24"/>
  <c r="S21" i="24"/>
  <c r="F15" i="24"/>
  <c r="N15" i="24"/>
  <c r="V15" i="24"/>
  <c r="H17" i="24"/>
  <c r="P17" i="24"/>
  <c r="J19" i="24"/>
  <c r="R19" i="24"/>
  <c r="C20" i="24"/>
  <c r="K20" i="24"/>
  <c r="S20" i="24"/>
  <c r="D21" i="24"/>
  <c r="L21" i="24"/>
  <c r="T21" i="24"/>
  <c r="F14" i="24"/>
  <c r="N14" i="24"/>
  <c r="V14" i="24"/>
  <c r="G15" i="24"/>
  <c r="O15" i="24"/>
  <c r="W15" i="24"/>
  <c r="H16" i="24"/>
  <c r="P16" i="24"/>
  <c r="I17" i="24"/>
  <c r="Q17" i="24"/>
  <c r="J18" i="24"/>
  <c r="R18" i="24"/>
  <c r="C19" i="24"/>
  <c r="K19" i="24"/>
  <c r="S19" i="24"/>
  <c r="D20" i="24"/>
  <c r="L20" i="24"/>
  <c r="T20" i="24"/>
  <c r="E21" i="24"/>
  <c r="M21" i="24"/>
  <c r="U21" i="24"/>
  <c r="J17" i="24"/>
  <c r="R17" i="24"/>
  <c r="C18" i="24"/>
  <c r="K18" i="24"/>
  <c r="S18" i="24"/>
  <c r="D19" i="24"/>
  <c r="L19" i="24"/>
  <c r="T19" i="24"/>
  <c r="E20" i="24"/>
  <c r="M20" i="24"/>
  <c r="U20" i="24"/>
  <c r="F21" i="24"/>
  <c r="N21" i="24"/>
  <c r="V21" i="24"/>
  <c r="Y10" i="24"/>
  <c r="H15" i="24"/>
  <c r="P15" i="24"/>
  <c r="Z10" i="24"/>
  <c r="H14" i="24"/>
  <c r="P14" i="24"/>
  <c r="I15" i="24"/>
  <c r="Q15" i="24"/>
  <c r="J16" i="24"/>
  <c r="R16" i="24"/>
  <c r="C17" i="24"/>
  <c r="K17" i="24"/>
  <c r="S17" i="24"/>
  <c r="D18" i="24"/>
  <c r="L18" i="24"/>
  <c r="T18" i="24"/>
  <c r="E19" i="24"/>
  <c r="M19" i="24"/>
  <c r="U19" i="24"/>
  <c r="F20" i="24"/>
  <c r="N20" i="24"/>
  <c r="V20" i="24"/>
  <c r="G21" i="24"/>
  <c r="O21" i="24"/>
  <c r="W21" i="24"/>
  <c r="I14" i="24"/>
  <c r="Q14" i="24"/>
  <c r="J15" i="24"/>
  <c r="R15" i="24"/>
  <c r="C16" i="24"/>
  <c r="K16" i="24"/>
  <c r="S16" i="24"/>
  <c r="D17" i="24"/>
  <c r="L17" i="24"/>
  <c r="T17" i="24"/>
  <c r="E18" i="24"/>
  <c r="M18" i="24"/>
  <c r="U18" i="24"/>
  <c r="F19" i="24"/>
  <c r="N19" i="24"/>
  <c r="V19" i="24"/>
  <c r="G20" i="24"/>
  <c r="O20" i="24"/>
  <c r="W20" i="24"/>
  <c r="H21" i="24"/>
  <c r="P21" i="24"/>
  <c r="D23" i="22"/>
  <c r="F10" i="22"/>
  <c r="F9" i="22"/>
  <c r="D9" i="22"/>
  <c r="F6" i="22"/>
  <c r="F13" i="22" s="1"/>
  <c r="F5" i="22"/>
  <c r="F12" i="22" s="1"/>
  <c r="F4" i="22"/>
  <c r="F20" i="22" s="1"/>
  <c r="H20" i="22" s="1"/>
  <c r="F3" i="22"/>
  <c r="F19" i="22" s="1"/>
  <c r="H19" i="22" s="1"/>
  <c r="F2" i="22"/>
  <c r="F18" i="22" s="1"/>
  <c r="D12" i="22"/>
  <c r="D10" i="22"/>
  <c r="D6" i="22"/>
  <c r="D13" i="22" s="1"/>
  <c r="D5" i="22"/>
  <c r="D4" i="22"/>
  <c r="D11" i="22" s="1"/>
  <c r="D3" i="22"/>
  <c r="D2" i="22"/>
  <c r="H13" i="22" l="1"/>
  <c r="C28" i="25"/>
  <c r="C26" i="25"/>
  <c r="C30" i="25"/>
  <c r="C31" i="25"/>
  <c r="C29" i="25"/>
  <c r="C25" i="25"/>
  <c r="H12" i="22"/>
  <c r="R24" i="24"/>
  <c r="S24" i="24"/>
  <c r="H18" i="22"/>
  <c r="F11" i="22"/>
  <c r="H11" i="22" s="1"/>
  <c r="F21" i="22"/>
  <c r="H21" i="22" s="1"/>
  <c r="D14" i="22"/>
  <c r="H10" i="22"/>
  <c r="F22" i="22"/>
  <c r="H22" i="22" s="1"/>
  <c r="H9" i="22"/>
  <c r="A6" i="22"/>
  <c r="C22" i="22" s="1"/>
  <c r="A5" i="22"/>
  <c r="C21" i="22" s="1"/>
  <c r="A4" i="22"/>
  <c r="C20" i="22" s="1"/>
  <c r="A3" i="22"/>
  <c r="C19" i="22" s="1"/>
  <c r="A2" i="22"/>
  <c r="C18" i="22" s="1"/>
  <c r="E6" i="22"/>
  <c r="E22" i="22" s="1"/>
  <c r="E5" i="22"/>
  <c r="E21" i="22" s="1"/>
  <c r="E4" i="22"/>
  <c r="E20" i="22" s="1"/>
  <c r="E3" i="22"/>
  <c r="E19" i="22" s="1"/>
  <c r="E2" i="22"/>
  <c r="E18" i="22" s="1"/>
  <c r="C6" i="22"/>
  <c r="C13" i="22" s="1"/>
  <c r="C5" i="22"/>
  <c r="C12" i="22" s="1"/>
  <c r="C4" i="22"/>
  <c r="C11" i="22" s="1"/>
  <c r="C3" i="22"/>
  <c r="C10" i="22" s="1"/>
  <c r="C2" i="22"/>
  <c r="C9" i="22" s="1"/>
  <c r="F6" i="21"/>
  <c r="F6" i="20"/>
  <c r="F6" i="19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1" i="18"/>
  <c r="S11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F14" i="22" l="1"/>
  <c r="E12" i="22"/>
  <c r="E9" i="22"/>
  <c r="E10" i="22"/>
  <c r="E11" i="22"/>
  <c r="E13" i="22"/>
  <c r="F23" i="22"/>
  <c r="D21" i="17"/>
  <c r="D20" i="17"/>
  <c r="D19" i="17"/>
  <c r="D18" i="17"/>
  <c r="D17" i="17"/>
  <c r="C21" i="17"/>
  <c r="C20" i="17"/>
  <c r="C19" i="17"/>
  <c r="C18" i="17"/>
  <c r="C17" i="17"/>
  <c r="B21" i="17"/>
  <c r="B20" i="17"/>
  <c r="B19" i="17"/>
  <c r="B18" i="17"/>
  <c r="B1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21" i="17"/>
  <c r="A20" i="17"/>
  <c r="A19" i="17"/>
  <c r="A18" i="17"/>
  <c r="A17" i="17"/>
  <c r="E71" i="14"/>
  <c r="D71" i="14"/>
  <c r="C71" i="14"/>
  <c r="B71" i="14"/>
  <c r="A71" i="14"/>
  <c r="E70" i="14"/>
  <c r="D70" i="14"/>
  <c r="C70" i="14"/>
  <c r="B70" i="14"/>
  <c r="A70" i="14"/>
  <c r="E69" i="14"/>
  <c r="D69" i="14"/>
  <c r="C69" i="14"/>
  <c r="B69" i="14"/>
  <c r="A69" i="14"/>
  <c r="E68" i="14"/>
  <c r="D68" i="14"/>
  <c r="C68" i="14"/>
  <c r="B68" i="14"/>
  <c r="A68" i="14"/>
  <c r="E67" i="14"/>
  <c r="D67" i="14"/>
  <c r="C67" i="14"/>
  <c r="B67" i="14"/>
  <c r="A67" i="14"/>
  <c r="E66" i="14"/>
  <c r="D66" i="14"/>
  <c r="C66" i="14"/>
  <c r="B66" i="14"/>
  <c r="A66" i="14"/>
  <c r="E65" i="14"/>
  <c r="D65" i="14"/>
  <c r="C65" i="14"/>
  <c r="B65" i="14"/>
  <c r="A65" i="14"/>
  <c r="E64" i="14"/>
  <c r="D64" i="14"/>
  <c r="C64" i="14"/>
  <c r="B64" i="14"/>
  <c r="A64" i="14"/>
  <c r="E63" i="14"/>
  <c r="D63" i="14"/>
  <c r="C63" i="14"/>
  <c r="B63" i="14"/>
  <c r="A63" i="14"/>
  <c r="E62" i="14"/>
  <c r="D62" i="14"/>
  <c r="C62" i="14"/>
  <c r="B62" i="14"/>
  <c r="A62" i="14"/>
  <c r="E61" i="14"/>
  <c r="D61" i="14"/>
  <c r="C61" i="14"/>
  <c r="B61" i="14"/>
  <c r="A61" i="14"/>
  <c r="E60" i="14"/>
  <c r="D60" i="14"/>
  <c r="C60" i="14"/>
  <c r="B60" i="14"/>
  <c r="A60" i="14"/>
  <c r="E59" i="14"/>
  <c r="D59" i="14"/>
  <c r="C59" i="14"/>
  <c r="B59" i="14"/>
  <c r="A59" i="14"/>
  <c r="E58" i="14"/>
  <c r="D58" i="14"/>
  <c r="C58" i="14"/>
  <c r="B58" i="14"/>
  <c r="A58" i="14"/>
  <c r="E57" i="14"/>
  <c r="D57" i="14"/>
  <c r="C57" i="14"/>
  <c r="B57" i="14"/>
  <c r="A57" i="14"/>
  <c r="E56" i="14"/>
  <c r="D56" i="14"/>
  <c r="C56" i="14"/>
  <c r="B56" i="14"/>
  <c r="A56" i="14"/>
  <c r="E55" i="14"/>
  <c r="D55" i="14"/>
  <c r="C55" i="14"/>
  <c r="B55" i="14"/>
  <c r="A55" i="14"/>
  <c r="E54" i="14"/>
  <c r="D54" i="14"/>
  <c r="C54" i="14"/>
  <c r="B54" i="14"/>
  <c r="A54" i="14"/>
  <c r="E53" i="14"/>
  <c r="D53" i="14"/>
  <c r="C53" i="14"/>
  <c r="B53" i="14"/>
  <c r="A53" i="14"/>
  <c r="E52" i="14"/>
  <c r="D52" i="14"/>
  <c r="C52" i="14"/>
  <c r="B52" i="14"/>
  <c r="A52" i="14"/>
  <c r="E51" i="14"/>
  <c r="D51" i="14"/>
  <c r="C51" i="14"/>
  <c r="B51" i="14"/>
  <c r="A51" i="14"/>
  <c r="E50" i="14"/>
  <c r="D50" i="14"/>
  <c r="C50" i="14"/>
  <c r="B50" i="14"/>
  <c r="A50" i="14"/>
  <c r="E49" i="14"/>
  <c r="D49" i="14"/>
  <c r="C49" i="14"/>
  <c r="B49" i="14"/>
  <c r="A49" i="14"/>
  <c r="E48" i="14"/>
  <c r="D48" i="14"/>
  <c r="C48" i="14"/>
  <c r="B48" i="14"/>
  <c r="A48" i="14"/>
  <c r="E47" i="14"/>
  <c r="D47" i="14"/>
  <c r="C47" i="14"/>
  <c r="B47" i="14"/>
  <c r="A47" i="14"/>
  <c r="E46" i="14"/>
  <c r="D46" i="14"/>
  <c r="C46" i="14"/>
  <c r="B46" i="14"/>
  <c r="A46" i="14"/>
  <c r="E45" i="14"/>
  <c r="D45" i="14"/>
  <c r="C45" i="14"/>
  <c r="B45" i="14"/>
  <c r="A45" i="14"/>
  <c r="E44" i="14"/>
  <c r="D44" i="14"/>
  <c r="C44" i="14"/>
  <c r="B44" i="14"/>
  <c r="A44" i="14"/>
  <c r="E43" i="14"/>
  <c r="D43" i="14"/>
  <c r="C43" i="14"/>
  <c r="B43" i="14"/>
  <c r="A43" i="14"/>
  <c r="E42" i="14"/>
  <c r="D42" i="14"/>
  <c r="C42" i="14"/>
  <c r="B42" i="14"/>
  <c r="A42" i="14"/>
  <c r="E41" i="14"/>
  <c r="D41" i="14"/>
  <c r="C41" i="14"/>
  <c r="B41" i="14"/>
  <c r="A41" i="14"/>
  <c r="E40" i="14"/>
  <c r="D40" i="14"/>
  <c r="C40" i="14"/>
  <c r="B40" i="14"/>
  <c r="A40" i="14"/>
  <c r="E39" i="14"/>
  <c r="D39" i="14"/>
  <c r="C39" i="14"/>
  <c r="B39" i="14"/>
  <c r="A39" i="14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32" i="16"/>
  <c r="D34" i="16"/>
  <c r="C34" i="16"/>
  <c r="B34" i="16"/>
  <c r="D33" i="16"/>
  <c r="C33" i="16"/>
  <c r="B33" i="16"/>
  <c r="D32" i="16"/>
  <c r="C32" i="16"/>
  <c r="D31" i="16"/>
  <c r="C31" i="16"/>
  <c r="B31" i="16"/>
  <c r="D30" i="16"/>
  <c r="C30" i="16"/>
  <c r="B30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X9" i="13"/>
  <c r="W9" i="13" s="1"/>
  <c r="W11" i="13" s="1"/>
  <c r="X8" i="13"/>
  <c r="W8" i="13" s="1"/>
  <c r="W10" i="13" s="1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O13" i="12"/>
  <c r="O14" i="12"/>
  <c r="O15" i="12"/>
  <c r="O16" i="12"/>
  <c r="O17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K16" i="12" s="1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A18" i="12"/>
  <c r="AI14" i="12"/>
  <c r="AL14" i="12" s="1"/>
  <c r="AI15" i="12"/>
  <c r="AL15" i="12" s="1"/>
  <c r="AI16" i="12"/>
  <c r="AI17" i="12"/>
  <c r="AK17" i="12" s="1"/>
  <c r="AI13" i="12"/>
  <c r="AL13" i="12" s="1"/>
  <c r="AJ17" i="5"/>
  <c r="AN17" i="5" s="1"/>
  <c r="AG23" i="4"/>
  <c r="D69" i="1"/>
  <c r="D79" i="1"/>
  <c r="D80" i="1"/>
  <c r="AF32" i="7"/>
  <c r="AF29" i="7"/>
  <c r="AG29" i="7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AH29" i="7"/>
  <c r="AG31" i="7"/>
  <c r="AG30" i="7"/>
  <c r="AH30" i="7"/>
  <c r="D81" i="1"/>
  <c r="AJ8" i="12"/>
  <c r="AI8" i="12"/>
  <c r="AI18" i="12" s="1"/>
  <c r="AH8" i="12"/>
  <c r="AH18" i="12" s="1"/>
  <c r="AG8" i="12"/>
  <c r="AG18" i="12" s="1"/>
  <c r="AF8" i="12"/>
  <c r="AF18" i="12" s="1"/>
  <c r="AE8" i="12"/>
  <c r="AE18" i="12" s="1"/>
  <c r="AD8" i="12"/>
  <c r="AD18" i="12" s="1"/>
  <c r="AC18" i="12" s="1"/>
  <c r="AB8" i="12"/>
  <c r="AB18" i="12" s="1"/>
  <c r="AA8" i="12"/>
  <c r="Z8" i="12"/>
  <c r="Z18" i="12" s="1"/>
  <c r="Y8" i="12"/>
  <c r="Y18" i="12" s="1"/>
  <c r="X8" i="12"/>
  <c r="X18" i="12" s="1"/>
  <c r="W8" i="12"/>
  <c r="W18" i="12" s="1"/>
  <c r="V8" i="12"/>
  <c r="V18" i="12" s="1"/>
  <c r="U8" i="12"/>
  <c r="U18" i="12" s="1"/>
  <c r="T8" i="12"/>
  <c r="T18" i="12" s="1"/>
  <c r="S8" i="12"/>
  <c r="S18" i="12" s="1"/>
  <c r="R8" i="12"/>
  <c r="R18" i="12" s="1"/>
  <c r="Q8" i="12"/>
  <c r="Q18" i="12" s="1"/>
  <c r="P8" i="12"/>
  <c r="P18" i="12" s="1"/>
  <c r="O8" i="12"/>
  <c r="O18" i="12" s="1"/>
  <c r="AH36" i="7"/>
  <c r="AG36" i="7"/>
  <c r="AF36" i="7"/>
  <c r="AE36" i="7"/>
  <c r="AD36" i="7"/>
  <c r="AC36" i="7"/>
  <c r="AH35" i="7"/>
  <c r="AG35" i="7"/>
  <c r="AF35" i="7"/>
  <c r="AE35" i="7"/>
  <c r="AD35" i="7"/>
  <c r="AC35" i="7"/>
  <c r="AH34" i="7"/>
  <c r="AG34" i="7"/>
  <c r="AF34" i="7"/>
  <c r="AE34" i="7"/>
  <c r="AD34" i="7"/>
  <c r="AC34" i="7"/>
  <c r="AH33" i="7"/>
  <c r="AG33" i="7"/>
  <c r="AF33" i="7"/>
  <c r="AE33" i="7"/>
  <c r="AD33" i="7"/>
  <c r="AC33" i="7"/>
  <c r="AH32" i="7"/>
  <c r="AG32" i="7"/>
  <c r="AE32" i="7"/>
  <c r="AD32" i="7"/>
  <c r="AC32" i="7"/>
  <c r="AH31" i="7"/>
  <c r="AF31" i="7"/>
  <c r="AE31" i="7"/>
  <c r="AD31" i="7"/>
  <c r="AC31" i="7"/>
  <c r="AF30" i="7"/>
  <c r="AE30" i="7"/>
  <c r="AD30" i="7"/>
  <c r="AC30" i="7"/>
  <c r="AE29" i="7"/>
  <c r="AD29" i="7"/>
  <c r="AC29" i="7"/>
  <c r="AB28" i="7"/>
  <c r="AA28" i="7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D64" i="2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T22" i="4"/>
  <c r="AB22" i="4"/>
  <c r="O24" i="4"/>
  <c r="P24" i="4"/>
  <c r="W24" i="4"/>
  <c r="X24" i="4"/>
  <c r="Y24" i="4"/>
  <c r="AE24" i="4"/>
  <c r="R23" i="4"/>
  <c r="Z23" i="4"/>
  <c r="AH23" i="4"/>
  <c r="AM23" i="4" s="1"/>
  <c r="V22" i="4"/>
  <c r="AD22" i="4"/>
  <c r="AL22" i="4" s="1"/>
  <c r="Q24" i="4"/>
  <c r="AF24" i="4"/>
  <c r="AG24" i="4"/>
  <c r="T23" i="4"/>
  <c r="AB23" i="4"/>
  <c r="AI24" i="4"/>
  <c r="AN24" i="4" s="1"/>
  <c r="AH24" i="4"/>
  <c r="AM24" i="4" s="1"/>
  <c r="AD24" i="4"/>
  <c r="AL24" i="4" s="1"/>
  <c r="AC24" i="4"/>
  <c r="AB24" i="4"/>
  <c r="AA24" i="4"/>
  <c r="Z24" i="4"/>
  <c r="V24" i="4"/>
  <c r="U24" i="4"/>
  <c r="T24" i="4"/>
  <c r="S24" i="4"/>
  <c r="R24" i="4"/>
  <c r="AI23" i="4"/>
  <c r="AN23" i="4" s="1"/>
  <c r="AF23" i="4"/>
  <c r="AE23" i="4"/>
  <c r="AD23" i="4"/>
  <c r="AL23" i="4" s="1"/>
  <c r="AC23" i="4"/>
  <c r="AA23" i="4"/>
  <c r="Y23" i="4"/>
  <c r="X23" i="4"/>
  <c r="W23" i="4"/>
  <c r="V23" i="4"/>
  <c r="U23" i="4"/>
  <c r="S23" i="4"/>
  <c r="Q23" i="4"/>
  <c r="P23" i="4"/>
  <c r="AI22" i="4"/>
  <c r="AN22" i="4" s="1"/>
  <c r="AH22" i="4"/>
  <c r="AM22" i="4" s="1"/>
  <c r="AG22" i="4"/>
  <c r="AF22" i="4"/>
  <c r="AE22" i="4"/>
  <c r="AC22" i="4"/>
  <c r="AA22" i="4"/>
  <c r="Z22" i="4"/>
  <c r="Y22" i="4"/>
  <c r="X22" i="4"/>
  <c r="W22" i="4"/>
  <c r="U22" i="4"/>
  <c r="S22" i="4"/>
  <c r="R22" i="4"/>
  <c r="Q22" i="4"/>
  <c r="P22" i="4"/>
  <c r="O23" i="4"/>
  <c r="AI28" i="6"/>
  <c r="AH28" i="6"/>
  <c r="AL28" i="6" s="1"/>
  <c r="AG28" i="6"/>
  <c r="AF28" i="6"/>
  <c r="AE28" i="6"/>
  <c r="AD28" i="6"/>
  <c r="AK28" i="6" s="1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AI27" i="6"/>
  <c r="AH27" i="6"/>
  <c r="AL27" i="6" s="1"/>
  <c r="AG27" i="6"/>
  <c r="AF27" i="6"/>
  <c r="AE27" i="6"/>
  <c r="AD27" i="6"/>
  <c r="AK27" i="6" s="1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AI26" i="6"/>
  <c r="AH26" i="6"/>
  <c r="AL26" i="6" s="1"/>
  <c r="AG26" i="6"/>
  <c r="AF26" i="6"/>
  <c r="AE26" i="6"/>
  <c r="AD26" i="6"/>
  <c r="AK26" i="6" s="1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AI25" i="6"/>
  <c r="AH25" i="6"/>
  <c r="AL25" i="6" s="1"/>
  <c r="AG25" i="6"/>
  <c r="AF25" i="6"/>
  <c r="AE25" i="6"/>
  <c r="AD25" i="6"/>
  <c r="AK25" i="6" s="1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AI24" i="6"/>
  <c r="AH24" i="6"/>
  <c r="AL24" i="6" s="1"/>
  <c r="AG24" i="6"/>
  <c r="AF24" i="6"/>
  <c r="AE24" i="6"/>
  <c r="AD24" i="6"/>
  <c r="AK24" i="6" s="1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AI23" i="6"/>
  <c r="AH23" i="6"/>
  <c r="AL23" i="6" s="1"/>
  <c r="AG23" i="6"/>
  <c r="AF23" i="6"/>
  <c r="AE23" i="6"/>
  <c r="AD23" i="6"/>
  <c r="AK23" i="6" s="1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AI22" i="6"/>
  <c r="AH22" i="6"/>
  <c r="AL22" i="6" s="1"/>
  <c r="AG22" i="6"/>
  <c r="AF22" i="6"/>
  <c r="AE22" i="6"/>
  <c r="AD22" i="6"/>
  <c r="AK22" i="6" s="1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AI21" i="6"/>
  <c r="AH21" i="6"/>
  <c r="AL21" i="6" s="1"/>
  <c r="AG21" i="6"/>
  <c r="AF21" i="6"/>
  <c r="AE21" i="6"/>
  <c r="AD21" i="6"/>
  <c r="AK21" i="6" s="1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AI20" i="6"/>
  <c r="AH20" i="6"/>
  <c r="AL20" i="6" s="1"/>
  <c r="AG20" i="6"/>
  <c r="AF20" i="6"/>
  <c r="AE20" i="6"/>
  <c r="AD20" i="6"/>
  <c r="AK20" i="6" s="1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AI19" i="6"/>
  <c r="AG19" i="6"/>
  <c r="AF19" i="6"/>
  <c r="AE19" i="6"/>
  <c r="AD19" i="6"/>
  <c r="AK19" i="6" s="1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AI18" i="6"/>
  <c r="AM18" i="6" s="1"/>
  <c r="AH18" i="6"/>
  <c r="AL18" i="6" s="1"/>
  <c r="AG18" i="6"/>
  <c r="AF18" i="6"/>
  <c r="AE18" i="6"/>
  <c r="AD18" i="6"/>
  <c r="AK18" i="6" s="1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28" i="6"/>
  <c r="O27" i="6"/>
  <c r="O26" i="6"/>
  <c r="O25" i="6"/>
  <c r="O24" i="6"/>
  <c r="O23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I14" i="6"/>
  <c r="AD9" i="10"/>
  <c r="AC9" i="10"/>
  <c r="AD8" i="10"/>
  <c r="AC8" i="10"/>
  <c r="AD7" i="10"/>
  <c r="AC7" i="10"/>
  <c r="AD6" i="10"/>
  <c r="AC6" i="10"/>
  <c r="AD5" i="10"/>
  <c r="AC5" i="10"/>
  <c r="AD4" i="10"/>
  <c r="AC4" i="10"/>
  <c r="AD3" i="10"/>
  <c r="AC3" i="10"/>
  <c r="AD2" i="10"/>
  <c r="AC2" i="10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AJ23" i="5"/>
  <c r="AI23" i="5"/>
  <c r="AM23" i="5" s="1"/>
  <c r="AH23" i="5"/>
  <c r="AG23" i="5"/>
  <c r="AF23" i="5"/>
  <c r="AE23" i="5"/>
  <c r="AL23" i="5" s="1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AJ24" i="5"/>
  <c r="AN24" i="5" s="1"/>
  <c r="AI24" i="5"/>
  <c r="AM24" i="5" s="1"/>
  <c r="AH24" i="5"/>
  <c r="AG24" i="5"/>
  <c r="AF24" i="5"/>
  <c r="AE24" i="5"/>
  <c r="AL24" i="5" s="1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AJ22" i="5"/>
  <c r="AN22" i="5" s="1"/>
  <c r="AI22" i="5"/>
  <c r="AM22" i="5" s="1"/>
  <c r="AH22" i="5"/>
  <c r="AG22" i="5"/>
  <c r="AF22" i="5"/>
  <c r="AE22" i="5"/>
  <c r="AL22" i="5" s="1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AJ21" i="5"/>
  <c r="AN21" i="5" s="1"/>
  <c r="AI21" i="5"/>
  <c r="AM21" i="5" s="1"/>
  <c r="AH21" i="5"/>
  <c r="AG21" i="5"/>
  <c r="AF21" i="5"/>
  <c r="AE21" i="5"/>
  <c r="AL21" i="5" s="1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AJ20" i="5"/>
  <c r="AN20" i="5" s="1"/>
  <c r="AI20" i="5"/>
  <c r="AM20" i="5" s="1"/>
  <c r="AH20" i="5"/>
  <c r="AG20" i="5"/>
  <c r="AF20" i="5"/>
  <c r="AE20" i="5"/>
  <c r="AL20" i="5" s="1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AJ19" i="5"/>
  <c r="AN19" i="5" s="1"/>
  <c r="AI19" i="5"/>
  <c r="AM19" i="5" s="1"/>
  <c r="AH19" i="5"/>
  <c r="AG19" i="5"/>
  <c r="AF19" i="5"/>
  <c r="AE19" i="5"/>
  <c r="AL19" i="5" s="1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AJ18" i="5"/>
  <c r="AN18" i="5" s="1"/>
  <c r="AI18" i="5"/>
  <c r="AM18" i="5" s="1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AI17" i="5"/>
  <c r="AM17" i="5" s="1"/>
  <c r="AH17" i="5"/>
  <c r="AG17" i="5"/>
  <c r="AF17" i="5"/>
  <c r="AE17" i="5"/>
  <c r="AL17" i="5" s="1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24" i="5"/>
  <c r="P22" i="5"/>
  <c r="P21" i="5"/>
  <c r="P20" i="5"/>
  <c r="P19" i="5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A14" i="10"/>
  <c r="B14" i="10"/>
  <c r="V17" i="10"/>
  <c r="U14" i="10"/>
  <c r="T19" i="10"/>
  <c r="S16" i="10"/>
  <c r="R21" i="10"/>
  <c r="Q18" i="10"/>
  <c r="P15" i="10"/>
  <c r="O20" i="10"/>
  <c r="N17" i="10"/>
  <c r="M14" i="10"/>
  <c r="L19" i="10"/>
  <c r="K16" i="10"/>
  <c r="J21" i="10"/>
  <c r="I18" i="10"/>
  <c r="H15" i="10"/>
  <c r="G20" i="10"/>
  <c r="F17" i="10"/>
  <c r="E14" i="10"/>
  <c r="D19" i="10"/>
  <c r="C16" i="10"/>
  <c r="W20" i="10"/>
  <c r="AS18" i="5" l="1"/>
  <c r="AL18" i="5"/>
  <c r="F14" i="16"/>
  <c r="F12" i="16"/>
  <c r="F15" i="16"/>
  <c r="F13" i="16"/>
  <c r="F18" i="16" s="1"/>
  <c r="F16" i="16"/>
  <c r="N14" i="16"/>
  <c r="N12" i="16"/>
  <c r="N15" i="16"/>
  <c r="N16" i="16"/>
  <c r="N13" i="16"/>
  <c r="V14" i="16"/>
  <c r="V12" i="16"/>
  <c r="V15" i="16"/>
  <c r="V16" i="16"/>
  <c r="V13" i="16"/>
  <c r="G14" i="16"/>
  <c r="G12" i="16"/>
  <c r="G15" i="16"/>
  <c r="G16" i="16"/>
  <c r="G13" i="16"/>
  <c r="G18" i="16" s="1"/>
  <c r="O14" i="16"/>
  <c r="O15" i="16"/>
  <c r="O12" i="16"/>
  <c r="O13" i="16"/>
  <c r="O16" i="16"/>
  <c r="AR20" i="6"/>
  <c r="AM20" i="6"/>
  <c r="AR28" i="6"/>
  <c r="AM28" i="6"/>
  <c r="H12" i="16"/>
  <c r="H17" i="16" s="1"/>
  <c r="H15" i="16"/>
  <c r="H13" i="16"/>
  <c r="H16" i="16"/>
  <c r="H14" i="16"/>
  <c r="P12" i="16"/>
  <c r="P15" i="16"/>
  <c r="P13" i="16"/>
  <c r="P14" i="16"/>
  <c r="P16" i="16"/>
  <c r="I12" i="16"/>
  <c r="I15" i="16"/>
  <c r="I13" i="16"/>
  <c r="I16" i="16"/>
  <c r="I14" i="16"/>
  <c r="B15" i="16"/>
  <c r="B16" i="16"/>
  <c r="B13" i="16"/>
  <c r="B12" i="16"/>
  <c r="B14" i="16"/>
  <c r="J15" i="16"/>
  <c r="J13" i="16"/>
  <c r="J16" i="16"/>
  <c r="J12" i="16"/>
  <c r="J14" i="16"/>
  <c r="R15" i="16"/>
  <c r="R16" i="16"/>
  <c r="R13" i="16"/>
  <c r="R14" i="16"/>
  <c r="R12" i="16"/>
  <c r="AR22" i="6"/>
  <c r="AM22" i="6"/>
  <c r="AR26" i="6"/>
  <c r="AM26" i="6"/>
  <c r="AK13" i="12"/>
  <c r="Q12" i="16"/>
  <c r="Q15" i="16"/>
  <c r="Q13" i="16"/>
  <c r="Q16" i="16"/>
  <c r="Q14" i="16"/>
  <c r="AL16" i="12"/>
  <c r="AK15" i="12"/>
  <c r="C13" i="16"/>
  <c r="C16" i="16"/>
  <c r="C14" i="16"/>
  <c r="C12" i="16"/>
  <c r="C15" i="16"/>
  <c r="K13" i="16"/>
  <c r="K18" i="16" s="1"/>
  <c r="K16" i="16"/>
  <c r="K14" i="16"/>
  <c r="K12" i="16"/>
  <c r="K15" i="16"/>
  <c r="S13" i="16"/>
  <c r="S16" i="16"/>
  <c r="S14" i="16"/>
  <c r="S15" i="16"/>
  <c r="S12" i="16"/>
  <c r="AR24" i="6"/>
  <c r="AM24" i="6"/>
  <c r="AQ23" i="5"/>
  <c r="AN23" i="5"/>
  <c r="AR19" i="6"/>
  <c r="AM19" i="6"/>
  <c r="AR21" i="6"/>
  <c r="AM21" i="6"/>
  <c r="AR23" i="6"/>
  <c r="AM23" i="6"/>
  <c r="AS23" i="6" s="1"/>
  <c r="AR25" i="6"/>
  <c r="AM25" i="6"/>
  <c r="AR27" i="6"/>
  <c r="AM27" i="6"/>
  <c r="D13" i="16"/>
  <c r="D18" i="16" s="1"/>
  <c r="D16" i="16"/>
  <c r="D14" i="16"/>
  <c r="D15" i="16"/>
  <c r="D12" i="16"/>
  <c r="L13" i="16"/>
  <c r="L16" i="16"/>
  <c r="L14" i="16"/>
  <c r="L12" i="16"/>
  <c r="L15" i="16"/>
  <c r="T13" i="16"/>
  <c r="T16" i="16"/>
  <c r="T14" i="16"/>
  <c r="T12" i="16"/>
  <c r="T15" i="16"/>
  <c r="E16" i="16"/>
  <c r="E14" i="16"/>
  <c r="E12" i="16"/>
  <c r="E13" i="16"/>
  <c r="E15" i="16"/>
  <c r="M16" i="16"/>
  <c r="M14" i="16"/>
  <c r="M12" i="16"/>
  <c r="M15" i="16"/>
  <c r="M13" i="16"/>
  <c r="M18" i="16" s="1"/>
  <c r="U16" i="16"/>
  <c r="U14" i="16"/>
  <c r="U12" i="16"/>
  <c r="U13" i="16"/>
  <c r="U18" i="16" s="1"/>
  <c r="U15" i="16"/>
  <c r="AS20" i="5"/>
  <c r="AS22" i="5"/>
  <c r="AS19" i="5"/>
  <c r="AS21" i="5"/>
  <c r="AS24" i="5"/>
  <c r="AQ19" i="5"/>
  <c r="AQ21" i="5"/>
  <c r="AQ24" i="5"/>
  <c r="AS23" i="5"/>
  <c r="AQ17" i="5"/>
  <c r="AR18" i="6"/>
  <c r="AM33" i="7"/>
  <c r="AS17" i="5"/>
  <c r="AQ18" i="5"/>
  <c r="AQ20" i="5"/>
  <c r="AQ22" i="5"/>
  <c r="E10" i="17"/>
  <c r="E13" i="17"/>
  <c r="E11" i="17"/>
  <c r="E14" i="17"/>
  <c r="E12" i="17"/>
  <c r="M11" i="17"/>
  <c r="M14" i="17"/>
  <c r="M12" i="17"/>
  <c r="M10" i="17"/>
  <c r="M13" i="17"/>
  <c r="C22" i="17"/>
  <c r="U10" i="17"/>
  <c r="U13" i="17"/>
  <c r="U11" i="17"/>
  <c r="U14" i="17"/>
  <c r="U12" i="17"/>
  <c r="F10" i="17"/>
  <c r="F13" i="17"/>
  <c r="F11" i="17"/>
  <c r="F14" i="17"/>
  <c r="F12" i="17"/>
  <c r="N10" i="17"/>
  <c r="N11" i="17"/>
  <c r="N14" i="17"/>
  <c r="N12" i="17"/>
  <c r="N13" i="17"/>
  <c r="D22" i="17"/>
  <c r="G22" i="17" s="1"/>
  <c r="V13" i="17"/>
  <c r="V11" i="17"/>
  <c r="V14" i="17"/>
  <c r="V12" i="17"/>
  <c r="V10" i="17"/>
  <c r="C10" i="17"/>
  <c r="C13" i="17"/>
  <c r="C11" i="17"/>
  <c r="C14" i="17"/>
  <c r="C12" i="17"/>
  <c r="K12" i="17"/>
  <c r="K10" i="17"/>
  <c r="K13" i="17"/>
  <c r="K11" i="17"/>
  <c r="K14" i="17"/>
  <c r="S10" i="17"/>
  <c r="S13" i="17"/>
  <c r="S11" i="17"/>
  <c r="S14" i="17"/>
  <c r="S12" i="17"/>
  <c r="D12" i="17"/>
  <c r="D10" i="17"/>
  <c r="D13" i="17"/>
  <c r="D11" i="17"/>
  <c r="D14" i="17"/>
  <c r="L12" i="17"/>
  <c r="L13" i="17"/>
  <c r="L11" i="17"/>
  <c r="L14" i="17"/>
  <c r="L10" i="17"/>
  <c r="T12" i="17"/>
  <c r="T10" i="17"/>
  <c r="T13" i="17"/>
  <c r="T11" i="17"/>
  <c r="T14" i="17"/>
  <c r="H12" i="17"/>
  <c r="H10" i="17"/>
  <c r="H13" i="17"/>
  <c r="H11" i="17"/>
  <c r="H14" i="17"/>
  <c r="P11" i="17"/>
  <c r="P14" i="17"/>
  <c r="P12" i="17"/>
  <c r="P10" i="17"/>
  <c r="P13" i="17"/>
  <c r="G13" i="17"/>
  <c r="G14" i="17"/>
  <c r="G12" i="17"/>
  <c r="G10" i="17"/>
  <c r="G11" i="17"/>
  <c r="O13" i="17"/>
  <c r="O11" i="17"/>
  <c r="O14" i="17"/>
  <c r="O12" i="17"/>
  <c r="O10" i="17"/>
  <c r="I11" i="17"/>
  <c r="I12" i="17"/>
  <c r="I10" i="17"/>
  <c r="I13" i="17"/>
  <c r="I14" i="17"/>
  <c r="B22" i="17"/>
  <c r="I21" i="17" s="1"/>
  <c r="Q11" i="17"/>
  <c r="Q14" i="17"/>
  <c r="Q12" i="17"/>
  <c r="Q10" i="17"/>
  <c r="Q13" i="17"/>
  <c r="B14" i="17"/>
  <c r="B10" i="17"/>
  <c r="B13" i="17"/>
  <c r="B11" i="17"/>
  <c r="B12" i="17"/>
  <c r="J14" i="17"/>
  <c r="J12" i="17"/>
  <c r="J10" i="17"/>
  <c r="J13" i="17"/>
  <c r="J11" i="17"/>
  <c r="R14" i="17"/>
  <c r="R10" i="17"/>
  <c r="R13" i="17"/>
  <c r="R11" i="17"/>
  <c r="R12" i="17"/>
  <c r="Z28" i="7"/>
  <c r="AA31" i="7"/>
  <c r="AA35" i="7"/>
  <c r="AA33" i="7"/>
  <c r="AA30" i="7"/>
  <c r="AA29" i="7"/>
  <c r="AA32" i="7"/>
  <c r="AA36" i="7"/>
  <c r="AA34" i="7"/>
  <c r="H18" i="17"/>
  <c r="G21" i="17"/>
  <c r="AJ18" i="12"/>
  <c r="H20" i="17"/>
  <c r="H17" i="17"/>
  <c r="H21" i="17"/>
  <c r="G17" i="17"/>
  <c r="H22" i="17"/>
  <c r="H19" i="17"/>
  <c r="G18" i="17"/>
  <c r="AK18" i="12"/>
  <c r="AM18" i="12"/>
  <c r="AL18" i="12"/>
  <c r="AM16" i="12"/>
  <c r="G19" i="17"/>
  <c r="D28" i="16"/>
  <c r="D35" i="16" s="1"/>
  <c r="G35" i="16" s="1"/>
  <c r="AJ15" i="12"/>
  <c r="AL17" i="12"/>
  <c r="AM15" i="12"/>
  <c r="AB31" i="7"/>
  <c r="AB34" i="7"/>
  <c r="AB36" i="7"/>
  <c r="AM14" i="12"/>
  <c r="AB32" i="7"/>
  <c r="B28" i="16"/>
  <c r="B35" i="16" s="1"/>
  <c r="I35" i="16" s="1"/>
  <c r="AB29" i="7"/>
  <c r="AJ14" i="12"/>
  <c r="AJ13" i="12"/>
  <c r="AM13" i="12"/>
  <c r="AB30" i="7"/>
  <c r="AB35" i="7"/>
  <c r="AB33" i="7"/>
  <c r="AM17" i="12"/>
  <c r="C28" i="16"/>
  <c r="C35" i="16" s="1"/>
  <c r="H35" i="16" s="1"/>
  <c r="AE38" i="7"/>
  <c r="AD42" i="7"/>
  <c r="AH41" i="7"/>
  <c r="AF42" i="7"/>
  <c r="AD38" i="7"/>
  <c r="AG42" i="7"/>
  <c r="AE42" i="7"/>
  <c r="AJ29" i="7"/>
  <c r="AF38" i="7"/>
  <c r="AF43" i="7" s="1"/>
  <c r="AM30" i="7"/>
  <c r="AJ33" i="7"/>
  <c r="AK34" i="7"/>
  <c r="AK35" i="7"/>
  <c r="Y42" i="7"/>
  <c r="AM29" i="7"/>
  <c r="AH42" i="7"/>
  <c r="AH38" i="7"/>
  <c r="E21" i="17"/>
  <c r="E17" i="17"/>
  <c r="E19" i="17"/>
  <c r="F17" i="17"/>
  <c r="F18" i="17"/>
  <c r="F19" i="17"/>
  <c r="F20" i="17"/>
  <c r="F21" i="17"/>
  <c r="E18" i="17"/>
  <c r="E20" i="17"/>
  <c r="E22" i="17"/>
  <c r="F30" i="16"/>
  <c r="E30" i="16"/>
  <c r="C36" i="16"/>
  <c r="B36" i="16"/>
  <c r="AQ26" i="6"/>
  <c r="D36" i="16"/>
  <c r="AI25" i="4"/>
  <c r="AN25" i="4" s="1"/>
  <c r="E31" i="16"/>
  <c r="E32" i="16"/>
  <c r="E33" i="16"/>
  <c r="E34" i="16"/>
  <c r="F31" i="16"/>
  <c r="F32" i="16"/>
  <c r="F33" i="16"/>
  <c r="F34" i="16"/>
  <c r="AK31" i="7"/>
  <c r="AK36" i="7"/>
  <c r="AQ21" i="6"/>
  <c r="AQ25" i="6"/>
  <c r="AQ27" i="6"/>
  <c r="AK32" i="7"/>
  <c r="AK30" i="7"/>
  <c r="AO22" i="4"/>
  <c r="AN22" i="6"/>
  <c r="AQ24" i="6"/>
  <c r="AG38" i="7"/>
  <c r="AP22" i="4"/>
  <c r="AN18" i="6"/>
  <c r="AQ23" i="6"/>
  <c r="AK33" i="7"/>
  <c r="AN31" i="7"/>
  <c r="AQ18" i="6"/>
  <c r="AQ22" i="6"/>
  <c r="AJ36" i="7"/>
  <c r="AO18" i="6"/>
  <c r="AQ28" i="6"/>
  <c r="AQ20" i="6"/>
  <c r="AQ19" i="6"/>
  <c r="AK29" i="7"/>
  <c r="AN33" i="7"/>
  <c r="AM31" i="7"/>
  <c r="AJ16" i="12"/>
  <c r="AJ17" i="12"/>
  <c r="AK14" i="12"/>
  <c r="AN30" i="7"/>
  <c r="AN29" i="7"/>
  <c r="AD10" i="10"/>
  <c r="AC10" i="10"/>
  <c r="N16" i="10"/>
  <c r="E19" i="10"/>
  <c r="G19" i="10"/>
  <c r="O19" i="10"/>
  <c r="V14" i="10"/>
  <c r="E21" i="10"/>
  <c r="I15" i="10"/>
  <c r="Q15" i="10"/>
  <c r="L16" i="10"/>
  <c r="C15" i="10"/>
  <c r="K21" i="10"/>
  <c r="M21" i="10"/>
  <c r="U21" i="10"/>
  <c r="H14" i="10"/>
  <c r="S15" i="10"/>
  <c r="I17" i="10"/>
  <c r="H20" i="10"/>
  <c r="M19" i="10"/>
  <c r="K15" i="10"/>
  <c r="V16" i="10"/>
  <c r="F14" i="10"/>
  <c r="G17" i="10"/>
  <c r="N14" i="10"/>
  <c r="D16" i="10"/>
  <c r="O17" i="10"/>
  <c r="P20" i="10"/>
  <c r="T16" i="10"/>
  <c r="S21" i="10"/>
  <c r="U19" i="10"/>
  <c r="P14" i="10"/>
  <c r="F16" i="10"/>
  <c r="Q17" i="10"/>
  <c r="C21" i="10"/>
  <c r="W17" i="10"/>
  <c r="J18" i="10"/>
  <c r="R18" i="10"/>
  <c r="G14" i="10"/>
  <c r="O14" i="10"/>
  <c r="W14" i="10"/>
  <c r="J15" i="10"/>
  <c r="R15" i="10"/>
  <c r="E16" i="10"/>
  <c r="M16" i="10"/>
  <c r="U16" i="10"/>
  <c r="H17" i="10"/>
  <c r="P17" i="10"/>
  <c r="C18" i="10"/>
  <c r="K18" i="10"/>
  <c r="S18" i="10"/>
  <c r="F19" i="10"/>
  <c r="N19" i="10"/>
  <c r="V19" i="10"/>
  <c r="I20" i="10"/>
  <c r="Q20" i="10"/>
  <c r="D21" i="10"/>
  <c r="L21" i="10"/>
  <c r="T21" i="10"/>
  <c r="W19" i="10"/>
  <c r="R20" i="10"/>
  <c r="I14" i="10"/>
  <c r="Q14" i="10"/>
  <c r="D15" i="10"/>
  <c r="L15" i="10"/>
  <c r="T15" i="10"/>
  <c r="G16" i="10"/>
  <c r="O16" i="10"/>
  <c r="W16" i="10"/>
  <c r="J17" i="10"/>
  <c r="R17" i="10"/>
  <c r="E18" i="10"/>
  <c r="M18" i="10"/>
  <c r="U18" i="10"/>
  <c r="H19" i="10"/>
  <c r="P19" i="10"/>
  <c r="C20" i="10"/>
  <c r="K20" i="10"/>
  <c r="S20" i="10"/>
  <c r="F21" i="10"/>
  <c r="N21" i="10"/>
  <c r="V21" i="10"/>
  <c r="T18" i="10"/>
  <c r="J14" i="10"/>
  <c r="R14" i="10"/>
  <c r="E15" i="10"/>
  <c r="M15" i="10"/>
  <c r="U15" i="10"/>
  <c r="H16" i="10"/>
  <c r="P16" i="10"/>
  <c r="C17" i="10"/>
  <c r="K17" i="10"/>
  <c r="S17" i="10"/>
  <c r="F18" i="10"/>
  <c r="N18" i="10"/>
  <c r="V18" i="10"/>
  <c r="I19" i="10"/>
  <c r="Q19" i="10"/>
  <c r="D20" i="10"/>
  <c r="L20" i="10"/>
  <c r="T20" i="10"/>
  <c r="G21" i="10"/>
  <c r="O21" i="10"/>
  <c r="W21" i="10"/>
  <c r="K14" i="10"/>
  <c r="S14" i="10"/>
  <c r="F15" i="10"/>
  <c r="N15" i="10"/>
  <c r="V15" i="10"/>
  <c r="I16" i="10"/>
  <c r="Q16" i="10"/>
  <c r="D17" i="10"/>
  <c r="L17" i="10"/>
  <c r="T17" i="10"/>
  <c r="G18" i="10"/>
  <c r="O18" i="10"/>
  <c r="W18" i="10"/>
  <c r="J19" i="10"/>
  <c r="R19" i="10"/>
  <c r="E20" i="10"/>
  <c r="M20" i="10"/>
  <c r="U20" i="10"/>
  <c r="H21" i="10"/>
  <c r="P21" i="10"/>
  <c r="D18" i="10"/>
  <c r="J20" i="10"/>
  <c r="D14" i="10"/>
  <c r="L14" i="10"/>
  <c r="T14" i="10"/>
  <c r="G15" i="10"/>
  <c r="O15" i="10"/>
  <c r="W15" i="10"/>
  <c r="J16" i="10"/>
  <c r="R16" i="10"/>
  <c r="E17" i="10"/>
  <c r="M17" i="10"/>
  <c r="U17" i="10"/>
  <c r="H18" i="10"/>
  <c r="P18" i="10"/>
  <c r="C19" i="10"/>
  <c r="K19" i="10"/>
  <c r="S19" i="10"/>
  <c r="F20" i="10"/>
  <c r="N20" i="10"/>
  <c r="V20" i="10"/>
  <c r="I21" i="10"/>
  <c r="Q21" i="10"/>
  <c r="L18" i="10"/>
  <c r="C14" i="10"/>
  <c r="Q25" i="5"/>
  <c r="R25" i="5"/>
  <c r="R34" i="5" s="1"/>
  <c r="S25" i="5"/>
  <c r="T25" i="5"/>
  <c r="T34" i="5" s="1"/>
  <c r="U25" i="5"/>
  <c r="U34" i="5" s="1"/>
  <c r="V25" i="5"/>
  <c r="V34" i="5" s="1"/>
  <c r="W25" i="5"/>
  <c r="W34" i="5" s="1"/>
  <c r="X25" i="5"/>
  <c r="Y25" i="5"/>
  <c r="Z25" i="5"/>
  <c r="Z34" i="5" s="1"/>
  <c r="AA25" i="5"/>
  <c r="AB25" i="5"/>
  <c r="AB34" i="5" s="1"/>
  <c r="AC25" i="5"/>
  <c r="AC34" i="5" s="1"/>
  <c r="AD25" i="5"/>
  <c r="AD34" i="5" s="1"/>
  <c r="AE25" i="5"/>
  <c r="AF25" i="5"/>
  <c r="AF34" i="5" s="1"/>
  <c r="AG25" i="5"/>
  <c r="AH25" i="5"/>
  <c r="AH34" i="5" s="1"/>
  <c r="AI25" i="5"/>
  <c r="AM25" i="5" s="1"/>
  <c r="AJ25" i="5"/>
  <c r="P25" i="5"/>
  <c r="X34" i="5"/>
  <c r="AO33" i="7" l="1"/>
  <c r="V17" i="16"/>
  <c r="Q18" i="16"/>
  <c r="R17" i="16"/>
  <c r="C18" i="16"/>
  <c r="H18" i="16"/>
  <c r="J18" i="16"/>
  <c r="O18" i="16"/>
  <c r="AE34" i="5"/>
  <c r="AL25" i="5"/>
  <c r="E17" i="16"/>
  <c r="S17" i="16"/>
  <c r="AQ25" i="5"/>
  <c r="AN25" i="5"/>
  <c r="L17" i="16"/>
  <c r="J17" i="16"/>
  <c r="P18" i="16"/>
  <c r="C17" i="16"/>
  <c r="P17" i="16"/>
  <c r="T17" i="16"/>
  <c r="L18" i="16"/>
  <c r="S18" i="16"/>
  <c r="I18" i="16"/>
  <c r="N18" i="16"/>
  <c r="F17" i="16"/>
  <c r="M17" i="16"/>
  <c r="D17" i="16"/>
  <c r="Q17" i="16"/>
  <c r="R18" i="16"/>
  <c r="G17" i="16"/>
  <c r="U17" i="16"/>
  <c r="K17" i="16"/>
  <c r="B17" i="16"/>
  <c r="I17" i="16"/>
  <c r="G20" i="17"/>
  <c r="E18" i="16"/>
  <c r="T18" i="16"/>
  <c r="B18" i="16"/>
  <c r="O17" i="16"/>
  <c r="V18" i="16"/>
  <c r="N17" i="16"/>
  <c r="R24" i="10"/>
  <c r="AB37" i="7"/>
  <c r="AA37" i="7"/>
  <c r="S24" i="10"/>
  <c r="AE43" i="7"/>
  <c r="I19" i="17"/>
  <c r="F22" i="17"/>
  <c r="I20" i="17"/>
  <c r="I22" i="17"/>
  <c r="I18" i="17"/>
  <c r="I17" i="17"/>
  <c r="G30" i="16"/>
  <c r="F35" i="16"/>
  <c r="I33" i="16"/>
  <c r="I34" i="16"/>
  <c r="I36" i="16"/>
  <c r="H32" i="16"/>
  <c r="AO29" i="7"/>
  <c r="AG43" i="7"/>
  <c r="G34" i="16"/>
  <c r="G33" i="16"/>
  <c r="G31" i="16"/>
  <c r="I30" i="16"/>
  <c r="G32" i="16"/>
  <c r="I32" i="16"/>
  <c r="H33" i="16"/>
  <c r="E35" i="16"/>
  <c r="H31" i="16"/>
  <c r="H34" i="16"/>
  <c r="H36" i="16"/>
  <c r="H30" i="16"/>
  <c r="I31" i="16"/>
  <c r="Y28" i="7"/>
  <c r="Z31" i="7"/>
  <c r="Z35" i="7"/>
  <c r="Z33" i="7"/>
  <c r="Z30" i="7"/>
  <c r="Z29" i="7"/>
  <c r="Z34" i="7"/>
  <c r="Z32" i="7"/>
  <c r="Z36" i="7"/>
  <c r="AP25" i="5"/>
  <c r="AO30" i="7"/>
  <c r="AH43" i="7"/>
  <c r="AI43" i="7"/>
  <c r="AO31" i="7"/>
  <c r="G36" i="16"/>
  <c r="F36" i="16"/>
  <c r="E36" i="16"/>
  <c r="AJ38" i="7"/>
  <c r="AJ34" i="5"/>
  <c r="AI34" i="5"/>
  <c r="AJ27" i="5"/>
  <c r="AG34" i="5"/>
  <c r="Y34" i="5"/>
  <c r="Q34" i="5"/>
  <c r="AA34" i="5"/>
  <c r="S34" i="5"/>
  <c r="AO25" i="5"/>
  <c r="AJ32" i="7"/>
  <c r="AJ35" i="7"/>
  <c r="AP24" i="5"/>
  <c r="AO24" i="5"/>
  <c r="X28" i="7" l="1"/>
  <c r="Y36" i="7"/>
  <c r="Y34" i="7"/>
  <c r="Y31" i="7"/>
  <c r="Y35" i="7"/>
  <c r="Y33" i="7"/>
  <c r="Y30" i="7"/>
  <c r="Y29" i="7"/>
  <c r="Y32" i="7"/>
  <c r="Z37" i="7"/>
  <c r="AC37" i="7"/>
  <c r="AC39" i="7" s="1"/>
  <c r="AF37" i="7"/>
  <c r="AJ31" i="7"/>
  <c r="AJ34" i="7"/>
  <c r="AG37" i="7"/>
  <c r="AH37" i="7"/>
  <c r="AE37" i="7"/>
  <c r="AD37" i="7"/>
  <c r="AJ30" i="7"/>
  <c r="AH39" i="7"/>
  <c r="AI39" i="7" s="1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K29" i="6" s="1"/>
  <c r="AE29" i="6"/>
  <c r="AF29" i="6"/>
  <c r="AG29" i="6"/>
  <c r="AH29" i="6"/>
  <c r="AL29" i="6" s="1"/>
  <c r="AI29" i="6"/>
  <c r="AM29" i="6" s="1"/>
  <c r="O19" i="6"/>
  <c r="O20" i="6"/>
  <c r="O21" i="6"/>
  <c r="O22" i="6"/>
  <c r="O29" i="6"/>
  <c r="O18" i="6"/>
  <c r="O22" i="4"/>
  <c r="B15" i="4"/>
  <c r="B16" i="4"/>
  <c r="B17" i="4"/>
  <c r="C15" i="4"/>
  <c r="D15" i="4"/>
  <c r="E15" i="4"/>
  <c r="F15" i="4"/>
  <c r="G15" i="4"/>
  <c r="H15" i="4"/>
  <c r="I15" i="4"/>
  <c r="J15" i="4"/>
  <c r="K15" i="4"/>
  <c r="L15" i="4"/>
  <c r="M15" i="4"/>
  <c r="N15" i="4"/>
  <c r="D16" i="4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C17" i="4"/>
  <c r="C16" i="4"/>
  <c r="S27" i="5"/>
  <c r="T27" i="5"/>
  <c r="U27" i="5"/>
  <c r="V27" i="5"/>
  <c r="W27" i="5"/>
  <c r="X27" i="5"/>
  <c r="Y27" i="5"/>
  <c r="Z27" i="5"/>
  <c r="AA27" i="5"/>
  <c r="AB27" i="5"/>
  <c r="AC27" i="5"/>
  <c r="AD27" i="5"/>
  <c r="AF27" i="5"/>
  <c r="AG27" i="5"/>
  <c r="AH27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P17" i="5"/>
  <c r="P27" i="5" s="1"/>
  <c r="Q27" i="5"/>
  <c r="P18" i="5"/>
  <c r="P28" i="5" s="1"/>
  <c r="Q28" i="5"/>
  <c r="P34" i="5"/>
  <c r="P29" i="5"/>
  <c r="Q29" i="5"/>
  <c r="P30" i="5"/>
  <c r="Q30" i="5"/>
  <c r="P31" i="5"/>
  <c r="Q31" i="5"/>
  <c r="P32" i="5"/>
  <c r="Q32" i="5"/>
  <c r="P33" i="5"/>
  <c r="Q33" i="5"/>
  <c r="R28" i="5"/>
  <c r="R29" i="5"/>
  <c r="R30" i="5"/>
  <c r="R31" i="5"/>
  <c r="R32" i="5"/>
  <c r="R33" i="5"/>
  <c r="R27" i="5"/>
  <c r="AR29" i="6" l="1"/>
  <c r="Y37" i="7"/>
  <c r="W28" i="7"/>
  <c r="X32" i="7"/>
  <c r="X34" i="7"/>
  <c r="X36" i="7"/>
  <c r="X31" i="7"/>
  <c r="X35" i="7"/>
  <c r="X33" i="7"/>
  <c r="X30" i="7"/>
  <c r="X29" i="7"/>
  <c r="O31" i="6"/>
  <c r="O33" i="6"/>
  <c r="AG40" i="6"/>
  <c r="AG41" i="6"/>
  <c r="AG35" i="6"/>
  <c r="AG38" i="6"/>
  <c r="AG33" i="6"/>
  <c r="AG37" i="6"/>
  <c r="AG39" i="6"/>
  <c r="AG34" i="6"/>
  <c r="AG31" i="6"/>
  <c r="AG32" i="6"/>
  <c r="AG36" i="6"/>
  <c r="Y34" i="6"/>
  <c r="Y36" i="6"/>
  <c r="Y39" i="6"/>
  <c r="Y31" i="6"/>
  <c r="Y40" i="6"/>
  <c r="Y38" i="6"/>
  <c r="Y32" i="6"/>
  <c r="Y33" i="6"/>
  <c r="Y37" i="6"/>
  <c r="Y41" i="6"/>
  <c r="Y35" i="6"/>
  <c r="O37" i="6"/>
  <c r="O38" i="6"/>
  <c r="O36" i="6"/>
  <c r="O41" i="6"/>
  <c r="O39" i="6"/>
  <c r="O40" i="6"/>
  <c r="O32" i="6"/>
  <c r="AF34" i="6"/>
  <c r="AF38" i="6"/>
  <c r="AF32" i="6"/>
  <c r="AF33" i="6"/>
  <c r="AF37" i="6"/>
  <c r="AF41" i="6"/>
  <c r="AF35" i="6"/>
  <c r="AF39" i="6"/>
  <c r="AF36" i="6"/>
  <c r="AF40" i="6"/>
  <c r="AF31" i="6"/>
  <c r="AB35" i="6"/>
  <c r="AB39" i="6"/>
  <c r="AB31" i="6"/>
  <c r="AB34" i="6"/>
  <c r="AB36" i="6"/>
  <c r="AB40" i="6"/>
  <c r="AB33" i="6"/>
  <c r="AB37" i="6"/>
  <c r="AB41" i="6"/>
  <c r="AB38" i="6"/>
  <c r="AB32" i="6"/>
  <c r="X36" i="6"/>
  <c r="X40" i="6"/>
  <c r="X39" i="6"/>
  <c r="X33" i="6"/>
  <c r="X37" i="6"/>
  <c r="X41" i="6"/>
  <c r="X31" i="6"/>
  <c r="X34" i="6"/>
  <c r="X38" i="6"/>
  <c r="X32" i="6"/>
  <c r="X35" i="6"/>
  <c r="T33" i="6"/>
  <c r="T37" i="6"/>
  <c r="T41" i="6"/>
  <c r="T36" i="6"/>
  <c r="T34" i="6"/>
  <c r="T38" i="6"/>
  <c r="T35" i="6"/>
  <c r="T39" i="6"/>
  <c r="T40" i="6"/>
  <c r="T32" i="6"/>
  <c r="T31" i="6"/>
  <c r="P34" i="6"/>
  <c r="P38" i="6"/>
  <c r="P33" i="6"/>
  <c r="P35" i="6"/>
  <c r="P39" i="6"/>
  <c r="P32" i="6"/>
  <c r="P36" i="6"/>
  <c r="P40" i="6"/>
  <c r="P31" i="6"/>
  <c r="P37" i="6"/>
  <c r="P41" i="6"/>
  <c r="AC34" i="6"/>
  <c r="AC41" i="6"/>
  <c r="AC32" i="6"/>
  <c r="AC36" i="6"/>
  <c r="AC31" i="6"/>
  <c r="AC37" i="6"/>
  <c r="AC39" i="6"/>
  <c r="AC33" i="6"/>
  <c r="AC35" i="6"/>
  <c r="AC38" i="6"/>
  <c r="AC40" i="6"/>
  <c r="U38" i="6"/>
  <c r="U32" i="6"/>
  <c r="U37" i="6"/>
  <c r="U33" i="6"/>
  <c r="U36" i="6"/>
  <c r="U40" i="6"/>
  <c r="U41" i="6"/>
  <c r="U35" i="6"/>
  <c r="U39" i="6"/>
  <c r="U31" i="6"/>
  <c r="U34" i="6"/>
  <c r="O35" i="6"/>
  <c r="AE36" i="6"/>
  <c r="AE40" i="6"/>
  <c r="AE34" i="6"/>
  <c r="AE38" i="6"/>
  <c r="AE31" i="6"/>
  <c r="AE33" i="6"/>
  <c r="AE37" i="6"/>
  <c r="AE41" i="6"/>
  <c r="AE32" i="6"/>
  <c r="AE35" i="6"/>
  <c r="AE39" i="6"/>
  <c r="W32" i="6"/>
  <c r="W34" i="6"/>
  <c r="W38" i="6"/>
  <c r="W36" i="6"/>
  <c r="W31" i="6"/>
  <c r="W35" i="6"/>
  <c r="W39" i="6"/>
  <c r="W40" i="6"/>
  <c r="W41" i="6"/>
  <c r="W33" i="6"/>
  <c r="W37" i="6"/>
  <c r="S35" i="6"/>
  <c r="S39" i="6"/>
  <c r="S41" i="6"/>
  <c r="S36" i="6"/>
  <c r="S40" i="6"/>
  <c r="S31" i="6"/>
  <c r="S33" i="6"/>
  <c r="S37" i="6"/>
  <c r="S32" i="6"/>
  <c r="S38" i="6"/>
  <c r="S34" i="6"/>
  <c r="AI42" i="7"/>
  <c r="Q33" i="6"/>
  <c r="Q39" i="6"/>
  <c r="Q31" i="6"/>
  <c r="Q34" i="6"/>
  <c r="Q32" i="6"/>
  <c r="Q35" i="6"/>
  <c r="Q37" i="6"/>
  <c r="Q41" i="6"/>
  <c r="Q38" i="6"/>
  <c r="Q40" i="6"/>
  <c r="Q36" i="6"/>
  <c r="AI35" i="6"/>
  <c r="AI39" i="6"/>
  <c r="AI31" i="6"/>
  <c r="AI32" i="6"/>
  <c r="AI36" i="6"/>
  <c r="AI40" i="6"/>
  <c r="AI33" i="6"/>
  <c r="AI37" i="6"/>
  <c r="AI41" i="6"/>
  <c r="AI34" i="6"/>
  <c r="AI38" i="6"/>
  <c r="AA31" i="6"/>
  <c r="AA33" i="6"/>
  <c r="AA37" i="6"/>
  <c r="AA41" i="6"/>
  <c r="AA32" i="6"/>
  <c r="AA34" i="6"/>
  <c r="AA38" i="6"/>
  <c r="AA35" i="6"/>
  <c r="AA39" i="6"/>
  <c r="AA40" i="6"/>
  <c r="AA36" i="6"/>
  <c r="O34" i="6"/>
  <c r="AH32" i="6"/>
  <c r="AH33" i="6"/>
  <c r="AH37" i="6"/>
  <c r="AH41" i="6"/>
  <c r="AH31" i="6"/>
  <c r="AH34" i="6"/>
  <c r="AH38" i="6"/>
  <c r="AH35" i="6"/>
  <c r="AH39" i="6"/>
  <c r="AH40" i="6"/>
  <c r="AH36" i="6"/>
  <c r="AD34" i="6"/>
  <c r="AD38" i="6"/>
  <c r="AD32" i="6"/>
  <c r="AD35" i="6"/>
  <c r="AD39" i="6"/>
  <c r="AD36" i="6"/>
  <c r="AD40" i="6"/>
  <c r="AD33" i="6"/>
  <c r="AD37" i="6"/>
  <c r="AD31" i="6"/>
  <c r="AD41" i="6"/>
  <c r="Z35" i="6"/>
  <c r="Z39" i="6"/>
  <c r="Z37" i="6"/>
  <c r="Z41" i="6"/>
  <c r="Z36" i="6"/>
  <c r="Z40" i="6"/>
  <c r="Z33" i="6"/>
  <c r="Z31" i="6"/>
  <c r="Z34" i="6"/>
  <c r="Z38" i="6"/>
  <c r="Z32" i="6"/>
  <c r="V36" i="6"/>
  <c r="V40" i="6"/>
  <c r="V32" i="6"/>
  <c r="V33" i="6"/>
  <c r="V37" i="6"/>
  <c r="V41" i="6"/>
  <c r="V31" i="6"/>
  <c r="V34" i="6"/>
  <c r="V38" i="6"/>
  <c r="V35" i="6"/>
  <c r="V39" i="6"/>
  <c r="R33" i="6"/>
  <c r="R37" i="6"/>
  <c r="R41" i="6"/>
  <c r="R31" i="6"/>
  <c r="R35" i="6"/>
  <c r="R39" i="6"/>
  <c r="R34" i="6"/>
  <c r="R38" i="6"/>
  <c r="R32" i="6"/>
  <c r="R36" i="6"/>
  <c r="R40" i="6"/>
  <c r="AP29" i="6"/>
  <c r="AQ29" i="6"/>
  <c r="AN29" i="6"/>
  <c r="AP19" i="6"/>
  <c r="AP20" i="6"/>
  <c r="AP18" i="6"/>
  <c r="AP27" i="6"/>
  <c r="AP22" i="6"/>
  <c r="AP24" i="6"/>
  <c r="AP21" i="6"/>
  <c r="AP28" i="6"/>
  <c r="AP23" i="6"/>
  <c r="AP25" i="6"/>
  <c r="AP26" i="6"/>
  <c r="AL32" i="7"/>
  <c r="AL36" i="7"/>
  <c r="AL33" i="7"/>
  <c r="AL37" i="7"/>
  <c r="AL30" i="7"/>
  <c r="AL34" i="7"/>
  <c r="AK37" i="7"/>
  <c r="AL31" i="7"/>
  <c r="AL35" i="7"/>
  <c r="AL29" i="7"/>
  <c r="AA35" i="5"/>
  <c r="S35" i="5"/>
  <c r="Z35" i="5"/>
  <c r="AF35" i="5"/>
  <c r="W35" i="5"/>
  <c r="Y35" i="5"/>
  <c r="AG35" i="5"/>
  <c r="AD35" i="5"/>
  <c r="V35" i="5"/>
  <c r="R35" i="5"/>
  <c r="AC35" i="5"/>
  <c r="U35" i="5"/>
  <c r="Q35" i="5"/>
  <c r="AH35" i="5"/>
  <c r="P35" i="5"/>
  <c r="X35" i="5"/>
  <c r="AB35" i="5"/>
  <c r="T35" i="5"/>
  <c r="AJ37" i="7"/>
  <c r="AJ31" i="5"/>
  <c r="AP21" i="5"/>
  <c r="AO21" i="5"/>
  <c r="AC25" i="4"/>
  <c r="AC29" i="4" s="1"/>
  <c r="AJ30" i="5"/>
  <c r="AP20" i="5"/>
  <c r="AO20" i="5"/>
  <c r="AO24" i="4"/>
  <c r="AP24" i="4"/>
  <c r="AA25" i="4"/>
  <c r="AA29" i="4" s="1"/>
  <c r="AN21" i="6"/>
  <c r="AO21" i="6"/>
  <c r="AN19" i="6"/>
  <c r="AO19" i="6"/>
  <c r="AH25" i="4"/>
  <c r="Z25" i="4"/>
  <c r="Z29" i="4" s="1"/>
  <c r="R25" i="4"/>
  <c r="R29" i="4" s="1"/>
  <c r="AO29" i="6"/>
  <c r="AO27" i="6"/>
  <c r="AN27" i="6"/>
  <c r="AO25" i="6"/>
  <c r="AN25" i="6"/>
  <c r="AO23" i="6"/>
  <c r="AN23" i="6"/>
  <c r="AI27" i="5"/>
  <c r="AI35" i="5" s="1"/>
  <c r="AO17" i="5"/>
  <c r="U25" i="4"/>
  <c r="U27" i="4" s="1"/>
  <c r="T25" i="4"/>
  <c r="T29" i="4" s="1"/>
  <c r="S25" i="4"/>
  <c r="S29" i="4" s="1"/>
  <c r="AJ33" i="5"/>
  <c r="AP23" i="5"/>
  <c r="AO23" i="5"/>
  <c r="AJ29" i="5"/>
  <c r="AP19" i="5"/>
  <c r="AO19" i="5"/>
  <c r="AE27" i="5"/>
  <c r="AE35" i="5" s="1"/>
  <c r="AP17" i="5"/>
  <c r="Y25" i="4"/>
  <c r="Y29" i="4" s="1"/>
  <c r="AF25" i="4"/>
  <c r="AF28" i="4" s="1"/>
  <c r="X25" i="4"/>
  <c r="X29" i="4" s="1"/>
  <c r="P25" i="4"/>
  <c r="P28" i="4" s="1"/>
  <c r="AB25" i="4"/>
  <c r="AB29" i="4" s="1"/>
  <c r="AI29" i="4"/>
  <c r="AC28" i="4"/>
  <c r="AG25" i="4"/>
  <c r="AG27" i="4" s="1"/>
  <c r="AJ32" i="5"/>
  <c r="AP22" i="5"/>
  <c r="AO22" i="5"/>
  <c r="AJ28" i="5"/>
  <c r="AP18" i="5"/>
  <c r="AO18" i="5"/>
  <c r="AP23" i="4"/>
  <c r="AO23" i="4"/>
  <c r="AE25" i="4"/>
  <c r="AE28" i="4" s="1"/>
  <c r="W25" i="4"/>
  <c r="W28" i="4" s="1"/>
  <c r="AN20" i="6"/>
  <c r="AO20" i="6"/>
  <c r="Q25" i="4"/>
  <c r="Q29" i="4" s="1"/>
  <c r="O25" i="4"/>
  <c r="O27" i="4" s="1"/>
  <c r="AD25" i="4"/>
  <c r="V25" i="4"/>
  <c r="V29" i="4" s="1"/>
  <c r="AN28" i="6"/>
  <c r="AO28" i="6"/>
  <c r="AO26" i="6"/>
  <c r="AN26" i="6"/>
  <c r="AN24" i="6"/>
  <c r="AO24" i="6"/>
  <c r="AO22" i="6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1" i="2"/>
  <c r="D62" i="1"/>
  <c r="D63" i="1"/>
  <c r="D64" i="1"/>
  <c r="D65" i="1"/>
  <c r="D66" i="1"/>
  <c r="D67" i="1"/>
  <c r="D68" i="1"/>
  <c r="D70" i="1"/>
  <c r="D71" i="1"/>
  <c r="D72" i="1"/>
  <c r="F82" i="1"/>
  <c r="N80" i="1" s="1"/>
  <c r="D73" i="1"/>
  <c r="D74" i="1"/>
  <c r="D75" i="1"/>
  <c r="D76" i="1"/>
  <c r="D77" i="1"/>
  <c r="D78" i="1"/>
  <c r="D83" i="1"/>
  <c r="D84" i="1"/>
  <c r="D85" i="1"/>
  <c r="D86" i="1"/>
  <c r="D82" i="1"/>
  <c r="AH29" i="4" l="1"/>
  <c r="AM25" i="4"/>
  <c r="AD28" i="4"/>
  <c r="AL25" i="4"/>
  <c r="X37" i="7"/>
  <c r="V28" i="7"/>
  <c r="W32" i="7"/>
  <c r="W36" i="7"/>
  <c r="W34" i="7"/>
  <c r="W31" i="7"/>
  <c r="W35" i="7"/>
  <c r="W33" i="7"/>
  <c r="W30" i="7"/>
  <c r="W29" i="7"/>
  <c r="R28" i="4"/>
  <c r="T66" i="2"/>
  <c r="L66" i="2"/>
  <c r="D66" i="2"/>
  <c r="Y13" i="2"/>
  <c r="N66" i="2"/>
  <c r="F66" i="2"/>
  <c r="J66" i="2"/>
  <c r="AA28" i="4"/>
  <c r="V61" i="2"/>
  <c r="V66" i="2" s="1"/>
  <c r="Z12" i="2"/>
  <c r="Y12" i="2"/>
  <c r="I66" i="2"/>
  <c r="O66" i="2"/>
  <c r="G66" i="2"/>
  <c r="AJ35" i="5"/>
  <c r="AG29" i="4"/>
  <c r="S66" i="2"/>
  <c r="K66" i="2"/>
  <c r="C66" i="2"/>
  <c r="R66" i="2"/>
  <c r="Q66" i="2"/>
  <c r="P66" i="2"/>
  <c r="H66" i="2"/>
  <c r="V14" i="2"/>
  <c r="U66" i="2"/>
  <c r="M66" i="2"/>
  <c r="E66" i="2"/>
  <c r="M14" i="2"/>
  <c r="U14" i="2"/>
  <c r="Q14" i="2"/>
  <c r="I14" i="2"/>
  <c r="P14" i="2"/>
  <c r="H14" i="2"/>
  <c r="O14" i="2"/>
  <c r="G14" i="2"/>
  <c r="N14" i="2"/>
  <c r="F14" i="2"/>
  <c r="AI27" i="4"/>
  <c r="Z28" i="4"/>
  <c r="AI28" i="4"/>
  <c r="X27" i="4"/>
  <c r="AF27" i="4"/>
  <c r="P29" i="4"/>
  <c r="X28" i="4"/>
  <c r="S28" i="4"/>
  <c r="T28" i="4"/>
  <c r="V27" i="4"/>
  <c r="U28" i="4"/>
  <c r="AF29" i="4"/>
  <c r="AE29" i="4"/>
  <c r="P27" i="4"/>
  <c r="AA27" i="4"/>
  <c r="AC27" i="4"/>
  <c r="AE27" i="4"/>
  <c r="Y27" i="4"/>
  <c r="Z27" i="4"/>
  <c r="Q28" i="4"/>
  <c r="Y28" i="4"/>
  <c r="S27" i="4"/>
  <c r="AG28" i="4"/>
  <c r="U29" i="4"/>
  <c r="T14" i="2"/>
  <c r="L14" i="2"/>
  <c r="S14" i="2"/>
  <c r="K14" i="2"/>
  <c r="R14" i="2"/>
  <c r="J14" i="2"/>
  <c r="AD29" i="4"/>
  <c r="R27" i="4"/>
  <c r="AH27" i="4"/>
  <c r="AD27" i="4"/>
  <c r="T27" i="4"/>
  <c r="O29" i="4"/>
  <c r="Q27" i="4"/>
  <c r="W27" i="4"/>
  <c r="W29" i="4"/>
  <c r="AB28" i="4"/>
  <c r="AO25" i="4"/>
  <c r="AP25" i="4"/>
  <c r="O28" i="4"/>
  <c r="V28" i="4"/>
  <c r="Z13" i="2"/>
  <c r="AH28" i="4"/>
  <c r="AB27" i="4"/>
  <c r="W37" i="7" l="1"/>
  <c r="U28" i="7"/>
  <c r="V29" i="7"/>
  <c r="V32" i="7"/>
  <c r="V36" i="7"/>
  <c r="V34" i="7"/>
  <c r="V33" i="7"/>
  <c r="V30" i="7"/>
  <c r="V31" i="7"/>
  <c r="V35" i="7"/>
  <c r="V37" i="7" l="1"/>
  <c r="T28" i="7"/>
  <c r="U35" i="7"/>
  <c r="U33" i="7"/>
  <c r="U30" i="7"/>
  <c r="U29" i="7"/>
  <c r="U32" i="7"/>
  <c r="U36" i="7"/>
  <c r="U34" i="7"/>
  <c r="U31" i="7"/>
  <c r="U37" i="7" l="1"/>
  <c r="S28" i="7"/>
  <c r="T33" i="7"/>
  <c r="T35" i="7"/>
  <c r="T30" i="7"/>
  <c r="T29" i="7"/>
  <c r="T32" i="7"/>
  <c r="T31" i="7"/>
  <c r="T36" i="7"/>
  <c r="T34" i="7"/>
  <c r="T37" i="7" l="1"/>
  <c r="R28" i="7"/>
  <c r="S31" i="7"/>
  <c r="S35" i="7"/>
  <c r="S33" i="7"/>
  <c r="S30" i="7"/>
  <c r="S29" i="7"/>
  <c r="S32" i="7"/>
  <c r="S36" i="7"/>
  <c r="S34" i="7"/>
  <c r="S37" i="7" l="1"/>
  <c r="Q28" i="7"/>
  <c r="R31" i="7"/>
  <c r="R35" i="7"/>
  <c r="R33" i="7"/>
  <c r="R30" i="7"/>
  <c r="R29" i="7"/>
  <c r="R36" i="7"/>
  <c r="R34" i="7"/>
  <c r="R32" i="7"/>
  <c r="R37" i="7" l="1"/>
  <c r="P28" i="7"/>
  <c r="Q36" i="7"/>
  <c r="Q34" i="7"/>
  <c r="Q31" i="7"/>
  <c r="Q35" i="7"/>
  <c r="Q33" i="7"/>
  <c r="Q30" i="7"/>
  <c r="Q32" i="7"/>
  <c r="Q29" i="7"/>
  <c r="Q37" i="7" l="1"/>
  <c r="O28" i="7"/>
  <c r="P32" i="7"/>
  <c r="P34" i="7"/>
  <c r="P36" i="7"/>
  <c r="P31" i="7"/>
  <c r="P35" i="7"/>
  <c r="P33" i="7"/>
  <c r="P30" i="7"/>
  <c r="P29" i="7"/>
  <c r="P37" i="7" l="1"/>
  <c r="N28" i="7"/>
  <c r="O32" i="7"/>
  <c r="O36" i="7"/>
  <c r="O34" i="7"/>
  <c r="O31" i="7"/>
  <c r="O35" i="7"/>
  <c r="O33" i="7"/>
  <c r="O30" i="7"/>
  <c r="O29" i="7"/>
  <c r="O37" i="7" l="1"/>
  <c r="N34" i="7"/>
  <c r="N33" i="7"/>
  <c r="N32" i="7"/>
  <c r="N31" i="7"/>
  <c r="N30" i="7"/>
  <c r="N29" i="7"/>
  <c r="N35" i="7"/>
  <c r="N36" i="7"/>
  <c r="N37" i="7" l="1"/>
</calcChain>
</file>

<file path=xl/sharedStrings.xml><?xml version="1.0" encoding="utf-8"?>
<sst xmlns="http://schemas.openxmlformats.org/spreadsheetml/2006/main" count="1017" uniqueCount="398">
  <si>
    <t>Fiscal_Year</t>
  </si>
  <si>
    <t>OMB_FY2020_GDP2012</t>
  </si>
  <si>
    <t>Sum of SumOfobligatedAmount</t>
  </si>
  <si>
    <t>Column Labels</t>
  </si>
  <si>
    <t>Row Labels</t>
  </si>
  <si>
    <t>Grand Total</t>
  </si>
  <si>
    <t>Air Force</t>
  </si>
  <si>
    <t>Army</t>
  </si>
  <si>
    <t>DISA</t>
  </si>
  <si>
    <t>DLA</t>
  </si>
  <si>
    <t>MDA</t>
  </si>
  <si>
    <t>MilitaryHealth</t>
  </si>
  <si>
    <t>Navy</t>
  </si>
  <si>
    <t>NULL</t>
  </si>
  <si>
    <t>Other DoD</t>
  </si>
  <si>
    <t>ERS</t>
  </si>
  <si>
    <t>FRS&amp;C</t>
  </si>
  <si>
    <t>ICT</t>
  </si>
  <si>
    <t>MED</t>
  </si>
  <si>
    <t>PAMS</t>
  </si>
  <si>
    <t>Products</t>
  </si>
  <si>
    <t>R&amp;D</t>
  </si>
  <si>
    <t>Services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</si>
  <si>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</si>
  <si>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</si>
  <si>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</si>
  <si>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</si>
  <si>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</si>
  <si>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</si>
  <si>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</si>
  <si>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</si>
  <si>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</si>
  <si>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</si>
  <si>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</si>
  <si>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2020-2021</t>
  </si>
  <si>
    <t>2019-2020</t>
  </si>
  <si>
    <t>2015-2020</t>
  </si>
  <si>
    <t>Advanced Component Development &amp; Prototypes (6.4)</t>
  </si>
  <si>
    <t>Advanced Technology Development (6.3)</t>
  </si>
  <si>
    <t>Applied Research (6.2)</t>
  </si>
  <si>
    <t>Basic Research (6.1)</t>
  </si>
  <si>
    <t>Operation of Government R&amp;D Facilities</t>
  </si>
  <si>
    <t>Operational Systems Development (6.7)</t>
  </si>
  <si>
    <t>System Development &amp; Demonstration (6.5)</t>
  </si>
  <si>
    <t>OTAs</t>
  </si>
  <si>
    <t>Other Transaction Authority (OTA) R&amp;D Agreements</t>
  </si>
  <si>
    <t>Competition.sum</t>
  </si>
  <si>
    <t>1 Offer</t>
  </si>
  <si>
    <t>2 Offers</t>
  </si>
  <si>
    <t>3+ Offers</t>
  </si>
  <si>
    <t>No Comp.</t>
  </si>
  <si>
    <t>Unlabeled</t>
  </si>
  <si>
    <t>Multi offer</t>
  </si>
  <si>
    <t>PricingUCA</t>
  </si>
  <si>
    <t>PricingUCA.sumlong</t>
  </si>
  <si>
    <t>Combination/Other</t>
  </si>
  <si>
    <t>Unclear</t>
  </si>
  <si>
    <t>FFP</t>
  </si>
  <si>
    <t>Firm-Fixed-Price</t>
  </si>
  <si>
    <t>Incentive</t>
  </si>
  <si>
    <t>Other CB</t>
  </si>
  <si>
    <t>Other Cost-Based</t>
  </si>
  <si>
    <t>Other FP</t>
  </si>
  <si>
    <t>Less Common</t>
  </si>
  <si>
    <t>T&amp;M/LH/FPLOE</t>
  </si>
  <si>
    <t>UCA or Letter</t>
  </si>
  <si>
    <t>Undefinitized_x000D_
Contract Award</t>
  </si>
  <si>
    <t>TOA</t>
  </si>
  <si>
    <t>Year on year change</t>
  </si>
  <si>
    <t>Uncategorized</t>
  </si>
  <si>
    <t>NA</t>
  </si>
  <si>
    <t>PlatformPortfolio</t>
  </si>
  <si>
    <t>Grand Total (w/o Unlabeled)</t>
  </si>
  <si>
    <t>Products (All)</t>
  </si>
  <si>
    <t>Services (Non-R&amp;D)</t>
  </si>
  <si>
    <t>Analysis of TOA and Services Contracts</t>
  </si>
  <si>
    <t>ProductServiceOrRnDarea</t>
  </si>
  <si>
    <t>Operation of Government_x000D_
R&amp;D Facilities</t>
  </si>
  <si>
    <t>Advanced Technology_x000D_
Development (6.3)</t>
  </si>
  <si>
    <t>Advanced Component_x000D_
Development &amp; Prototypes (6.4)</t>
  </si>
  <si>
    <t>System Development &amp;_x000D_
Demonstration (6.5)</t>
  </si>
  <si>
    <t>Operational Systems_x000D_
Development (6.7)</t>
  </si>
  <si>
    <t>Share 2020</t>
    <phoneticPr fontId="4" type="noConversion"/>
  </si>
  <si>
    <t>2018_2020</t>
    <phoneticPr fontId="4" type="noConversion"/>
  </si>
  <si>
    <t>2015-2020</t>
    <phoneticPr fontId="4" type="noConversion"/>
  </si>
  <si>
    <t>Share</t>
    <phoneticPr fontId="4" type="noConversion"/>
  </si>
  <si>
    <t>2019_2020</t>
    <phoneticPr fontId="4" type="noConversion"/>
  </si>
  <si>
    <t>2015_2020</t>
    <phoneticPr fontId="4" type="noConversion"/>
  </si>
  <si>
    <t>share 2020</t>
    <phoneticPr fontId="4" type="noConversion"/>
  </si>
  <si>
    <t>share 2019</t>
    <phoneticPr fontId="4" type="noConversion"/>
  </si>
  <si>
    <t>share 2015</t>
    <phoneticPr fontId="4" type="noConversion"/>
  </si>
  <si>
    <t>Total</t>
    <phoneticPr fontId="4" type="noConversion"/>
  </si>
  <si>
    <t>fiscal_quarter</t>
  </si>
  <si>
    <t>Low end</t>
  </si>
  <si>
    <t>High end</t>
  </si>
  <si>
    <t>Low total</t>
  </si>
  <si>
    <t>High total</t>
  </si>
  <si>
    <t>Total Contract</t>
  </si>
  <si>
    <t>SubCustomer.platform</t>
  </si>
  <si>
    <t>Competition.effective.only</t>
  </si>
  <si>
    <t>Not Effective Comp.</t>
  </si>
  <si>
    <t>Effective Comp.</t>
  </si>
  <si>
    <t>Ships &amp;_x000D_
Submarines</t>
  </si>
  <si>
    <t>Air &amp; Missile_x000D_
Defense</t>
  </si>
  <si>
    <t>Ordnance &amp;_x000D_
Missiles</t>
  </si>
  <si>
    <t>Electronics,_x000D_
Comms, &amp; Sensors</t>
  </si>
  <si>
    <t>Facilities &amp;_x000D_
Construction</t>
  </si>
  <si>
    <t>Other Knowledge_x000D_
Based</t>
  </si>
  <si>
    <t>Shiny.VendorSize</t>
  </si>
  <si>
    <t>Small</t>
  </si>
  <si>
    <t>Medium</t>
  </si>
  <si>
    <t>Large</t>
  </si>
  <si>
    <t>Big Five</t>
  </si>
  <si>
    <t>Total</t>
  </si>
  <si>
    <t>Excluding OTA</t>
  </si>
  <si>
    <t>platformPortfolio</t>
  </si>
  <si>
    <t>Portion</t>
  </si>
  <si>
    <t>2015-&gt;2020</t>
  </si>
  <si>
    <t>2019-&gt;2020</t>
  </si>
  <si>
    <t>Global Vendor Name</t>
  </si>
  <si>
    <t>Number of Actions</t>
  </si>
  <si>
    <t>Dollars Obligated</t>
  </si>
  <si>
    <t>%Total Actions</t>
  </si>
  <si>
    <t>%Total Dollars</t>
  </si>
  <si>
    <t>LOCKHEED MARTIN CORPORATION</t>
  </si>
  <si>
    <t>BOEING COMPANY, THE</t>
  </si>
  <si>
    <t>GENERAL DYNAMICS CORPORATION</t>
  </si>
  <si>
    <t>RAYTHEON COMPANY</t>
  </si>
  <si>
    <t>NORTHROP GRUMMAN CORPORATION</t>
  </si>
  <si>
    <t>UNITED TECHNOLOGIES CORPORATION</t>
  </si>
  <si>
    <t>HUMANA INC.</t>
  </si>
  <si>
    <t>HUNTINGTON INGALLS INDUSTRIES, INC.</t>
  </si>
  <si>
    <t>BAE SYSTEMS PLC</t>
  </si>
  <si>
    <t>L3HARRIS TECHNOLOGIES, INC.</t>
  </si>
  <si>
    <t>GENERAL ATOMIC TECHNOLOGIES CORPORATION</t>
  </si>
  <si>
    <t>ANALYTIC SERVICES INC.</t>
  </si>
  <si>
    <t>GENERAL ELECTRIC COMPANY</t>
  </si>
  <si>
    <t>ATLANTIC DIVING SUPPLY  INC.</t>
  </si>
  <si>
    <t>CENTENE CORPORATION</t>
  </si>
  <si>
    <t>LEIDOS HOLDINGS, INC.</t>
  </si>
  <si>
    <t>OSHKOSH CORPORATION</t>
  </si>
  <si>
    <t>MCKESSON CORPORATION</t>
  </si>
  <si>
    <t>FLUOR CORPORATION</t>
  </si>
  <si>
    <t>AMERISOURCEBERGEN CORPORATION</t>
  </si>
  <si>
    <t>KBR  INC.</t>
  </si>
  <si>
    <t>BECHTEL GROUP, INC.</t>
  </si>
  <si>
    <t>BOOZ ALLEN HAMILTON HOLDING CORPORATION</t>
  </si>
  <si>
    <t>AECOM</t>
  </si>
  <si>
    <t>CERBERUS CAPITAL MANAGEMENT, L.P.</t>
  </si>
  <si>
    <t>SCIENCE APPLICATIONS INTERNATIONAL CORPORATION</t>
  </si>
  <si>
    <t>BELL BOEING JOINT PROJECT OFFICE</t>
  </si>
  <si>
    <t>TEXTRON INC.</t>
  </si>
  <si>
    <t>UNITED LAUNCH ALLIANCE  L.L.C.</t>
  </si>
  <si>
    <t>SOUTHWEST VALLEY CONSTRUCTORS CO</t>
  </si>
  <si>
    <t>LEONARDO SPA</t>
  </si>
  <si>
    <t>CACI INTERNATIONAL INC</t>
  </si>
  <si>
    <t>AUSTAL LIMITED</t>
  </si>
  <si>
    <t>PERSPECTA INC.</t>
  </si>
  <si>
    <t>SIERRA NEVADA CORPORATION</t>
  </si>
  <si>
    <t>JACOBS ENGINEERING GROUP INC.</t>
  </si>
  <si>
    <t>HONEYWELL INTERNATIONAL INC.</t>
  </si>
  <si>
    <t>SULLIVAN LAND SERVICES LTD.</t>
  </si>
  <si>
    <t>MASSACHUSETTS INSTITUTE OF TECHNOLOGY</t>
  </si>
  <si>
    <t>VECTRUS, INC.</t>
  </si>
  <si>
    <t>JOHNS HOPKINS UNIVERSITY</t>
  </si>
  <si>
    <t>THE AEROSPACE CORPORATION</t>
  </si>
  <si>
    <t>FEDEX CORPORATION</t>
  </si>
  <si>
    <t>ROLLS-ROYCE HOLDINGS PLC</t>
  </si>
  <si>
    <t>M1 SUPPORT SERVICES  L.P.</t>
  </si>
  <si>
    <t>THE MITRE CORPORATION</t>
  </si>
  <si>
    <t>L-3 COMMUNICATIONS VERTEX AEROSPACE LLC</t>
  </si>
  <si>
    <t>MACANDREWS &amp; FORBES HOLDINGS INC.</t>
  </si>
  <si>
    <t>PATRIOT TEAM</t>
  </si>
  <si>
    <t>ALION SCIENCE AND TECHNOLOGY CORPORATION</t>
  </si>
  <si>
    <t>PARSONS CORPORATION</t>
  </si>
  <si>
    <t>CONSORTIUM MANAGEMENT GROUP  INC.</t>
  </si>
  <si>
    <t>MICROSOFT CORPORATION</t>
  </si>
  <si>
    <t>ROYAL DUTCH SHELL PLC</t>
  </si>
  <si>
    <t>BP P.L.C.</t>
  </si>
  <si>
    <t>GREAT LAKES DREDGE &amp; DOCK CORPORATION</t>
  </si>
  <si>
    <t>GOVERNMENT OF CANADA</t>
  </si>
  <si>
    <t>CROWLEY HOLDINGS  INC</t>
  </si>
  <si>
    <t>INSIGHT ENTERPRISES  INC.</t>
  </si>
  <si>
    <t>VERIZON COMMUNICATIONS INC.</t>
  </si>
  <si>
    <t>PAE HOLDING CORPORATION</t>
  </si>
  <si>
    <t>VIGOR INDUSTRIAL LLC</t>
  </si>
  <si>
    <t>NOVA GLOBAL SUPPLY AND SERVICES LLC</t>
  </si>
  <si>
    <t>TORCH TECHNOLOGIES  INC.</t>
  </si>
  <si>
    <t>CDW CORPORATION</t>
  </si>
  <si>
    <t>CARDINAL HEALTH  INC.</t>
  </si>
  <si>
    <t>GEORGIA TECH RESEARCH CORPORATION</t>
  </si>
  <si>
    <t>DELOITTE LLP</t>
  </si>
  <si>
    <t>VIASAT  INC.</t>
  </si>
  <si>
    <t>ANHAM FZCO</t>
  </si>
  <si>
    <t>WORLD WIDE TECHNOLOGY HOLDING CO., LLC</t>
  </si>
  <si>
    <t>W. S. DARLEY &amp; CO.</t>
  </si>
  <si>
    <t>INTERNATIONAL BUSINESS MACHINES CORPORATION</t>
  </si>
  <si>
    <t>BFBC  LLC</t>
  </si>
  <si>
    <t>ENVIRONMENTAL CHEMICAL CORPORATION</t>
  </si>
  <si>
    <t>CHUGACH ALASKA CORPORATION</t>
  </si>
  <si>
    <t>JOHNS HOPKINS HEALTH SYS CORP</t>
  </si>
  <si>
    <t>CLARK CONSTRUCTION LLC</t>
  </si>
  <si>
    <t>THE CHARLES STARK DRAPER LABORATORY INC</t>
  </si>
  <si>
    <t>MCCARTHY HITT - NEXT NGA WEST JV</t>
  </si>
  <si>
    <t>SOSSEC  INC.</t>
  </si>
  <si>
    <t>HIGHMARK INC.</t>
  </si>
  <si>
    <t>SCIENCE AND ENGINEERING SERVICES  INC.</t>
  </si>
  <si>
    <t>ARCTIC SLOPE REGIONAL CORPORATION</t>
  </si>
  <si>
    <t>SERCO GROUP PLC</t>
  </si>
  <si>
    <t>CFM INTERNATIONAL  INC.</t>
  </si>
  <si>
    <t>EXPRESS SCRIPTS HOLDING COMPANY</t>
  </si>
  <si>
    <t>SPACE EXPLORATION TECHNOLOGIES CORP.</t>
  </si>
  <si>
    <t>MARTIN'S POINT HEALTH CARE  INC.</t>
  </si>
  <si>
    <t>VALERO ENERGY CORPORATION</t>
  </si>
  <si>
    <t>HENSEL PHELPS CONSTRUCTION CO</t>
  </si>
  <si>
    <t>CAE INC</t>
  </si>
  <si>
    <t>AIRBUS SE</t>
  </si>
  <si>
    <t>HARPER CONSTRUCTION COMPANY  INC.</t>
  </si>
  <si>
    <t>ACCENTURE INC.</t>
  </si>
  <si>
    <t>FRS HOLDINGS, INC.</t>
  </si>
  <si>
    <t>DCS CORPORATION</t>
  </si>
  <si>
    <t>IAP GLOBAL SERVICES, LLC</t>
  </si>
  <si>
    <t>NOBLE SALES CO.  INC.</t>
  </si>
  <si>
    <t>MARITIME HELICOPTER SUPPORT COMPANY LLC</t>
  </si>
  <si>
    <t>COLUMBIA HELICOPTERS, INC.</t>
  </si>
  <si>
    <t>CISCO SYSTEMS, INC.</t>
  </si>
  <si>
    <t>MARTIN'S POINT HEALTH CARE, INC.</t>
  </si>
  <si>
    <t>MANSON CONSTRUCTION HOLDING COMPANY</t>
  </si>
  <si>
    <t>LUMEN TECHNOLOGIES, INC.</t>
  </si>
  <si>
    <t>CONSORTIUM MANAGEMENT GROUP, INC.</t>
  </si>
  <si>
    <t>NANA REGIONAL CORPORATION, INC.</t>
  </si>
  <si>
    <t>ACCENTURE PUBLIC LIMITED COMPANY</t>
  </si>
  <si>
    <t>WEEKS MARINE, INC.</t>
  </si>
  <si>
    <t>WALSH FEDERAL, LLC</t>
  </si>
  <si>
    <t>HIGHMARK INC</t>
  </si>
  <si>
    <t>BATTELLE MEMORIAL INSTITUTE</t>
  </si>
  <si>
    <t>JOHNS HOPKINS HEALTH SYSTEM CORPORATION, THE</t>
  </si>
  <si>
    <t>CHARLES STARK DRAPER LABORATORY, INC., THE</t>
  </si>
  <si>
    <t>WHITING-TURNER CONTRACTING COMPANY, THE</t>
  </si>
  <si>
    <t>DEFENSE SYSTEMS AND SOLUTIONS</t>
  </si>
  <si>
    <t>CARLYLE GROUP INC., THE</t>
  </si>
  <si>
    <t>VALIANT INTEGRATED SERVICES LLC</t>
  </si>
  <si>
    <t>AT&amp;T INC.</t>
  </si>
  <si>
    <t>CROWLEY HOLDINGS, INC.</t>
  </si>
  <si>
    <t>APTIM HOLDINGS LLC</t>
  </si>
  <si>
    <t>MACANDREWS &amp; FORBES INCORPORATED</t>
  </si>
  <si>
    <t>TORCH TECHNOLOGIES, INC.</t>
  </si>
  <si>
    <t>BAH - ICM JV</t>
  </si>
  <si>
    <t>A.P. MÃ¸LLER OG HUSTRU CHASTINE MC-KINNEY MÃ¸LLERS FOND TIL ALMENE FORMAAL</t>
  </si>
  <si>
    <t>CARDINAL HEALTH, INC.</t>
  </si>
  <si>
    <t>VIASAT, INC.</t>
  </si>
  <si>
    <t>CARAHSOFT TECHNOLOGY CORP.</t>
  </si>
  <si>
    <t>WALSH GROUP LTD., THE</t>
  </si>
  <si>
    <t>CIGNA CORPORATION</t>
  </si>
  <si>
    <t>HENSEL PHELPS CONSTRUCTION CO.</t>
  </si>
  <si>
    <t>VERTEX AEROSPACE SERVICES CORP.</t>
  </si>
  <si>
    <t>SLSCO LTD.</t>
  </si>
  <si>
    <t>SEGRETARIATO GENERALE DELLA PRESIDENZA DELLA REPUBBLICA</t>
  </si>
  <si>
    <t>DELL TECHNOLOGIES INC.</t>
  </si>
  <si>
    <t>MITRE CORPORATION, THE</t>
  </si>
  <si>
    <t>M1 SUPPORT SERVICES, L.P.</t>
  </si>
  <si>
    <t>AEROSPACE CORPORATION, THE</t>
  </si>
  <si>
    <t>UNITED LAUNCH ALLIANCE, L.L.C.</t>
  </si>
  <si>
    <t>SOUTHWEST VALLEY CONSTRUCTORS CO.</t>
  </si>
  <si>
    <t>JOHNS HOPKINS UNIVERSITY, THE</t>
  </si>
  <si>
    <t>BFBC, LLC</t>
  </si>
  <si>
    <t>MODERNA, INC.</t>
  </si>
  <si>
    <t>CACI INTERNATIONAL INC.</t>
  </si>
  <si>
    <t>KBR, INC.</t>
  </si>
  <si>
    <t>FISHER SAND &amp; GRAVEL CO.</t>
  </si>
  <si>
    <t>ADS TACTICAL, INC.</t>
  </si>
  <si>
    <t>BOEING COMPANY  THE</t>
  </si>
  <si>
    <t>RAYTHEON TECHNOLOGIES CORPORATION</t>
  </si>
  <si>
    <t>% Total Dollars</t>
  </si>
  <si>
    <t>% Total Actions</t>
  </si>
  <si>
    <t>THE BOEING COMPANY</t>
  </si>
  <si>
    <t>L-3 COMMUNICATIONS HOLDINGS  INC.</t>
  </si>
  <si>
    <t>HUNTINGTON INGALLS INDUSTRIES  INC.</t>
  </si>
  <si>
    <t>BECHTEL GROUP  INC.</t>
  </si>
  <si>
    <t>HEALTH NET  INC.</t>
  </si>
  <si>
    <t>UNITEDHEALTH GROUP INCORPORATED</t>
  </si>
  <si>
    <t>HARRIS CORPORATION</t>
  </si>
  <si>
    <t>LEIDOS HOLDINGS, INC</t>
  </si>
  <si>
    <t>CERBERUS CAPITAL MANAGEMENT  L.P.</t>
  </si>
  <si>
    <t>COMPUTER SCIENCES CORPORATION</t>
  </si>
  <si>
    <t>ALLIANT TECHSYSTEMS INC.</t>
  </si>
  <si>
    <t>HEWLETT-PACKARD COMPANY</t>
  </si>
  <si>
    <t>VECTRUS SYSTEMS CORPORATION</t>
  </si>
  <si>
    <t>THE BAHRAIN PETROLEUM COMPANY BSC (CLOSED)</t>
  </si>
  <si>
    <t>EXXON MOBIL CORPORATION</t>
  </si>
  <si>
    <t>ROCKWELL COLLINS  INC.</t>
  </si>
  <si>
    <t>NAVISTAR INTERNATIONAL CORPORATION</t>
  </si>
  <si>
    <t>AECOM TECHNOLOGY CORPORATION</t>
  </si>
  <si>
    <t>GILBANE  INC.</t>
  </si>
  <si>
    <t>MANTECH INTERNATIONAL CORPORATION</t>
  </si>
  <si>
    <t>FINMECCANICA SPA</t>
  </si>
  <si>
    <t>EUROPEAN AERONAUTIC DEFENCE AND SPACE COMPANY EADS N.V.</t>
  </si>
  <si>
    <t>AEROSPACE TESTING ALLIANCE</t>
  </si>
  <si>
    <t>CARAHSOFT TECHNOLOGY CORPORATION</t>
  </si>
  <si>
    <t>ROLLS-ROYCE CORPORATION</t>
  </si>
  <si>
    <t>EXELIS INC.</t>
  </si>
  <si>
    <t>URS CORPORATION</t>
  </si>
  <si>
    <t>WYLE SERVICES CORPORATION</t>
  </si>
  <si>
    <t>STERLING PARENT INC.</t>
  </si>
  <si>
    <t>REDSTONE DEFENSE SYSTEMS</t>
  </si>
  <si>
    <t>ADVANCED TECHNOLOGY INTERNATIONAL</t>
  </si>
  <si>
    <t>CUBIC CORPORATION</t>
  </si>
  <si>
    <t>STEYR TRUCKS INTERNATIONAL FZE</t>
  </si>
  <si>
    <t>WORLD WIDE TECHNOLOGY HOLDING CO.  INC.</t>
  </si>
  <si>
    <t>S-OIL CORPORATION</t>
  </si>
  <si>
    <t>ENGILITY CORP.</t>
  </si>
  <si>
    <t>METLIFE  INC.</t>
  </si>
  <si>
    <t>A.P. MOLLER - MARSK A/S</t>
  </si>
  <si>
    <t>AAR CORP.</t>
  </si>
  <si>
    <t>THE INTERPUBLIC GROUP OF COMPANIES INC</t>
  </si>
  <si>
    <t>BATTELLE MEMORIAL INSTITUTE INC</t>
  </si>
  <si>
    <t>MANSON CONSTRUCTION CO.</t>
  </si>
  <si>
    <t>THE WHITING-TURNER CONTRACTING COMPANY</t>
  </si>
  <si>
    <t>SODEXO</t>
  </si>
  <si>
    <t>TOTAL SA</t>
  </si>
  <si>
    <t>AASKI TECHNOLOGY INC</t>
  </si>
  <si>
    <t>MISSION ESSENTIAL PERSONNEL  LLC</t>
  </si>
  <si>
    <t>NEPTUNE ORIENT LINES LIMITED</t>
  </si>
  <si>
    <t>Lockheed Martin</t>
  </si>
  <si>
    <t>Boeing</t>
  </si>
  <si>
    <t>Raytheon</t>
  </si>
  <si>
    <t>General Dynamics</t>
  </si>
  <si>
    <t>Northrop Grumman</t>
  </si>
  <si>
    <t>Raytheon Technologies</t>
  </si>
  <si>
    <t>Top 5 Vendors in FY 2020</t>
  </si>
  <si>
    <t>Top 5 Vendors in FY 2019</t>
  </si>
  <si>
    <t>Obligations in 2020 Millions</t>
  </si>
  <si>
    <t>Top 5 Vendors in FY 2015</t>
  </si>
  <si>
    <t>Top 5 Total</t>
  </si>
  <si>
    <t>Effective</t>
  </si>
  <si>
    <t>2019-2020 $</t>
  </si>
  <si>
    <t>2012-2014</t>
  </si>
  <si>
    <t xml:space="preserve"> </t>
  </si>
  <si>
    <t>Vehicle.sum</t>
  </si>
  <si>
    <t>Vehicle.AwardTask</t>
  </si>
  <si>
    <t>Definitive</t>
  </si>
  <si>
    <t>Award</t>
  </si>
  <si>
    <t>Pur. Order</t>
  </si>
  <si>
    <t>Single-Awd.</t>
  </si>
  <si>
    <t>Task Order</t>
  </si>
  <si>
    <t>Multi-Awd.</t>
  </si>
  <si>
    <t>Other IDV</t>
  </si>
  <si>
    <t>Unlbd. IDV</t>
  </si>
  <si>
    <t>SubCustomer.sum</t>
  </si>
  <si>
    <t>SubCustomer.JPO</t>
  </si>
  <si>
    <t>F-35 Joint Program Office</t>
  </si>
  <si>
    <t>Defense Logistics Agency</t>
  </si>
  <si>
    <t>Missile Defense Agency</t>
  </si>
  <si>
    <t>F-35 JPO</t>
  </si>
  <si>
    <t>EntitySmall</t>
  </si>
  <si>
    <t>Always Small</t>
  </si>
  <si>
    <t>Sometimes Small Vendor</t>
  </si>
  <si>
    <t>Other Than Small</t>
  </si>
  <si>
    <t>Unlabeled Vendor</t>
  </si>
  <si>
    <t>CrisisProductOrServiceArea</t>
  </si>
  <si>
    <t>FRS</t>
  </si>
  <si>
    <t>Construction</t>
  </si>
  <si>
    <t>Any comp</t>
  </si>
  <si>
    <t>SimpleArea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</si>
  <si>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</si>
  <si>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</si>
  <si>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</si>
  <si>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</si>
  <si>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</si>
  <si>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</si>
  <si>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</si>
  <si>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</si>
  <si>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</si>
  <si>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</si>
  <si>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</si>
  <si>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</si>
  <si>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</si>
  <si>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</si>
  <si>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</si>
  <si>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</si>
  <si>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</si>
  <si>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</si>
  <si>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</si>
  <si>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</si>
  <si>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</si>
  <si>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</si>
  <si>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Operation of Government
R&amp;D Facilities</t>
  </si>
  <si>
    <t>Advanced Technology
Development (6.3)</t>
  </si>
  <si>
    <t>Advanced Component
Development &amp; Prototypes (6.4)</t>
  </si>
  <si>
    <t>System Development &amp;
Demonstration (6.5)</t>
  </si>
  <si>
    <t>Operational Systems
Development (6.7)</t>
  </si>
  <si>
    <t>ServicesCategory.detail</t>
  </si>
  <si>
    <t>Fuels</t>
  </si>
  <si>
    <t>source</t>
  </si>
  <si>
    <t>2022</t>
  </si>
  <si>
    <t>Contract</t>
  </si>
  <si>
    <t>Percentage</t>
  </si>
  <si>
    <t>OMB22_GDP20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</si>
</sst>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.00_-;\-&quot;₩&quot;* #,##0.00_-;_-&quot;₩&quot;* &quot;-&quot;??_-;_-@_-"/>
    <numFmt numFmtId="165" formatCode="#,##0\ ;\-#,##0\ ;"/>
    <numFmt numFmtId="166" formatCode="0.0%"/>
    <numFmt numFmtId="167" formatCode="_(* #,##0.0_);_(* \(#,##0.0\);_(* &quot;-&quot;??_);_(@_)"/>
    <numFmt numFmtId="168" formatCode="_(* #,##0_);_(* \(#,##0\);_(* &quot;-&quot;??_);_(@_)"/>
    <numFmt numFmtId="169" formatCode="0.00000%"/>
    <numFmt numFmtId="170" formatCode="0.0"/>
    <numFmt numFmtId="171" formatCode="&quot;$&quot;#,##0.00"/>
    <numFmt numFmtId="172" formatCode="#,##0.0000%"/>
    <numFmt numFmtId="173" formatCode="0.00000\%"/>
    <numFmt numFmtId="174" formatCode="0.0000\%"/>
    <numFmt numFmtId="175" formatCode="0.0000%"/>
    <numFmt numFmtId="176" formatCode="_(&quot;$&quot;* #,##0.0_);_(&quot;$&quot;* \(#,##0.0\);_(&quot;$&quot;* &quot;-&quot;??_);_(@_)"/>
    <numFmt numFmtId="177" formatCode="mm/dd/yyyy\ hh:mm:ss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4"/>
      <name val="Calibri"/>
      <family val="3"/>
      <charset val="129"/>
      <scheme val="minor"/>
    </font>
    <font>
      <b/>
      <sz val="10"/>
      <color theme="4"/>
      <name val="Calibri"/>
      <family val="3"/>
      <charset val="129"/>
      <scheme val="minor"/>
    </font>
    <font>
      <sz val="11"/>
      <color theme="4"/>
      <name val="Calibri"/>
      <family val="3"/>
      <charset val="129"/>
      <scheme val="minor"/>
    </font>
    <font>
      <b/>
      <sz val="11"/>
      <color theme="4"/>
      <name val="Calibri"/>
      <family val="3"/>
      <charset val="129"/>
      <scheme val="minor"/>
    </font>
    <font>
      <sz val="11"/>
      <color theme="4"/>
      <name val="Calibri"/>
      <family val="2"/>
      <scheme val="minor"/>
    </font>
    <font>
      <sz val="12"/>
      <name val="Times New Roman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PrettyName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hair">
        <color rgb="FF000000"/>
      </left>
      <right/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6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77" fontId="1" fillId="0" borderId="0">
      <alignment wrapText="1"/>
    </xf>
  </cellStyleXfs>
  <cellXfs count="1017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0" applyNumberFormat="1"/>
    <xf numFmtId="0" fontId="2" fillId="2" borderId="1" xfId="0" applyFont="1" applyFill="1" applyBorder="1"/>
    <xf numFmtId="0" fontId="2" fillId="2" borderId="0" xfId="0" applyFont="1" applyFill="1" applyBorder="1"/>
    <xf numFmtId="3" fontId="0" fillId="0" borderId="0" xfId="0" applyNumberFormat="1"/>
    <xf numFmtId="10" fontId="0" fillId="0" borderId="0" xfId="2" applyNumberFormat="1" applyFont="1"/>
    <xf numFmtId="0" fontId="2" fillId="2" borderId="0" xfId="0" applyFont="1" applyFill="1"/>
    <xf numFmtId="0" fontId="2" fillId="2" borderId="2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168" fontId="2" fillId="2" borderId="1" xfId="0" applyNumberFormat="1" applyFont="1" applyFill="1" applyBorder="1"/>
    <xf numFmtId="168" fontId="0" fillId="0" borderId="0" xfId="3" applyNumberFormat="1" applyFont="1"/>
    <xf numFmtId="0" fontId="0" fillId="0" borderId="0" xfId="0" applyAlignment="1"/>
    <xf numFmtId="43" fontId="0" fillId="0" borderId="0" xfId="3" applyFont="1"/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8" fontId="2" fillId="2" borderId="2" xfId="3" applyNumberFormat="1" applyFont="1" applyFill="1" applyBorder="1"/>
    <xf numFmtId="0" fontId="2" fillId="0" borderId="0" xfId="0" applyFont="1"/>
    <xf numFmtId="0" fontId="5" fillId="2" borderId="0" xfId="0" applyFont="1" applyFill="1"/>
    <xf numFmtId="0" fontId="6" fillId="0" borderId="0" xfId="0" applyFont="1"/>
    <xf numFmtId="3" fontId="6" fillId="0" borderId="0" xfId="0" applyNumberFormat="1" applyFont="1"/>
    <xf numFmtId="0" fontId="7" fillId="2" borderId="2" xfId="0" applyFont="1" applyFill="1" applyBorder="1"/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/>
    <xf numFmtId="44" fontId="6" fillId="0" borderId="0" xfId="1" applyFont="1"/>
    <xf numFmtId="9" fontId="6" fillId="0" borderId="0" xfId="2" applyFont="1" applyAlignment="1">
      <alignment horizontal="center"/>
    </xf>
    <xf numFmtId="166" fontId="6" fillId="0" borderId="0" xfId="2" applyNumberFormat="1" applyFont="1" applyAlignment="1">
      <alignment horizontal="center"/>
    </xf>
    <xf numFmtId="44" fontId="6" fillId="0" borderId="0" xfId="0" applyNumberFormat="1" applyFont="1"/>
    <xf numFmtId="9" fontId="6" fillId="0" borderId="0" xfId="2" applyFont="1"/>
    <xf numFmtId="9" fontId="6" fillId="3" borderId="0" xfId="2" applyFont="1" applyFill="1"/>
    <xf numFmtId="10" fontId="0" fillId="3" borderId="0" xfId="2" applyNumberFormat="1" applyFont="1" applyFill="1"/>
    <xf numFmtId="9" fontId="0" fillId="3" borderId="0" xfId="2" applyFont="1" applyFill="1" applyAlignment="1">
      <alignment horizontal="center"/>
    </xf>
    <xf numFmtId="9" fontId="8" fillId="0" borderId="0" xfId="2" applyFont="1" applyAlignment="1">
      <alignment horizontal="center"/>
    </xf>
    <xf numFmtId="9" fontId="0" fillId="0" borderId="0" xfId="2" applyNumberFormat="1" applyFont="1"/>
    <xf numFmtId="9" fontId="0" fillId="3" borderId="0" xfId="2" applyNumberFormat="1" applyFont="1" applyFill="1"/>
    <xf numFmtId="44" fontId="0" fillId="3" borderId="0" xfId="1" applyFont="1" applyFill="1"/>
    <xf numFmtId="164" fontId="0" fillId="0" borderId="0" xfId="0" applyNumberFormat="1"/>
    <xf numFmtId="166" fontId="0" fillId="0" borderId="0" xfId="2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2" borderId="2" xfId="0" applyFont="1" applyFill="1" applyBorder="1"/>
    <xf numFmtId="0" fontId="12" fillId="0" borderId="0" xfId="0" applyFont="1"/>
    <xf numFmtId="170" fontId="10" fillId="0" borderId="0" xfId="0" applyNumberFormat="1" applyFont="1"/>
    <xf numFmtId="9" fontId="10" fillId="0" borderId="0" xfId="2" applyFont="1"/>
    <xf numFmtId="0" fontId="11" fillId="2" borderId="1" xfId="0" applyFont="1" applyFill="1" applyBorder="1" applyAlignment="1">
      <alignment horizontal="left"/>
    </xf>
    <xf numFmtId="0" fontId="11" fillId="0" borderId="0" xfId="0" applyFont="1"/>
    <xf numFmtId="0" fontId="13" fillId="0" borderId="0" xfId="0" applyFont="1"/>
    <xf numFmtId="170" fontId="11" fillId="0" borderId="0" xfId="0" applyNumberFormat="1" applyFont="1"/>
    <xf numFmtId="9" fontId="10" fillId="0" borderId="0" xfId="2" applyNumberFormat="1" applyFont="1"/>
    <xf numFmtId="9" fontId="0" fillId="3" borderId="0" xfId="2" applyFont="1" applyFill="1"/>
    <xf numFmtId="166" fontId="0" fillId="3" borderId="0" xfId="2" applyNumberFormat="1" applyFont="1" applyFill="1"/>
    <xf numFmtId="0" fontId="0" fillId="3" borderId="0" xfId="0" applyFill="1" applyAlignment="1">
      <alignment horizontal="left"/>
    </xf>
    <xf numFmtId="166" fontId="0" fillId="3" borderId="0" xfId="0" applyNumberFormat="1" applyFill="1"/>
    <xf numFmtId="166" fontId="14" fillId="3" borderId="0" xfId="2" applyNumberFormat="1" applyFont="1" applyFill="1"/>
    <xf numFmtId="166" fontId="6" fillId="0" borderId="0" xfId="2" applyNumberFormat="1" applyFont="1"/>
    <xf numFmtId="166" fontId="6" fillId="3" borderId="0" xfId="2" applyNumberFormat="1" applyFont="1" applyFill="1"/>
    <xf numFmtId="43" fontId="0" fillId="0" borderId="0" xfId="0" applyNumberFormat="1"/>
    <xf numFmtId="165" fontId="3" fillId="0" borderId="3" xfId="4" applyNumberFormat="1" applyFont="1" applyBorder="1" applyAlignment="1" applyProtection="1">
      <alignment horizontal="right"/>
    </xf>
    <xf numFmtId="9" fontId="0" fillId="0" borderId="0" xfId="2" applyFont="1" applyFill="1"/>
    <xf numFmtId="0" fontId="0" fillId="0" borderId="0" xfId="0" applyFill="1"/>
    <xf numFmtId="9" fontId="6" fillId="0" borderId="0" xfId="2" applyNumberFormat="1" applyFont="1"/>
    <xf numFmtId="0" fontId="0" fillId="0" borderId="0" xfId="3" applyNumberFormat="1" applyFont="1"/>
    <xf numFmtId="0" fontId="17" fillId="4" borderId="4" xfId="5" applyFont="1" applyFill="1" applyBorder="1" applyAlignment="1">
      <alignment horizontal="center"/>
    </xf>
    <xf numFmtId="171" fontId="17" fillId="4" borderId="4" xfId="5" applyNumberFormat="1" applyFont="1" applyFill="1" applyBorder="1" applyAlignment="1">
      <alignment horizontal="center"/>
    </xf>
    <xf numFmtId="172" fontId="17" fillId="4" borderId="4" xfId="5" applyNumberFormat="1" applyFont="1" applyFill="1" applyBorder="1" applyAlignment="1">
      <alignment horizontal="center"/>
    </xf>
    <xf numFmtId="0" fontId="16" fillId="0" borderId="0" xfId="5"/>
    <xf numFmtId="0" fontId="18" fillId="0" borderId="4" xfId="5" applyFont="1" applyBorder="1" applyAlignment="1">
      <alignment horizontal="left"/>
    </xf>
    <xf numFmtId="3" fontId="18" fillId="0" borderId="4" xfId="5" applyNumberFormat="1" applyFont="1" applyBorder="1" applyAlignment="1">
      <alignment horizontal="right"/>
    </xf>
    <xf numFmtId="171" fontId="18" fillId="0" borderId="4" xfId="5" applyNumberFormat="1" applyFont="1" applyBorder="1" applyAlignment="1">
      <alignment horizontal="right"/>
    </xf>
    <xf numFmtId="172" fontId="18" fillId="0" borderId="4" xfId="5" applyNumberFormat="1" applyFont="1" applyBorder="1" applyAlignment="1">
      <alignment horizontal="right"/>
    </xf>
    <xf numFmtId="172" fontId="16" fillId="0" borderId="0" xfId="5" applyNumberFormat="1"/>
    <xf numFmtId="3" fontId="16" fillId="0" borderId="4" xfId="5" applyNumberFormat="1" applyBorder="1"/>
    <xf numFmtId="171" fontId="16" fillId="0" borderId="4" xfId="5" applyNumberFormat="1" applyBorder="1"/>
    <xf numFmtId="172" fontId="16" fillId="0" borderId="4" xfId="5" applyNumberFormat="1" applyBorder="1"/>
    <xf numFmtId="0" fontId="16" fillId="0" borderId="4" xfId="5" applyBorder="1"/>
    <xf numFmtId="3" fontId="18" fillId="0" borderId="0" xfId="5" applyNumberFormat="1" applyFont="1" applyAlignment="1">
      <alignment horizontal="right"/>
    </xf>
    <xf numFmtId="171" fontId="18" fillId="0" borderId="0" xfId="5" applyNumberFormat="1" applyFont="1" applyAlignment="1">
      <alignment horizontal="right"/>
    </xf>
    <xf numFmtId="172" fontId="18" fillId="0" borderId="0" xfId="5" applyNumberFormat="1" applyFont="1" applyAlignment="1">
      <alignment horizontal="right"/>
    </xf>
    <xf numFmtId="171" fontId="16" fillId="0" borderId="0" xfId="5" applyNumberFormat="1"/>
    <xf numFmtId="0" fontId="19" fillId="0" borderId="0" xfId="6"/>
    <xf numFmtId="0" fontId="19" fillId="0" borderId="5" xfId="6" applyBorder="1"/>
    <xf numFmtId="173" fontId="19" fillId="0" borderId="0" xfId="6" applyNumberFormat="1"/>
    <xf numFmtId="174" fontId="19" fillId="0" borderId="0" xfId="6" applyNumberFormat="1"/>
    <xf numFmtId="174" fontId="0" fillId="0" borderId="0" xfId="7" applyNumberFormat="1" applyFont="1"/>
    <xf numFmtId="174" fontId="0" fillId="0" borderId="5" xfId="8" applyNumberFormat="1" applyFont="1" applyBorder="1"/>
    <xf numFmtId="174" fontId="0" fillId="0" borderId="5" xfId="7" applyNumberFormat="1" applyFont="1" applyBorder="1"/>
    <xf numFmtId="44" fontId="19" fillId="0" borderId="5" xfId="6" applyNumberFormat="1" applyBorder="1"/>
    <xf numFmtId="168" fontId="0" fillId="0" borderId="5" xfId="8" applyNumberFormat="1" applyFont="1" applyBorder="1"/>
    <xf numFmtId="174" fontId="20" fillId="5" borderId="5" xfId="6" applyNumberFormat="1" applyFont="1" applyFill="1" applyBorder="1" applyAlignment="1">
      <alignment horizontal="center"/>
    </xf>
    <xf numFmtId="44" fontId="20" fillId="5" borderId="5" xfId="7" applyFont="1" applyFill="1" applyBorder="1" applyAlignment="1">
      <alignment horizontal="center"/>
    </xf>
    <xf numFmtId="168" fontId="20" fillId="5" borderId="5" xfId="8" applyNumberFormat="1" applyFont="1" applyFill="1" applyBorder="1" applyAlignment="1">
      <alignment horizontal="center"/>
    </xf>
    <xf numFmtId="0" fontId="20" fillId="5" borderId="5" xfId="6" applyFont="1" applyFill="1" applyBorder="1"/>
    <xf numFmtId="175" fontId="18" fillId="0" borderId="4" xfId="9" applyNumberFormat="1" applyFont="1" applyFill="1" applyBorder="1" applyAlignment="1">
      <alignment horizontal="right"/>
    </xf>
    <xf numFmtId="175" fontId="18" fillId="0" borderId="4" xfId="9" applyNumberFormat="1" applyFont="1" applyBorder="1" applyAlignment="1">
      <alignment horizontal="right"/>
    </xf>
    <xf numFmtId="175" fontId="16" fillId="0" borderId="0" xfId="5" applyNumberFormat="1"/>
    <xf numFmtId="175" fontId="0" fillId="0" borderId="4" xfId="9" applyNumberFormat="1" applyFont="1" applyBorder="1"/>
    <xf numFmtId="170" fontId="0" fillId="0" borderId="0" xfId="0" applyNumberFormat="1"/>
    <xf numFmtId="0" fontId="21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0" fillId="0" borderId="4" xfId="0" applyBorder="1"/>
    <xf numFmtId="168" fontId="0" fillId="0" borderId="4" xfId="3" applyNumberFormat="1" applyFont="1" applyBorder="1"/>
    <xf numFmtId="168" fontId="0" fillId="0" borderId="4" xfId="3" applyNumberFormat="1" applyFont="1" applyFill="1" applyBorder="1"/>
    <xf numFmtId="0" fontId="2" fillId="0" borderId="4" xfId="0" applyFont="1" applyBorder="1" applyAlignment="1">
      <alignment horizontal="right"/>
    </xf>
    <xf numFmtId="43" fontId="19" fillId="0" borderId="0" xfId="3" applyFont="1"/>
    <xf numFmtId="9" fontId="0" fillId="0" borderId="0" xfId="0" applyNumberFormat="1"/>
    <xf numFmtId="166" fontId="0" fillId="0" borderId="0" xfId="2" applyNumberFormat="1" applyFont="1" applyFill="1"/>
    <xf numFmtId="43" fontId="2" fillId="2" borderId="1" xfId="3" applyFont="1" applyFill="1" applyBorder="1"/>
    <xf numFmtId="168" fontId="2" fillId="2" borderId="1" xfId="3" applyNumberFormat="1" applyFont="1" applyFill="1" applyBorder="1"/>
    <xf numFmtId="176" fontId="6" fillId="0" borderId="0" xfId="0" applyNumberFormat="1" applyFont="1"/>
    <xf numFmtId="167" fontId="0" fillId="0" borderId="0" xfId="3" applyNumberFormat="1" applyFont="1"/>
    <xf numFmtId="168" fontId="10" fillId="0" borderId="0" xfId="0" applyNumberFormat="1" applyFont="1"/>
    <xf numFmtId="166" fontId="10" fillId="0" borderId="0" xfId="2" applyNumberFormat="1" applyFont="1"/>
    <xf numFmtId="0" fontId="7" fillId="2" borderId="0" xfId="0" applyFont="1" applyFill="1" applyBorder="1"/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2" fillId="0" borderId="4" xfId="0" applyFont="1" applyBorder="1" applyAlignment="1">
      <alignment horizontal="right"/>
    </xf>
  </cellXfs>
  <cellStyles count="15">
    <cellStyle name="Comma" xfId="3" builtinId="3"/>
    <cellStyle name="Comma 2" xfId="8" xr:uid="{B82E1893-F777-4729-A4D6-1B446DC5D5BD}"/>
    <cellStyle name="Currency" xfId="1" builtinId="4"/>
    <cellStyle name="Currency 2" xfId="7" xr:uid="{5E046CF2-650B-4403-88B8-BDBF5BBF47FA}"/>
    <cellStyle name="Normal" xfId="0" builtinId="0"/>
    <cellStyle name="Normal 2" xfId="4" xr:uid="{F76DC785-D807-4903-8E79-74D1C9DB89BC}"/>
    <cellStyle name="Normal 3" xfId="5" xr:uid="{77B71F69-EBBD-40AD-8B95-7B10C1CDE9CC}"/>
    <cellStyle name="Normal 4" xfId="6" xr:uid="{81BFF45D-FB5E-432C-8D25-3FC134FB6C38}"/>
    <cellStyle name="Percent" xfId="2" builtinId="5"/>
    <cellStyle name="Percent 2" xfId="9" xr:uid="{6EEE08D8-B48E-4C45-B13F-E06D76C03502}"/>
    <cellStyle name="XLConnect.Boolean" xfId="13" xr:uid="{00000000-0005-0000-0000-00000D000000}"/>
    <cellStyle name="XLConnect.DateTime" xfId="14" xr:uid="{00000000-0005-0000-0000-00000E000000}"/>
    <cellStyle name="XLConnect.Header" xfId="10" xr:uid="{00000000-0005-0000-0000-00000A000000}"/>
    <cellStyle name="XLConnect.Numeric" xfId="12" xr:uid="{00000000-0005-0000-0000-00000C000000}"/>
    <cellStyle name="XLConnect.String" xfId="11" xr:uid="{00000000-0005-0000-0000-00000B000000}"/>
  </cellStyles>
  <dxfs count="0"/>
  <tableStyles count="0" defaultTableStyle="TableStyleMedium2" defaultPivotStyle="PivotStyleLight16"/>
  <colors>
    <mruColors>
      <color rgb="FF0E99D6"/>
      <color rgb="FFEEC2C4"/>
      <color rgb="FF0054A4"/>
      <color rgb="FFD37D7D"/>
      <color rgb="FFEEC260"/>
      <color rgb="FFBB4243"/>
      <color rgb="FF4C9361"/>
      <color rgb="FF203864"/>
      <color rgb="FF71588F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Component!$B$17:$O$17</c:f>
              <c:strCache>
                <c:ptCount val="14"/>
                <c:pt idx="0">
                  <c:v>Air Force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Component!$P$17:$AJ$17</c:f>
              <c:numCache>
                <c:formatCode>_("$"* #,##0.00_);_("$"* \(#,##0.00\);_("$"* "-"??_);_(@_)</c:formatCode>
                <c:ptCount val="21"/>
                <c:pt idx="0">
                  <c:v>55.40427004347012</c:v>
                </c:pt>
                <c:pt idx="1">
                  <c:v>57.969400405263499</c:v>
                </c:pt>
                <c:pt idx="2">
                  <c:v>66.527601425318366</c:v>
                </c:pt>
                <c:pt idx="3">
                  <c:v>76.592884938720928</c:v>
                </c:pt>
                <c:pt idx="4">
                  <c:v>74.110044127259044</c:v>
                </c:pt>
                <c:pt idx="5">
                  <c:v>72.609814325328429</c:v>
                </c:pt>
                <c:pt idx="6">
                  <c:v>79.965701731110698</c:v>
                </c:pt>
                <c:pt idx="7">
                  <c:v>86.102870831333192</c:v>
                </c:pt>
                <c:pt idx="8">
                  <c:v>76.836293915721967</c:v>
                </c:pt>
                <c:pt idx="9">
                  <c:v>80.924556294419375</c:v>
                </c:pt>
                <c:pt idx="10">
                  <c:v>76.798091371941609</c:v>
                </c:pt>
                <c:pt idx="11">
                  <c:v>75.951721074624402</c:v>
                </c:pt>
                <c:pt idx="12">
                  <c:v>81.3951730085153</c:v>
                </c:pt>
                <c:pt idx="13">
                  <c:v>61.55601500068898</c:v>
                </c:pt>
                <c:pt idx="14">
                  <c:v>61.211875222943313</c:v>
                </c:pt>
                <c:pt idx="15">
                  <c:v>57.446638249568934</c:v>
                </c:pt>
                <c:pt idx="16">
                  <c:v>69.980877625003302</c:v>
                </c:pt>
                <c:pt idx="17">
                  <c:v>64.452377163306764</c:v>
                </c:pt>
                <c:pt idx="18">
                  <c:v>73.666594667411786</c:v>
                </c:pt>
                <c:pt idx="19">
                  <c:v>76.797635232688776</c:v>
                </c:pt>
                <c:pt idx="20">
                  <c:v>77.839628345448801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A-45F6-BA2E-865973B23D85}"/>
            </c:ext>
          </c:extLst>
        </c:ser>
        <c:ser>
          <c:idx val="1"/>
          <c:order val="1"/>
          <c:tx>
            <c:strRef>
              <c:f>Component!$B$18:$O$18</c:f>
              <c:strCache>
                <c:ptCount val="14"/>
                <c:pt idx="0">
                  <c:v>Army</c:v>
                </c:pt>
              </c:strCache>
            </c:strRef>
          </c:tx>
          <c:spPr>
            <a:solidFill>
              <a:srgbClr val="32602F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Component!$P$18:$AJ$18</c:f>
              <c:numCache>
                <c:formatCode>_("$"* #,##0.00_);_("$"* \(#,##0.00\);_("$"* "-"??_);_(@_)</c:formatCode>
                <c:ptCount val="21"/>
                <c:pt idx="0">
                  <c:v>53.73824286563238</c:v>
                </c:pt>
                <c:pt idx="1">
                  <c:v>57.761731019993469</c:v>
                </c:pt>
                <c:pt idx="2">
                  <c:v>64.756646938468535</c:v>
                </c:pt>
                <c:pt idx="3">
                  <c:v>88.367461474072329</c:v>
                </c:pt>
                <c:pt idx="4">
                  <c:v>102.19659307512499</c:v>
                </c:pt>
                <c:pt idx="5">
                  <c:v>124.63210838673635</c:v>
                </c:pt>
                <c:pt idx="6">
                  <c:v>128.52301146458868</c:v>
                </c:pt>
                <c:pt idx="7">
                  <c:v>145.62523164810321</c:v>
                </c:pt>
                <c:pt idx="8">
                  <c:v>184.43615830508412</c:v>
                </c:pt>
                <c:pt idx="9">
                  <c:v>175.11640730710667</c:v>
                </c:pt>
                <c:pt idx="10">
                  <c:v>166.78014536723856</c:v>
                </c:pt>
                <c:pt idx="11">
                  <c:v>145.14824352768088</c:v>
                </c:pt>
                <c:pt idx="12">
                  <c:v>123.66044675280672</c:v>
                </c:pt>
                <c:pt idx="13">
                  <c:v>97.042665796199771</c:v>
                </c:pt>
                <c:pt idx="14">
                  <c:v>82.491026390427564</c:v>
                </c:pt>
                <c:pt idx="15">
                  <c:v>78.607010717569239</c:v>
                </c:pt>
                <c:pt idx="16">
                  <c:v>79.601925759024596</c:v>
                </c:pt>
                <c:pt idx="17">
                  <c:v>82.789608121538066</c:v>
                </c:pt>
                <c:pt idx="18">
                  <c:v>94.61849351117344</c:v>
                </c:pt>
                <c:pt idx="19">
                  <c:v>96.029586418826369</c:v>
                </c:pt>
                <c:pt idx="20">
                  <c:v>100.144827843445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A-45F6-BA2E-865973B23D85}"/>
            </c:ext>
          </c:extLst>
        </c:ser>
        <c:ser>
          <c:idx val="2"/>
          <c:order val="2"/>
          <c:tx>
            <c:strRef>
              <c:f>Component!$B$19:$O$19</c:f>
              <c:strCache>
                <c:ptCount val="14"/>
                <c:pt idx="0">
                  <c:v>DLA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Component!$P$19:$AJ$19</c:f>
              <c:numCache>
                <c:formatCode>_("$"* #,##0.00_);_("$"* \(#,##0.00\);_("$"* "-"??_);_(@_)</c:formatCode>
                <c:ptCount val="21"/>
                <c:pt idx="0">
                  <c:v>13.984011816254739</c:v>
                </c:pt>
                <c:pt idx="1">
                  <c:v>16.293303023038469</c:v>
                </c:pt>
                <c:pt idx="2">
                  <c:v>20.47853859139186</c:v>
                </c:pt>
                <c:pt idx="3">
                  <c:v>24.367473579197689</c:v>
                </c:pt>
                <c:pt idx="4">
                  <c:v>26.40923521165379</c:v>
                </c:pt>
                <c:pt idx="5">
                  <c:v>36.485855610629237</c:v>
                </c:pt>
                <c:pt idx="6">
                  <c:v>41.278381912458627</c:v>
                </c:pt>
                <c:pt idx="7">
                  <c:v>37.737217181851967</c:v>
                </c:pt>
                <c:pt idx="8">
                  <c:v>43.12590227344942</c:v>
                </c:pt>
                <c:pt idx="9">
                  <c:v>45.350873542880265</c:v>
                </c:pt>
                <c:pt idx="10">
                  <c:v>41.351597002425571</c:v>
                </c:pt>
                <c:pt idx="11">
                  <c:v>41.944546841315045</c:v>
                </c:pt>
                <c:pt idx="12">
                  <c:v>49.171852682214485</c:v>
                </c:pt>
                <c:pt idx="13">
                  <c:v>37.752052559093897</c:v>
                </c:pt>
                <c:pt idx="14">
                  <c:v>35.408747805837294</c:v>
                </c:pt>
                <c:pt idx="15">
                  <c:v>33.47473858917386</c:v>
                </c:pt>
                <c:pt idx="16">
                  <c:v>32.51496114748511</c:v>
                </c:pt>
                <c:pt idx="17">
                  <c:v>37.330552836429128</c:v>
                </c:pt>
                <c:pt idx="18">
                  <c:v>46.520105259309325</c:v>
                </c:pt>
                <c:pt idx="19">
                  <c:v>44.746796984952375</c:v>
                </c:pt>
                <c:pt idx="20">
                  <c:v>41.850402307556898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A-45F6-BA2E-865973B23D85}"/>
            </c:ext>
          </c:extLst>
        </c:ser>
        <c:ser>
          <c:idx val="3"/>
          <c:order val="3"/>
          <c:tx>
            <c:strRef>
              <c:f>Component!$B$20:$O$20</c:f>
              <c:strCache>
                <c:ptCount val="14"/>
                <c:pt idx="0">
                  <c:v>MDA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Component!$P$20:$AJ$20</c:f>
              <c:numCache>
                <c:formatCode>_("$"* #,##0.00_);_("$"* \(#,##0.00\);_("$"* "-"??_);_(@_)</c:formatCode>
                <c:ptCount val="21"/>
                <c:pt idx="0">
                  <c:v>2.0053362604265619</c:v>
                </c:pt>
                <c:pt idx="1">
                  <c:v>2.3856749749929986</c:v>
                </c:pt>
                <c:pt idx="2">
                  <c:v>3.4889928520923883</c:v>
                </c:pt>
                <c:pt idx="3">
                  <c:v>3.6821999716447342</c:v>
                </c:pt>
                <c:pt idx="4">
                  <c:v>4.5536270985319263</c:v>
                </c:pt>
                <c:pt idx="5">
                  <c:v>5.0181599007528686</c:v>
                </c:pt>
                <c:pt idx="6">
                  <c:v>4.4206292143127337</c:v>
                </c:pt>
                <c:pt idx="7">
                  <c:v>6.0732686146847765</c:v>
                </c:pt>
                <c:pt idx="8">
                  <c:v>6.9537263319648472</c:v>
                </c:pt>
                <c:pt idx="9">
                  <c:v>6.7706413339250826</c:v>
                </c:pt>
                <c:pt idx="10">
                  <c:v>6.3384843186067998</c:v>
                </c:pt>
                <c:pt idx="11">
                  <c:v>6.2437067624688778</c:v>
                </c:pt>
                <c:pt idx="12">
                  <c:v>7.8294673104465238</c:v>
                </c:pt>
                <c:pt idx="13">
                  <c:v>8.611425334884343</c:v>
                </c:pt>
                <c:pt idx="14">
                  <c:v>6.6366954022883151</c:v>
                </c:pt>
                <c:pt idx="15">
                  <c:v>5.0856107228430432</c:v>
                </c:pt>
                <c:pt idx="16">
                  <c:v>7.0843983697000352</c:v>
                </c:pt>
                <c:pt idx="17">
                  <c:v>5.7186609409858313</c:v>
                </c:pt>
                <c:pt idx="18">
                  <c:v>8.5633266169145124</c:v>
                </c:pt>
                <c:pt idx="19">
                  <c:v>8.9232516676767109</c:v>
                </c:pt>
                <c:pt idx="20">
                  <c:v>12.326711111823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A-45F6-BA2E-865973B23D85}"/>
            </c:ext>
          </c:extLst>
        </c:ser>
        <c:ser>
          <c:idx val="4"/>
          <c:order val="4"/>
          <c:tx>
            <c:strRef>
              <c:f>Component!$B$21:$O$21</c:f>
              <c:strCache>
                <c:ptCount val="14"/>
                <c:pt idx="0">
                  <c:v>MilitaryHealth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Component!$P$21:$AJ$21</c:f>
              <c:numCache>
                <c:formatCode>_("$"* #,##0.00_);_("$"* \(#,##0.00\);_("$"* "-"??_);_(@_)</c:formatCode>
                <c:ptCount val="21"/>
                <c:pt idx="0">
                  <c:v>1.9985779463588136</c:v>
                </c:pt>
                <c:pt idx="1">
                  <c:v>3.3492439092353696</c:v>
                </c:pt>
                <c:pt idx="2">
                  <c:v>5.8717460762696474</c:v>
                </c:pt>
                <c:pt idx="3">
                  <c:v>8.1094111180424235</c:v>
                </c:pt>
                <c:pt idx="4">
                  <c:v>6.8951052426350401</c:v>
                </c:pt>
                <c:pt idx="5">
                  <c:v>8.3643630099840944</c:v>
                </c:pt>
                <c:pt idx="6">
                  <c:v>10.168900061768847</c:v>
                </c:pt>
                <c:pt idx="7">
                  <c:v>11.1752604639836</c:v>
                </c:pt>
                <c:pt idx="8">
                  <c:v>11.07099446131711</c:v>
                </c:pt>
                <c:pt idx="9">
                  <c:v>14.10478282301829</c:v>
                </c:pt>
                <c:pt idx="10">
                  <c:v>12.917916692626013</c:v>
                </c:pt>
                <c:pt idx="11">
                  <c:v>13.788454171214925</c:v>
                </c:pt>
                <c:pt idx="12">
                  <c:v>13.50988900236</c:v>
                </c:pt>
                <c:pt idx="13">
                  <c:v>13.494500475040802</c:v>
                </c:pt>
                <c:pt idx="14">
                  <c:v>14.336077252684129</c:v>
                </c:pt>
                <c:pt idx="15">
                  <c:v>13.121759517784291</c:v>
                </c:pt>
                <c:pt idx="16">
                  <c:v>14.000449918888892</c:v>
                </c:pt>
                <c:pt idx="17">
                  <c:v>14.133324021265874</c:v>
                </c:pt>
                <c:pt idx="18">
                  <c:v>14.437530087625055</c:v>
                </c:pt>
                <c:pt idx="19">
                  <c:v>14.9613383181615</c:v>
                </c:pt>
                <c:pt idx="20">
                  <c:v>15.430436425259099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A-45F6-BA2E-865973B23D85}"/>
            </c:ext>
          </c:extLst>
        </c:ser>
        <c:ser>
          <c:idx val="5"/>
          <c:order val="5"/>
          <c:tx>
            <c:strRef>
              <c:f>Component!$B$22:$O$22</c:f>
              <c:strCache>
                <c:ptCount val="14"/>
                <c:pt idx="0">
                  <c:v>Navy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Component!$P$22:$AJ$22</c:f>
              <c:numCache>
                <c:formatCode>_("$"* #,##0.00_);_("$"* \(#,##0.00\);_("$"* "-"??_);_(@_)</c:formatCode>
                <c:ptCount val="21"/>
                <c:pt idx="0">
                  <c:v>59.078822774593824</c:v>
                </c:pt>
                <c:pt idx="1">
                  <c:v>60.191819004626737</c:v>
                </c:pt>
                <c:pt idx="2">
                  <c:v>67.077191087366444</c:v>
                </c:pt>
                <c:pt idx="3">
                  <c:v>78.482274298573813</c:v>
                </c:pt>
                <c:pt idx="4">
                  <c:v>81.865872660179704</c:v>
                </c:pt>
                <c:pt idx="5">
                  <c:v>85.704222623978652</c:v>
                </c:pt>
                <c:pt idx="6">
                  <c:v>94.876004041679678</c:v>
                </c:pt>
                <c:pt idx="7">
                  <c:v>105.69802950295838</c:v>
                </c:pt>
                <c:pt idx="8">
                  <c:v>116.40594088312243</c:v>
                </c:pt>
                <c:pt idx="9">
                  <c:v>114.27221212978145</c:v>
                </c:pt>
                <c:pt idx="10">
                  <c:v>104.22904334579806</c:v>
                </c:pt>
                <c:pt idx="11">
                  <c:v>120.70470830344802</c:v>
                </c:pt>
                <c:pt idx="12">
                  <c:v>107.71591018736113</c:v>
                </c:pt>
                <c:pt idx="13">
                  <c:v>105.08355241822946</c:v>
                </c:pt>
                <c:pt idx="14">
                  <c:v>92.273521959473328</c:v>
                </c:pt>
                <c:pt idx="15">
                  <c:v>92.074827224912198</c:v>
                </c:pt>
                <c:pt idx="16">
                  <c:v>99.963604629160372</c:v>
                </c:pt>
                <c:pt idx="17">
                  <c:v>115.64174282492412</c:v>
                </c:pt>
                <c:pt idx="18">
                  <c:v>111.37303760325698</c:v>
                </c:pt>
                <c:pt idx="19">
                  <c:v>123.52564631438064</c:v>
                </c:pt>
                <c:pt idx="20">
                  <c:v>149.95202305195301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A-45F6-BA2E-865973B23D85}"/>
            </c:ext>
          </c:extLst>
        </c:ser>
        <c:ser>
          <c:idx val="6"/>
          <c:order val="6"/>
          <c:tx>
            <c:strRef>
              <c:f>Component!$B$23:$O$23</c:f>
              <c:strCache>
                <c:ptCount val="14"/>
                <c:pt idx="0">
                  <c:v>Other DoD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Component!$P$23:$AJ$23</c:f>
              <c:numCache>
                <c:formatCode>_("$"* #,##0.00_);_("$"* \(#,##0.00\);_("$"* "-"??_);_(@_)</c:formatCode>
                <c:ptCount val="21"/>
                <c:pt idx="0">
                  <c:v>3.9034409738317382</c:v>
                </c:pt>
                <c:pt idx="1">
                  <c:v>3.8553775898613947</c:v>
                </c:pt>
                <c:pt idx="2">
                  <c:v>6.4943617293145515</c:v>
                </c:pt>
                <c:pt idx="3">
                  <c:v>7.6753828616856348</c:v>
                </c:pt>
                <c:pt idx="4">
                  <c:v>7.9507008133128805</c:v>
                </c:pt>
                <c:pt idx="5">
                  <c:v>8.7791181360220918</c:v>
                </c:pt>
                <c:pt idx="6">
                  <c:v>9.3748257071049466</c:v>
                </c:pt>
                <c:pt idx="7">
                  <c:v>6.8274647920523579</c:v>
                </c:pt>
                <c:pt idx="8">
                  <c:v>12.372676882677011</c:v>
                </c:pt>
                <c:pt idx="9">
                  <c:v>12.903373513462572</c:v>
                </c:pt>
                <c:pt idx="10">
                  <c:v>13.665443992788262</c:v>
                </c:pt>
                <c:pt idx="11">
                  <c:v>16.933324157272999</c:v>
                </c:pt>
                <c:pt idx="12">
                  <c:v>17.414838707563636</c:v>
                </c:pt>
                <c:pt idx="13">
                  <c:v>13.683284804132612</c:v>
                </c:pt>
                <c:pt idx="14">
                  <c:v>12.370720813309736</c:v>
                </c:pt>
                <c:pt idx="15">
                  <c:v>11.960123710142087</c:v>
                </c:pt>
                <c:pt idx="16">
                  <c:v>11.483003709775652</c:v>
                </c:pt>
                <c:pt idx="17">
                  <c:v>12.166580905697931</c:v>
                </c:pt>
                <c:pt idx="18">
                  <c:v>14.40483852609321</c:v>
                </c:pt>
                <c:pt idx="19">
                  <c:v>16.597057557133382</c:v>
                </c:pt>
                <c:pt idx="20">
                  <c:v>16.1174974571462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FA-45F6-BA2E-865973B23D85}"/>
            </c:ext>
          </c:extLst>
        </c:ser>
        <c:ser>
          <c:idx val="7"/>
          <c:order val="7"/>
          <c:tx>
            <c:strRef>
              <c:f>Component!$B$24:$O$24</c:f>
              <c:strCache>
                <c:ptCount val="14"/>
                <c:pt idx="0">
                  <c:v>DISA</c:v>
                </c:pt>
              </c:strCache>
            </c:strRef>
          </c:tx>
          <c:spPr>
            <a:solidFill>
              <a:srgbClr val="71588F"/>
            </a:solidFill>
            <a:ln>
              <a:noFill/>
            </a:ln>
            <a:effectLst/>
          </c:spPr>
          <c:invertIfNegative val="0"/>
          <c:cat>
            <c:numRef>
              <c:f>Component!$P$16:$AJ$16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Component!$P$24:$AJ$24</c:f>
              <c:numCache>
                <c:formatCode>_("$"* #,##0.00_);_("$"* \(#,##0.00\);_("$"* "-"??_);_(@_)</c:formatCode>
                <c:ptCount val="21"/>
                <c:pt idx="0">
                  <c:v>2.7914914284670451</c:v>
                </c:pt>
                <c:pt idx="1">
                  <c:v>3.4840126480732678</c:v>
                </c:pt>
                <c:pt idx="2">
                  <c:v>3.5576770357328025</c:v>
                </c:pt>
                <c:pt idx="3">
                  <c:v>4.2827787579604548</c:v>
                </c:pt>
                <c:pt idx="4">
                  <c:v>5.1089328903455566</c:v>
                </c:pt>
                <c:pt idx="5">
                  <c:v>5.213263116580924</c:v>
                </c:pt>
                <c:pt idx="6">
                  <c:v>4.8807462078471167</c:v>
                </c:pt>
                <c:pt idx="7">
                  <c:v>4.8623957238493078</c:v>
                </c:pt>
                <c:pt idx="8">
                  <c:v>4.6992707614959466</c:v>
                </c:pt>
                <c:pt idx="9">
                  <c:v>5.3392268752657248</c:v>
                </c:pt>
                <c:pt idx="10">
                  <c:v>6.4586052401119218</c:v>
                </c:pt>
                <c:pt idx="11">
                  <c:v>6.3958498408222946</c:v>
                </c:pt>
                <c:pt idx="12">
                  <c:v>6.0600237432741686</c:v>
                </c:pt>
                <c:pt idx="13">
                  <c:v>5.1560978269667146</c:v>
                </c:pt>
                <c:pt idx="14">
                  <c:v>5.7268579149557182</c:v>
                </c:pt>
                <c:pt idx="15">
                  <c:v>5.3643153364729583</c:v>
                </c:pt>
                <c:pt idx="16">
                  <c:v>5.8049542386723925</c:v>
                </c:pt>
                <c:pt idx="17">
                  <c:v>6.2254726362724382</c:v>
                </c:pt>
                <c:pt idx="18">
                  <c:v>6.2834522411392157</c:v>
                </c:pt>
                <c:pt idx="19">
                  <c:v>6.780292684423129</c:v>
                </c:pt>
                <c:pt idx="20">
                  <c:v>7.675098694431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8F-4CB0-9E3D-40B3732A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8001504"/>
        <c:axId val="828329280"/>
      </c:barChart>
      <c:catAx>
        <c:axId val="64800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828329280"/>
        <c:crosses val="autoZero"/>
        <c:auto val="1"/>
        <c:lblAlgn val="ctr"/>
        <c:lblOffset val="100"/>
        <c:noMultiLvlLbl val="0"/>
      </c:catAx>
      <c:valAx>
        <c:axId val="8283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480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'Platform Portfolio'!$A$18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Portfolio'!$B$18:$AI$18</c:f>
              <c:numCache>
                <c:formatCode>_("$"* #,##0.00_);_("$"* \(#,##0.00\);_("$"* "-"??_);_(@_)</c:formatCode>
                <c:ptCount val="21"/>
                <c:pt idx="0">
                  <c:v>51.67130703920391</c:v>
                </c:pt>
                <c:pt idx="1">
                  <c:v>50.899280831257002</c:v>
                </c:pt>
                <c:pt idx="2">
                  <c:v>54.195634853417779</c:v>
                </c:pt>
                <c:pt idx="3">
                  <c:v>66.964058083536358</c:v>
                </c:pt>
                <c:pt idx="4">
                  <c:v>64.412166771834251</c:v>
                </c:pt>
                <c:pt idx="5">
                  <c:v>61.797673832488691</c:v>
                </c:pt>
                <c:pt idx="6">
                  <c:v>68.451514119662562</c:v>
                </c:pt>
                <c:pt idx="7">
                  <c:v>74.70603027325329</c:v>
                </c:pt>
                <c:pt idx="8">
                  <c:v>80.767520003409942</c:v>
                </c:pt>
                <c:pt idx="9">
                  <c:v>78.76549321952443</c:v>
                </c:pt>
                <c:pt idx="10">
                  <c:v>75.224174188861454</c:v>
                </c:pt>
                <c:pt idx="11">
                  <c:v>81.586568730024013</c:v>
                </c:pt>
                <c:pt idx="12">
                  <c:v>88.942346387741679</c:v>
                </c:pt>
                <c:pt idx="13">
                  <c:v>81.854038205337858</c:v>
                </c:pt>
                <c:pt idx="14">
                  <c:v>63.81641327974954</c:v>
                </c:pt>
                <c:pt idx="15">
                  <c:v>66.912146748373388</c:v>
                </c:pt>
                <c:pt idx="16">
                  <c:v>81.026615759629706</c:v>
                </c:pt>
                <c:pt idx="17">
                  <c:v>90.682101550533048</c:v>
                </c:pt>
                <c:pt idx="18">
                  <c:v>85.903472486365047</c:v>
                </c:pt>
                <c:pt idx="19">
                  <c:v>91.364053459537615</c:v>
                </c:pt>
                <c:pt idx="20">
                  <c:v>105.149871043815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F-49DB-95B3-03D576884682}"/>
            </c:ext>
          </c:extLst>
        </c:ser>
        <c:ser>
          <c:idx val="1"/>
          <c:order val="1"/>
          <c:tx>
            <c:strRef>
              <c:f>'Platform Portfolio'!$A$19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Portfolio'!$B$19:$AI$19</c:f>
              <c:numCache>
                <c:formatCode>_("$"* #,##0.00_);_("$"* \(#,##0.00\);_("$"* "-"??_);_(@_)</c:formatCode>
                <c:ptCount val="21"/>
                <c:pt idx="0">
                  <c:v>30.068888334309985</c:v>
                </c:pt>
                <c:pt idx="1">
                  <c:v>32.042624375977589</c:v>
                </c:pt>
                <c:pt idx="2">
                  <c:v>36.366182935920627</c:v>
                </c:pt>
                <c:pt idx="3">
                  <c:v>43.713323750483369</c:v>
                </c:pt>
                <c:pt idx="4">
                  <c:v>50.152425213771949</c:v>
                </c:pt>
                <c:pt idx="5">
                  <c:v>55.307123313963203</c:v>
                </c:pt>
                <c:pt idx="6">
                  <c:v>57.411946527623599</c:v>
                </c:pt>
                <c:pt idx="7">
                  <c:v>64.644479293968331</c:v>
                </c:pt>
                <c:pt idx="8">
                  <c:v>68.83947457493484</c:v>
                </c:pt>
                <c:pt idx="9">
                  <c:v>66.031598370894329</c:v>
                </c:pt>
                <c:pt idx="10">
                  <c:v>66.532488501020865</c:v>
                </c:pt>
                <c:pt idx="11">
                  <c:v>60.857480011989985</c:v>
                </c:pt>
                <c:pt idx="12">
                  <c:v>56.448220471633761</c:v>
                </c:pt>
                <c:pt idx="13">
                  <c:v>45.854057379066688</c:v>
                </c:pt>
                <c:pt idx="14">
                  <c:v>44.66142112525084</c:v>
                </c:pt>
                <c:pt idx="15">
                  <c:v>42.799518491824728</c:v>
                </c:pt>
                <c:pt idx="16">
                  <c:v>46.421626389682089</c:v>
                </c:pt>
                <c:pt idx="17">
                  <c:v>48.15608646475372</c:v>
                </c:pt>
                <c:pt idx="18">
                  <c:v>52.746801940446659</c:v>
                </c:pt>
                <c:pt idx="19">
                  <c:v>55.9</c:v>
                </c:pt>
                <c:pt idx="20">
                  <c:v>54.9716806694654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F-49DB-95B3-03D576884682}"/>
            </c:ext>
          </c:extLst>
        </c:ser>
        <c:ser>
          <c:idx val="2"/>
          <c:order val="2"/>
          <c:tx>
            <c:strRef>
              <c:f>'Platform Portfolio'!$A$20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Portfolio'!$B$20:$AI$20</c:f>
              <c:numCache>
                <c:formatCode>_("$"* #,##0.00_);_("$"* \(#,##0.00\);_("$"* "-"??_);_(@_)</c:formatCode>
                <c:ptCount val="21"/>
                <c:pt idx="0">
                  <c:v>30.340903696743656</c:v>
                </c:pt>
                <c:pt idx="1">
                  <c:v>32.950517800405038</c:v>
                </c:pt>
                <c:pt idx="2">
                  <c:v>36.529640623185173</c:v>
                </c:pt>
                <c:pt idx="3">
                  <c:v>47.355637587065168</c:v>
                </c:pt>
                <c:pt idx="4">
                  <c:v>47.884278346156172</c:v>
                </c:pt>
                <c:pt idx="5">
                  <c:v>51.427842008725982</c:v>
                </c:pt>
                <c:pt idx="6">
                  <c:v>57.561604715751791</c:v>
                </c:pt>
                <c:pt idx="7">
                  <c:v>56.746293184272254</c:v>
                </c:pt>
                <c:pt idx="8">
                  <c:v>68.847914227043603</c:v>
                </c:pt>
                <c:pt idx="9">
                  <c:v>78.726119545092743</c:v>
                </c:pt>
                <c:pt idx="10">
                  <c:v>72.247938782041757</c:v>
                </c:pt>
                <c:pt idx="11">
                  <c:v>62.926466384949173</c:v>
                </c:pt>
                <c:pt idx="12">
                  <c:v>55.452410918172824</c:v>
                </c:pt>
                <c:pt idx="13">
                  <c:v>43.566272792659234</c:v>
                </c:pt>
                <c:pt idx="14">
                  <c:v>46.09566138812248</c:v>
                </c:pt>
                <c:pt idx="15">
                  <c:v>41.139987135861254</c:v>
                </c:pt>
                <c:pt idx="16">
                  <c:v>41.141354971994765</c:v>
                </c:pt>
                <c:pt idx="17">
                  <c:v>40.393423445373969</c:v>
                </c:pt>
                <c:pt idx="18">
                  <c:v>48.000927476771643</c:v>
                </c:pt>
                <c:pt idx="19">
                  <c:v>52.424773078912871</c:v>
                </c:pt>
                <c:pt idx="20">
                  <c:v>59.735805302581198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F-49DB-95B3-03D576884682}"/>
            </c:ext>
          </c:extLst>
        </c:ser>
        <c:ser>
          <c:idx val="3"/>
          <c:order val="3"/>
          <c:tx>
            <c:strRef>
              <c:f>'Platform Portfolio'!$A$21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Portfolio'!$B$21:$AI$21</c:f>
              <c:numCache>
                <c:formatCode>_("$"* #,##0.00_);_("$"* \(#,##0.00\);_("$"* "-"??_);_(@_)</c:formatCode>
                <c:ptCount val="21"/>
                <c:pt idx="0">
                  <c:v>4.9572435222145215</c:v>
                </c:pt>
                <c:pt idx="1">
                  <c:v>5.0476656155046244</c:v>
                </c:pt>
                <c:pt idx="2">
                  <c:v>7.0731776057712752</c:v>
                </c:pt>
                <c:pt idx="3">
                  <c:v>13.710579043214249</c:v>
                </c:pt>
                <c:pt idx="4">
                  <c:v>11.526004944567985</c:v>
                </c:pt>
                <c:pt idx="5">
                  <c:v>19.98593938364489</c:v>
                </c:pt>
                <c:pt idx="6">
                  <c:v>20.427907807217991</c:v>
                </c:pt>
                <c:pt idx="7">
                  <c:v>34.744190544550349</c:v>
                </c:pt>
                <c:pt idx="8">
                  <c:v>47.946360469634328</c:v>
                </c:pt>
                <c:pt idx="9">
                  <c:v>34.404162070522538</c:v>
                </c:pt>
                <c:pt idx="10">
                  <c:v>29.97191338313192</c:v>
                </c:pt>
                <c:pt idx="11">
                  <c:v>22.703238854637679</c:v>
                </c:pt>
                <c:pt idx="12">
                  <c:v>12.328334046057906</c:v>
                </c:pt>
                <c:pt idx="13">
                  <c:v>8.3039173265309003</c:v>
                </c:pt>
                <c:pt idx="14">
                  <c:v>6.3891829990590603</c:v>
                </c:pt>
                <c:pt idx="15">
                  <c:v>8.1323560295020751</c:v>
                </c:pt>
                <c:pt idx="16">
                  <c:v>7.9048243534254299</c:v>
                </c:pt>
                <c:pt idx="17">
                  <c:v>8.7189141396052214</c:v>
                </c:pt>
                <c:pt idx="18">
                  <c:v>13.082120876943202</c:v>
                </c:pt>
                <c:pt idx="19">
                  <c:v>13.211168135494017</c:v>
                </c:pt>
                <c:pt idx="20">
                  <c:v>11.8272033025032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F-49DB-95B3-03D576884682}"/>
            </c:ext>
          </c:extLst>
        </c:ser>
        <c:ser>
          <c:idx val="4"/>
          <c:order val="4"/>
          <c:tx>
            <c:strRef>
              <c:f>'Platform Portfolio'!$A$22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Portfolio'!$B$22:$AI$22</c:f>
              <c:numCache>
                <c:formatCode>_("$"* #,##0.00_);_("$"* \(#,##0.00\);_("$"* "-"??_);_(@_)</c:formatCode>
                <c:ptCount val="21"/>
                <c:pt idx="0">
                  <c:v>1.3948512782559825</c:v>
                </c:pt>
                <c:pt idx="1">
                  <c:v>2.7587141406902509</c:v>
                </c:pt>
                <c:pt idx="2">
                  <c:v>5.0789708535833569</c:v>
                </c:pt>
                <c:pt idx="3">
                  <c:v>5.5200835122744296</c:v>
                </c:pt>
                <c:pt idx="4">
                  <c:v>8.0095044311731325</c:v>
                </c:pt>
                <c:pt idx="5">
                  <c:v>8.4681110801851833</c:v>
                </c:pt>
                <c:pt idx="6">
                  <c:v>8.5444738948198893</c:v>
                </c:pt>
                <c:pt idx="7">
                  <c:v>10.24325525272593</c:v>
                </c:pt>
                <c:pt idx="8">
                  <c:v>10.577052813351211</c:v>
                </c:pt>
                <c:pt idx="9">
                  <c:v>12.531994068696015</c:v>
                </c:pt>
                <c:pt idx="10">
                  <c:v>12.490907673625154</c:v>
                </c:pt>
                <c:pt idx="11">
                  <c:v>12.663287264041237</c:v>
                </c:pt>
                <c:pt idx="12">
                  <c:v>12.759649327193403</c:v>
                </c:pt>
                <c:pt idx="13">
                  <c:v>12.083236987318827</c:v>
                </c:pt>
                <c:pt idx="14">
                  <c:v>9.3411566249513189</c:v>
                </c:pt>
                <c:pt idx="15">
                  <c:v>10.173810477468198</c:v>
                </c:pt>
                <c:pt idx="16">
                  <c:v>10.735163046406569</c:v>
                </c:pt>
                <c:pt idx="17">
                  <c:v>9.1202651249636055</c:v>
                </c:pt>
                <c:pt idx="18">
                  <c:v>13.863701637908511</c:v>
                </c:pt>
                <c:pt idx="19">
                  <c:v>11.412310151294642</c:v>
                </c:pt>
                <c:pt idx="20">
                  <c:v>14.812685578633699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F-49DB-95B3-03D576884682}"/>
            </c:ext>
          </c:extLst>
        </c:ser>
        <c:ser>
          <c:idx val="5"/>
          <c:order val="5"/>
          <c:tx>
            <c:strRef>
              <c:f>'Platform Portfolio'!$A$23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Portfolio'!$B$23:$AI$23</c:f>
              <c:numCache>
                <c:formatCode>_("$"* #,##0.00_);_("$"* \(#,##0.00\);_("$"* "-"??_);_(@_)</c:formatCode>
                <c:ptCount val="21"/>
                <c:pt idx="0">
                  <c:v>15.69478473917089</c:v>
                </c:pt>
                <c:pt idx="1">
                  <c:v>15.065302335272962</c:v>
                </c:pt>
                <c:pt idx="2">
                  <c:v>18.980912666284475</c:v>
                </c:pt>
                <c:pt idx="3">
                  <c:v>20.144084841309297</c:v>
                </c:pt>
                <c:pt idx="4">
                  <c:v>19.119723355213363</c:v>
                </c:pt>
                <c:pt idx="5">
                  <c:v>19.424707160097434</c:v>
                </c:pt>
                <c:pt idx="6">
                  <c:v>19.039155846686942</c:v>
                </c:pt>
                <c:pt idx="7">
                  <c:v>22.111823319548982</c:v>
                </c:pt>
                <c:pt idx="8">
                  <c:v>23.186971721739031</c:v>
                </c:pt>
                <c:pt idx="9">
                  <c:v>21.377790313480606</c:v>
                </c:pt>
                <c:pt idx="10">
                  <c:v>19.729569201576883</c:v>
                </c:pt>
                <c:pt idx="11">
                  <c:v>17.888505648742797</c:v>
                </c:pt>
                <c:pt idx="12">
                  <c:v>17.851777212586413</c:v>
                </c:pt>
                <c:pt idx="13">
                  <c:v>14.577319063691407</c:v>
                </c:pt>
                <c:pt idx="14">
                  <c:v>13.79583532209865</c:v>
                </c:pt>
                <c:pt idx="15">
                  <c:v>14.371884431402554</c:v>
                </c:pt>
                <c:pt idx="16">
                  <c:v>17.716375779250839</c:v>
                </c:pt>
                <c:pt idx="17">
                  <c:v>19.062731066315909</c:v>
                </c:pt>
                <c:pt idx="18">
                  <c:v>22.246115863619575</c:v>
                </c:pt>
                <c:pt idx="19">
                  <c:v>26.807736121909027</c:v>
                </c:pt>
                <c:pt idx="20">
                  <c:v>28.2978675535253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F-49DB-95B3-03D576884682}"/>
            </c:ext>
          </c:extLst>
        </c:ser>
        <c:ser>
          <c:idx val="6"/>
          <c:order val="6"/>
          <c:tx>
            <c:strRef>
              <c:f>'Platform Portfolio'!$A$24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Portfolio'!$B$24:$AI$24</c:f>
              <c:numCache>
                <c:formatCode>_("$"* #,##0.00_);_("$"* \(#,##0.00\);_("$"* "-"??_);_(@_)</c:formatCode>
                <c:ptCount val="21"/>
                <c:pt idx="0">
                  <c:v>12.61053945076921</c:v>
                </c:pt>
                <c:pt idx="1">
                  <c:v>14.585224185179307</c:v>
                </c:pt>
                <c:pt idx="2">
                  <c:v>18.807982225648065</c:v>
                </c:pt>
                <c:pt idx="3">
                  <c:v>21.422610646419901</c:v>
                </c:pt>
                <c:pt idx="4">
                  <c:v>24.654784370474175</c:v>
                </c:pt>
                <c:pt idx="5">
                  <c:v>41.579086927361701</c:v>
                </c:pt>
                <c:pt idx="6">
                  <c:v>43.837915749917983</c:v>
                </c:pt>
                <c:pt idx="7">
                  <c:v>42.242333531554067</c:v>
                </c:pt>
                <c:pt idx="8">
                  <c:v>47.203100406370382</c:v>
                </c:pt>
                <c:pt idx="9">
                  <c:v>42.471547756714024</c:v>
                </c:pt>
                <c:pt idx="10">
                  <c:v>34.449137399362371</c:v>
                </c:pt>
                <c:pt idx="11">
                  <c:v>34.810195327946118</c:v>
                </c:pt>
                <c:pt idx="12">
                  <c:v>40.253308325432364</c:v>
                </c:pt>
                <c:pt idx="13">
                  <c:v>29.585894244792282</c:v>
                </c:pt>
                <c:pt idx="14">
                  <c:v>26.617771142184104</c:v>
                </c:pt>
                <c:pt idx="15">
                  <c:v>22.853641998076395</c:v>
                </c:pt>
                <c:pt idx="16">
                  <c:v>20.865063100015412</c:v>
                </c:pt>
                <c:pt idx="17">
                  <c:v>22.79361773018131</c:v>
                </c:pt>
                <c:pt idx="18">
                  <c:v>25.988580958006036</c:v>
                </c:pt>
                <c:pt idx="19">
                  <c:v>23.503688445972504</c:v>
                </c:pt>
                <c:pt idx="20">
                  <c:v>25.518398801361499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DF-49DB-95B3-03D576884682}"/>
            </c:ext>
          </c:extLst>
        </c:ser>
        <c:ser>
          <c:idx val="7"/>
          <c:order val="7"/>
          <c:tx>
            <c:strRef>
              <c:f>'Platform Portfolio'!$A$25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Portfolio'!$B$25:$AI$25</c:f>
              <c:numCache>
                <c:formatCode>_("$"* #,##0.00_);_("$"* \(#,##0.00\);_("$"* "-"??_);_(@_)</c:formatCode>
                <c:ptCount val="21"/>
                <c:pt idx="0">
                  <c:v>18.274989337237699</c:v>
                </c:pt>
                <c:pt idx="1">
                  <c:v>17.875797757315009</c:v>
                </c:pt>
                <c:pt idx="2">
                  <c:v>22.333179956038212</c:v>
                </c:pt>
                <c:pt idx="3">
                  <c:v>25.881804319703591</c:v>
                </c:pt>
                <c:pt idx="4">
                  <c:v>28.277807179461266</c:v>
                </c:pt>
                <c:pt idx="5">
                  <c:v>33.641756968281477</c:v>
                </c:pt>
                <c:pt idx="6">
                  <c:v>36.73626608904847</c:v>
                </c:pt>
                <c:pt idx="7">
                  <c:v>37.619965742267624</c:v>
                </c:pt>
                <c:pt idx="8">
                  <c:v>41.058141839252364</c:v>
                </c:pt>
                <c:pt idx="9">
                  <c:v>46.236464840371802</c:v>
                </c:pt>
                <c:pt idx="10">
                  <c:v>47.530345881471384</c:v>
                </c:pt>
                <c:pt idx="11">
                  <c:v>46.330522189156262</c:v>
                </c:pt>
                <c:pt idx="12">
                  <c:v>45.839429262530928</c:v>
                </c:pt>
                <c:pt idx="13">
                  <c:v>38.072758229462906</c:v>
                </c:pt>
                <c:pt idx="14">
                  <c:v>36.848311418015669</c:v>
                </c:pt>
                <c:pt idx="15">
                  <c:v>36.081460444329991</c:v>
                </c:pt>
                <c:pt idx="16">
                  <c:v>35.984776622853964</c:v>
                </c:pt>
                <c:pt idx="17">
                  <c:v>36.709279974262422</c:v>
                </c:pt>
                <c:pt idx="18">
                  <c:v>40.071798234284486</c:v>
                </c:pt>
                <c:pt idx="19">
                  <c:v>43.136032991530165</c:v>
                </c:pt>
                <c:pt idx="20">
                  <c:v>44.265681353452905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DF-49DB-95B3-03D576884682}"/>
            </c:ext>
          </c:extLst>
        </c:ser>
        <c:ser>
          <c:idx val="8"/>
          <c:order val="8"/>
          <c:tx>
            <c:strRef>
              <c:f>'Platform Portfolio'!$A$26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Portfolio'!$B$26:$AI$26</c:f>
              <c:numCache>
                <c:formatCode>_("$"* #,##0.00_);_("$"* \(#,##0.00\);_("$"* "-"??_);_(@_)</c:formatCode>
                <c:ptCount val="21"/>
                <c:pt idx="0">
                  <c:v>9.4966474212775047</c:v>
                </c:pt>
                <c:pt idx="1">
                  <c:v>10.581345881311147</c:v>
                </c:pt>
                <c:pt idx="2">
                  <c:v>14.796939733166731</c:v>
                </c:pt>
                <c:pt idx="3">
                  <c:v>22.184731202477639</c:v>
                </c:pt>
                <c:pt idx="4">
                  <c:v>27.053172828479429</c:v>
                </c:pt>
                <c:pt idx="5">
                  <c:v>29.001094849266895</c:v>
                </c:pt>
                <c:pt idx="6">
                  <c:v>30.667351750269273</c:v>
                </c:pt>
                <c:pt idx="7">
                  <c:v>30.164457569687659</c:v>
                </c:pt>
                <c:pt idx="8">
                  <c:v>33.113835777709099</c:v>
                </c:pt>
                <c:pt idx="9">
                  <c:v>36.625774352700212</c:v>
                </c:pt>
                <c:pt idx="10">
                  <c:v>39.079094804579817</c:v>
                </c:pt>
                <c:pt idx="11">
                  <c:v>42.681212264335436</c:v>
                </c:pt>
                <c:pt idx="12">
                  <c:v>38.553763417290646</c:v>
                </c:pt>
                <c:pt idx="13">
                  <c:v>34.27050137815727</c:v>
                </c:pt>
                <c:pt idx="14">
                  <c:v>28.141338832493812</c:v>
                </c:pt>
                <c:pt idx="15">
                  <c:v>24.899505403524056</c:v>
                </c:pt>
                <c:pt idx="16">
                  <c:v>25.596064173342882</c:v>
                </c:pt>
                <c:pt idx="17">
                  <c:v>27.685820505075235</c:v>
                </c:pt>
                <c:pt idx="18">
                  <c:v>29.400841619346085</c:v>
                </c:pt>
                <c:pt idx="19">
                  <c:v>29.978863534980341</c:v>
                </c:pt>
                <c:pt idx="20">
                  <c:v>29.482057729991798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F-49DB-95B3-03D576884682}"/>
            </c:ext>
          </c:extLst>
        </c:ser>
        <c:ser>
          <c:idx val="9"/>
          <c:order val="9"/>
          <c:tx>
            <c:strRef>
              <c:f>'Platform Portfolio'!$A$27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Portfolio'!$B$27:$AI$27</c:f>
              <c:numCache>
                <c:formatCode>_("$"* #,##0.00_);_("$"* \(#,##0.00\);_("$"* "-"??_);_(@_)</c:formatCode>
                <c:ptCount val="21"/>
                <c:pt idx="0">
                  <c:v>13.907647863526662</c:v>
                </c:pt>
                <c:pt idx="1">
                  <c:v>17.801990007865832</c:v>
                </c:pt>
                <c:pt idx="2">
                  <c:v>18.040377039888217</c:v>
                </c:pt>
                <c:pt idx="3">
                  <c:v>17.676805139716347</c:v>
                </c:pt>
                <c:pt idx="4">
                  <c:v>19.962808513631977</c:v>
                </c:pt>
                <c:pt idx="5">
                  <c:v>18.33552685352052</c:v>
                </c:pt>
                <c:pt idx="6">
                  <c:v>21.289321061745987</c:v>
                </c:pt>
                <c:pt idx="7">
                  <c:v>21.257299703578951</c:v>
                </c:pt>
                <c:pt idx="8">
                  <c:v>23.362821745847079</c:v>
                </c:pt>
                <c:pt idx="9">
                  <c:v>25.659763423534557</c:v>
                </c:pt>
                <c:pt idx="10">
                  <c:v>20.778845564057892</c:v>
                </c:pt>
                <c:pt idx="11">
                  <c:v>32.933946266648881</c:v>
                </c:pt>
                <c:pt idx="12">
                  <c:v>27.122019981953979</c:v>
                </c:pt>
                <c:pt idx="13">
                  <c:v>25.769244605932442</c:v>
                </c:pt>
                <c:pt idx="14">
                  <c:v>26.134416939350395</c:v>
                </c:pt>
                <c:pt idx="15">
                  <c:v>23.29739046700259</c:v>
                </c:pt>
                <c:pt idx="16">
                  <c:v>26.505857607533258</c:v>
                </c:pt>
                <c:pt idx="17">
                  <c:v>28.742727450791381</c:v>
                </c:pt>
                <c:pt idx="18">
                  <c:v>32.325941593691631</c:v>
                </c:pt>
                <c:pt idx="19">
                  <c:v>33.723457232392157</c:v>
                </c:pt>
                <c:pt idx="20">
                  <c:v>40.022416123190396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DF-49DB-95B3-03D576884682}"/>
            </c:ext>
          </c:extLst>
        </c:ser>
        <c:ser>
          <c:idx val="10"/>
          <c:order val="10"/>
          <c:tx>
            <c:strRef>
              <c:f>'Platform Portfolio'!$A$28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Portfolio'!$B$28:$AI$28</c:f>
              <c:numCache>
                <c:formatCode>_("$"* #,##0.00_);_("$"* \(#,##0.00\);_("$"* "-"??_);_(@_)</c:formatCode>
                <c:ptCount val="21"/>
                <c:pt idx="0">
                  <c:v>4.4433278798696838</c:v>
                </c:pt>
                <c:pt idx="1">
                  <c:v>5.6680890872251704</c:v>
                </c:pt>
                <c:pt idx="2">
                  <c:v>5.9317608812607521</c:v>
                </c:pt>
                <c:pt idx="3">
                  <c:v>6.8817528341311771</c:v>
                </c:pt>
                <c:pt idx="4">
                  <c:v>8.0284480275086274</c:v>
                </c:pt>
                <c:pt idx="5">
                  <c:v>7.8330756590144421</c:v>
                </c:pt>
                <c:pt idx="6">
                  <c:v>9.3818340137220684</c:v>
                </c:pt>
                <c:pt idx="7">
                  <c:v>9.5993731403213562</c:v>
                </c:pt>
                <c:pt idx="8">
                  <c:v>10.99732593779275</c:v>
                </c:pt>
                <c:pt idx="9">
                  <c:v>11.950188968993491</c:v>
                </c:pt>
                <c:pt idx="10">
                  <c:v>10.505212396134297</c:v>
                </c:pt>
                <c:pt idx="11">
                  <c:v>11.729295104398386</c:v>
                </c:pt>
                <c:pt idx="12">
                  <c:v>11.206349418923372</c:v>
                </c:pt>
                <c:pt idx="13">
                  <c:v>8.4424654857636536</c:v>
                </c:pt>
                <c:pt idx="14">
                  <c:v>8.6140136906435139</c:v>
                </c:pt>
                <c:pt idx="15">
                  <c:v>6.4732899001333966</c:v>
                </c:pt>
                <c:pt idx="16">
                  <c:v>6.5326028321525653</c:v>
                </c:pt>
                <c:pt idx="17">
                  <c:v>6.3919304772068646</c:v>
                </c:pt>
                <c:pt idx="18">
                  <c:v>6.2372955493986328</c:v>
                </c:pt>
                <c:pt idx="19">
                  <c:v>7.3069800166881782</c:v>
                </c:pt>
                <c:pt idx="20">
                  <c:v>7.2526432229167002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DF-49DB-95B3-03D57688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'Platform Portfolio'!$A$18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Portfolio'!$B$18:$AI$18</c:f>
              <c:numCache>
                <c:formatCode>_("$"* #,##0.00_);_("$"* \(#,##0.00\);_("$"* "-"??_);_(@_)</c:formatCode>
                <c:ptCount val="21"/>
                <c:pt idx="0">
                  <c:v>51.67130703920391</c:v>
                </c:pt>
                <c:pt idx="1">
                  <c:v>50.899280831257002</c:v>
                </c:pt>
                <c:pt idx="2">
                  <c:v>54.195634853417779</c:v>
                </c:pt>
                <c:pt idx="3">
                  <c:v>66.964058083536358</c:v>
                </c:pt>
                <c:pt idx="4">
                  <c:v>64.412166771834251</c:v>
                </c:pt>
                <c:pt idx="5">
                  <c:v>61.797673832488691</c:v>
                </c:pt>
                <c:pt idx="6">
                  <c:v>68.451514119662562</c:v>
                </c:pt>
                <c:pt idx="7">
                  <c:v>74.70603027325329</c:v>
                </c:pt>
                <c:pt idx="8">
                  <c:v>80.767520003409942</c:v>
                </c:pt>
                <c:pt idx="9">
                  <c:v>78.76549321952443</c:v>
                </c:pt>
                <c:pt idx="10">
                  <c:v>75.224174188861454</c:v>
                </c:pt>
                <c:pt idx="11">
                  <c:v>81.586568730024013</c:v>
                </c:pt>
                <c:pt idx="12">
                  <c:v>88.942346387741679</c:v>
                </c:pt>
                <c:pt idx="13">
                  <c:v>81.854038205337858</c:v>
                </c:pt>
                <c:pt idx="14">
                  <c:v>63.81641327974954</c:v>
                </c:pt>
                <c:pt idx="15">
                  <c:v>66.912146748373388</c:v>
                </c:pt>
                <c:pt idx="16">
                  <c:v>81.026615759629706</c:v>
                </c:pt>
                <c:pt idx="17">
                  <c:v>90.682101550533048</c:v>
                </c:pt>
                <c:pt idx="18">
                  <c:v>85.903472486365047</c:v>
                </c:pt>
                <c:pt idx="19">
                  <c:v>91.364053459537615</c:v>
                </c:pt>
                <c:pt idx="20">
                  <c:v>105.149871043815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FA1-9E9F-12FE003BBBD8}"/>
            </c:ext>
          </c:extLst>
        </c:ser>
        <c:ser>
          <c:idx val="1"/>
          <c:order val="1"/>
          <c:tx>
            <c:strRef>
              <c:f>'Platform Portfolio'!$A$19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Portfolio'!$B$19:$AI$19</c:f>
              <c:numCache>
                <c:formatCode>_("$"* #,##0.00_);_("$"* \(#,##0.00\);_("$"* "-"??_);_(@_)</c:formatCode>
                <c:ptCount val="21"/>
                <c:pt idx="0">
                  <c:v>30.068888334309985</c:v>
                </c:pt>
                <c:pt idx="1">
                  <c:v>32.042624375977589</c:v>
                </c:pt>
                <c:pt idx="2">
                  <c:v>36.366182935920627</c:v>
                </c:pt>
                <c:pt idx="3">
                  <c:v>43.713323750483369</c:v>
                </c:pt>
                <c:pt idx="4">
                  <c:v>50.152425213771949</c:v>
                </c:pt>
                <c:pt idx="5">
                  <c:v>55.307123313963203</c:v>
                </c:pt>
                <c:pt idx="6">
                  <c:v>57.411946527623599</c:v>
                </c:pt>
                <c:pt idx="7">
                  <c:v>64.644479293968331</c:v>
                </c:pt>
                <c:pt idx="8">
                  <c:v>68.83947457493484</c:v>
                </c:pt>
                <c:pt idx="9">
                  <c:v>66.031598370894329</c:v>
                </c:pt>
                <c:pt idx="10">
                  <c:v>66.532488501020865</c:v>
                </c:pt>
                <c:pt idx="11">
                  <c:v>60.857480011989985</c:v>
                </c:pt>
                <c:pt idx="12">
                  <c:v>56.448220471633761</c:v>
                </c:pt>
                <c:pt idx="13">
                  <c:v>45.854057379066688</c:v>
                </c:pt>
                <c:pt idx="14">
                  <c:v>44.66142112525084</c:v>
                </c:pt>
                <c:pt idx="15">
                  <c:v>42.799518491824728</c:v>
                </c:pt>
                <c:pt idx="16">
                  <c:v>46.421626389682089</c:v>
                </c:pt>
                <c:pt idx="17">
                  <c:v>48.15608646475372</c:v>
                </c:pt>
                <c:pt idx="18">
                  <c:v>52.746801940446659</c:v>
                </c:pt>
                <c:pt idx="19">
                  <c:v>55.9</c:v>
                </c:pt>
                <c:pt idx="20">
                  <c:v>54.9716806694654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FA1-9E9F-12FE003BBBD8}"/>
            </c:ext>
          </c:extLst>
        </c:ser>
        <c:ser>
          <c:idx val="2"/>
          <c:order val="2"/>
          <c:tx>
            <c:strRef>
              <c:f>'Platform Portfolio'!$A$20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Portfolio'!$B$20:$AI$20</c:f>
              <c:numCache>
                <c:formatCode>_("$"* #,##0.00_);_("$"* \(#,##0.00\);_("$"* "-"??_);_(@_)</c:formatCode>
                <c:ptCount val="21"/>
                <c:pt idx="0">
                  <c:v>30.340903696743656</c:v>
                </c:pt>
                <c:pt idx="1">
                  <c:v>32.950517800405038</c:v>
                </c:pt>
                <c:pt idx="2">
                  <c:v>36.529640623185173</c:v>
                </c:pt>
                <c:pt idx="3">
                  <c:v>47.355637587065168</c:v>
                </c:pt>
                <c:pt idx="4">
                  <c:v>47.884278346156172</c:v>
                </c:pt>
                <c:pt idx="5">
                  <c:v>51.427842008725982</c:v>
                </c:pt>
                <c:pt idx="6">
                  <c:v>57.561604715751791</c:v>
                </c:pt>
                <c:pt idx="7">
                  <c:v>56.746293184272254</c:v>
                </c:pt>
                <c:pt idx="8">
                  <c:v>68.847914227043603</c:v>
                </c:pt>
                <c:pt idx="9">
                  <c:v>78.726119545092743</c:v>
                </c:pt>
                <c:pt idx="10">
                  <c:v>72.247938782041757</c:v>
                </c:pt>
                <c:pt idx="11">
                  <c:v>62.926466384949173</c:v>
                </c:pt>
                <c:pt idx="12">
                  <c:v>55.452410918172824</c:v>
                </c:pt>
                <c:pt idx="13">
                  <c:v>43.566272792659234</c:v>
                </c:pt>
                <c:pt idx="14">
                  <c:v>46.09566138812248</c:v>
                </c:pt>
                <c:pt idx="15">
                  <c:v>41.139987135861254</c:v>
                </c:pt>
                <c:pt idx="16">
                  <c:v>41.141354971994765</c:v>
                </c:pt>
                <c:pt idx="17">
                  <c:v>40.393423445373969</c:v>
                </c:pt>
                <c:pt idx="18">
                  <c:v>48.000927476771643</c:v>
                </c:pt>
                <c:pt idx="19">
                  <c:v>52.424773078912871</c:v>
                </c:pt>
                <c:pt idx="20">
                  <c:v>59.735805302581198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FA1-9E9F-12FE003BBBD8}"/>
            </c:ext>
          </c:extLst>
        </c:ser>
        <c:ser>
          <c:idx val="3"/>
          <c:order val="3"/>
          <c:tx>
            <c:strRef>
              <c:f>'Platform Portfolio'!$A$21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Portfolio'!$B$21:$AI$21</c:f>
              <c:numCache>
                <c:formatCode>_("$"* #,##0.00_);_("$"* \(#,##0.00\);_("$"* "-"??_);_(@_)</c:formatCode>
                <c:ptCount val="21"/>
                <c:pt idx="0">
                  <c:v>4.9572435222145215</c:v>
                </c:pt>
                <c:pt idx="1">
                  <c:v>5.0476656155046244</c:v>
                </c:pt>
                <c:pt idx="2">
                  <c:v>7.0731776057712752</c:v>
                </c:pt>
                <c:pt idx="3">
                  <c:v>13.710579043214249</c:v>
                </c:pt>
                <c:pt idx="4">
                  <c:v>11.526004944567985</c:v>
                </c:pt>
                <c:pt idx="5">
                  <c:v>19.98593938364489</c:v>
                </c:pt>
                <c:pt idx="6">
                  <c:v>20.427907807217991</c:v>
                </c:pt>
                <c:pt idx="7">
                  <c:v>34.744190544550349</c:v>
                </c:pt>
                <c:pt idx="8">
                  <c:v>47.946360469634328</c:v>
                </c:pt>
                <c:pt idx="9">
                  <c:v>34.404162070522538</c:v>
                </c:pt>
                <c:pt idx="10">
                  <c:v>29.97191338313192</c:v>
                </c:pt>
                <c:pt idx="11">
                  <c:v>22.703238854637679</c:v>
                </c:pt>
                <c:pt idx="12">
                  <c:v>12.328334046057906</c:v>
                </c:pt>
                <c:pt idx="13">
                  <c:v>8.3039173265309003</c:v>
                </c:pt>
                <c:pt idx="14">
                  <c:v>6.3891829990590603</c:v>
                </c:pt>
                <c:pt idx="15">
                  <c:v>8.1323560295020751</c:v>
                </c:pt>
                <c:pt idx="16">
                  <c:v>7.9048243534254299</c:v>
                </c:pt>
                <c:pt idx="17">
                  <c:v>8.7189141396052214</c:v>
                </c:pt>
                <c:pt idx="18">
                  <c:v>13.082120876943202</c:v>
                </c:pt>
                <c:pt idx="19">
                  <c:v>13.211168135494017</c:v>
                </c:pt>
                <c:pt idx="20">
                  <c:v>11.8272033025032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5-4FA1-9E9F-12FE003BBBD8}"/>
            </c:ext>
          </c:extLst>
        </c:ser>
        <c:ser>
          <c:idx val="4"/>
          <c:order val="4"/>
          <c:tx>
            <c:strRef>
              <c:f>'Platform Portfolio'!$A$22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Portfolio'!$B$22:$AI$22</c:f>
              <c:numCache>
                <c:formatCode>_("$"* #,##0.00_);_("$"* \(#,##0.00\);_("$"* "-"??_);_(@_)</c:formatCode>
                <c:ptCount val="21"/>
                <c:pt idx="0">
                  <c:v>1.3948512782559825</c:v>
                </c:pt>
                <c:pt idx="1">
                  <c:v>2.7587141406902509</c:v>
                </c:pt>
                <c:pt idx="2">
                  <c:v>5.0789708535833569</c:v>
                </c:pt>
                <c:pt idx="3">
                  <c:v>5.5200835122744296</c:v>
                </c:pt>
                <c:pt idx="4">
                  <c:v>8.0095044311731325</c:v>
                </c:pt>
                <c:pt idx="5">
                  <c:v>8.4681110801851833</c:v>
                </c:pt>
                <c:pt idx="6">
                  <c:v>8.5444738948198893</c:v>
                </c:pt>
                <c:pt idx="7">
                  <c:v>10.24325525272593</c:v>
                </c:pt>
                <c:pt idx="8">
                  <c:v>10.577052813351211</c:v>
                </c:pt>
                <c:pt idx="9">
                  <c:v>12.531994068696015</c:v>
                </c:pt>
                <c:pt idx="10">
                  <c:v>12.490907673625154</c:v>
                </c:pt>
                <c:pt idx="11">
                  <c:v>12.663287264041237</c:v>
                </c:pt>
                <c:pt idx="12">
                  <c:v>12.759649327193403</c:v>
                </c:pt>
                <c:pt idx="13">
                  <c:v>12.083236987318827</c:v>
                </c:pt>
                <c:pt idx="14">
                  <c:v>9.3411566249513189</c:v>
                </c:pt>
                <c:pt idx="15">
                  <c:v>10.173810477468198</c:v>
                </c:pt>
                <c:pt idx="16">
                  <c:v>10.735163046406569</c:v>
                </c:pt>
                <c:pt idx="17">
                  <c:v>9.1202651249636055</c:v>
                </c:pt>
                <c:pt idx="18">
                  <c:v>13.863701637908511</c:v>
                </c:pt>
                <c:pt idx="19">
                  <c:v>11.412310151294642</c:v>
                </c:pt>
                <c:pt idx="20">
                  <c:v>14.812685578633699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5-4FA1-9E9F-12FE003BBBD8}"/>
            </c:ext>
          </c:extLst>
        </c:ser>
        <c:ser>
          <c:idx val="5"/>
          <c:order val="5"/>
          <c:tx>
            <c:strRef>
              <c:f>'Platform Portfolio'!$A$23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Portfolio'!$B$23:$AI$23</c:f>
              <c:numCache>
                <c:formatCode>_("$"* #,##0.00_);_("$"* \(#,##0.00\);_("$"* "-"??_);_(@_)</c:formatCode>
                <c:ptCount val="21"/>
                <c:pt idx="0">
                  <c:v>15.69478473917089</c:v>
                </c:pt>
                <c:pt idx="1">
                  <c:v>15.065302335272962</c:v>
                </c:pt>
                <c:pt idx="2">
                  <c:v>18.980912666284475</c:v>
                </c:pt>
                <c:pt idx="3">
                  <c:v>20.144084841309297</c:v>
                </c:pt>
                <c:pt idx="4">
                  <c:v>19.119723355213363</c:v>
                </c:pt>
                <c:pt idx="5">
                  <c:v>19.424707160097434</c:v>
                </c:pt>
                <c:pt idx="6">
                  <c:v>19.039155846686942</c:v>
                </c:pt>
                <c:pt idx="7">
                  <c:v>22.111823319548982</c:v>
                </c:pt>
                <c:pt idx="8">
                  <c:v>23.186971721739031</c:v>
                </c:pt>
                <c:pt idx="9">
                  <c:v>21.377790313480606</c:v>
                </c:pt>
                <c:pt idx="10">
                  <c:v>19.729569201576883</c:v>
                </c:pt>
                <c:pt idx="11">
                  <c:v>17.888505648742797</c:v>
                </c:pt>
                <c:pt idx="12">
                  <c:v>17.851777212586413</c:v>
                </c:pt>
                <c:pt idx="13">
                  <c:v>14.577319063691407</c:v>
                </c:pt>
                <c:pt idx="14">
                  <c:v>13.79583532209865</c:v>
                </c:pt>
                <c:pt idx="15">
                  <c:v>14.371884431402554</c:v>
                </c:pt>
                <c:pt idx="16">
                  <c:v>17.716375779250839</c:v>
                </c:pt>
                <c:pt idx="17">
                  <c:v>19.062731066315909</c:v>
                </c:pt>
                <c:pt idx="18">
                  <c:v>22.246115863619575</c:v>
                </c:pt>
                <c:pt idx="19">
                  <c:v>26.807736121909027</c:v>
                </c:pt>
                <c:pt idx="20">
                  <c:v>28.2978675535253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5-4FA1-9E9F-12FE003BBBD8}"/>
            </c:ext>
          </c:extLst>
        </c:ser>
        <c:ser>
          <c:idx val="6"/>
          <c:order val="6"/>
          <c:tx>
            <c:strRef>
              <c:f>'Platform Portfolio'!$A$24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Portfolio'!$B$24:$AI$24</c:f>
              <c:numCache>
                <c:formatCode>_("$"* #,##0.00_);_("$"* \(#,##0.00\);_("$"* "-"??_);_(@_)</c:formatCode>
                <c:ptCount val="21"/>
                <c:pt idx="0">
                  <c:v>12.61053945076921</c:v>
                </c:pt>
                <c:pt idx="1">
                  <c:v>14.585224185179307</c:v>
                </c:pt>
                <c:pt idx="2">
                  <c:v>18.807982225648065</c:v>
                </c:pt>
                <c:pt idx="3">
                  <c:v>21.422610646419901</c:v>
                </c:pt>
                <c:pt idx="4">
                  <c:v>24.654784370474175</c:v>
                </c:pt>
                <c:pt idx="5">
                  <c:v>41.579086927361701</c:v>
                </c:pt>
                <c:pt idx="6">
                  <c:v>43.837915749917983</c:v>
                </c:pt>
                <c:pt idx="7">
                  <c:v>42.242333531554067</c:v>
                </c:pt>
                <c:pt idx="8">
                  <c:v>47.203100406370382</c:v>
                </c:pt>
                <c:pt idx="9">
                  <c:v>42.471547756714024</c:v>
                </c:pt>
                <c:pt idx="10">
                  <c:v>34.449137399362371</c:v>
                </c:pt>
                <c:pt idx="11">
                  <c:v>34.810195327946118</c:v>
                </c:pt>
                <c:pt idx="12">
                  <c:v>40.253308325432364</c:v>
                </c:pt>
                <c:pt idx="13">
                  <c:v>29.585894244792282</c:v>
                </c:pt>
                <c:pt idx="14">
                  <c:v>26.617771142184104</c:v>
                </c:pt>
                <c:pt idx="15">
                  <c:v>22.853641998076395</c:v>
                </c:pt>
                <c:pt idx="16">
                  <c:v>20.865063100015412</c:v>
                </c:pt>
                <c:pt idx="17">
                  <c:v>22.79361773018131</c:v>
                </c:pt>
                <c:pt idx="18">
                  <c:v>25.988580958006036</c:v>
                </c:pt>
                <c:pt idx="19">
                  <c:v>23.503688445972504</c:v>
                </c:pt>
                <c:pt idx="20">
                  <c:v>25.518398801361499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25-4FA1-9E9F-12FE003BBBD8}"/>
            </c:ext>
          </c:extLst>
        </c:ser>
        <c:ser>
          <c:idx val="7"/>
          <c:order val="7"/>
          <c:tx>
            <c:strRef>
              <c:f>'Platform Portfolio'!$A$25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Portfolio'!$B$25:$AI$25</c:f>
              <c:numCache>
                <c:formatCode>_("$"* #,##0.00_);_("$"* \(#,##0.00\);_("$"* "-"??_);_(@_)</c:formatCode>
                <c:ptCount val="21"/>
                <c:pt idx="0">
                  <c:v>18.274989337237699</c:v>
                </c:pt>
                <c:pt idx="1">
                  <c:v>17.875797757315009</c:v>
                </c:pt>
                <c:pt idx="2">
                  <c:v>22.333179956038212</c:v>
                </c:pt>
                <c:pt idx="3">
                  <c:v>25.881804319703591</c:v>
                </c:pt>
                <c:pt idx="4">
                  <c:v>28.277807179461266</c:v>
                </c:pt>
                <c:pt idx="5">
                  <c:v>33.641756968281477</c:v>
                </c:pt>
                <c:pt idx="6">
                  <c:v>36.73626608904847</c:v>
                </c:pt>
                <c:pt idx="7">
                  <c:v>37.619965742267624</c:v>
                </c:pt>
                <c:pt idx="8">
                  <c:v>41.058141839252364</c:v>
                </c:pt>
                <c:pt idx="9">
                  <c:v>46.236464840371802</c:v>
                </c:pt>
                <c:pt idx="10">
                  <c:v>47.530345881471384</c:v>
                </c:pt>
                <c:pt idx="11">
                  <c:v>46.330522189156262</c:v>
                </c:pt>
                <c:pt idx="12">
                  <c:v>45.839429262530928</c:v>
                </c:pt>
                <c:pt idx="13">
                  <c:v>38.072758229462906</c:v>
                </c:pt>
                <c:pt idx="14">
                  <c:v>36.848311418015669</c:v>
                </c:pt>
                <c:pt idx="15">
                  <c:v>36.081460444329991</c:v>
                </c:pt>
                <c:pt idx="16">
                  <c:v>35.984776622853964</c:v>
                </c:pt>
                <c:pt idx="17">
                  <c:v>36.709279974262422</c:v>
                </c:pt>
                <c:pt idx="18">
                  <c:v>40.071798234284486</c:v>
                </c:pt>
                <c:pt idx="19">
                  <c:v>43.136032991530165</c:v>
                </c:pt>
                <c:pt idx="20">
                  <c:v>44.265681353452905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25-4FA1-9E9F-12FE003BBBD8}"/>
            </c:ext>
          </c:extLst>
        </c:ser>
        <c:ser>
          <c:idx val="8"/>
          <c:order val="8"/>
          <c:tx>
            <c:strRef>
              <c:f>'Platform Portfolio'!$A$26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Portfolio'!$B$26:$AI$26</c:f>
              <c:numCache>
                <c:formatCode>_("$"* #,##0.00_);_("$"* \(#,##0.00\);_("$"* "-"??_);_(@_)</c:formatCode>
                <c:ptCount val="21"/>
                <c:pt idx="0">
                  <c:v>9.4966474212775047</c:v>
                </c:pt>
                <c:pt idx="1">
                  <c:v>10.581345881311147</c:v>
                </c:pt>
                <c:pt idx="2">
                  <c:v>14.796939733166731</c:v>
                </c:pt>
                <c:pt idx="3">
                  <c:v>22.184731202477639</c:v>
                </c:pt>
                <c:pt idx="4">
                  <c:v>27.053172828479429</c:v>
                </c:pt>
                <c:pt idx="5">
                  <c:v>29.001094849266895</c:v>
                </c:pt>
                <c:pt idx="6">
                  <c:v>30.667351750269273</c:v>
                </c:pt>
                <c:pt idx="7">
                  <c:v>30.164457569687659</c:v>
                </c:pt>
                <c:pt idx="8">
                  <c:v>33.113835777709099</c:v>
                </c:pt>
                <c:pt idx="9">
                  <c:v>36.625774352700212</c:v>
                </c:pt>
                <c:pt idx="10">
                  <c:v>39.079094804579817</c:v>
                </c:pt>
                <c:pt idx="11">
                  <c:v>42.681212264335436</c:v>
                </c:pt>
                <c:pt idx="12">
                  <c:v>38.553763417290646</c:v>
                </c:pt>
                <c:pt idx="13">
                  <c:v>34.27050137815727</c:v>
                </c:pt>
                <c:pt idx="14">
                  <c:v>28.141338832493812</c:v>
                </c:pt>
                <c:pt idx="15">
                  <c:v>24.899505403524056</c:v>
                </c:pt>
                <c:pt idx="16">
                  <c:v>25.596064173342882</c:v>
                </c:pt>
                <c:pt idx="17">
                  <c:v>27.685820505075235</c:v>
                </c:pt>
                <c:pt idx="18">
                  <c:v>29.400841619346085</c:v>
                </c:pt>
                <c:pt idx="19">
                  <c:v>29.978863534980341</c:v>
                </c:pt>
                <c:pt idx="20">
                  <c:v>29.482057729991798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25-4FA1-9E9F-12FE003BBBD8}"/>
            </c:ext>
          </c:extLst>
        </c:ser>
        <c:ser>
          <c:idx val="9"/>
          <c:order val="9"/>
          <c:tx>
            <c:strRef>
              <c:f>'Platform Portfolio'!$A$27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Portfolio'!$B$27:$AI$27</c:f>
              <c:numCache>
                <c:formatCode>_("$"* #,##0.00_);_("$"* \(#,##0.00\);_("$"* "-"??_);_(@_)</c:formatCode>
                <c:ptCount val="21"/>
                <c:pt idx="0">
                  <c:v>13.907647863526662</c:v>
                </c:pt>
                <c:pt idx="1">
                  <c:v>17.801990007865832</c:v>
                </c:pt>
                <c:pt idx="2">
                  <c:v>18.040377039888217</c:v>
                </c:pt>
                <c:pt idx="3">
                  <c:v>17.676805139716347</c:v>
                </c:pt>
                <c:pt idx="4">
                  <c:v>19.962808513631977</c:v>
                </c:pt>
                <c:pt idx="5">
                  <c:v>18.33552685352052</c:v>
                </c:pt>
                <c:pt idx="6">
                  <c:v>21.289321061745987</c:v>
                </c:pt>
                <c:pt idx="7">
                  <c:v>21.257299703578951</c:v>
                </c:pt>
                <c:pt idx="8">
                  <c:v>23.362821745847079</c:v>
                </c:pt>
                <c:pt idx="9">
                  <c:v>25.659763423534557</c:v>
                </c:pt>
                <c:pt idx="10">
                  <c:v>20.778845564057892</c:v>
                </c:pt>
                <c:pt idx="11">
                  <c:v>32.933946266648881</c:v>
                </c:pt>
                <c:pt idx="12">
                  <c:v>27.122019981953979</c:v>
                </c:pt>
                <c:pt idx="13">
                  <c:v>25.769244605932442</c:v>
                </c:pt>
                <c:pt idx="14">
                  <c:v>26.134416939350395</c:v>
                </c:pt>
                <c:pt idx="15">
                  <c:v>23.29739046700259</c:v>
                </c:pt>
                <c:pt idx="16">
                  <c:v>26.505857607533258</c:v>
                </c:pt>
                <c:pt idx="17">
                  <c:v>28.742727450791381</c:v>
                </c:pt>
                <c:pt idx="18">
                  <c:v>32.325941593691631</c:v>
                </c:pt>
                <c:pt idx="19">
                  <c:v>33.723457232392157</c:v>
                </c:pt>
                <c:pt idx="20">
                  <c:v>40.022416123190396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25-4FA1-9E9F-12FE003BBBD8}"/>
            </c:ext>
          </c:extLst>
        </c:ser>
        <c:ser>
          <c:idx val="10"/>
          <c:order val="10"/>
          <c:tx>
            <c:strRef>
              <c:f>'Platform Portfolio'!$A$28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Portfolio'!$B$17:$AI$17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'Platform Portfolio'!$B$28:$AI$28</c:f>
              <c:numCache>
                <c:formatCode>_("$"* #,##0.00_);_("$"* \(#,##0.00\);_("$"* "-"??_);_(@_)</c:formatCode>
                <c:ptCount val="21"/>
                <c:pt idx="0">
                  <c:v>4.4433278798696838</c:v>
                </c:pt>
                <c:pt idx="1">
                  <c:v>5.6680890872251704</c:v>
                </c:pt>
                <c:pt idx="2">
                  <c:v>5.9317608812607521</c:v>
                </c:pt>
                <c:pt idx="3">
                  <c:v>6.8817528341311771</c:v>
                </c:pt>
                <c:pt idx="4">
                  <c:v>8.0284480275086274</c:v>
                </c:pt>
                <c:pt idx="5">
                  <c:v>7.8330756590144421</c:v>
                </c:pt>
                <c:pt idx="6">
                  <c:v>9.3818340137220684</c:v>
                </c:pt>
                <c:pt idx="7">
                  <c:v>9.5993731403213562</c:v>
                </c:pt>
                <c:pt idx="8">
                  <c:v>10.99732593779275</c:v>
                </c:pt>
                <c:pt idx="9">
                  <c:v>11.950188968993491</c:v>
                </c:pt>
                <c:pt idx="10">
                  <c:v>10.505212396134297</c:v>
                </c:pt>
                <c:pt idx="11">
                  <c:v>11.729295104398386</c:v>
                </c:pt>
                <c:pt idx="12">
                  <c:v>11.206349418923372</c:v>
                </c:pt>
                <c:pt idx="13">
                  <c:v>8.4424654857636536</c:v>
                </c:pt>
                <c:pt idx="14">
                  <c:v>8.6140136906435139</c:v>
                </c:pt>
                <c:pt idx="15">
                  <c:v>6.4732899001333966</c:v>
                </c:pt>
                <c:pt idx="16">
                  <c:v>6.5326028321525653</c:v>
                </c:pt>
                <c:pt idx="17">
                  <c:v>6.3919304772068646</c:v>
                </c:pt>
                <c:pt idx="18">
                  <c:v>6.2372955493986328</c:v>
                </c:pt>
                <c:pt idx="19">
                  <c:v>7.3069800166881782</c:v>
                </c:pt>
                <c:pt idx="20">
                  <c:v>7.2526432229167002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25-4FA1-9E9F-12FE003B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Component!$B$27:$O$27</c:f>
              <c:strCache>
                <c:ptCount val="14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Component!$P$27:$AJ$27</c:f>
              <c:numCache>
                <c:formatCode>0.0%</c:formatCode>
                <c:ptCount val="21"/>
                <c:pt idx="0">
                  <c:v>0.28721132943410227</c:v>
                </c:pt>
                <c:pt idx="1">
                  <c:v>0.28237732742371502</c:v>
                </c:pt>
                <c:pt idx="2">
                  <c:v>0.27923119386307577</c:v>
                </c:pt>
                <c:pt idx="3">
                  <c:v>0.26270037000239033</c:v>
                </c:pt>
                <c:pt idx="4">
                  <c:v>0.23976798950299494</c:v>
                </c:pt>
                <c:pt idx="5">
                  <c:v>0.2093666915377462</c:v>
                </c:pt>
                <c:pt idx="6">
                  <c:v>0.2141050283733956</c:v>
                </c:pt>
                <c:pt idx="7">
                  <c:v>0.21307226020802311</c:v>
                </c:pt>
                <c:pt idx="8">
                  <c:v>0.16853724824966487</c:v>
                </c:pt>
                <c:pt idx="9">
                  <c:v>0.17794139424781694</c:v>
                </c:pt>
                <c:pt idx="10">
                  <c:v>0.17920896980483481</c:v>
                </c:pt>
                <c:pt idx="11">
                  <c:v>0.17782684188578285</c:v>
                </c:pt>
                <c:pt idx="12">
                  <c:v>0.20010731878017093</c:v>
                </c:pt>
                <c:pt idx="13">
                  <c:v>0.17978879594673466</c:v>
                </c:pt>
                <c:pt idx="14">
                  <c:v>0.19716793786878509</c:v>
                </c:pt>
                <c:pt idx="15">
                  <c:v>0.19333512913755979</c:v>
                </c:pt>
                <c:pt idx="16">
                  <c:v>0.21839392611024019</c:v>
                </c:pt>
                <c:pt idx="17">
                  <c:v>0.19042928910113027</c:v>
                </c:pt>
                <c:pt idx="18">
                  <c:v>0.19917029440009884</c:v>
                </c:pt>
                <c:pt idx="19">
                  <c:v>0.19774775417729984</c:v>
                </c:pt>
                <c:pt idx="20">
                  <c:v>0.18474450993110964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D-45B4-AC19-5AFCABAFC61D}"/>
            </c:ext>
          </c:extLst>
        </c:ser>
        <c:ser>
          <c:idx val="1"/>
          <c:order val="1"/>
          <c:tx>
            <c:strRef>
              <c:f>Component!$B$28:$O$28</c:f>
              <c:strCache>
                <c:ptCount val="14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Component!$P$28:$AJ$28</c:f>
              <c:numCache>
                <c:formatCode>0.0%</c:formatCode>
                <c:ptCount val="21"/>
                <c:pt idx="0">
                  <c:v>0.27857477704843431</c:v>
                </c:pt>
                <c:pt idx="1">
                  <c:v>0.2813657398345677</c:v>
                </c:pt>
                <c:pt idx="2">
                  <c:v>0.27179810255892939</c:v>
                </c:pt>
                <c:pt idx="3">
                  <c:v>0.30308513439575424</c:v>
                </c:pt>
                <c:pt idx="4">
                  <c:v>0.33063631177444658</c:v>
                </c:pt>
                <c:pt idx="5">
                  <c:v>0.35937031976684858</c:v>
                </c:pt>
                <c:pt idx="6">
                  <c:v>0.34411531970030018</c:v>
                </c:pt>
                <c:pt idx="7">
                  <c:v>0.36036774327026061</c:v>
                </c:pt>
                <c:pt idx="8">
                  <c:v>0.40455312215570149</c:v>
                </c:pt>
                <c:pt idx="9">
                  <c:v>0.38505565058061381</c:v>
                </c:pt>
                <c:pt idx="10">
                  <c:v>0.38918282344296984</c:v>
                </c:pt>
                <c:pt idx="11">
                  <c:v>0.33983764142007827</c:v>
                </c:pt>
                <c:pt idx="12">
                  <c:v>0.30401508497651908</c:v>
                </c:pt>
                <c:pt idx="13">
                  <c:v>0.28343589231312077</c:v>
                </c:pt>
                <c:pt idx="14">
                  <c:v>0.26570964386962403</c:v>
                </c:pt>
                <c:pt idx="15">
                  <c:v>0.26454979840901016</c:v>
                </c:pt>
                <c:pt idx="16">
                  <c:v>0.24841896361468249</c:v>
                </c:pt>
                <c:pt idx="17">
                  <c:v>0.24460798675585721</c:v>
                </c:pt>
                <c:pt idx="18">
                  <c:v>0.2558173524023486</c:v>
                </c:pt>
                <c:pt idx="19">
                  <c:v>0.24726848673609866</c:v>
                </c:pt>
                <c:pt idx="20">
                  <c:v>0.23768365208483597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9D-45B4-AC19-5AFCABAFC61D}"/>
            </c:ext>
          </c:extLst>
        </c:ser>
        <c:ser>
          <c:idx val="2"/>
          <c:order val="2"/>
          <c:tx>
            <c:strRef>
              <c:f>Component!$B$29:$O$29</c:f>
              <c:strCache>
                <c:ptCount val="14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Component!$P$29:$AJ$29</c:f>
              <c:numCache>
                <c:formatCode>0.0%</c:formatCode>
                <c:ptCount val="21"/>
                <c:pt idx="0">
                  <c:v>7.2492005064185169E-2</c:v>
                </c:pt>
                <c:pt idx="1">
                  <c:v>7.9367033821046581E-2</c:v>
                </c:pt>
                <c:pt idx="2">
                  <c:v>8.5952997807451831E-2</c:v>
                </c:pt>
                <c:pt idx="3">
                  <c:v>8.3576226830993208E-2</c:v>
                </c:pt>
                <c:pt idx="4">
                  <c:v>8.5441714487940384E-2</c:v>
                </c:pt>
                <c:pt idx="5">
                  <c:v>0.10520510137782679</c:v>
                </c:pt>
                <c:pt idx="6">
                  <c:v>0.1105212477255911</c:v>
                </c:pt>
                <c:pt idx="7">
                  <c:v>9.3385436295721977E-2</c:v>
                </c:pt>
                <c:pt idx="8">
                  <c:v>9.4594891646171839E-2</c:v>
                </c:pt>
                <c:pt idx="9">
                  <c:v>9.9720011305555328E-2</c:v>
                </c:pt>
                <c:pt idx="10">
                  <c:v>9.6494287373616372E-2</c:v>
                </c:pt>
                <c:pt idx="11">
                  <c:v>9.8205362480105307E-2</c:v>
                </c:pt>
                <c:pt idx="12">
                  <c:v>0.12088736022051462</c:v>
                </c:pt>
                <c:pt idx="13">
                  <c:v>0.11026373416215078</c:v>
                </c:pt>
                <c:pt idx="14">
                  <c:v>0.11405417269059627</c:v>
                </c:pt>
                <c:pt idx="15">
                  <c:v>0.11265834007323391</c:v>
                </c:pt>
                <c:pt idx="16">
                  <c:v>0.10147157714101129</c:v>
                </c:pt>
                <c:pt idx="17">
                  <c:v>0.11029586419103395</c:v>
                </c:pt>
                <c:pt idx="18">
                  <c:v>0.1257750965936669</c:v>
                </c:pt>
                <c:pt idx="19">
                  <c:v>0.11521941507172245</c:v>
                </c:pt>
                <c:pt idx="20">
                  <c:v>9.9327710435830191E-2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9D-45B4-AC19-5AFCABAFC61D}"/>
            </c:ext>
          </c:extLst>
        </c:ser>
        <c:ser>
          <c:idx val="3"/>
          <c:order val="3"/>
          <c:tx>
            <c:strRef>
              <c:f>Component!$B$30:$O$30</c:f>
              <c:strCache>
                <c:ptCount val="14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Component!$P$30:$AJ$30</c:f>
              <c:numCache>
                <c:formatCode>0.0%</c:formatCode>
                <c:ptCount val="21"/>
                <c:pt idx="0">
                  <c:v>1.0395503683518078E-2</c:v>
                </c:pt>
                <c:pt idx="1">
                  <c:v>1.1620967593775459E-2</c:v>
                </c:pt>
                <c:pt idx="2">
                  <c:v>1.4644081833660264E-2</c:v>
                </c:pt>
                <c:pt idx="3">
                  <c:v>1.2629310095157994E-2</c:v>
                </c:pt>
                <c:pt idx="4">
                  <c:v>1.4732335234972109E-2</c:v>
                </c:pt>
                <c:pt idx="5">
                  <c:v>1.4469607804265112E-2</c:v>
                </c:pt>
                <c:pt idx="6">
                  <c:v>1.1836061247124169E-2</c:v>
                </c:pt>
                <c:pt idx="7">
                  <c:v>1.5029058358765274E-2</c:v>
                </c:pt>
                <c:pt idx="8">
                  <c:v>1.52527125053176E-2</c:v>
                </c:pt>
                <c:pt idx="9">
                  <c:v>1.4887660978051118E-2</c:v>
                </c:pt>
                <c:pt idx="10">
                  <c:v>1.4790904624963555E-2</c:v>
                </c:pt>
                <c:pt idx="11">
                  <c:v>1.4618479206545576E-2</c:v>
                </c:pt>
                <c:pt idx="12">
                  <c:v>1.9248484314991793E-2</c:v>
                </c:pt>
                <c:pt idx="13">
                  <c:v>2.5151689763002583E-2</c:v>
                </c:pt>
                <c:pt idx="14">
                  <c:v>2.137728246302718E-2</c:v>
                </c:pt>
                <c:pt idx="15">
                  <c:v>1.7115487273123356E-2</c:v>
                </c:pt>
                <c:pt idx="16">
                  <c:v>2.2108747797912495E-2</c:v>
                </c:pt>
                <c:pt idx="17">
                  <c:v>1.6896204384255185E-2</c:v>
                </c:pt>
                <c:pt idx="18">
                  <c:v>2.3152424664602583E-2</c:v>
                </c:pt>
                <c:pt idx="19">
                  <c:v>2.2976657704309577E-2</c:v>
                </c:pt>
                <c:pt idx="20">
                  <c:v>2.9256206020275205E-2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9D-45B4-AC19-5AFCABAFC61D}"/>
            </c:ext>
          </c:extLst>
        </c:ser>
        <c:ser>
          <c:idx val="4"/>
          <c:order val="4"/>
          <c:tx>
            <c:strRef>
              <c:f>Component!$B$31:$O$31</c:f>
              <c:strCache>
                <c:ptCount val="14"/>
                <c:pt idx="0">
                  <c:v>MilitaryHealth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Component!$P$31:$AJ$31</c:f>
              <c:numCache>
                <c:formatCode>0.0%</c:formatCode>
                <c:ptCount val="21"/>
                <c:pt idx="0">
                  <c:v>1.0360469120900283E-2</c:v>
                </c:pt>
                <c:pt idx="1">
                  <c:v>1.6314651132637335E-2</c:v>
                </c:pt>
                <c:pt idx="2">
                  <c:v>2.4645029007668875E-2</c:v>
                </c:pt>
                <c:pt idx="3">
                  <c:v>2.7813879878211292E-2</c:v>
                </c:pt>
                <c:pt idx="4">
                  <c:v>2.2307712009984847E-2</c:v>
                </c:pt>
                <c:pt idx="5">
                  <c:v>2.4118213584388658E-2</c:v>
                </c:pt>
                <c:pt idx="6">
                  <c:v>2.7226830867716847E-2</c:v>
                </c:pt>
                <c:pt idx="7">
                  <c:v>2.7654571589590258E-2</c:v>
                </c:pt>
                <c:pt idx="8">
                  <c:v>2.4283770687121571E-2</c:v>
                </c:pt>
                <c:pt idx="9">
                  <c:v>3.1014377291848229E-2</c:v>
                </c:pt>
                <c:pt idx="10">
                  <c:v>3.0144063493692249E-2</c:v>
                </c:pt>
                <c:pt idx="11">
                  <c:v>3.2283103332772303E-2</c:v>
                </c:pt>
                <c:pt idx="12">
                  <c:v>3.3213611635141485E-2</c:v>
                </c:pt>
                <c:pt idx="13">
                  <c:v>3.9413857318136493E-2</c:v>
                </c:pt>
                <c:pt idx="14">
                  <c:v>4.6177555886735215E-2</c:v>
                </c:pt>
                <c:pt idx="15">
                  <c:v>4.4160931747853259E-2</c:v>
                </c:pt>
                <c:pt idx="16">
                  <c:v>4.3692124604100296E-2</c:v>
                </c:pt>
                <c:pt idx="17">
                  <c:v>4.1757945392552911E-2</c:v>
                </c:pt>
                <c:pt idx="18">
                  <c:v>3.9034342919540797E-2</c:v>
                </c:pt>
                <c:pt idx="19">
                  <c:v>3.8524246781024667E-2</c:v>
                </c:pt>
                <c:pt idx="20">
                  <c:v>3.6622585127930048E-2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9D-45B4-AC19-5AFCABAFC61D}"/>
            </c:ext>
          </c:extLst>
        </c:ser>
        <c:ser>
          <c:idx val="5"/>
          <c:order val="5"/>
          <c:tx>
            <c:strRef>
              <c:f>Component!$B$32:$O$32</c:f>
              <c:strCache>
                <c:ptCount val="14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Component!$P$32:$AJ$32</c:f>
              <c:numCache>
                <c:formatCode>0.0%</c:formatCode>
                <c:ptCount val="21"/>
                <c:pt idx="0">
                  <c:v>0.30625991854381718</c:v>
                </c:pt>
                <c:pt idx="1">
                  <c:v>0.29320304961710802</c:v>
                </c:pt>
                <c:pt idx="2">
                  <c:v>0.28153794435731627</c:v>
                </c:pt>
                <c:pt idx="3">
                  <c:v>0.26918064926474006</c:v>
                </c:pt>
                <c:pt idx="4">
                  <c:v>0.2648603968300654</c:v>
                </c:pt>
                <c:pt idx="5">
                  <c:v>0.24712374915600921</c:v>
                </c:pt>
                <c:pt idx="6">
                  <c:v>0.2540267777003109</c:v>
                </c:pt>
                <c:pt idx="7">
                  <c:v>0.26156291687238437</c:v>
                </c:pt>
                <c:pt idx="8">
                  <c:v>0.25533164025159083</c:v>
                </c:pt>
                <c:pt idx="9">
                  <c:v>0.25126806597712348</c:v>
                </c:pt>
                <c:pt idx="10">
                  <c:v>0.24321931897083948</c:v>
                </c:pt>
                <c:pt idx="11">
                  <c:v>0.28260764568135804</c:v>
                </c:pt>
                <c:pt idx="12">
                  <c:v>0.26481597348903663</c:v>
                </c:pt>
                <c:pt idx="13">
                  <c:v>0.30692118979546662</c:v>
                </c:pt>
                <c:pt idx="14">
                  <c:v>0.29721977930550647</c:v>
                </c:pt>
                <c:pt idx="15">
                  <c:v>0.30987537572715113</c:v>
                </c:pt>
                <c:pt idx="16">
                  <c:v>0.31196299366348629</c:v>
                </c:pt>
                <c:pt idx="17">
                  <c:v>0.34167203516433037</c:v>
                </c:pt>
                <c:pt idx="18">
                  <c:v>0.30111614073952581</c:v>
                </c:pt>
                <c:pt idx="19">
                  <c:v>0.31806863672243585</c:v>
                </c:pt>
                <c:pt idx="20">
                  <c:v>0.35589600825131978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9D-45B4-AC19-5AFCABAFC61D}"/>
            </c:ext>
          </c:extLst>
        </c:ser>
        <c:ser>
          <c:idx val="6"/>
          <c:order val="6"/>
          <c:tx>
            <c:strRef>
              <c:f>Component!$B$33:$O$33</c:f>
              <c:strCache>
                <c:ptCount val="14"/>
                <c:pt idx="0">
                  <c:v>Other DoD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Component!$P$33:$AJ$33</c:f>
              <c:numCache>
                <c:formatCode>0.0%</c:formatCode>
                <c:ptCount val="21"/>
                <c:pt idx="0">
                  <c:v>2.0235127555730575E-2</c:v>
                </c:pt>
                <c:pt idx="1">
                  <c:v>1.87801014401297E-2</c:v>
                </c:pt>
                <c:pt idx="2">
                  <c:v>2.7258285887412682E-2</c:v>
                </c:pt>
                <c:pt idx="3">
                  <c:v>2.6325237902815751E-2</c:v>
                </c:pt>
                <c:pt idx="4">
                  <c:v>2.5722876994572926E-2</c:v>
                </c:pt>
                <c:pt idx="5">
                  <c:v>2.5314138809425426E-2</c:v>
                </c:pt>
                <c:pt idx="6">
                  <c:v>2.5100727944146108E-2</c:v>
                </c:pt>
                <c:pt idx="7">
                  <c:v>1.6895410579085005E-2</c:v>
                </c:pt>
                <c:pt idx="8">
                  <c:v>2.71389575032841E-2</c:v>
                </c:pt>
                <c:pt idx="9">
                  <c:v>2.8372651993696745E-2</c:v>
                </c:pt>
                <c:pt idx="10">
                  <c:v>3.1888424518424822E-2</c:v>
                </c:pt>
                <c:pt idx="11">
                  <c:v>3.9646232039396663E-2</c:v>
                </c:pt>
                <c:pt idx="12">
                  <c:v>4.2813800277752639E-2</c:v>
                </c:pt>
                <c:pt idx="13">
                  <c:v>3.9965246280216776E-2</c:v>
                </c:pt>
                <c:pt idx="14">
                  <c:v>3.9846998704534349E-2</c:v>
                </c:pt>
                <c:pt idx="15">
                  <c:v>4.0251477413804318E-2</c:v>
                </c:pt>
                <c:pt idx="16">
                  <c:v>3.5835764694959256E-2</c:v>
                </c:pt>
                <c:pt idx="17">
                  <c:v>3.5947058194502973E-2</c:v>
                </c:pt>
                <c:pt idx="18">
                  <c:v>3.8945955666619805E-2</c:v>
                </c:pt>
                <c:pt idx="19">
                  <c:v>4.2736092692571843E-2</c:v>
                </c:pt>
                <c:pt idx="20">
                  <c:v>3.8253255216248457E-2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9D-45B4-AC19-5AFCABAFC61D}"/>
            </c:ext>
          </c:extLst>
        </c:ser>
        <c:ser>
          <c:idx val="7"/>
          <c:order val="7"/>
          <c:tx>
            <c:strRef>
              <c:f>Component!$B$34:$O$34</c:f>
              <c:strCache>
                <c:ptCount val="14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Component!$P$26:$AJ$26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Component!$P$34:$AJ$34</c:f>
              <c:numCache>
                <c:formatCode>0.0%</c:formatCode>
                <c:ptCount val="21"/>
                <c:pt idx="0">
                  <c:v>1.4470869549312187E-2</c:v>
                </c:pt>
                <c:pt idx="1">
                  <c:v>1.6971129137020056E-2</c:v>
                </c:pt>
                <c:pt idx="2">
                  <c:v>1.4932364684485014E-2</c:v>
                </c:pt>
                <c:pt idx="3">
                  <c:v>1.4689191629937027E-2</c:v>
                </c:pt>
                <c:pt idx="4">
                  <c:v>1.6528914292918584E-2</c:v>
                </c:pt>
                <c:pt idx="5">
                  <c:v>1.5032177963490071E-2</c:v>
                </c:pt>
                <c:pt idx="6">
                  <c:v>1.3068006441415309E-2</c:v>
                </c:pt>
                <c:pt idx="7">
                  <c:v>1.20326028261694E-2</c:v>
                </c:pt>
                <c:pt idx="8">
                  <c:v>1.0307657001147701E-2</c:v>
                </c:pt>
                <c:pt idx="9">
                  <c:v>1.1740187625294595E-2</c:v>
                </c:pt>
                <c:pt idx="10">
                  <c:v>1.5071207770658726E-2</c:v>
                </c:pt>
                <c:pt idx="11">
                  <c:v>1.4974693953961069E-2</c:v>
                </c:pt>
                <c:pt idx="12">
                  <c:v>1.4898366305873012E-2</c:v>
                </c:pt>
                <c:pt idx="13">
                  <c:v>1.5059594421171432E-2</c:v>
                </c:pt>
                <c:pt idx="14">
                  <c:v>1.8446629211191397E-2</c:v>
                </c:pt>
                <c:pt idx="15">
                  <c:v>1.8053460218263932E-2</c:v>
                </c:pt>
                <c:pt idx="16">
                  <c:v>1.8115902373607655E-2</c:v>
                </c:pt>
                <c:pt idx="17">
                  <c:v>1.8393616816337086E-2</c:v>
                </c:pt>
                <c:pt idx="18">
                  <c:v>1.6988392613596401E-2</c:v>
                </c:pt>
                <c:pt idx="19">
                  <c:v>1.7458710114536775E-2</c:v>
                </c:pt>
                <c:pt idx="20">
                  <c:v>1.8216072932450728E-2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9D-45B4-AC19-5AFCABAF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'Component F35'!$B$25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F35'!$C$25:$W$25</c:f>
              <c:numCache>
                <c:formatCode>0.0%</c:formatCode>
                <c:ptCount val="21"/>
                <c:pt idx="0">
                  <c:v>0.28721132943410227</c:v>
                </c:pt>
                <c:pt idx="1">
                  <c:v>0.28237732742371502</c:v>
                </c:pt>
                <c:pt idx="2">
                  <c:v>0.27923119386307571</c:v>
                </c:pt>
                <c:pt idx="3">
                  <c:v>0.26270037000239033</c:v>
                </c:pt>
                <c:pt idx="4">
                  <c:v>0.23976798950299494</c:v>
                </c:pt>
                <c:pt idx="5">
                  <c:v>0.2093666915377462</c:v>
                </c:pt>
                <c:pt idx="6">
                  <c:v>0.21410502837339554</c:v>
                </c:pt>
                <c:pt idx="7">
                  <c:v>0.21307226020802311</c:v>
                </c:pt>
                <c:pt idx="8">
                  <c:v>0.1685372482496649</c:v>
                </c:pt>
                <c:pt idx="9">
                  <c:v>0.17794139424781691</c:v>
                </c:pt>
                <c:pt idx="10">
                  <c:v>0.17920896980483481</c:v>
                </c:pt>
                <c:pt idx="11">
                  <c:v>0.17782684188578285</c:v>
                </c:pt>
                <c:pt idx="12">
                  <c:v>0.20010731878017091</c:v>
                </c:pt>
                <c:pt idx="13">
                  <c:v>0.17978879594673464</c:v>
                </c:pt>
                <c:pt idx="14">
                  <c:v>0.19716793786878509</c:v>
                </c:pt>
                <c:pt idx="15">
                  <c:v>0.19333512913755979</c:v>
                </c:pt>
                <c:pt idx="16">
                  <c:v>0.21839392611024019</c:v>
                </c:pt>
                <c:pt idx="17">
                  <c:v>0.19042928910112999</c:v>
                </c:pt>
                <c:pt idx="18">
                  <c:v>0.19917029440009892</c:v>
                </c:pt>
                <c:pt idx="19">
                  <c:v>0.19774775417729962</c:v>
                </c:pt>
                <c:pt idx="20">
                  <c:v>0.18474450993110969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C-45DA-AD17-2896A8A51022}"/>
            </c:ext>
          </c:extLst>
        </c:ser>
        <c:ser>
          <c:idx val="1"/>
          <c:order val="1"/>
          <c:tx>
            <c:strRef>
              <c:f>'Component F35'!$B$26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F35'!$C$26:$W$26</c:f>
              <c:numCache>
                <c:formatCode>0.0%</c:formatCode>
                <c:ptCount val="21"/>
                <c:pt idx="0">
                  <c:v>0.27857477704843431</c:v>
                </c:pt>
                <c:pt idx="1">
                  <c:v>0.2813657398345677</c:v>
                </c:pt>
                <c:pt idx="2">
                  <c:v>0.27179810255892939</c:v>
                </c:pt>
                <c:pt idx="3">
                  <c:v>0.30308513439575424</c:v>
                </c:pt>
                <c:pt idx="4">
                  <c:v>0.33063631177444658</c:v>
                </c:pt>
                <c:pt idx="5">
                  <c:v>0.35937031976684858</c:v>
                </c:pt>
                <c:pt idx="6">
                  <c:v>0.34411531970030013</c:v>
                </c:pt>
                <c:pt idx="7">
                  <c:v>0.36036774327026061</c:v>
                </c:pt>
                <c:pt idx="8">
                  <c:v>0.40455312215570155</c:v>
                </c:pt>
                <c:pt idx="9">
                  <c:v>0.38505565058061375</c:v>
                </c:pt>
                <c:pt idx="10">
                  <c:v>0.38918282344296984</c:v>
                </c:pt>
                <c:pt idx="11">
                  <c:v>0.33983764142007827</c:v>
                </c:pt>
                <c:pt idx="12">
                  <c:v>0.30401508497651902</c:v>
                </c:pt>
                <c:pt idx="13">
                  <c:v>0.28343589231312072</c:v>
                </c:pt>
                <c:pt idx="14">
                  <c:v>0.26570964386962403</c:v>
                </c:pt>
                <c:pt idx="15">
                  <c:v>0.26454979840901016</c:v>
                </c:pt>
                <c:pt idx="16">
                  <c:v>0.24841896361468249</c:v>
                </c:pt>
                <c:pt idx="17">
                  <c:v>0.24460798675585685</c:v>
                </c:pt>
                <c:pt idx="18">
                  <c:v>0.25581735240234871</c:v>
                </c:pt>
                <c:pt idx="19">
                  <c:v>0.24726848673609839</c:v>
                </c:pt>
                <c:pt idx="20">
                  <c:v>0.23768365208483602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C-45DA-AD17-2896A8A51022}"/>
            </c:ext>
          </c:extLst>
        </c:ser>
        <c:ser>
          <c:idx val="2"/>
          <c:order val="2"/>
          <c:tx>
            <c:strRef>
              <c:f>'Component F35'!$B$27</c:f>
              <c:strCache>
                <c:ptCount val="1"/>
                <c:pt idx="0">
                  <c:v>F-35 Joint Program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F35'!$C$27:$W$27</c:f>
              <c:numCache>
                <c:formatCode>0.0%</c:formatCode>
                <c:ptCount val="21"/>
                <c:pt idx="0">
                  <c:v>1.3470803634850475E-3</c:v>
                </c:pt>
                <c:pt idx="1">
                  <c:v>1.8659814093015743E-3</c:v>
                </c:pt>
                <c:pt idx="2">
                  <c:v>3.8611334409056158E-5</c:v>
                </c:pt>
                <c:pt idx="3">
                  <c:v>1.1342417273780354E-3</c:v>
                </c:pt>
                <c:pt idx="4">
                  <c:v>8.5434909025927956E-4</c:v>
                </c:pt>
                <c:pt idx="5">
                  <c:v>1.1217449852392147E-3</c:v>
                </c:pt>
                <c:pt idx="6">
                  <c:v>2.1492493948858924E-3</c:v>
                </c:pt>
                <c:pt idx="7">
                  <c:v>3.2499122706969156E-3</c:v>
                </c:pt>
                <c:pt idx="8">
                  <c:v>7.2165792962816076E-3</c:v>
                </c:pt>
                <c:pt idx="9">
                  <c:v>9.660550829362971E-3</c:v>
                </c:pt>
                <c:pt idx="10">
                  <c:v>5.1766037265651623E-3</c:v>
                </c:pt>
                <c:pt idx="11">
                  <c:v>1.3248227023991206E-2</c:v>
                </c:pt>
                <c:pt idx="12">
                  <c:v>1.3132176792542931E-2</c:v>
                </c:pt>
                <c:pt idx="13">
                  <c:v>3.9774313973668457E-2</c:v>
                </c:pt>
                <c:pt idx="14">
                  <c:v>1.3412249412219286E-2</c:v>
                </c:pt>
                <c:pt idx="15">
                  <c:v>4.1578821147078344E-2</c:v>
                </c:pt>
                <c:pt idx="16">
                  <c:v>3.403540191811108E-2</c:v>
                </c:pt>
                <c:pt idx="17">
                  <c:v>7.5348109509040903E-2</c:v>
                </c:pt>
                <c:pt idx="18">
                  <c:v>4.4219389284758256E-2</c:v>
                </c:pt>
                <c:pt idx="19">
                  <c:v>4.496063894763741E-2</c:v>
                </c:pt>
                <c:pt idx="20">
                  <c:v>8.5003352130951726E-2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C-45DA-AD17-2896A8A51022}"/>
            </c:ext>
          </c:extLst>
        </c:ser>
        <c:ser>
          <c:idx val="3"/>
          <c:order val="3"/>
          <c:tx>
            <c:strRef>
              <c:f>'Component F35'!$B$28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F35'!$C$28:$W$28</c:f>
              <c:numCache>
                <c:formatCode>0.0%</c:formatCode>
                <c:ptCount val="21"/>
                <c:pt idx="0">
                  <c:v>0.30491283818033216</c:v>
                </c:pt>
                <c:pt idx="1">
                  <c:v>0.29133706820780647</c:v>
                </c:pt>
                <c:pt idx="2">
                  <c:v>0.28149933302290719</c:v>
                </c:pt>
                <c:pt idx="3">
                  <c:v>0.26804640753736197</c:v>
                </c:pt>
                <c:pt idx="4">
                  <c:v>0.26400604773980607</c:v>
                </c:pt>
                <c:pt idx="5">
                  <c:v>0.24600200417076995</c:v>
                </c:pt>
                <c:pt idx="6">
                  <c:v>0.25187752830542492</c:v>
                </c:pt>
                <c:pt idx="7">
                  <c:v>0.25831300460168743</c:v>
                </c:pt>
                <c:pt idx="8">
                  <c:v>0.24811506095530925</c:v>
                </c:pt>
                <c:pt idx="9">
                  <c:v>0.24160751514776047</c:v>
                </c:pt>
                <c:pt idx="10">
                  <c:v>0.23804271524427434</c:v>
                </c:pt>
                <c:pt idx="11">
                  <c:v>0.26935941865736684</c:v>
                </c:pt>
                <c:pt idx="12">
                  <c:v>0.25168379669649366</c:v>
                </c:pt>
                <c:pt idx="13">
                  <c:v>0.26714687582179808</c:v>
                </c:pt>
                <c:pt idx="14">
                  <c:v>0.28380752989328722</c:v>
                </c:pt>
                <c:pt idx="15">
                  <c:v>0.26829655458007284</c:v>
                </c:pt>
                <c:pt idx="16">
                  <c:v>0.27792759174537518</c:v>
                </c:pt>
                <c:pt idx="17">
                  <c:v>0.26632392565529056</c:v>
                </c:pt>
                <c:pt idx="18">
                  <c:v>0.25689675145476737</c:v>
                </c:pt>
                <c:pt idx="19">
                  <c:v>0.27310799777479938</c:v>
                </c:pt>
                <c:pt idx="20">
                  <c:v>0.27089265612036789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C-45DA-AD17-2896A8A51022}"/>
            </c:ext>
          </c:extLst>
        </c:ser>
        <c:ser>
          <c:idx val="4"/>
          <c:order val="4"/>
          <c:tx>
            <c:strRef>
              <c:f>'Component F35'!$B$29</c:f>
              <c:strCache>
                <c:ptCount val="1"/>
                <c:pt idx="0">
                  <c:v>Defense Logistics Agency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F35'!$C$29:$W$29</c:f>
              <c:numCache>
                <c:formatCode>0.0%</c:formatCode>
                <c:ptCount val="21"/>
                <c:pt idx="0">
                  <c:v>7.2492005064185169E-2</c:v>
                </c:pt>
                <c:pt idx="1">
                  <c:v>7.9367033821046581E-2</c:v>
                </c:pt>
                <c:pt idx="2">
                  <c:v>8.5952997807451831E-2</c:v>
                </c:pt>
                <c:pt idx="3">
                  <c:v>8.3576226830993208E-2</c:v>
                </c:pt>
                <c:pt idx="4">
                  <c:v>8.5441714487940384E-2</c:v>
                </c:pt>
                <c:pt idx="5">
                  <c:v>0.10520510137782679</c:v>
                </c:pt>
                <c:pt idx="6">
                  <c:v>0.11052124772559106</c:v>
                </c:pt>
                <c:pt idx="7">
                  <c:v>9.3385436295721977E-2</c:v>
                </c:pt>
                <c:pt idx="8">
                  <c:v>9.4594891646171853E-2</c:v>
                </c:pt>
                <c:pt idx="9">
                  <c:v>9.9720011305555301E-2</c:v>
                </c:pt>
                <c:pt idx="10">
                  <c:v>9.6494287373616372E-2</c:v>
                </c:pt>
                <c:pt idx="11">
                  <c:v>9.8205362480105307E-2</c:v>
                </c:pt>
                <c:pt idx="12">
                  <c:v>0.12088736022051461</c:v>
                </c:pt>
                <c:pt idx="13">
                  <c:v>0.11026373416215077</c:v>
                </c:pt>
                <c:pt idx="14">
                  <c:v>0.11405417269059627</c:v>
                </c:pt>
                <c:pt idx="15">
                  <c:v>0.11265834007323391</c:v>
                </c:pt>
                <c:pt idx="16">
                  <c:v>0.10147157714101129</c:v>
                </c:pt>
                <c:pt idx="17">
                  <c:v>0.11029586419103378</c:v>
                </c:pt>
                <c:pt idx="18">
                  <c:v>0.12577509659366695</c:v>
                </c:pt>
                <c:pt idx="19">
                  <c:v>0.11521941507172231</c:v>
                </c:pt>
                <c:pt idx="20">
                  <c:v>9.9327710435830219E-2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C-45DA-AD17-2896A8A51022}"/>
            </c:ext>
          </c:extLst>
        </c:ser>
        <c:ser>
          <c:idx val="5"/>
          <c:order val="5"/>
          <c:tx>
            <c:strRef>
              <c:f>'Component F35'!$B$30</c:f>
              <c:strCache>
                <c:ptCount val="1"/>
                <c:pt idx="0">
                  <c:v>Missile Defense Agency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F35'!$C$30:$W$30</c:f>
              <c:numCache>
                <c:formatCode>0.0%</c:formatCode>
                <c:ptCount val="21"/>
                <c:pt idx="0">
                  <c:v>1.0395503683518078E-2</c:v>
                </c:pt>
                <c:pt idx="1">
                  <c:v>1.1620967593775459E-2</c:v>
                </c:pt>
                <c:pt idx="2">
                  <c:v>1.4644081833660262E-2</c:v>
                </c:pt>
                <c:pt idx="3">
                  <c:v>1.2629310095157994E-2</c:v>
                </c:pt>
                <c:pt idx="4">
                  <c:v>1.4732335234972109E-2</c:v>
                </c:pt>
                <c:pt idx="5">
                  <c:v>1.4469607804265112E-2</c:v>
                </c:pt>
                <c:pt idx="6">
                  <c:v>1.1836061247124165E-2</c:v>
                </c:pt>
                <c:pt idx="7">
                  <c:v>1.5029058358765274E-2</c:v>
                </c:pt>
                <c:pt idx="8">
                  <c:v>1.5252712505317602E-2</c:v>
                </c:pt>
                <c:pt idx="9">
                  <c:v>1.4887660978051115E-2</c:v>
                </c:pt>
                <c:pt idx="10">
                  <c:v>1.4790904624963555E-2</c:v>
                </c:pt>
                <c:pt idx="11">
                  <c:v>1.4618479206545576E-2</c:v>
                </c:pt>
                <c:pt idx="12">
                  <c:v>1.9248484314991789E-2</c:v>
                </c:pt>
                <c:pt idx="13">
                  <c:v>2.5151689763002579E-2</c:v>
                </c:pt>
                <c:pt idx="14">
                  <c:v>2.137728246302718E-2</c:v>
                </c:pt>
                <c:pt idx="15">
                  <c:v>1.7115487273123356E-2</c:v>
                </c:pt>
                <c:pt idx="16">
                  <c:v>2.2108747797912495E-2</c:v>
                </c:pt>
                <c:pt idx="17">
                  <c:v>1.689620438425516E-2</c:v>
                </c:pt>
                <c:pt idx="18">
                  <c:v>2.3152424664602593E-2</c:v>
                </c:pt>
                <c:pt idx="19">
                  <c:v>2.2976657704309549E-2</c:v>
                </c:pt>
                <c:pt idx="20">
                  <c:v>2.9256206020275212E-2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C-45DA-AD17-2896A8A51022}"/>
            </c:ext>
          </c:extLst>
        </c:ser>
        <c:ser>
          <c:idx val="6"/>
          <c:order val="6"/>
          <c:tx>
            <c:strRef>
              <c:f>'Component F35'!$B$31</c:f>
              <c:strCache>
                <c:ptCount val="1"/>
                <c:pt idx="0">
                  <c:v>Other DoD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'Component F35'!$C$24:$W$24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'Component F35'!$C$31:$W$31</c:f>
              <c:numCache>
                <c:formatCode>0.0%</c:formatCode>
                <c:ptCount val="21"/>
                <c:pt idx="0">
                  <c:v>4.5066466225943042E-2</c:v>
                </c:pt>
                <c:pt idx="1">
                  <c:v>5.2065881709787092E-2</c:v>
                </c:pt>
                <c:pt idx="2">
                  <c:v>6.683567957956657E-2</c:v>
                </c:pt>
                <c:pt idx="3">
                  <c:v>6.8828309410964073E-2</c:v>
                </c:pt>
                <c:pt idx="4">
                  <c:v>6.456125216958071E-2</c:v>
                </c:pt>
                <c:pt idx="5">
                  <c:v>6.4464530357304151E-2</c:v>
                </c:pt>
                <c:pt idx="6">
                  <c:v>6.5395565253278248E-2</c:v>
                </c:pt>
                <c:pt idx="7">
                  <c:v>5.6582584994844663E-2</c:v>
                </c:pt>
                <c:pt idx="8">
                  <c:v>6.173038519155339E-2</c:v>
                </c:pt>
                <c:pt idx="9">
                  <c:v>7.1127216910839536E-2</c:v>
                </c:pt>
                <c:pt idx="10">
                  <c:v>7.7103695782775802E-2</c:v>
                </c:pt>
                <c:pt idx="11">
                  <c:v>8.690402932613002E-2</c:v>
                </c:pt>
                <c:pt idx="12">
                  <c:v>9.0925778218767128E-2</c:v>
                </c:pt>
                <c:pt idx="13">
                  <c:v>9.4438698019524689E-2</c:v>
                </c:pt>
                <c:pt idx="14">
                  <c:v>0.10447118380246098</c:v>
                </c:pt>
                <c:pt idx="15">
                  <c:v>0.10246586937992151</c:v>
                </c:pt>
                <c:pt idx="16">
                  <c:v>9.7643791672667207E-2</c:v>
                </c:pt>
                <c:pt idx="17">
                  <c:v>9.6098620403392815E-2</c:v>
                </c:pt>
                <c:pt idx="18">
                  <c:v>9.4968691199757024E-2</c:v>
                </c:pt>
                <c:pt idx="19">
                  <c:v>9.8719049588133156E-2</c:v>
                </c:pt>
                <c:pt idx="20">
                  <c:v>9.309191327662926E-2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0C-45DA-AD17-2896A8A5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TOA!$A$13</c:f>
              <c:strCache>
                <c:ptCount val="1"/>
                <c:pt idx="0">
                  <c:v> Contract 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TOA!$B$11:$W$11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TOA!$B$13:$W$13</c:f>
              <c:numCache>
                <c:formatCode>_(* #,##0.0_);_(* \(#,##0.0\);_(* "-"??_);_(@_)</c:formatCode>
                <c:ptCount val="22"/>
                <c:pt idx="0">
                  <c:v>192.90419410903522</c:v>
                </c:pt>
                <c:pt idx="1">
                  <c:v>205.29056257508523</c:v>
                </c:pt>
                <c:pt idx="2">
                  <c:v>238.25275573595459</c:v>
                </c:pt>
                <c:pt idx="3">
                  <c:v>291.55986699989802</c:v>
                </c:pt>
                <c:pt idx="4">
                  <c:v>309.09065167906141</c:v>
                </c:pt>
                <c:pt idx="5">
                  <c:v>346.80690511001262</c:v>
                </c:pt>
                <c:pt idx="6">
                  <c:v>373.48820034087078</c:v>
                </c:pt>
                <c:pt idx="7">
                  <c:v>404.10173875881611</c:v>
                </c:pt>
                <c:pt idx="8">
                  <c:v>455.90096381483318</c:v>
                </c:pt>
                <c:pt idx="9">
                  <c:v>454.78207381985931</c:v>
                </c:pt>
                <c:pt idx="10">
                  <c:v>428.53932733153636</c:v>
                </c:pt>
                <c:pt idx="11">
                  <c:v>427.11055098980091</c:v>
                </c:pt>
                <c:pt idx="12">
                  <c:v>406.75757611593701</c:v>
                </c:pt>
                <c:pt idx="13">
                  <c:v>342.37959421539313</c:v>
                </c:pt>
                <c:pt idx="14">
                  <c:v>310.45552471864772</c:v>
                </c:pt>
                <c:pt idx="15">
                  <c:v>297.13447172365125</c:v>
                </c:pt>
                <c:pt idx="16">
                  <c:v>320.43417539771036</c:v>
                </c:pt>
                <c:pt idx="17">
                  <c:v>338.45831945042067</c:v>
                </c:pt>
                <c:pt idx="18">
                  <c:v>370.30966328528308</c:v>
                </c:pt>
                <c:pt idx="19">
                  <c:v>388.36186696150457</c:v>
                </c:pt>
                <c:pt idx="20">
                  <c:v>421.30764924508117</c:v>
                </c:pt>
                <c:pt idx="21">
                  <c:v>380.07014766458991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E-437A-9679-5F517CAD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TOA!$A$12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TOA!$B$11:$W$11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TOA!$B$12:$W$12</c:f>
              <c:numCache>
                <c:formatCode>_(* #,##0.0_);_(* \(#,##0.0\);_(* "-"??_);_(@_)</c:formatCode>
                <c:ptCount val="22"/>
                <c:pt idx="0">
                  <c:v>418.84831120821576</c:v>
                </c:pt>
                <c:pt idx="1">
                  <c:v>451.37874217168957</c:v>
                </c:pt>
                <c:pt idx="2">
                  <c:v>498.76461101313214</c:v>
                </c:pt>
                <c:pt idx="3">
                  <c:v>596.84966574756459</c:v>
                </c:pt>
                <c:pt idx="4">
                  <c:v>613.87468070883085</c:v>
                </c:pt>
                <c:pt idx="5">
                  <c:v>656.343421968136</c:v>
                </c:pt>
                <c:pt idx="6">
                  <c:v>678.76116922924723</c:v>
                </c:pt>
                <c:pt idx="7">
                  <c:v>744.05657408591628</c:v>
                </c:pt>
                <c:pt idx="8">
                  <c:v>807.94628819905324</c:v>
                </c:pt>
                <c:pt idx="9">
                  <c:v>794.63600854022991</c:v>
                </c:pt>
                <c:pt idx="10">
                  <c:v>818.54505994175304</c:v>
                </c:pt>
                <c:pt idx="11">
                  <c:v>799.40008219380661</c:v>
                </c:pt>
                <c:pt idx="12">
                  <c:v>742.62989175028099</c:v>
                </c:pt>
                <c:pt idx="13">
                  <c:v>654.42844751081236</c:v>
                </c:pt>
                <c:pt idx="14">
                  <c:v>637.45908913244068</c:v>
                </c:pt>
                <c:pt idx="15">
                  <c:v>613.29203089049008</c:v>
                </c:pt>
                <c:pt idx="16">
                  <c:v>632.17768934795788</c:v>
                </c:pt>
                <c:pt idx="17">
                  <c:v>643.66080411884093</c:v>
                </c:pt>
                <c:pt idx="18">
                  <c:v>694.87117830144973</c:v>
                </c:pt>
                <c:pt idx="19">
                  <c:v>701.69124965340757</c:v>
                </c:pt>
                <c:pt idx="20">
                  <c:v>725.75699999999995</c:v>
                </c:pt>
                <c:pt idx="21">
                  <c:v>697.49005786535884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E-437A-9679-5F517CAD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TOA!$A$13</c:f>
              <c:strCache>
                <c:ptCount val="1"/>
                <c:pt idx="0">
                  <c:v> Contract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TOA!$B$11:$V$11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Quarterly!$B$7:$W$7</c:f>
              <c:numCache>
                <c:formatCode>_(* #,##0.0_);_(* \(#,##0.0\);_(* "-"??_);_(@_)</c:formatCode>
                <c:ptCount val="22"/>
                <c:pt idx="0">
                  <c:v>194.55465376915549</c:v>
                </c:pt>
                <c:pt idx="1">
                  <c:v>207.05429874293239</c:v>
                </c:pt>
                <c:pt idx="2">
                  <c:v>240.31570283798783</c:v>
                </c:pt>
                <c:pt idx="3">
                  <c:v>294.07946227317393</c:v>
                </c:pt>
                <c:pt idx="4">
                  <c:v>311.73732116053702</c:v>
                </c:pt>
                <c:pt idx="5">
                  <c:v>349.80832924941058</c:v>
                </c:pt>
                <c:pt idx="6">
                  <c:v>376.71845129366136</c:v>
                </c:pt>
                <c:pt idx="7">
                  <c:v>407.56384663423728</c:v>
                </c:pt>
                <c:pt idx="8">
                  <c:v>459.82586422735869</c:v>
                </c:pt>
                <c:pt idx="9">
                  <c:v>458.69307922614075</c:v>
                </c:pt>
                <c:pt idx="10">
                  <c:v>432.24582683015461</c:v>
                </c:pt>
                <c:pt idx="11">
                  <c:v>430.76421637498606</c:v>
                </c:pt>
                <c:pt idx="12">
                  <c:v>410.2365488575208</c:v>
                </c:pt>
                <c:pt idx="13">
                  <c:v>345.31748831090437</c:v>
                </c:pt>
                <c:pt idx="14">
                  <c:v>313.108804786961</c:v>
                </c:pt>
                <c:pt idx="15">
                  <c:v>299.38052053232309</c:v>
                </c:pt>
                <c:pt idx="16">
                  <c:v>322.71848418783509</c:v>
                </c:pt>
                <c:pt idx="17">
                  <c:v>340.7609303784493</c:v>
                </c:pt>
                <c:pt idx="18">
                  <c:v>372.89657925165727</c:v>
                </c:pt>
                <c:pt idx="19">
                  <c:v>391.33951172264005</c:v>
                </c:pt>
                <c:pt idx="20">
                  <c:v>421.33662523706113</c:v>
                </c:pt>
                <c:pt idx="21">
                  <c:v>360.27276948331127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4-40EF-9B43-948F963A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TOA!$A$12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TOA!$B$11:$V$11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Quarterly!$B$6:$W$6</c:f>
              <c:numCache>
                <c:formatCode>General</c:formatCode>
                <c:ptCount val="22"/>
                <c:pt idx="0">
                  <c:v>422.43191520683098</c:v>
                </c:pt>
                <c:pt idx="1">
                  <c:v>455.25672371638098</c:v>
                </c:pt>
                <c:pt idx="2">
                  <c:v>503.08323895809701</c:v>
                </c:pt>
                <c:pt idx="3">
                  <c:v>602.00750729876302</c:v>
                </c:pt>
                <c:pt idx="4">
                  <c:v>619.13114308987201</c:v>
                </c:pt>
                <c:pt idx="5">
                  <c:v>662.02371541501998</c:v>
                </c:pt>
                <c:pt idx="6">
                  <c:v>684.63168645474298</c:v>
                </c:pt>
                <c:pt idx="7">
                  <c:v>750.43121660246095</c:v>
                </c:pt>
                <c:pt idx="8">
                  <c:v>814.901984658468</c:v>
                </c:pt>
                <c:pt idx="9">
                  <c:v>801.46966779008199</c:v>
                </c:pt>
                <c:pt idx="10">
                  <c:v>825.62477622628001</c:v>
                </c:pt>
                <c:pt idx="11">
                  <c:v>806.23844623844604</c:v>
                </c:pt>
                <c:pt idx="12">
                  <c:v>748.98151337696595</c:v>
                </c:pt>
                <c:pt idx="13">
                  <c:v>660.04397339046102</c:v>
                </c:pt>
                <c:pt idx="14">
                  <c:v>642.90707964601802</c:v>
                </c:pt>
                <c:pt idx="15">
                  <c:v>617.92677595628402</c:v>
                </c:pt>
                <c:pt idx="16">
                  <c:v>636.68435300487295</c:v>
                </c:pt>
                <c:pt idx="17">
                  <c:v>648.03977877047396</c:v>
                </c:pt>
                <c:pt idx="18">
                  <c:v>700.56214865708898</c:v>
                </c:pt>
                <c:pt idx="19">
                  <c:v>707.07172737475798</c:v>
                </c:pt>
                <c:pt idx="20">
                  <c:v>725.75699999999995</c:v>
                </c:pt>
                <c:pt idx="21">
                  <c:v>695.47406608490996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4-40EF-9B43-948F963A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</a:t>
                </a:r>
                <a:r>
                  <a:rPr lang="en-US" baseline="0"/>
                  <a:t> 2020 </a:t>
                </a:r>
                <a:r>
                  <a:rPr lang="en-US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Area!$A$22:$N$22</c:f>
              <c:strCache>
                <c:ptCount val="14"/>
                <c:pt idx="0">
                  <c:v>Products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Area!$O$21:$AI$21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Area!$O$22:$AI$22</c:f>
              <c:numCache>
                <c:formatCode>_("$"* #,##0.00_);_("$"* \(#,##0.00\);_("$"* "-"??_);_(@_)</c:formatCode>
                <c:ptCount val="21"/>
                <c:pt idx="0">
                  <c:v>86.984182338588766</c:v>
                </c:pt>
                <c:pt idx="1">
                  <c:v>92.764586245993343</c:v>
                </c:pt>
                <c:pt idx="2">
                  <c:v>107.8819566319987</c:v>
                </c:pt>
                <c:pt idx="3">
                  <c:v>130.77665455182941</c:v>
                </c:pt>
                <c:pt idx="4">
                  <c:v>139.76926938607281</c:v>
                </c:pt>
                <c:pt idx="5">
                  <c:v>161.16140406063673</c:v>
                </c:pt>
                <c:pt idx="6">
                  <c:v>172.46442617782944</c:v>
                </c:pt>
                <c:pt idx="7">
                  <c:v>195.26268362871775</c:v>
                </c:pt>
                <c:pt idx="8">
                  <c:v>229.3079509368194</c:v>
                </c:pt>
                <c:pt idx="9">
                  <c:v>207.15912789413682</c:v>
                </c:pt>
                <c:pt idx="10">
                  <c:v>191.67281547814252</c:v>
                </c:pt>
                <c:pt idx="11">
                  <c:v>200.74844229102234</c:v>
                </c:pt>
                <c:pt idx="12">
                  <c:v>195.25958806825625</c:v>
                </c:pt>
                <c:pt idx="13">
                  <c:v>165.03065724354863</c:v>
                </c:pt>
                <c:pt idx="14">
                  <c:v>141.79617946731921</c:v>
                </c:pt>
                <c:pt idx="15">
                  <c:v>140.75782688766111</c:v>
                </c:pt>
                <c:pt idx="16">
                  <c:v>159.78739296269495</c:v>
                </c:pt>
                <c:pt idx="17">
                  <c:v>172.80483112911944</c:v>
                </c:pt>
                <c:pt idx="18">
                  <c:v>189.07265934259451</c:v>
                </c:pt>
                <c:pt idx="19">
                  <c:v>195.6336882573782</c:v>
                </c:pt>
                <c:pt idx="20">
                  <c:v>218.07245733168952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4-41A5-93A4-BFAA872E2FF3}"/>
            </c:ext>
          </c:extLst>
        </c:ser>
        <c:ser>
          <c:idx val="1"/>
          <c:order val="1"/>
          <c:tx>
            <c:strRef>
              <c:f>Area!$A$23:$N$23</c:f>
              <c:strCache>
                <c:ptCount val="14"/>
                <c:pt idx="0">
                  <c:v>Services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Area!$O$21:$AI$21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Area!$O$23:$AI$23</c:f>
              <c:numCache>
                <c:formatCode>_("$"* #,##0.00_);_("$"* \(#,##0.00\);_("$"* "-"??_);_(@_)</c:formatCode>
                <c:ptCount val="21"/>
                <c:pt idx="0">
                  <c:v>78.17990632179739</c:v>
                </c:pt>
                <c:pt idx="1">
                  <c:v>83.051349405615156</c:v>
                </c:pt>
                <c:pt idx="2">
                  <c:v>95.940656373902499</c:v>
                </c:pt>
                <c:pt idx="3">
                  <c:v>121.68121908754159</c:v>
                </c:pt>
                <c:pt idx="4">
                  <c:v>129.01901196485048</c:v>
                </c:pt>
                <c:pt idx="5">
                  <c:v>140.8261650710032</c:v>
                </c:pt>
                <c:pt idx="6">
                  <c:v>152.89218706068729</c:v>
                </c:pt>
                <c:pt idx="7">
                  <c:v>158.61850572754673</c:v>
                </c:pt>
                <c:pt idx="8">
                  <c:v>178.88938451180198</c:v>
                </c:pt>
                <c:pt idx="9">
                  <c:v>197.50106514620225</c:v>
                </c:pt>
                <c:pt idx="10">
                  <c:v>189.82893631628596</c:v>
                </c:pt>
                <c:pt idx="11">
                  <c:v>182.89331304883049</c:v>
                </c:pt>
                <c:pt idx="12">
                  <c:v>173.47665502984964</c:v>
                </c:pt>
                <c:pt idx="13">
                  <c:v>147.64928318546509</c:v>
                </c:pt>
                <c:pt idx="14">
                  <c:v>142.12257112028553</c:v>
                </c:pt>
                <c:pt idx="15">
                  <c:v>131.94124656310322</c:v>
                </c:pt>
                <c:pt idx="16">
                  <c:v>135.46837908239922</c:v>
                </c:pt>
                <c:pt idx="17">
                  <c:v>139.67402538471561</c:v>
                </c:pt>
                <c:pt idx="18">
                  <c:v>154.23545285715588</c:v>
                </c:pt>
                <c:pt idx="19">
                  <c:v>162.59834508759474</c:v>
                </c:pt>
                <c:pt idx="20">
                  <c:v>173.01585205443303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4-41A5-93A4-BFAA872E2FF3}"/>
            </c:ext>
          </c:extLst>
        </c:ser>
        <c:ser>
          <c:idx val="2"/>
          <c:order val="2"/>
          <c:tx>
            <c:strRef>
              <c:f>Area!$A$24:$N$24</c:f>
              <c:strCache>
                <c:ptCount val="14"/>
                <c:pt idx="0">
                  <c:v>R&amp;D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Area!$O$21:$AI$21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Area!$O$24:$AI$24</c:f>
              <c:numCache>
                <c:formatCode>_("$"* #,##0.00_);_("$"* \(#,##0.00\);_("$"* "-"??_);_(@_)</c:formatCode>
                <c:ptCount val="21"/>
                <c:pt idx="0">
                  <c:v>27.697036346123795</c:v>
                </c:pt>
                <c:pt idx="1">
                  <c:v>29.46059734101102</c:v>
                </c:pt>
                <c:pt idx="2">
                  <c:v>34.312133019631531</c:v>
                </c:pt>
                <c:pt idx="3">
                  <c:v>38.997597320960502</c:v>
                </c:pt>
                <c:pt idx="4">
                  <c:v>40.292842631349053</c:v>
                </c:pt>
                <c:pt idx="5">
                  <c:v>44.814368904910467</c:v>
                </c:pt>
                <c:pt idx="6">
                  <c:v>47.992678337949862</c:v>
                </c:pt>
                <c:pt idx="7">
                  <c:v>50.198312199464333</c:v>
                </c:pt>
                <c:pt idx="8">
                  <c:v>47.703184068463266</c:v>
                </c:pt>
                <c:pt idx="9">
                  <c:v>50.120703890185652</c:v>
                </c:pt>
                <c:pt idx="10">
                  <c:v>47.03787598143527</c:v>
                </c:pt>
                <c:pt idx="11">
                  <c:v>43.468959017970903</c:v>
                </c:pt>
                <c:pt idx="12">
                  <c:v>38.021340392806529</c:v>
                </c:pt>
                <c:pt idx="13">
                  <c:v>29.69976526985625</c:v>
                </c:pt>
                <c:pt idx="14">
                  <c:v>26.53677413104295</c:v>
                </c:pt>
                <c:pt idx="15">
                  <c:v>24.435365731918935</c:v>
                </c:pt>
                <c:pt idx="16">
                  <c:v>25.174552591193326</c:v>
                </c:pt>
                <c:pt idx="17">
                  <c:v>25.978041415227651</c:v>
                </c:pt>
                <c:pt idx="18">
                  <c:v>27.001770809390791</c:v>
                </c:pt>
                <c:pt idx="19">
                  <c:v>30.129361889322226</c:v>
                </c:pt>
                <c:pt idx="20">
                  <c:v>30.219025303333698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4-41A5-93A4-BFAA872E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'R&amp;D'!$A$29:$M$29</c:f>
              <c:strCache>
                <c:ptCount val="13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'R&amp;D'!$N$29:$AH$29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2.4368792216136579</c:v>
                </c:pt>
                <c:pt idx="2">
                  <c:v>2.7652707826206466</c:v>
                </c:pt>
                <c:pt idx="3">
                  <c:v>3.4336918592963412</c:v>
                </c:pt>
                <c:pt idx="4">
                  <c:v>4.5597482933810873</c:v>
                </c:pt>
                <c:pt idx="5">
                  <c:v>4.9572163236011475</c:v>
                </c:pt>
                <c:pt idx="6">
                  <c:v>5.9153026683169401</c:v>
                </c:pt>
                <c:pt idx="7">
                  <c:v>5.5415830837935998</c:v>
                </c:pt>
                <c:pt idx="8">
                  <c:v>5.7577247370353506</c:v>
                </c:pt>
                <c:pt idx="9">
                  <c:v>5.9226737328172723</c:v>
                </c:pt>
                <c:pt idx="10">
                  <c:v>5.7889979530762643</c:v>
                </c:pt>
                <c:pt idx="11">
                  <c:v>6.0094228166328696</c:v>
                </c:pt>
                <c:pt idx="12">
                  <c:v>5.1101931720067437</c:v>
                </c:pt>
                <c:pt idx="13">
                  <c:v>4.6695604901862957</c:v>
                </c:pt>
                <c:pt idx="14">
                  <c:v>3.7490399897180731</c:v>
                </c:pt>
                <c:pt idx="15">
                  <c:v>3.6034206416490977</c:v>
                </c:pt>
                <c:pt idx="16">
                  <c:v>3.364184488224411</c:v>
                </c:pt>
                <c:pt idx="17">
                  <c:v>3.4570668067091743</c:v>
                </c:pt>
                <c:pt idx="18">
                  <c:v>3.3848100570072952</c:v>
                </c:pt>
                <c:pt idx="19">
                  <c:v>3.7256371800769426</c:v>
                </c:pt>
                <c:pt idx="20">
                  <c:v>3.8863632220569002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0AA-48A7-A717-31D031E15E71}"/>
            </c:ext>
          </c:extLst>
        </c:ser>
        <c:ser>
          <c:idx val="1"/>
          <c:order val="1"/>
          <c:tx>
            <c:strRef>
              <c:f>'R&amp;D'!$A$30:$M$30</c:f>
              <c:strCache>
                <c:ptCount val="13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'R&amp;D'!$N$30:$AH$30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3.5923597517665038</c:v>
                </c:pt>
                <c:pt idx="2">
                  <c:v>3.902255881664181</c:v>
                </c:pt>
                <c:pt idx="3">
                  <c:v>4.3771357422660939</c:v>
                </c:pt>
                <c:pt idx="4">
                  <c:v>5.0850151110604873</c:v>
                </c:pt>
                <c:pt idx="5">
                  <c:v>5.8770205236129476</c:v>
                </c:pt>
                <c:pt idx="6">
                  <c:v>6.3340517897887016</c:v>
                </c:pt>
                <c:pt idx="7">
                  <c:v>6.5422197160000648</c:v>
                </c:pt>
                <c:pt idx="8">
                  <c:v>7.1765131064028749</c:v>
                </c:pt>
                <c:pt idx="9">
                  <c:v>7.8349023158301412</c:v>
                </c:pt>
                <c:pt idx="10">
                  <c:v>8.1416241407142227</c:v>
                </c:pt>
                <c:pt idx="11">
                  <c:v>9.0124792274400498</c:v>
                </c:pt>
                <c:pt idx="12">
                  <c:v>9.9018013268833904</c:v>
                </c:pt>
                <c:pt idx="13">
                  <c:v>8.8671895124077498</c:v>
                </c:pt>
                <c:pt idx="14">
                  <c:v>7.3014669470218889</c:v>
                </c:pt>
                <c:pt idx="15">
                  <c:v>7.4160586665115913</c:v>
                </c:pt>
                <c:pt idx="16">
                  <c:v>6.6207237053769061</c:v>
                </c:pt>
                <c:pt idx="17">
                  <c:v>7.0245556098924524</c:v>
                </c:pt>
                <c:pt idx="18">
                  <c:v>7.0613251032242417</c:v>
                </c:pt>
                <c:pt idx="19">
                  <c:v>6.9882255790636414</c:v>
                </c:pt>
                <c:pt idx="20">
                  <c:v>7.7624799390811994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AA-48A7-A717-31D031E15E71}"/>
            </c:ext>
          </c:extLst>
        </c:ser>
        <c:ser>
          <c:idx val="2"/>
          <c:order val="2"/>
          <c:tx>
            <c:strRef>
              <c:f>'R&amp;D'!$A$31:$M$31</c:f>
              <c:strCache>
                <c:ptCount val="13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'R&amp;D'!$N$31:$AH$31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7.3913416376811893</c:v>
                </c:pt>
                <c:pt idx="2">
                  <c:v>8.6046225326133179</c:v>
                </c:pt>
                <c:pt idx="3">
                  <c:v>8.7479125409537808</c:v>
                </c:pt>
                <c:pt idx="4">
                  <c:v>9.3540331148253699</c:v>
                </c:pt>
                <c:pt idx="5">
                  <c:v>8.7046877266762177</c:v>
                </c:pt>
                <c:pt idx="6">
                  <c:v>9.6098639359327134</c:v>
                </c:pt>
                <c:pt idx="7">
                  <c:v>9.7684648263387039</c:v>
                </c:pt>
                <c:pt idx="8">
                  <c:v>10.514429439477249</c:v>
                </c:pt>
                <c:pt idx="9">
                  <c:v>10.236978496475889</c:v>
                </c:pt>
                <c:pt idx="10">
                  <c:v>10.654454667892024</c:v>
                </c:pt>
                <c:pt idx="11">
                  <c:v>8.640721529887271</c:v>
                </c:pt>
                <c:pt idx="12">
                  <c:v>7.5953921703781191</c:v>
                </c:pt>
                <c:pt idx="13">
                  <c:v>7.6882146661008903</c:v>
                </c:pt>
                <c:pt idx="14">
                  <c:v>5.5166072824484464</c:v>
                </c:pt>
                <c:pt idx="15">
                  <c:v>4.3867491608427374</c:v>
                </c:pt>
                <c:pt idx="16">
                  <c:v>4.2404674534712719</c:v>
                </c:pt>
                <c:pt idx="17">
                  <c:v>4.1960985637539929</c:v>
                </c:pt>
                <c:pt idx="18">
                  <c:v>4.3060257891000706</c:v>
                </c:pt>
                <c:pt idx="19">
                  <c:v>4.8496073841921516</c:v>
                </c:pt>
                <c:pt idx="20">
                  <c:v>6.1202107324871999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0AA-48A7-A717-31D031E15E71}"/>
            </c:ext>
          </c:extLst>
        </c:ser>
        <c:ser>
          <c:idx val="3"/>
          <c:order val="3"/>
          <c:tx>
            <c:strRef>
              <c:f>'R&amp;D'!$A$32:$M$32</c:f>
              <c:strCache>
                <c:ptCount val="13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'R&amp;D'!$N$32:$AH$32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4.6567508336724659</c:v>
                </c:pt>
                <c:pt idx="2">
                  <c:v>5.0804604923728993</c:v>
                </c:pt>
                <c:pt idx="3">
                  <c:v>5.1826734918587531</c:v>
                </c:pt>
                <c:pt idx="4">
                  <c:v>4.8380464626725388</c:v>
                </c:pt>
                <c:pt idx="5">
                  <c:v>4.7060829417627863</c:v>
                </c:pt>
                <c:pt idx="6">
                  <c:v>3.3549110127968156</c:v>
                </c:pt>
                <c:pt idx="7">
                  <c:v>3.2343336803868237</c:v>
                </c:pt>
                <c:pt idx="8">
                  <c:v>4.4741826147605215</c:v>
                </c:pt>
                <c:pt idx="9">
                  <c:v>4.6982516925799134</c:v>
                </c:pt>
                <c:pt idx="10">
                  <c:v>6.4721417954733145</c:v>
                </c:pt>
                <c:pt idx="11">
                  <c:v>6.930343458417755</c:v>
                </c:pt>
                <c:pt idx="12">
                  <c:v>6.1982201492175024</c:v>
                </c:pt>
                <c:pt idx="13">
                  <c:v>5.1674443095083582</c:v>
                </c:pt>
                <c:pt idx="14">
                  <c:v>4.0820702779071905</c:v>
                </c:pt>
                <c:pt idx="15">
                  <c:v>4.6267550835255049</c:v>
                </c:pt>
                <c:pt idx="16">
                  <c:v>4.2326527657351907</c:v>
                </c:pt>
                <c:pt idx="17">
                  <c:v>5.1183595030622353</c:v>
                </c:pt>
                <c:pt idx="18">
                  <c:v>5.2765935126169659</c:v>
                </c:pt>
                <c:pt idx="19">
                  <c:v>5.9317638023071098</c:v>
                </c:pt>
                <c:pt idx="20">
                  <c:v>7.1345606573964009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AA-48A7-A717-31D031E15E71}"/>
            </c:ext>
          </c:extLst>
        </c:ser>
        <c:ser>
          <c:idx val="4"/>
          <c:order val="4"/>
          <c:tx>
            <c:strRef>
              <c:f>'R&amp;D'!$A$33:$M$33</c:f>
              <c:strCache>
                <c:ptCount val="13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'R&amp;D'!$N$33:$AH$33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7.1971769417933746</c:v>
                </c:pt>
                <c:pt idx="2">
                  <c:v>6.8325807303794681</c:v>
                </c:pt>
                <c:pt idx="3">
                  <c:v>10.029967392339353</c:v>
                </c:pt>
                <c:pt idx="4">
                  <c:v>11.983485298899931</c:v>
                </c:pt>
                <c:pt idx="5">
                  <c:v>12.164672430888469</c:v>
                </c:pt>
                <c:pt idx="6">
                  <c:v>14.974235003838748</c:v>
                </c:pt>
                <c:pt idx="7">
                  <c:v>18.47453762598796</c:v>
                </c:pt>
                <c:pt idx="8">
                  <c:v>18.17975307959</c:v>
                </c:pt>
                <c:pt idx="9">
                  <c:v>15.484762016173836</c:v>
                </c:pt>
                <c:pt idx="10">
                  <c:v>16.372395660766969</c:v>
                </c:pt>
                <c:pt idx="11">
                  <c:v>13.291285791835103</c:v>
                </c:pt>
                <c:pt idx="12">
                  <c:v>11.480573428080783</c:v>
                </c:pt>
                <c:pt idx="13">
                  <c:v>9.1696643094095318</c:v>
                </c:pt>
                <c:pt idx="14">
                  <c:v>7.0052021421418136</c:v>
                </c:pt>
                <c:pt idx="15">
                  <c:v>4.5822599293386972</c:v>
                </c:pt>
                <c:pt idx="16">
                  <c:v>4.5880516135578118</c:v>
                </c:pt>
                <c:pt idx="17">
                  <c:v>3.9108586222780901</c:v>
                </c:pt>
                <c:pt idx="18">
                  <c:v>4.3254628246764311</c:v>
                </c:pt>
                <c:pt idx="19">
                  <c:v>4.1887781512454936</c:v>
                </c:pt>
                <c:pt idx="20">
                  <c:v>4.0788057083671996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0AA-48A7-A717-31D031E15E71}"/>
            </c:ext>
          </c:extLst>
        </c:ser>
        <c:ser>
          <c:idx val="5"/>
          <c:order val="5"/>
          <c:tx>
            <c:strRef>
              <c:f>'R&amp;D'!$A$34:$M$34</c:f>
              <c:strCache>
                <c:ptCount val="13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'R&amp;D'!$N$34:$AH$34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0.83364699264813336</c:v>
                </c:pt>
                <c:pt idx="2">
                  <c:v>0.92586774309932807</c:v>
                </c:pt>
                <c:pt idx="3">
                  <c:v>1.2708313311825792</c:v>
                </c:pt>
                <c:pt idx="4">
                  <c:v>1.4373976388145209</c:v>
                </c:pt>
                <c:pt idx="5">
                  <c:v>1.8223752699321978</c:v>
                </c:pt>
                <c:pt idx="6">
                  <c:v>2.2170439836211178</c:v>
                </c:pt>
                <c:pt idx="7">
                  <c:v>2.2722095968842555</c:v>
                </c:pt>
                <c:pt idx="8">
                  <c:v>2.3874061181559711</c:v>
                </c:pt>
                <c:pt idx="9">
                  <c:v>2.2978913465120718</c:v>
                </c:pt>
                <c:pt idx="10">
                  <c:v>2.1339095238752042</c:v>
                </c:pt>
                <c:pt idx="11">
                  <c:v>2.1491012653658346</c:v>
                </c:pt>
                <c:pt idx="12">
                  <c:v>2.2733058903200969</c:v>
                </c:pt>
                <c:pt idx="13">
                  <c:v>1.7063149672837763</c:v>
                </c:pt>
                <c:pt idx="14">
                  <c:v>1.4408384767217772</c:v>
                </c:pt>
                <c:pt idx="15">
                  <c:v>1.5759018256903998</c:v>
                </c:pt>
                <c:pt idx="16">
                  <c:v>1.1226304507168734</c:v>
                </c:pt>
                <c:pt idx="17">
                  <c:v>0.97157312875455693</c:v>
                </c:pt>
                <c:pt idx="18">
                  <c:v>0.97880196831337452</c:v>
                </c:pt>
                <c:pt idx="19">
                  <c:v>0.73154501559190133</c:v>
                </c:pt>
                <c:pt idx="20">
                  <c:v>0.7273237631135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0AA-48A7-A717-31D031E15E71}"/>
            </c:ext>
          </c:extLst>
        </c:ser>
        <c:ser>
          <c:idx val="6"/>
          <c:order val="6"/>
          <c:tx>
            <c:strRef>
              <c:f>'R&amp;D'!$A$35:$M$35</c:f>
              <c:strCache>
                <c:ptCount val="13"/>
                <c:pt idx="0">
                  <c:v>Operation of Government R&amp;D Facilities</c:v>
                </c:pt>
              </c:strCache>
            </c:strRef>
          </c:tx>
          <c:spPr>
            <a:solidFill>
              <a:srgbClr val="3D493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'R&amp;D'!$N$35:$AH$35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0.95057236646905907</c:v>
                </c:pt>
                <c:pt idx="2">
                  <c:v>0.88467782365788683</c:v>
                </c:pt>
                <c:pt idx="3">
                  <c:v>0.65512703420212504</c:v>
                </c:pt>
                <c:pt idx="4">
                  <c:v>0.82694607818716781</c:v>
                </c:pt>
                <c:pt idx="5">
                  <c:v>0.86808950517088124</c:v>
                </c:pt>
                <c:pt idx="6">
                  <c:v>1.0189427781420051</c:v>
                </c:pt>
                <c:pt idx="7">
                  <c:v>0.88679685896289051</c:v>
                </c:pt>
                <c:pt idx="8">
                  <c:v>0.69166886366279556</c:v>
                </c:pt>
                <c:pt idx="9">
                  <c:v>0.68268813563726272</c:v>
                </c:pt>
                <c:pt idx="10">
                  <c:v>0.13004461612565157</c:v>
                </c:pt>
                <c:pt idx="11">
                  <c:v>8.4277874771659059E-2</c:v>
                </c:pt>
                <c:pt idx="12">
                  <c:v>0.10095053137836942</c:v>
                </c:pt>
                <c:pt idx="13">
                  <c:v>6.5999241358445149E-2</c:v>
                </c:pt>
                <c:pt idx="14">
                  <c:v>4.3735164895381512E-2</c:v>
                </c:pt>
                <c:pt idx="15">
                  <c:v>5.2349069501867199E-2</c:v>
                </c:pt>
                <c:pt idx="16">
                  <c:v>5.2046868805663289E-2</c:v>
                </c:pt>
                <c:pt idx="17">
                  <c:v>5.6881302307086733E-2</c:v>
                </c:pt>
                <c:pt idx="18">
                  <c:v>5.8360495862699667E-2</c:v>
                </c:pt>
                <c:pt idx="19">
                  <c:v>6.2700221647947779E-2</c:v>
                </c:pt>
                <c:pt idx="20">
                  <c:v>4.64741560419E-2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0AA-48A7-A717-31D031E1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'R&amp;D'!$A$29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'R&amp;D'!$AC$29:$AH$29</c:f>
              <c:numCache>
                <c:formatCode>_("$"* #,##0.00_);_("$"* \(#,##0.00\);_("$"* "-"??_);_(@_)</c:formatCode>
                <c:ptCount val="6"/>
                <c:pt idx="0">
                  <c:v>3.6034206416490977</c:v>
                </c:pt>
                <c:pt idx="1">
                  <c:v>3.364184488224411</c:v>
                </c:pt>
                <c:pt idx="2">
                  <c:v>3.4570668067091743</c:v>
                </c:pt>
                <c:pt idx="3">
                  <c:v>3.3848100570072952</c:v>
                </c:pt>
                <c:pt idx="4">
                  <c:v>3.7256371800769426</c:v>
                </c:pt>
                <c:pt idx="5">
                  <c:v>3.8863632220569002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34F-8D44-F32F64E5B6B7}"/>
            </c:ext>
          </c:extLst>
        </c:ser>
        <c:ser>
          <c:idx val="1"/>
          <c:order val="1"/>
          <c:tx>
            <c:strRef>
              <c:f>'R&amp;D'!$A$30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'R&amp;D'!$AC$30:$AH$30</c:f>
              <c:numCache>
                <c:formatCode>_("$"* #,##0.00_);_("$"* \(#,##0.00\);_("$"* "-"??_);_(@_)</c:formatCode>
                <c:ptCount val="6"/>
                <c:pt idx="0">
                  <c:v>7.4160586665115913</c:v>
                </c:pt>
                <c:pt idx="1">
                  <c:v>6.6207237053769061</c:v>
                </c:pt>
                <c:pt idx="2">
                  <c:v>7.0245556098924524</c:v>
                </c:pt>
                <c:pt idx="3">
                  <c:v>7.0613251032242417</c:v>
                </c:pt>
                <c:pt idx="4">
                  <c:v>6.9882255790636414</c:v>
                </c:pt>
                <c:pt idx="5">
                  <c:v>7.7624799390811994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C-434F-8D44-F32F64E5B6B7}"/>
            </c:ext>
          </c:extLst>
        </c:ser>
        <c:ser>
          <c:idx val="2"/>
          <c:order val="2"/>
          <c:tx>
            <c:strRef>
              <c:f>'R&amp;D'!$A$31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'R&amp;D'!$AC$31:$AH$31</c:f>
              <c:numCache>
                <c:formatCode>_("$"* #,##0.00_);_("$"* \(#,##0.00\);_("$"* "-"??_);_(@_)</c:formatCode>
                <c:ptCount val="6"/>
                <c:pt idx="0">
                  <c:v>4.3867491608427374</c:v>
                </c:pt>
                <c:pt idx="1">
                  <c:v>4.2404674534712719</c:v>
                </c:pt>
                <c:pt idx="2">
                  <c:v>4.1960985637539929</c:v>
                </c:pt>
                <c:pt idx="3">
                  <c:v>4.3060257891000706</c:v>
                </c:pt>
                <c:pt idx="4">
                  <c:v>4.8496073841921516</c:v>
                </c:pt>
                <c:pt idx="5">
                  <c:v>6.1202107324871999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C-434F-8D44-F32F64E5B6B7}"/>
            </c:ext>
          </c:extLst>
        </c:ser>
        <c:ser>
          <c:idx val="3"/>
          <c:order val="3"/>
          <c:tx>
            <c:strRef>
              <c:f>'R&amp;D'!$A$32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'R&amp;D'!$AC$32:$AH$32</c:f>
              <c:numCache>
                <c:formatCode>_("$"* #,##0.00_);_("$"* \(#,##0.00\);_("$"* "-"??_);_(@_)</c:formatCode>
                <c:ptCount val="6"/>
                <c:pt idx="0">
                  <c:v>4.6267550835255049</c:v>
                </c:pt>
                <c:pt idx="1">
                  <c:v>4.2326527657351907</c:v>
                </c:pt>
                <c:pt idx="2">
                  <c:v>5.1183595030622353</c:v>
                </c:pt>
                <c:pt idx="3">
                  <c:v>5.2765935126169659</c:v>
                </c:pt>
                <c:pt idx="4">
                  <c:v>5.9317638023071098</c:v>
                </c:pt>
                <c:pt idx="5">
                  <c:v>7.1345606573964009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C-434F-8D44-F32F64E5B6B7}"/>
            </c:ext>
          </c:extLst>
        </c:ser>
        <c:ser>
          <c:idx val="4"/>
          <c:order val="4"/>
          <c:tx>
            <c:strRef>
              <c:f>'R&amp;D'!$A$33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'R&amp;D'!$AC$33:$AH$33</c:f>
              <c:numCache>
                <c:formatCode>_("$"* #,##0.00_);_("$"* \(#,##0.00\);_("$"* "-"??_);_(@_)</c:formatCode>
                <c:ptCount val="6"/>
                <c:pt idx="0">
                  <c:v>4.5822599293386972</c:v>
                </c:pt>
                <c:pt idx="1">
                  <c:v>4.5880516135578118</c:v>
                </c:pt>
                <c:pt idx="2">
                  <c:v>3.9108586222780901</c:v>
                </c:pt>
                <c:pt idx="3">
                  <c:v>4.3254628246764311</c:v>
                </c:pt>
                <c:pt idx="4">
                  <c:v>4.1887781512454936</c:v>
                </c:pt>
                <c:pt idx="5">
                  <c:v>4.0788057083671996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C-434F-8D44-F32F64E5B6B7}"/>
            </c:ext>
          </c:extLst>
        </c:ser>
        <c:ser>
          <c:idx val="5"/>
          <c:order val="5"/>
          <c:tx>
            <c:strRef>
              <c:f>'R&amp;D'!$A$34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'R&amp;D'!$AC$34:$AH$34</c:f>
              <c:numCache>
                <c:formatCode>_("$"* #,##0.00_);_("$"* \(#,##0.00\);_("$"* "-"??_);_(@_)</c:formatCode>
                <c:ptCount val="6"/>
                <c:pt idx="0">
                  <c:v>1.5759018256903998</c:v>
                </c:pt>
                <c:pt idx="1">
                  <c:v>1.1226304507168734</c:v>
                </c:pt>
                <c:pt idx="2">
                  <c:v>0.97157312875455693</c:v>
                </c:pt>
                <c:pt idx="3">
                  <c:v>0.97880196831337452</c:v>
                </c:pt>
                <c:pt idx="4">
                  <c:v>0.73154501559190133</c:v>
                </c:pt>
                <c:pt idx="5">
                  <c:v>0.7273237631135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4C-434F-8D44-F32F64E5B6B7}"/>
            </c:ext>
          </c:extLst>
        </c:ser>
        <c:ser>
          <c:idx val="6"/>
          <c:order val="6"/>
          <c:tx>
            <c:strRef>
              <c:f>'R&amp;D'!$A$35</c:f>
              <c:strCache>
                <c:ptCount val="1"/>
                <c:pt idx="0">
                  <c:v>Operation of Government R&amp;D Facilities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'R&amp;D'!$AC$35:$AH$35</c:f>
              <c:numCache>
                <c:formatCode>_("$"* #,##0.00_);_("$"* \(#,##0.00\);_("$"* "-"??_);_(@_)</c:formatCode>
                <c:ptCount val="6"/>
                <c:pt idx="0">
                  <c:v>5.2349069501867199E-2</c:v>
                </c:pt>
                <c:pt idx="1">
                  <c:v>5.2046868805663289E-2</c:v>
                </c:pt>
                <c:pt idx="2">
                  <c:v>5.6881302307086733E-2</c:v>
                </c:pt>
                <c:pt idx="3">
                  <c:v>5.8360495862699667E-2</c:v>
                </c:pt>
                <c:pt idx="4">
                  <c:v>6.2700221647947779E-2</c:v>
                </c:pt>
                <c:pt idx="5">
                  <c:v>4.64741560419E-2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4-4D6B-9E52-84317602CB61}"/>
            </c:ext>
          </c:extLst>
        </c:ser>
        <c:ser>
          <c:idx val="7"/>
          <c:order val="7"/>
          <c:tx>
            <c:strRef>
              <c:f>'R&amp;D'!$A$36</c:f>
              <c:strCache>
                <c:ptCount val="1"/>
                <c:pt idx="0">
                  <c:v>Other Transaction Authority (OTA) R&amp;D Agreements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'R&amp;D'!$AC$36:$AH$36</c:f>
              <c:numCache>
                <c:formatCode>_("$"* #,##0.00_);_("$"* \(#,##0.00\);_("$"* "-"??_);_(@_)</c:formatCode>
                <c:ptCount val="6"/>
                <c:pt idx="0">
                  <c:v>0.75105720158739175</c:v>
                </c:pt>
                <c:pt idx="1">
                  <c:v>1.2765882895624936</c:v>
                </c:pt>
                <c:pt idx="2">
                  <c:v>1.9702617255569534</c:v>
                </c:pt>
                <c:pt idx="3">
                  <c:v>3.4446556179781314</c:v>
                </c:pt>
                <c:pt idx="4">
                  <c:v>6.5963128106219662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14-4D6B-9E52-84317602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1576-4638-8C87-56F8A143E275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1576-4638-8C87-56F8A143E275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1576-4638-8C87-56F8A143E275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1576-4638-8C87-56F8A143E275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1576-4638-8C87-56F8A143E275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1576-4638-8C87-56F8A143E275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1576-4638-8C87-56F8A143E275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1576-4638-8C87-56F8A143E275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1576-4638-8C87-56F8A143E275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1576-4638-8C87-56F8A143E275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1576-4638-8C87-56F8A143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168088</xdr:colOff>
      <xdr:row>41</xdr:row>
      <xdr:rowOff>180414</xdr:rowOff>
    </xdr:from>
    <xdr:to>
      <xdr:col>26</xdr:col>
      <xdr:colOff>1234888</xdr:colOff>
      <xdr:row>70</xdr:row>
      <xdr:rowOff>142314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E83F5-3A9F-4F95-AB65-A1E50474E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998679</xdr:colOff>
      <xdr:row>41</xdr:row>
      <xdr:rowOff>163512</xdr:rowOff>
    </xdr:from>
    <xdr:to>
      <xdr:col>40</xdr:col>
      <xdr:colOff>669636</xdr:colOff>
      <xdr:row>66</xdr:row>
      <xdr:rowOff>59314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04CDDD-4D7D-46FC-93C6-98E7CE40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1137032</xdr:colOff>
      <xdr:row>32</xdr:row>
      <xdr:rowOff>40070</xdr:rowOff>
    </xdr:from>
    <xdr:to>
      <xdr:col>27</xdr:col>
      <xdr:colOff>481723</xdr:colOff>
      <xdr:row>51</xdr:row>
      <xdr:rowOff>95687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60AA0-7DE2-40FA-B7B6-93A15634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875863</xdr:colOff>
      <xdr:row>32</xdr:row>
      <xdr:rowOff>87587</xdr:rowOff>
    </xdr:from>
    <xdr:to>
      <xdr:col>20</xdr:col>
      <xdr:colOff>1244543</xdr:colOff>
      <xdr:row>52</xdr:row>
      <xdr:rowOff>163787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96484D-F837-4655-ABBD-759AB2DC3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397" y="6755087"/>
          <a:ext cx="8722215" cy="44555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276413</xdr:colOff>
      <xdr:row>30</xdr:row>
      <xdr:rowOff>47998</xdr:rowOff>
    </xdr:from>
    <xdr:to>
      <xdr:col>36</xdr:col>
      <xdr:colOff>279734</xdr:colOff>
      <xdr:row>50</xdr:row>
      <xdr:rowOff>125745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433C29-49FF-4AB0-8AB8-682DD9FE8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1" y="6547410"/>
          <a:ext cx="8847043" cy="44059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452581</xdr:colOff>
      <xdr:row>12</xdr:row>
      <xdr:rowOff>136813</xdr:rowOff>
    </xdr:from>
    <xdr:to>
      <xdr:col>52</xdr:col>
      <xdr:colOff>300182</xdr:colOff>
      <xdr:row>36</xdr:row>
      <xdr:rowOff>136813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89786-18DC-4F76-913B-0C55C0D45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203199</xdr:colOff>
      <xdr:row>41</xdr:row>
      <xdr:rowOff>70425</xdr:rowOff>
    </xdr:from>
    <xdr:to>
      <xdr:col>28</xdr:col>
      <xdr:colOff>62346</xdr:colOff>
      <xdr:row>64</xdr:row>
      <xdr:rowOff>210127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E7A5B-A9F8-419A-BA0A-487B2124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459442</xdr:colOff>
      <xdr:row>58</xdr:row>
      <xdr:rowOff>168088</xdr:rowOff>
    </xdr:from>
    <xdr:to>
      <xdr:col>35</xdr:col>
      <xdr:colOff>351865</xdr:colOff>
      <xdr:row>87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B901A-7D70-4560-9D08-23890E6D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57</xdr:row>
      <xdr:rowOff>100854</xdr:rowOff>
    </xdr:from>
    <xdr:to>
      <xdr:col>23</xdr:col>
      <xdr:colOff>374277</xdr:colOff>
      <xdr:row>86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C9AE6-04D0-4D77-9DD3-48377B5E0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28</xdr:row>
      <xdr:rowOff>0</xdr:rowOff>
    </xdr:from>
    <xdr:to>
      <xdr:col>50</xdr:col>
      <xdr:colOff>497541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68EC1-91E4-4341-AE90-A95112584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224118</xdr:colOff>
      <xdr:row>47</xdr:row>
      <xdr:rowOff>156883</xdr:rowOff>
    </xdr:from>
    <xdr:to>
      <xdr:col>36</xdr:col>
      <xdr:colOff>81917</xdr:colOff>
      <xdr:row>69</xdr:row>
      <xdr:rowOff>60844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EB7914D-13E2-4EC4-8840-CE4768904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7647" y="9110383"/>
          <a:ext cx="7770801" cy="38893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10</xdr:col>
      <xdr:colOff>457212</xdr:colOff>
      <xdr:row>44</xdr:row>
      <xdr:rowOff>38107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1ED9E2-B17D-4638-8EBA-539639835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29000"/>
          <a:ext cx="5943612" cy="3657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998679</xdr:colOff>
      <xdr:row>39</xdr:row>
      <xdr:rowOff>163512</xdr:rowOff>
    </xdr:from>
    <xdr:to>
      <xdr:col>27</xdr:col>
      <xdr:colOff>669636</xdr:colOff>
      <xdr:row>64</xdr:row>
      <xdr:rowOff>59314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73AFE7-5A85-4B02-8551-AD065470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40</xdr:row>
      <xdr:rowOff>0</xdr:rowOff>
    </xdr:from>
    <xdr:to>
      <xdr:col>10</xdr:col>
      <xdr:colOff>1025248</xdr:colOff>
      <xdr:row>56</xdr:row>
      <xdr:rowOff>152407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ADED06-5A08-45DE-911A-4A67F9BC0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045" y="7620000"/>
          <a:ext cx="5943612" cy="32004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693964</xdr:colOff>
      <xdr:row>19</xdr:row>
      <xdr:rowOff>190499</xdr:rowOff>
    </xdr:from>
    <xdr:to>
      <xdr:col>8</xdr:col>
      <xdr:colOff>781050</xdr:colOff>
      <xdr:row>46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D852A-0CDC-46D9-9724-FFA9461F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36</xdr:row>
      <xdr:rowOff>66675</xdr:rowOff>
    </xdr:from>
    <xdr:to>
      <xdr:col>20</xdr:col>
      <xdr:colOff>502103</xdr:colOff>
      <xdr:row>57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1C6FA-1BC4-4D52-93AC-9C05B8AB4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10</xdr:row>
      <xdr:rowOff>0</xdr:rowOff>
    </xdr:from>
    <xdr:to>
      <xdr:col>13</xdr:col>
      <xdr:colOff>457200</xdr:colOff>
      <xdr:row>30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583EE4-BCD0-4643-89CD-E23701904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0"/>
          <a:ext cx="7772400" cy="3886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8</xdr:col>
      <xdr:colOff>261257</xdr:colOff>
      <xdr:row>49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4F1EC5-697F-4054-B263-862A3E688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5715000"/>
          <a:ext cx="7772400" cy="3886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8</xdr:col>
      <xdr:colOff>261257</xdr:colOff>
      <xdr:row>49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36673-8084-408E-99D5-59AD71687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5715000"/>
          <a:ext cx="7786007" cy="3886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6</xdr:col>
      <xdr:colOff>169719</xdr:colOff>
      <xdr:row>59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3BB32B-0C60-47A9-8052-B732FF51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5905500"/>
          <a:ext cx="7742094" cy="388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5</xdr:col>
      <xdr:colOff>644249</xdr:colOff>
      <xdr:row>109</xdr:row>
      <xdr:rowOff>38107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A12074-666C-4DD7-AC36-07BF44AF7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955" y="11239500"/>
          <a:ext cx="5943612" cy="3657607"/>
        </a:xfrm>
        <a:prstGeom prst="rect">
          <a:avLst/>
        </a:prstGeom>
      </xdr:spPr>
    </xdr:pic>
    <xdr:clientData/>
  </xdr:twoCellAnchor>
  <xdr:twoCellAnchor editAs="oneCell">
    <xdr:from>
      <xdr:col>5</xdr:col>
      <xdr:colOff>842728</xdr:colOff>
      <xdr:row>91</xdr:row>
      <xdr:rowOff>80728</xdr:rowOff>
    </xdr:from>
    <xdr:to>
      <xdr:col>16</xdr:col>
      <xdr:colOff>401992</xdr:colOff>
      <xdr:row>110</xdr:row>
      <xdr:rowOff>118835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51F151-EAD9-489C-960D-141AC82F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8819" y="11510728"/>
          <a:ext cx="5943612" cy="36576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8</xdr:col>
      <xdr:colOff>347230</xdr:colOff>
      <xdr:row>66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951821-AAF9-4633-8B03-8FBD90D11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63000"/>
          <a:ext cx="7742094" cy="3886200"/>
        </a:xfrm>
        <a:prstGeom prst="rect">
          <a:avLst/>
        </a:prstGeom>
      </xdr:spPr>
    </xdr:pic>
    <xdr:clientData/>
  </xdr:twoCellAnchor>
  <xdr:twoCellAnchor editAs="oneCell">
    <xdr:from>
      <xdr:col>9</xdr:col>
      <xdr:colOff>173182</xdr:colOff>
      <xdr:row>45</xdr:row>
      <xdr:rowOff>138545</xdr:rowOff>
    </xdr:from>
    <xdr:to>
      <xdr:col>24</xdr:col>
      <xdr:colOff>394855</xdr:colOff>
      <xdr:row>66</xdr:row>
      <xdr:rowOff>24245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A749B9-3D7C-483E-9587-BCF43661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7364" y="8711045"/>
          <a:ext cx="7772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3D85-F227-423A-BBD9-E92EC2131071}">
  <sheetPr>
    <tabColor rgb="FFFFFF00"/>
  </sheetPr>
  <dimension ref="A1:AS36"/>
  <sheetViews>
    <sheetView zoomScale="55" zoomScaleNormal="55" workbookViewId="0">
      <selection activeCell="B2" sqref="B2"/>
    </sheetView>
  </sheetViews>
  <sheetFormatPr defaultRowHeight="15"/>
  <cols>
    <col min="2" max="2" width="29.85546875" bestFit="1" customWidth="1" collapsed="1"/>
    <col min="3" max="15" width="9.140625" hidden="1" customWidth="1" collapsed="1"/>
    <col min="16" max="16" width="19.42578125" bestFit="1" customWidth="1" collapsed="1"/>
    <col min="17" max="17" width="19.28515625" customWidth="1" collapsed="1"/>
    <col min="18" max="21" width="18" bestFit="1" customWidth="1" collapsed="1"/>
    <col min="22" max="28" width="19" bestFit="1" customWidth="1" collapsed="1"/>
    <col min="29" max="32" width="18" bestFit="1" customWidth="1" collapsed="1"/>
    <col min="33" max="36" width="19" bestFit="1" customWidth="1" collapsed="1"/>
    <col min="37" max="37" width="20.5703125" bestFit="1" customWidth="1" collapsed="1"/>
    <col min="38" max="38" width="12.28515625" bestFit="1" customWidth="1" collapsed="1"/>
  </cols>
  <sheetData>
    <row r="1" spans="1:45">
      <c r="B1" s="9" t="s">
        <v>2</v>
      </c>
      <c r="C1" s="9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M1" s="7">
        <v>1000000000</v>
      </c>
    </row>
    <row r="2" spans="1:45">
      <c r="B2" s="10" t="s">
        <v>4</v>
      </c>
      <c r="C2" s="10">
        <v>1987</v>
      </c>
      <c r="D2" s="10">
        <v>1988</v>
      </c>
      <c r="E2" s="10">
        <v>1989</v>
      </c>
      <c r="F2" s="10">
        <v>1990</v>
      </c>
      <c r="G2" s="10">
        <v>1991</v>
      </c>
      <c r="H2" s="10">
        <v>1992</v>
      </c>
      <c r="I2" s="10">
        <v>1993</v>
      </c>
      <c r="J2" s="10">
        <v>1994</v>
      </c>
      <c r="K2" s="10">
        <v>1995</v>
      </c>
      <c r="L2" s="10">
        <v>1996</v>
      </c>
      <c r="M2" s="10">
        <v>1997</v>
      </c>
      <c r="N2" s="10">
        <v>1998</v>
      </c>
      <c r="O2" s="10">
        <v>1999</v>
      </c>
      <c r="P2" s="10">
        <v>2000</v>
      </c>
      <c r="Q2" s="10">
        <v>2001</v>
      </c>
      <c r="R2" s="10">
        <v>2002</v>
      </c>
      <c r="S2" s="10">
        <v>2003</v>
      </c>
      <c r="T2" s="10">
        <v>2004</v>
      </c>
      <c r="U2" s="10">
        <v>2005</v>
      </c>
      <c r="V2" s="10">
        <v>2006</v>
      </c>
      <c r="W2" s="10">
        <v>2007</v>
      </c>
      <c r="X2" s="10">
        <v>2008</v>
      </c>
      <c r="Y2" s="10">
        <v>2009</v>
      </c>
      <c r="Z2" s="10">
        <v>2010</v>
      </c>
      <c r="AA2" s="10">
        <v>2011</v>
      </c>
      <c r="AB2" s="10">
        <v>2012</v>
      </c>
      <c r="AC2" s="10">
        <v>2013</v>
      </c>
      <c r="AD2" s="10">
        <v>2014</v>
      </c>
      <c r="AE2" s="10">
        <v>2015</v>
      </c>
      <c r="AF2" s="10">
        <v>2016</v>
      </c>
      <c r="AG2" s="10">
        <v>2017</v>
      </c>
      <c r="AH2" s="10">
        <v>2018</v>
      </c>
      <c r="AI2" s="10">
        <v>2019</v>
      </c>
      <c r="AJ2" s="10">
        <v>2020</v>
      </c>
      <c r="AK2" s="10" t="s">
        <v>5</v>
      </c>
    </row>
    <row r="3" spans="1:45">
      <c r="A3" s="22" t="s">
        <v>6</v>
      </c>
      <c r="B3" t="s">
        <v>6</v>
      </c>
      <c r="F3">
        <v>41032316000</v>
      </c>
      <c r="G3">
        <v>43625084000</v>
      </c>
      <c r="H3">
        <v>38602723036</v>
      </c>
      <c r="I3">
        <v>39452449414</v>
      </c>
      <c r="J3">
        <v>43554730825</v>
      </c>
      <c r="K3">
        <v>37076749369</v>
      </c>
      <c r="L3">
        <v>39081089944</v>
      </c>
      <c r="M3">
        <v>34943056076</v>
      </c>
      <c r="N3">
        <v>33653688998</v>
      </c>
      <c r="O3">
        <v>35246060466</v>
      </c>
      <c r="P3" s="20">
        <v>37958129703.979202</v>
      </c>
      <c r="Q3" s="20">
        <v>40652410691.734596</v>
      </c>
      <c r="R3" s="20">
        <v>47402011725.134804</v>
      </c>
      <c r="S3" s="20">
        <v>55569365806.987602</v>
      </c>
      <c r="T3" s="20">
        <v>55056895008.764198</v>
      </c>
      <c r="U3" s="20">
        <v>55587803338.577499</v>
      </c>
      <c r="V3" s="20">
        <v>63178874606.868698</v>
      </c>
      <c r="W3" s="20">
        <v>69880590570.059204</v>
      </c>
      <c r="X3" s="20">
        <v>63648931502.920601</v>
      </c>
      <c r="Y3" s="20">
        <v>67810299809.778099</v>
      </c>
      <c r="Z3" s="20">
        <v>64905685744.493301</v>
      </c>
      <c r="AA3" s="20">
        <v>65471250934.980904</v>
      </c>
      <c r="AB3" s="20">
        <v>71493344398.304504</v>
      </c>
      <c r="AC3" s="20">
        <v>55062490676.191101</v>
      </c>
      <c r="AD3" s="20">
        <v>55808455701.0382</v>
      </c>
      <c r="AE3" s="20">
        <v>52960906012.523697</v>
      </c>
      <c r="AF3" s="20">
        <v>65088055395.682098</v>
      </c>
      <c r="AG3" s="20">
        <v>61010388194.228401</v>
      </c>
      <c r="AH3" s="20">
        <v>71343686564.410797</v>
      </c>
      <c r="AI3" s="20">
        <v>75846518023.6698</v>
      </c>
      <c r="AJ3" s="20">
        <v>77839628345.448807</v>
      </c>
      <c r="AK3" s="20">
        <v>1659889044917.2046</v>
      </c>
    </row>
    <row r="4" spans="1:45">
      <c r="A4" s="22" t="s">
        <v>7</v>
      </c>
      <c r="B4" t="s">
        <v>7</v>
      </c>
      <c r="C4">
        <v>-171000</v>
      </c>
      <c r="D4">
        <v>-1000</v>
      </c>
      <c r="E4">
        <v>322582000</v>
      </c>
      <c r="F4">
        <v>22813033000</v>
      </c>
      <c r="G4">
        <v>34893842000</v>
      </c>
      <c r="H4">
        <v>31113808998</v>
      </c>
      <c r="I4">
        <v>30657778464</v>
      </c>
      <c r="J4">
        <v>20628301908</v>
      </c>
      <c r="K4">
        <v>29493441926</v>
      </c>
      <c r="L4">
        <v>31662201213</v>
      </c>
      <c r="M4">
        <v>31185929950</v>
      </c>
      <c r="N4">
        <v>31088689272</v>
      </c>
      <c r="O4">
        <v>33772526734</v>
      </c>
      <c r="P4" s="20">
        <v>36816714508.776703</v>
      </c>
      <c r="Q4" s="20">
        <v>40506777632.239799</v>
      </c>
      <c r="R4" s="20">
        <v>46140177485.633904</v>
      </c>
      <c r="S4" s="20">
        <v>64112009829.846901</v>
      </c>
      <c r="T4" s="20">
        <v>75922598096.537598</v>
      </c>
      <c r="U4" s="20">
        <v>95414444934.856094</v>
      </c>
      <c r="V4" s="20">
        <v>101542774585.061</v>
      </c>
      <c r="W4" s="20">
        <v>118188593379.257</v>
      </c>
      <c r="X4" s="20">
        <v>152781502183.047</v>
      </c>
      <c r="Y4" s="20">
        <v>146737858381.375</v>
      </c>
      <c r="Z4" s="20">
        <v>140953759530.30301</v>
      </c>
      <c r="AA4" s="20">
        <v>125119443513.802</v>
      </c>
      <c r="AB4" s="20">
        <v>108616992646.74699</v>
      </c>
      <c r="AC4" s="20">
        <v>86805666035.011703</v>
      </c>
      <c r="AD4" s="20">
        <v>75209210227.197906</v>
      </c>
      <c r="AE4" s="20">
        <v>72468966564.285706</v>
      </c>
      <c r="AF4" s="20">
        <v>74036432940.578201</v>
      </c>
      <c r="AG4" s="20">
        <v>78368345005.258698</v>
      </c>
      <c r="AH4" s="20">
        <v>91634915048.463806</v>
      </c>
      <c r="AI4" s="20">
        <v>94840286879.3134</v>
      </c>
      <c r="AJ4" s="20">
        <v>100144827843.44501</v>
      </c>
      <c r="AK4" s="20">
        <v>2223982249413.0146</v>
      </c>
    </row>
    <row r="5" spans="1:45">
      <c r="A5" s="22" t="s">
        <v>12</v>
      </c>
      <c r="B5" t="s">
        <v>12</v>
      </c>
      <c r="J5">
        <v>1492330016</v>
      </c>
      <c r="K5">
        <v>1547652606</v>
      </c>
      <c r="L5">
        <v>1822023344</v>
      </c>
      <c r="M5">
        <v>1701979933</v>
      </c>
      <c r="N5">
        <v>1959844823</v>
      </c>
      <c r="O5">
        <v>1883521531</v>
      </c>
      <c r="P5" s="20">
        <v>40475609837.959297</v>
      </c>
      <c r="Q5" s="20">
        <v>42210934205.841202</v>
      </c>
      <c r="R5" s="20">
        <v>47793603411.0858</v>
      </c>
      <c r="S5" s="20">
        <v>56940148074.472298</v>
      </c>
      <c r="T5" s="20">
        <v>60818756876.094101</v>
      </c>
      <c r="U5" s="20">
        <v>65612472869.876602</v>
      </c>
      <c r="V5" s="20">
        <v>74959126635.388702</v>
      </c>
      <c r="W5" s="20">
        <v>85783907696.029907</v>
      </c>
      <c r="X5" s="20">
        <v>96427266077.273102</v>
      </c>
      <c r="Y5" s="20">
        <v>95753789940.537598</v>
      </c>
      <c r="Z5" s="20">
        <v>88088875804.056396</v>
      </c>
      <c r="AA5" s="20">
        <v>104048837005.341</v>
      </c>
      <c r="AB5" s="20">
        <v>94612129682.385406</v>
      </c>
      <c r="AC5" s="20">
        <v>93998322100.367203</v>
      </c>
      <c r="AD5" s="20">
        <v>84128165391.081894</v>
      </c>
      <c r="AE5" s="20">
        <v>84885145926.089493</v>
      </c>
      <c r="AF5" s="20">
        <v>92974493268.289398</v>
      </c>
      <c r="AG5" s="20">
        <v>109466057447.799</v>
      </c>
      <c r="AH5" s="20">
        <v>107861142792.964</v>
      </c>
      <c r="AI5" s="20">
        <v>121995815771.95799</v>
      </c>
      <c r="AJ5" s="20">
        <v>149952023051.953</v>
      </c>
      <c r="AK5" s="20">
        <v>107183336729.59099</v>
      </c>
    </row>
    <row r="6" spans="1:45">
      <c r="A6" s="22" t="s">
        <v>14</v>
      </c>
      <c r="B6" t="s">
        <v>8</v>
      </c>
      <c r="F6">
        <v>9188590000</v>
      </c>
      <c r="G6">
        <v>11683472000</v>
      </c>
      <c r="H6">
        <v>6901945039</v>
      </c>
      <c r="I6">
        <v>7925523004</v>
      </c>
      <c r="J6">
        <v>6684428944</v>
      </c>
      <c r="K6">
        <v>6635930451</v>
      </c>
      <c r="L6">
        <v>7225251729</v>
      </c>
      <c r="M6">
        <v>7958666470</v>
      </c>
      <c r="N6">
        <v>7294689216</v>
      </c>
      <c r="O6">
        <v>7746287061</v>
      </c>
      <c r="P6" s="20">
        <v>1912484247.625</v>
      </c>
      <c r="Q6" s="20">
        <v>2443246127</v>
      </c>
      <c r="R6" s="20">
        <v>2534903482.9004002</v>
      </c>
      <c r="S6" s="20">
        <v>3107224641.8438001</v>
      </c>
      <c r="T6" s="20">
        <v>3795463692.7157998</v>
      </c>
      <c r="U6" s="20">
        <v>3991111223.3167</v>
      </c>
      <c r="V6" s="20">
        <v>3856153900.7111001</v>
      </c>
      <c r="W6" s="20">
        <v>3946292167.5809002</v>
      </c>
      <c r="X6" s="20">
        <v>3892738022.2191</v>
      </c>
      <c r="Y6" s="20">
        <v>4473976648.6574001</v>
      </c>
      <c r="Z6" s="20">
        <v>5458471617.8975</v>
      </c>
      <c r="AA6" s="20">
        <v>5513295603.3940001</v>
      </c>
      <c r="AB6" s="20">
        <v>5322813976.8739996</v>
      </c>
      <c r="AC6" s="20">
        <v>4612182717.1513004</v>
      </c>
      <c r="AD6" s="20">
        <v>5221325030.2966003</v>
      </c>
      <c r="AE6" s="20">
        <v>4945441700.5614004</v>
      </c>
      <c r="AF6" s="20">
        <v>5399091807.3470001</v>
      </c>
      <c r="AG6" s="20">
        <v>5893009985.7939997</v>
      </c>
      <c r="AH6" s="20">
        <v>6085317900.9860001</v>
      </c>
      <c r="AI6" s="20">
        <v>6696320658.0085001</v>
      </c>
      <c r="AJ6" s="20">
        <v>7675098694.4309998</v>
      </c>
      <c r="AK6" s="20">
        <v>724915369082.2865</v>
      </c>
    </row>
    <row r="7" spans="1:45">
      <c r="A7" s="22" t="s">
        <v>14</v>
      </c>
      <c r="B7" t="s">
        <v>9</v>
      </c>
      <c r="J7">
        <v>343747860</v>
      </c>
      <c r="K7">
        <v>251594273</v>
      </c>
      <c r="L7">
        <v>300305090</v>
      </c>
      <c r="M7">
        <v>388928264</v>
      </c>
      <c r="N7">
        <v>552081489</v>
      </c>
      <c r="O7">
        <v>925862742</v>
      </c>
      <c r="P7" s="20">
        <v>9580614163.6177998</v>
      </c>
      <c r="Q7" s="20">
        <v>11426063429.7901</v>
      </c>
      <c r="R7" s="20">
        <v>14591296027.897301</v>
      </c>
      <c r="S7" s="20">
        <v>17678992692.309399</v>
      </c>
      <c r="T7" s="20">
        <v>19619614418.431702</v>
      </c>
      <c r="U7" s="20">
        <v>27932430142.792801</v>
      </c>
      <c r="V7" s="20">
        <v>32613003554.835899</v>
      </c>
      <c r="W7" s="20">
        <v>30627306588.9314</v>
      </c>
      <c r="X7" s="20">
        <v>35724232129.352798</v>
      </c>
      <c r="Y7" s="20">
        <v>38001522311.591797</v>
      </c>
      <c r="Z7" s="20">
        <v>34948183114.000603</v>
      </c>
      <c r="AA7" s="20">
        <v>36156678383.938499</v>
      </c>
      <c r="AB7" s="20">
        <v>43190032880.014603</v>
      </c>
      <c r="AC7" s="20">
        <v>33769600615.291901</v>
      </c>
      <c r="AD7" s="20">
        <v>32283074585.6749</v>
      </c>
      <c r="AE7" s="20">
        <v>30860856931.490501</v>
      </c>
      <c r="AF7" s="20">
        <v>30241626915.519299</v>
      </c>
      <c r="AG7" s="20">
        <v>35336966924.973602</v>
      </c>
      <c r="AH7" s="20">
        <v>45053199805.796997</v>
      </c>
      <c r="AI7" s="20">
        <v>44192620433.396896</v>
      </c>
      <c r="AJ7" s="20">
        <v>41850402307.5569</v>
      </c>
      <c r="AK7" s="20">
        <v>115540436844.10352</v>
      </c>
    </row>
    <row r="8" spans="1:45">
      <c r="A8" s="22" t="s">
        <v>14</v>
      </c>
      <c r="B8" t="s">
        <v>10</v>
      </c>
      <c r="J8">
        <v>876656829</v>
      </c>
      <c r="K8">
        <v>1316637589</v>
      </c>
      <c r="L8">
        <v>1394830506</v>
      </c>
      <c r="M8">
        <v>1860668281</v>
      </c>
      <c r="N8">
        <v>2583707932</v>
      </c>
      <c r="O8">
        <v>2689188528</v>
      </c>
      <c r="P8" s="20">
        <v>1373879916</v>
      </c>
      <c r="Q8" s="20">
        <v>1673010902</v>
      </c>
      <c r="R8" s="20">
        <v>2485964870.8281002</v>
      </c>
      <c r="S8" s="20">
        <v>2671495105.0938001</v>
      </c>
      <c r="T8" s="20">
        <v>3382922949.586</v>
      </c>
      <c r="U8" s="20">
        <v>3841746302.1563001</v>
      </c>
      <c r="V8" s="20">
        <v>3492627123.4842</v>
      </c>
      <c r="W8" s="20">
        <v>4929029582.7201996</v>
      </c>
      <c r="X8" s="20">
        <v>5760262871.0691004</v>
      </c>
      <c r="Y8" s="20">
        <v>5673422750.5377998</v>
      </c>
      <c r="Z8" s="20">
        <v>5356951767.0356998</v>
      </c>
      <c r="AA8" s="20">
        <v>5382146532.3794003</v>
      </c>
      <c r="AB8" s="20">
        <v>6877002433.8232002</v>
      </c>
      <c r="AC8" s="20">
        <v>7703008831.9635</v>
      </c>
      <c r="AD8" s="20">
        <v>6050847486.8788996</v>
      </c>
      <c r="AE8" s="20">
        <v>4688499792.4277</v>
      </c>
      <c r="AF8" s="20">
        <v>6589081606.0209999</v>
      </c>
      <c r="AG8" s="20">
        <v>5413263859.5578003</v>
      </c>
      <c r="AH8" s="20">
        <v>8293301636.4348001</v>
      </c>
      <c r="AI8" s="20">
        <v>8812739694.2830009</v>
      </c>
      <c r="AJ8" s="20">
        <v>12326711111.823</v>
      </c>
      <c r="AK8" s="20">
        <v>216624024595.25101</v>
      </c>
    </row>
    <row r="9" spans="1:45">
      <c r="A9" s="22" t="s">
        <v>14</v>
      </c>
      <c r="B9" t="s">
        <v>11</v>
      </c>
      <c r="D9">
        <v>7351670</v>
      </c>
      <c r="E9">
        <v>1227923946</v>
      </c>
      <c r="F9">
        <v>43985137405</v>
      </c>
      <c r="G9">
        <v>41939949844</v>
      </c>
      <c r="H9">
        <v>40644252613</v>
      </c>
      <c r="I9">
        <v>37382740962</v>
      </c>
      <c r="J9">
        <v>40131281740</v>
      </c>
      <c r="K9">
        <v>38631559907</v>
      </c>
      <c r="L9">
        <v>35472291538</v>
      </c>
      <c r="M9">
        <v>36315651254</v>
      </c>
      <c r="N9">
        <v>37912327660</v>
      </c>
      <c r="O9">
        <v>37471174500</v>
      </c>
      <c r="P9" s="20">
        <v>1369249714</v>
      </c>
      <c r="Q9" s="20">
        <v>2348736367</v>
      </c>
      <c r="R9" s="20">
        <v>4183715787</v>
      </c>
      <c r="S9" s="20">
        <v>5883507760</v>
      </c>
      <c r="T9" s="20">
        <v>5122424225.875</v>
      </c>
      <c r="U9" s="20">
        <v>6403494766.8125</v>
      </c>
      <c r="V9" s="20">
        <v>8034190258.8760004</v>
      </c>
      <c r="W9" s="20">
        <v>9069776576.0583992</v>
      </c>
      <c r="X9" s="20">
        <v>9170886988.7775993</v>
      </c>
      <c r="Y9" s="20">
        <v>11819027447.0079</v>
      </c>
      <c r="Z9" s="20">
        <v>10917540089.1728</v>
      </c>
      <c r="AA9" s="20">
        <v>11885804959.7339</v>
      </c>
      <c r="AB9" s="20">
        <v>11866393442.367201</v>
      </c>
      <c r="AC9" s="20">
        <v>12070969938.1689</v>
      </c>
      <c r="AD9" s="20">
        <v>13070573795.837601</v>
      </c>
      <c r="AE9" s="20">
        <v>12097144301.4862</v>
      </c>
      <c r="AF9" s="20">
        <v>13021586622.107901</v>
      </c>
      <c r="AG9" s="20">
        <v>13378553638.563801</v>
      </c>
      <c r="AH9" s="20">
        <v>13982275493.8804</v>
      </c>
      <c r="AI9" s="20">
        <v>14776046332.2658</v>
      </c>
      <c r="AJ9" s="20">
        <v>15430436425.2591</v>
      </c>
      <c r="AK9" s="20">
        <v>2189928549339.6091</v>
      </c>
    </row>
    <row r="10" spans="1:45">
      <c r="A10" s="22" t="s">
        <v>14</v>
      </c>
      <c r="B10" t="s">
        <v>14</v>
      </c>
      <c r="P10" s="20">
        <v>2674294213.4294</v>
      </c>
      <c r="Q10" s="20">
        <v>2703674560.3551998</v>
      </c>
      <c r="R10" s="20">
        <v>4627339694.2742996</v>
      </c>
      <c r="S10" s="20">
        <v>5568613302.5402002</v>
      </c>
      <c r="T10" s="20">
        <v>5906633912.8471003</v>
      </c>
      <c r="U10" s="20">
        <v>6721018321.9144001</v>
      </c>
      <c r="V10" s="20">
        <v>7406812233.1001997</v>
      </c>
      <c r="W10" s="20">
        <v>5541130825.9338999</v>
      </c>
      <c r="X10" s="20">
        <v>10249162515.269899</v>
      </c>
      <c r="Y10" s="20">
        <v>10812312931.5914</v>
      </c>
      <c r="Z10" s="20">
        <v>11549310634.0263</v>
      </c>
      <c r="AA10" s="20">
        <v>14596718802.131201</v>
      </c>
      <c r="AB10" s="20">
        <v>15296300939.498199</v>
      </c>
      <c r="AC10" s="20">
        <v>12239839468.795799</v>
      </c>
      <c r="AD10" s="20">
        <v>11278707309.406799</v>
      </c>
      <c r="AE10" s="20">
        <v>11026215058.210899</v>
      </c>
      <c r="AF10" s="20">
        <v>10680151591.9209</v>
      </c>
      <c r="AG10" s="20">
        <v>11516841685.642401</v>
      </c>
      <c r="AH10" s="20">
        <v>13950614786.2047</v>
      </c>
      <c r="AI10" s="20">
        <v>16391507646.464399</v>
      </c>
      <c r="AJ10" s="20">
        <v>16117497457.1462</v>
      </c>
      <c r="AK10" s="20">
        <v>401586</v>
      </c>
    </row>
    <row r="11" spans="1:45">
      <c r="A11" s="22" t="s">
        <v>14</v>
      </c>
      <c r="B11" t="s">
        <v>69</v>
      </c>
      <c r="D11">
        <v>302000</v>
      </c>
      <c r="E11">
        <v>86178000</v>
      </c>
      <c r="F11">
        <v>3331053000</v>
      </c>
      <c r="G11">
        <v>4011846000</v>
      </c>
      <c r="H11">
        <v>6143930864</v>
      </c>
      <c r="I11">
        <v>5954890298</v>
      </c>
      <c r="J11">
        <v>3450424603</v>
      </c>
      <c r="K11">
        <v>1638448747</v>
      </c>
      <c r="L11">
        <v>1490785734</v>
      </c>
      <c r="M11">
        <v>1627271651</v>
      </c>
      <c r="N11">
        <v>1920852777</v>
      </c>
      <c r="O11">
        <v>2450414926</v>
      </c>
      <c r="P11" s="20">
        <v>0</v>
      </c>
      <c r="Q11" s="20">
        <v>0</v>
      </c>
      <c r="R11" s="20">
        <v>0</v>
      </c>
      <c r="S11" s="20">
        <v>0</v>
      </c>
      <c r="T11" s="20">
        <v>401586</v>
      </c>
      <c r="U11" s="20" t="s">
        <v>70</v>
      </c>
      <c r="V11" s="20" t="s">
        <v>70</v>
      </c>
      <c r="W11" s="20" t="s">
        <v>70</v>
      </c>
      <c r="X11" s="20" t="s">
        <v>70</v>
      </c>
      <c r="Y11" s="20" t="s">
        <v>70</v>
      </c>
      <c r="Z11" s="20" t="s">
        <v>70</v>
      </c>
      <c r="AA11" s="20" t="s">
        <v>70</v>
      </c>
      <c r="AB11" s="20" t="s">
        <v>70</v>
      </c>
      <c r="AC11" s="20" t="s">
        <v>70</v>
      </c>
      <c r="AD11" s="20" t="s">
        <v>70</v>
      </c>
      <c r="AE11" s="20" t="s">
        <v>70</v>
      </c>
      <c r="AF11" s="20" t="s">
        <v>70</v>
      </c>
      <c r="AG11" s="20" t="s">
        <v>70</v>
      </c>
      <c r="AH11" s="20" t="s">
        <v>70</v>
      </c>
      <c r="AI11" s="20" t="s">
        <v>70</v>
      </c>
      <c r="AJ11" s="20" t="s">
        <v>70</v>
      </c>
      <c r="AK11" s="20">
        <v>238970522485.56253</v>
      </c>
    </row>
    <row r="12" spans="1:45">
      <c r="B12" s="12" t="s">
        <v>5</v>
      </c>
      <c r="C12" s="5">
        <v>-171000</v>
      </c>
      <c r="D12" s="5">
        <v>7652670</v>
      </c>
      <c r="E12" s="5">
        <v>1636683946</v>
      </c>
      <c r="F12" s="5">
        <v>120350129405</v>
      </c>
      <c r="G12" s="5">
        <v>136154193844</v>
      </c>
      <c r="H12" s="5">
        <v>123406660550</v>
      </c>
      <c r="I12" s="5">
        <v>121373382142</v>
      </c>
      <c r="J12" s="5">
        <v>117161902725</v>
      </c>
      <c r="K12" s="5">
        <v>116592014868</v>
      </c>
      <c r="L12" s="5">
        <v>118448779098</v>
      </c>
      <c r="M12" s="5">
        <v>115982151879</v>
      </c>
      <c r="N12" s="5">
        <v>116965882167</v>
      </c>
      <c r="O12" s="5">
        <v>122185036488</v>
      </c>
      <c r="P12" s="19">
        <f>SUM(P3:P11)</f>
        <v>132160976305.38741</v>
      </c>
      <c r="Q12" s="19">
        <f t="shared" ref="Q12:AK12" si="0">SUM(Q3:Q11)</f>
        <v>143964853915.96091</v>
      </c>
      <c r="R12" s="19">
        <f t="shared" si="0"/>
        <v>169759012484.75458</v>
      </c>
      <c r="S12" s="19">
        <f t="shared" si="0"/>
        <v>211531357213.09399</v>
      </c>
      <c r="T12" s="19">
        <f t="shared" si="0"/>
        <v>229625710766.85147</v>
      </c>
      <c r="U12" s="19">
        <f t="shared" si="0"/>
        <v>265504521900.30289</v>
      </c>
      <c r="V12" s="19">
        <f t="shared" si="0"/>
        <v>295083562898.32574</v>
      </c>
      <c r="W12" s="19">
        <f t="shared" si="0"/>
        <v>327966627386.57092</v>
      </c>
      <c r="X12" s="19">
        <f t="shared" si="0"/>
        <v>377654982289.9292</v>
      </c>
      <c r="Y12" s="19">
        <f t="shared" si="0"/>
        <v>381082210221.0769</v>
      </c>
      <c r="Z12" s="19">
        <f t="shared" si="0"/>
        <v>362178778300.98566</v>
      </c>
      <c r="AA12" s="19">
        <f t="shared" si="0"/>
        <v>368174175735.70087</v>
      </c>
      <c r="AB12" s="19">
        <f t="shared" si="0"/>
        <v>357275010400.01404</v>
      </c>
      <c r="AC12" s="19">
        <f t="shared" si="0"/>
        <v>306262080382.94135</v>
      </c>
      <c r="AD12" s="19">
        <f t="shared" si="0"/>
        <v>283050359527.41278</v>
      </c>
      <c r="AE12" s="19">
        <f t="shared" si="0"/>
        <v>273933176287.07562</v>
      </c>
      <c r="AF12" s="19">
        <f t="shared" si="0"/>
        <v>298030520147.46582</v>
      </c>
      <c r="AG12" s="19">
        <f t="shared" si="0"/>
        <v>320383426741.81769</v>
      </c>
      <c r="AH12" s="19">
        <f t="shared" si="0"/>
        <v>358204454029.14154</v>
      </c>
      <c r="AI12" s="19">
        <f t="shared" si="0"/>
        <v>383551855439.35986</v>
      </c>
      <c r="AJ12" s="19">
        <f t="shared" si="0"/>
        <v>421336625237.06299</v>
      </c>
      <c r="AK12" s="19">
        <f t="shared" si="0"/>
        <v>7477033934992.623</v>
      </c>
    </row>
    <row r="16" spans="1:45">
      <c r="P16" s="10">
        <v>2000</v>
      </c>
      <c r="Q16" s="10">
        <v>2001</v>
      </c>
      <c r="R16" s="10">
        <v>2002</v>
      </c>
      <c r="S16" s="10">
        <v>2003</v>
      </c>
      <c r="T16" s="10">
        <v>2004</v>
      </c>
      <c r="U16" s="10">
        <v>2005</v>
      </c>
      <c r="V16" s="10">
        <v>2006</v>
      </c>
      <c r="W16" s="10">
        <v>2007</v>
      </c>
      <c r="X16" s="10">
        <v>2008</v>
      </c>
      <c r="Y16" s="10">
        <v>2009</v>
      </c>
      <c r="Z16" s="10">
        <v>2010</v>
      </c>
      <c r="AA16" s="10">
        <v>2011</v>
      </c>
      <c r="AB16" s="10">
        <v>2012</v>
      </c>
      <c r="AC16" s="10">
        <v>2013</v>
      </c>
      <c r="AD16" s="10">
        <v>2014</v>
      </c>
      <c r="AE16" s="10">
        <v>2015</v>
      </c>
      <c r="AF16" s="10">
        <v>2016</v>
      </c>
      <c r="AG16" s="10">
        <v>2017</v>
      </c>
      <c r="AH16" s="10">
        <v>2018</v>
      </c>
      <c r="AI16" s="10">
        <v>2019</v>
      </c>
      <c r="AJ16" s="10">
        <v>2020</v>
      </c>
      <c r="AL16" s="6">
        <v>2015</v>
      </c>
      <c r="AM16" s="6">
        <v>2019</v>
      </c>
      <c r="AN16" s="6">
        <v>2020</v>
      </c>
      <c r="AO16" t="s">
        <v>35</v>
      </c>
      <c r="AP16" t="s">
        <v>36</v>
      </c>
      <c r="AQ16" t="s">
        <v>335</v>
      </c>
      <c r="AS16" t="s">
        <v>336</v>
      </c>
    </row>
    <row r="17" spans="2:45">
      <c r="B17" s="11" t="s">
        <v>6</v>
      </c>
      <c r="P17" s="1">
        <f t="shared" ref="P17" si="1">P3/VLOOKUP(P$16,deflator,2,FALSE)/$AM$1</f>
        <v>55.40427004347012</v>
      </c>
      <c r="Q17" s="1">
        <f t="shared" ref="Q17:AI17" si="2">Q3/VLOOKUP(Q$16,deflator,2,FALSE)/$AM$1</f>
        <v>57.969400405263499</v>
      </c>
      <c r="R17" s="1">
        <f t="shared" si="2"/>
        <v>66.527601425318366</v>
      </c>
      <c r="S17" s="1">
        <f t="shared" si="2"/>
        <v>76.592884938720928</v>
      </c>
      <c r="T17" s="1">
        <f t="shared" si="2"/>
        <v>74.110044127259044</v>
      </c>
      <c r="U17" s="1">
        <f t="shared" si="2"/>
        <v>72.609814325328429</v>
      </c>
      <c r="V17" s="1">
        <f t="shared" si="2"/>
        <v>79.965701731110698</v>
      </c>
      <c r="W17" s="1">
        <f t="shared" si="2"/>
        <v>86.102870831333192</v>
      </c>
      <c r="X17" s="1">
        <f t="shared" si="2"/>
        <v>76.836293915721967</v>
      </c>
      <c r="Y17" s="1">
        <f t="shared" si="2"/>
        <v>80.924556294419375</v>
      </c>
      <c r="Z17" s="1">
        <f t="shared" si="2"/>
        <v>76.798091371941609</v>
      </c>
      <c r="AA17" s="1">
        <f t="shared" si="2"/>
        <v>75.951721074624402</v>
      </c>
      <c r="AB17" s="1">
        <f t="shared" si="2"/>
        <v>81.3951730085153</v>
      </c>
      <c r="AC17" s="1">
        <f t="shared" si="2"/>
        <v>61.55601500068898</v>
      </c>
      <c r="AD17" s="1">
        <f t="shared" si="2"/>
        <v>61.211875222943313</v>
      </c>
      <c r="AE17" s="46">
        <f t="shared" si="2"/>
        <v>57.446638249568934</v>
      </c>
      <c r="AF17" s="1">
        <f t="shared" si="2"/>
        <v>69.980877625003302</v>
      </c>
      <c r="AG17" s="1">
        <f t="shared" si="2"/>
        <v>64.452377163306764</v>
      </c>
      <c r="AH17" s="1">
        <f t="shared" si="2"/>
        <v>73.666594667411786</v>
      </c>
      <c r="AI17" s="46">
        <f t="shared" si="2"/>
        <v>76.797635232688776</v>
      </c>
      <c r="AJ17" s="46">
        <f>AJ3/VLOOKUP(AJ$16,deflator,2,FALSE)/$AM$1</f>
        <v>77.839628345448801</v>
      </c>
      <c r="AK17" s="1" t="str">
        <f>B17</f>
        <v>Air Force</v>
      </c>
      <c r="AL17" s="4">
        <f>AE17</f>
        <v>57.446638249568934</v>
      </c>
      <c r="AM17" s="4">
        <f>AI17</f>
        <v>76.797635232688776</v>
      </c>
      <c r="AN17" s="4">
        <f>AJ17</f>
        <v>77.839628345448801</v>
      </c>
      <c r="AO17" s="44">
        <f t="shared" ref="AO17:AO25" si="3">(AJ17/AI17)-1</f>
        <v>1.3568036432409558E-2</v>
      </c>
      <c r="AP17" s="13">
        <f t="shared" ref="AP17:AP25" si="4">(AJ17/AE17)-1</f>
        <v>0.35499013897532805</v>
      </c>
      <c r="AQ17" s="4">
        <f t="shared" ref="AQ17:AQ25" si="5">AJ17-AI17</f>
        <v>1.041993112760025</v>
      </c>
      <c r="AR17" s="11" t="s">
        <v>6</v>
      </c>
      <c r="AS17">
        <f t="shared" ref="AS17:AS24" si="6">AE17/AB17-1</f>
        <v>-0.29422549119025698</v>
      </c>
    </row>
    <row r="18" spans="2:45">
      <c r="B18" s="11" t="s">
        <v>7</v>
      </c>
      <c r="P18" s="1">
        <f t="shared" ref="P18" si="7">P4/VLOOKUP(P$16,deflator,2,FALSE)/$AM$1</f>
        <v>53.73824286563238</v>
      </c>
      <c r="Q18" s="1">
        <f t="shared" ref="Q18:AJ18" si="8">Q4/VLOOKUP(Q$16,deflator,2,FALSE)/$AM$1</f>
        <v>57.761731019993469</v>
      </c>
      <c r="R18" s="1">
        <f t="shared" si="8"/>
        <v>64.756646938468535</v>
      </c>
      <c r="S18" s="1">
        <f t="shared" si="8"/>
        <v>88.367461474072329</v>
      </c>
      <c r="T18" s="1">
        <f t="shared" si="8"/>
        <v>102.19659307512499</v>
      </c>
      <c r="U18" s="1">
        <f t="shared" si="8"/>
        <v>124.63210838673635</v>
      </c>
      <c r="V18" s="1">
        <f t="shared" si="8"/>
        <v>128.52301146458868</v>
      </c>
      <c r="W18" s="1">
        <f t="shared" si="8"/>
        <v>145.62523164810321</v>
      </c>
      <c r="X18" s="1">
        <f t="shared" si="8"/>
        <v>184.43615830508412</v>
      </c>
      <c r="Y18" s="1">
        <f t="shared" si="8"/>
        <v>175.11640730710667</v>
      </c>
      <c r="Z18" s="1">
        <f t="shared" si="8"/>
        <v>166.78014536723856</v>
      </c>
      <c r="AA18" s="1">
        <f t="shared" si="8"/>
        <v>145.14824352768088</v>
      </c>
      <c r="AB18" s="1">
        <f t="shared" si="8"/>
        <v>123.66044675280672</v>
      </c>
      <c r="AC18" s="1">
        <f t="shared" si="8"/>
        <v>97.042665796199771</v>
      </c>
      <c r="AD18" s="1">
        <f t="shared" si="8"/>
        <v>82.491026390427564</v>
      </c>
      <c r="AE18" s="46">
        <f t="shared" si="8"/>
        <v>78.607010717569239</v>
      </c>
      <c r="AF18" s="1">
        <f t="shared" si="8"/>
        <v>79.601925759024596</v>
      </c>
      <c r="AG18" s="1">
        <f t="shared" si="8"/>
        <v>82.789608121538066</v>
      </c>
      <c r="AH18" s="1">
        <f t="shared" si="8"/>
        <v>94.61849351117344</v>
      </c>
      <c r="AI18" s="46">
        <f t="shared" si="8"/>
        <v>96.029586418826369</v>
      </c>
      <c r="AJ18" s="46">
        <f t="shared" si="8"/>
        <v>100.144827843445</v>
      </c>
      <c r="AK18" s="1" t="str">
        <f t="shared" ref="AK18:AK24" si="9">B18</f>
        <v>Army</v>
      </c>
      <c r="AL18" s="4">
        <f t="shared" ref="AL18:AL25" si="10">AE18</f>
        <v>78.607010717569239</v>
      </c>
      <c r="AM18" s="4">
        <f t="shared" ref="AM18:AM25" si="11">AI18</f>
        <v>96.029586418826369</v>
      </c>
      <c r="AN18" s="4">
        <f t="shared" ref="AN18:AN25" si="12">AJ18</f>
        <v>100.144827843445</v>
      </c>
      <c r="AO18" s="44">
        <f t="shared" si="3"/>
        <v>4.2853890952630813E-2</v>
      </c>
      <c r="AP18" s="13">
        <f t="shared" si="4"/>
        <v>0.27399359076584129</v>
      </c>
      <c r="AQ18" s="4">
        <f t="shared" si="5"/>
        <v>4.1152414246186311</v>
      </c>
      <c r="AR18" s="11" t="s">
        <v>7</v>
      </c>
      <c r="AS18">
        <f t="shared" si="6"/>
        <v>-0.36433182329753233</v>
      </c>
    </row>
    <row r="19" spans="2:45">
      <c r="B19" s="11" t="s">
        <v>9</v>
      </c>
      <c r="P19" s="1">
        <f t="shared" ref="P19:AJ19" si="13">P7/VLOOKUP(P$16,deflator,2,FALSE)/$AM$1</f>
        <v>13.984011816254739</v>
      </c>
      <c r="Q19" s="1">
        <f t="shared" si="13"/>
        <v>16.293303023038469</v>
      </c>
      <c r="R19" s="1">
        <f t="shared" si="13"/>
        <v>20.47853859139186</v>
      </c>
      <c r="S19" s="1">
        <f t="shared" si="13"/>
        <v>24.367473579197689</v>
      </c>
      <c r="T19" s="1">
        <f t="shared" si="13"/>
        <v>26.40923521165379</v>
      </c>
      <c r="U19" s="1">
        <f t="shared" si="13"/>
        <v>36.485855610629237</v>
      </c>
      <c r="V19" s="1">
        <f t="shared" si="13"/>
        <v>41.278381912458627</v>
      </c>
      <c r="W19" s="1">
        <f t="shared" si="13"/>
        <v>37.737217181851967</v>
      </c>
      <c r="X19" s="1">
        <f t="shared" si="13"/>
        <v>43.12590227344942</v>
      </c>
      <c r="Y19" s="1">
        <f t="shared" si="13"/>
        <v>45.350873542880265</v>
      </c>
      <c r="Z19" s="1">
        <f t="shared" si="13"/>
        <v>41.351597002425571</v>
      </c>
      <c r="AA19" s="1">
        <f t="shared" si="13"/>
        <v>41.944546841315045</v>
      </c>
      <c r="AB19" s="1">
        <f t="shared" si="13"/>
        <v>49.171852682214485</v>
      </c>
      <c r="AC19" s="1">
        <f t="shared" si="13"/>
        <v>37.752052559093897</v>
      </c>
      <c r="AD19" s="1">
        <f t="shared" si="13"/>
        <v>35.408747805837294</v>
      </c>
      <c r="AE19" s="46">
        <f t="shared" si="13"/>
        <v>33.47473858917386</v>
      </c>
      <c r="AF19" s="1">
        <f t="shared" si="13"/>
        <v>32.51496114748511</v>
      </c>
      <c r="AG19" s="1">
        <f t="shared" si="13"/>
        <v>37.330552836429128</v>
      </c>
      <c r="AH19" s="1">
        <f t="shared" si="13"/>
        <v>46.520105259309325</v>
      </c>
      <c r="AI19" s="46">
        <f t="shared" si="13"/>
        <v>44.746796984952375</v>
      </c>
      <c r="AJ19" s="46">
        <f t="shared" si="13"/>
        <v>41.850402307556898</v>
      </c>
      <c r="AK19" s="1" t="str">
        <f t="shared" si="9"/>
        <v>DLA</v>
      </c>
      <c r="AL19" s="4">
        <f t="shared" si="10"/>
        <v>33.47473858917386</v>
      </c>
      <c r="AM19" s="4">
        <f t="shared" si="11"/>
        <v>44.746796984952375</v>
      </c>
      <c r="AN19" s="4">
        <f t="shared" si="12"/>
        <v>41.850402307556898</v>
      </c>
      <c r="AO19" s="44">
        <f t="shared" si="3"/>
        <v>-6.4728536399364822E-2</v>
      </c>
      <c r="AP19" s="13">
        <f t="shared" si="4"/>
        <v>0.25020848769501169</v>
      </c>
      <c r="AQ19" s="4">
        <f t="shared" si="5"/>
        <v>-2.8963946773954774</v>
      </c>
      <c r="AR19" s="11" t="s">
        <v>9</v>
      </c>
      <c r="AS19">
        <f t="shared" si="6"/>
        <v>-0.31922966568876687</v>
      </c>
    </row>
    <row r="20" spans="2:45">
      <c r="B20" s="11" t="s">
        <v>10</v>
      </c>
      <c r="P20" s="1">
        <f t="shared" ref="P20:AJ20" si="14">P8/VLOOKUP(P$16,deflator,2,FALSE)/$AM$1</f>
        <v>2.0053362604265619</v>
      </c>
      <c r="Q20" s="1">
        <f t="shared" si="14"/>
        <v>2.3856749749929986</v>
      </c>
      <c r="R20" s="1">
        <f t="shared" si="14"/>
        <v>3.4889928520923883</v>
      </c>
      <c r="S20" s="1">
        <f t="shared" si="14"/>
        <v>3.6821999716447342</v>
      </c>
      <c r="T20" s="1">
        <f t="shared" si="14"/>
        <v>4.5536270985319263</v>
      </c>
      <c r="U20" s="1">
        <f t="shared" si="14"/>
        <v>5.0181599007528686</v>
      </c>
      <c r="V20" s="1">
        <f t="shared" si="14"/>
        <v>4.4206292143127337</v>
      </c>
      <c r="W20" s="1">
        <f t="shared" si="14"/>
        <v>6.0732686146847765</v>
      </c>
      <c r="X20" s="1">
        <f t="shared" si="14"/>
        <v>6.9537263319648472</v>
      </c>
      <c r="Y20" s="1">
        <f t="shared" si="14"/>
        <v>6.7706413339250826</v>
      </c>
      <c r="Z20" s="1">
        <f t="shared" si="14"/>
        <v>6.3384843186067998</v>
      </c>
      <c r="AA20" s="1">
        <f t="shared" si="14"/>
        <v>6.2437067624688778</v>
      </c>
      <c r="AB20" s="1">
        <f t="shared" si="14"/>
        <v>7.8294673104465238</v>
      </c>
      <c r="AC20" s="1">
        <f t="shared" si="14"/>
        <v>8.611425334884343</v>
      </c>
      <c r="AD20" s="1">
        <f t="shared" si="14"/>
        <v>6.6366954022883151</v>
      </c>
      <c r="AE20" s="46">
        <f t="shared" si="14"/>
        <v>5.0856107228430432</v>
      </c>
      <c r="AF20" s="1">
        <f t="shared" si="14"/>
        <v>7.0843983697000352</v>
      </c>
      <c r="AG20" s="1">
        <f t="shared" si="14"/>
        <v>5.7186609409858313</v>
      </c>
      <c r="AH20" s="1">
        <f t="shared" si="14"/>
        <v>8.5633266169145124</v>
      </c>
      <c r="AI20" s="46">
        <f t="shared" si="14"/>
        <v>8.9232516676767109</v>
      </c>
      <c r="AJ20" s="46">
        <f t="shared" si="14"/>
        <v>12.326711111823</v>
      </c>
      <c r="AK20" s="1" t="str">
        <f t="shared" si="9"/>
        <v>MDA</v>
      </c>
      <c r="AL20" s="4">
        <f t="shared" si="10"/>
        <v>5.0856107228430432</v>
      </c>
      <c r="AM20" s="4">
        <f t="shared" si="11"/>
        <v>8.9232516676767109</v>
      </c>
      <c r="AN20" s="4">
        <f t="shared" si="12"/>
        <v>12.326711111823</v>
      </c>
      <c r="AO20" s="45">
        <f t="shared" si="3"/>
        <v>0.38141470967078828</v>
      </c>
      <c r="AP20" s="13">
        <f t="shared" si="4"/>
        <v>1.4238408686011099</v>
      </c>
      <c r="AQ20" s="4">
        <f t="shared" si="5"/>
        <v>3.4034594441462893</v>
      </c>
      <c r="AR20" s="62" t="s">
        <v>10</v>
      </c>
      <c r="AS20">
        <f t="shared" si="6"/>
        <v>-0.35045252490453216</v>
      </c>
    </row>
    <row r="21" spans="2:45">
      <c r="B21" s="11" t="s">
        <v>11</v>
      </c>
      <c r="P21" s="1">
        <f t="shared" ref="P21:AJ21" si="15">P9/VLOOKUP(P$16,deflator,2,FALSE)/$AM$1</f>
        <v>1.9985779463588136</v>
      </c>
      <c r="Q21" s="1">
        <f t="shared" si="15"/>
        <v>3.3492439092353696</v>
      </c>
      <c r="R21" s="1">
        <f t="shared" si="15"/>
        <v>5.8717460762696474</v>
      </c>
      <c r="S21" s="1">
        <f t="shared" si="15"/>
        <v>8.1094111180424235</v>
      </c>
      <c r="T21" s="1">
        <f t="shared" si="15"/>
        <v>6.8951052426350401</v>
      </c>
      <c r="U21" s="1">
        <f t="shared" si="15"/>
        <v>8.3643630099840944</v>
      </c>
      <c r="V21" s="1">
        <f t="shared" si="15"/>
        <v>10.168900061768847</v>
      </c>
      <c r="W21" s="1">
        <f t="shared" si="15"/>
        <v>11.1752604639836</v>
      </c>
      <c r="X21" s="1">
        <f t="shared" si="15"/>
        <v>11.07099446131711</v>
      </c>
      <c r="Y21" s="1">
        <f t="shared" si="15"/>
        <v>14.10478282301829</v>
      </c>
      <c r="Z21" s="1">
        <f t="shared" si="15"/>
        <v>12.917916692626013</v>
      </c>
      <c r="AA21" s="1">
        <f t="shared" si="15"/>
        <v>13.788454171214925</v>
      </c>
      <c r="AB21" s="1">
        <f t="shared" si="15"/>
        <v>13.50988900236</v>
      </c>
      <c r="AC21" s="1">
        <f t="shared" si="15"/>
        <v>13.494500475040802</v>
      </c>
      <c r="AD21" s="1">
        <f t="shared" si="15"/>
        <v>14.336077252684129</v>
      </c>
      <c r="AE21" s="46">
        <f t="shared" si="15"/>
        <v>13.121759517784291</v>
      </c>
      <c r="AF21" s="1">
        <f t="shared" si="15"/>
        <v>14.000449918888892</v>
      </c>
      <c r="AG21" s="1">
        <f t="shared" si="15"/>
        <v>14.133324021265874</v>
      </c>
      <c r="AH21" s="1">
        <f t="shared" si="15"/>
        <v>14.437530087625055</v>
      </c>
      <c r="AI21" s="46">
        <f t="shared" si="15"/>
        <v>14.9613383181615</v>
      </c>
      <c r="AJ21" s="46">
        <f t="shared" si="15"/>
        <v>15.430436425259099</v>
      </c>
      <c r="AK21" s="1" t="str">
        <f t="shared" si="9"/>
        <v>MilitaryHealth</v>
      </c>
      <c r="AL21" s="4">
        <f t="shared" si="10"/>
        <v>13.121759517784291</v>
      </c>
      <c r="AM21" s="4">
        <f t="shared" si="11"/>
        <v>14.9613383181615</v>
      </c>
      <c r="AN21" s="4">
        <f t="shared" si="12"/>
        <v>15.430436425259099</v>
      </c>
      <c r="AO21" s="44">
        <f t="shared" si="3"/>
        <v>3.1354020417288631E-2</v>
      </c>
      <c r="AP21" s="13">
        <f t="shared" si="4"/>
        <v>0.1759426321101063</v>
      </c>
      <c r="AQ21" s="4">
        <f t="shared" si="5"/>
        <v>0.46909810709759903</v>
      </c>
      <c r="AR21" s="11" t="s">
        <v>11</v>
      </c>
      <c r="AS21">
        <f t="shared" si="6"/>
        <v>-2.8729287450689478E-2</v>
      </c>
    </row>
    <row r="22" spans="2:45">
      <c r="B22" s="11" t="s">
        <v>12</v>
      </c>
      <c r="P22" s="1">
        <f t="shared" ref="P22:AJ22" si="16">P5/VLOOKUP(P$16,deflator,2,FALSE)/$AM$1</f>
        <v>59.078822774593824</v>
      </c>
      <c r="Q22" s="1">
        <f t="shared" si="16"/>
        <v>60.191819004626737</v>
      </c>
      <c r="R22" s="1">
        <f t="shared" si="16"/>
        <v>67.077191087366444</v>
      </c>
      <c r="S22" s="1">
        <f t="shared" si="16"/>
        <v>78.482274298573813</v>
      </c>
      <c r="T22" s="1">
        <f t="shared" si="16"/>
        <v>81.865872660179704</v>
      </c>
      <c r="U22" s="1">
        <f t="shared" si="16"/>
        <v>85.704222623978652</v>
      </c>
      <c r="V22" s="1">
        <f t="shared" si="16"/>
        <v>94.876004041679678</v>
      </c>
      <c r="W22" s="1">
        <f t="shared" si="16"/>
        <v>105.69802950295838</v>
      </c>
      <c r="X22" s="1">
        <f t="shared" si="16"/>
        <v>116.40594088312243</v>
      </c>
      <c r="Y22" s="1">
        <f t="shared" si="16"/>
        <v>114.27221212978145</v>
      </c>
      <c r="Z22" s="1">
        <f t="shared" si="16"/>
        <v>104.22904334579806</v>
      </c>
      <c r="AA22" s="1">
        <f t="shared" si="16"/>
        <v>120.70470830344802</v>
      </c>
      <c r="AB22" s="1">
        <f t="shared" si="16"/>
        <v>107.71591018736113</v>
      </c>
      <c r="AC22" s="1">
        <f t="shared" si="16"/>
        <v>105.08355241822946</v>
      </c>
      <c r="AD22" s="1">
        <f t="shared" si="16"/>
        <v>92.273521959473328</v>
      </c>
      <c r="AE22" s="46">
        <f t="shared" si="16"/>
        <v>92.074827224912198</v>
      </c>
      <c r="AF22" s="1">
        <f t="shared" si="16"/>
        <v>99.963604629160372</v>
      </c>
      <c r="AG22" s="1">
        <f t="shared" si="16"/>
        <v>115.64174282492412</v>
      </c>
      <c r="AH22" s="1">
        <f t="shared" si="16"/>
        <v>111.37303760325698</v>
      </c>
      <c r="AI22" s="46">
        <f t="shared" si="16"/>
        <v>123.52564631438064</v>
      </c>
      <c r="AJ22" s="46">
        <f t="shared" si="16"/>
        <v>149.95202305195301</v>
      </c>
      <c r="AK22" s="1" t="str">
        <f t="shared" si="9"/>
        <v>Navy</v>
      </c>
      <c r="AL22" s="4">
        <f t="shared" si="10"/>
        <v>92.074827224912198</v>
      </c>
      <c r="AM22" s="4">
        <f t="shared" si="11"/>
        <v>123.52564631438064</v>
      </c>
      <c r="AN22" s="4">
        <f t="shared" si="12"/>
        <v>149.95202305195301</v>
      </c>
      <c r="AO22" s="45">
        <f t="shared" si="3"/>
        <v>0.21393433287785069</v>
      </c>
      <c r="AP22" s="13">
        <f t="shared" si="4"/>
        <v>0.62858869868594525</v>
      </c>
      <c r="AQ22" s="4">
        <f t="shared" si="5"/>
        <v>26.426376737572369</v>
      </c>
      <c r="AR22" s="62" t="s">
        <v>12</v>
      </c>
      <c r="AS22">
        <f t="shared" si="6"/>
        <v>-0.14520680311054168</v>
      </c>
    </row>
    <row r="23" spans="2:45">
      <c r="B23" s="11" t="s">
        <v>14</v>
      </c>
      <c r="P23" s="1">
        <f t="shared" ref="P23:AJ23" si="17">P10/VLOOKUP(P$16,deflator,2,FALSE)/$AM$1</f>
        <v>3.9034409738317382</v>
      </c>
      <c r="Q23" s="1">
        <f t="shared" si="17"/>
        <v>3.8553775898613947</v>
      </c>
      <c r="R23" s="1">
        <f t="shared" si="17"/>
        <v>6.4943617293145515</v>
      </c>
      <c r="S23" s="1">
        <f t="shared" si="17"/>
        <v>7.6753828616856348</v>
      </c>
      <c r="T23" s="1">
        <f t="shared" si="17"/>
        <v>7.9507008133128805</v>
      </c>
      <c r="U23" s="1">
        <f t="shared" si="17"/>
        <v>8.7791181360220918</v>
      </c>
      <c r="V23" s="1">
        <f t="shared" si="17"/>
        <v>9.3748257071049466</v>
      </c>
      <c r="W23" s="1">
        <f t="shared" si="17"/>
        <v>6.8274647920523579</v>
      </c>
      <c r="X23" s="1">
        <f t="shared" si="17"/>
        <v>12.372676882677011</v>
      </c>
      <c r="Y23" s="1">
        <f t="shared" si="17"/>
        <v>12.903373513462572</v>
      </c>
      <c r="Z23" s="1">
        <f t="shared" si="17"/>
        <v>13.665443992788262</v>
      </c>
      <c r="AA23" s="1">
        <f t="shared" si="17"/>
        <v>16.933324157272999</v>
      </c>
      <c r="AB23" s="1">
        <f t="shared" si="17"/>
        <v>17.414838707563636</v>
      </c>
      <c r="AC23" s="1">
        <f t="shared" si="17"/>
        <v>13.683284804132612</v>
      </c>
      <c r="AD23" s="1">
        <f t="shared" si="17"/>
        <v>12.370720813309736</v>
      </c>
      <c r="AE23" s="46">
        <f t="shared" si="17"/>
        <v>11.960123710142087</v>
      </c>
      <c r="AF23" s="1">
        <f t="shared" si="17"/>
        <v>11.483003709775652</v>
      </c>
      <c r="AG23" s="1">
        <f t="shared" si="17"/>
        <v>12.166580905697931</v>
      </c>
      <c r="AH23" s="1">
        <f t="shared" si="17"/>
        <v>14.40483852609321</v>
      </c>
      <c r="AI23" s="46">
        <f t="shared" si="17"/>
        <v>16.597057557133382</v>
      </c>
      <c r="AJ23" s="46">
        <f t="shared" si="17"/>
        <v>16.1174974571462</v>
      </c>
      <c r="AK23" s="1" t="str">
        <f t="shared" si="9"/>
        <v>Other DoD</v>
      </c>
      <c r="AL23" s="4">
        <f t="shared" si="10"/>
        <v>11.960123710142087</v>
      </c>
      <c r="AM23" s="4">
        <f t="shared" si="11"/>
        <v>16.597057557133382</v>
      </c>
      <c r="AN23" s="4">
        <f t="shared" si="12"/>
        <v>16.1174974571462</v>
      </c>
      <c r="AO23" s="44">
        <f t="shared" si="3"/>
        <v>-2.8894284323372044E-2</v>
      </c>
      <c r="AP23" s="13">
        <f t="shared" si="4"/>
        <v>0.34760290510027869</v>
      </c>
      <c r="AQ23" s="4">
        <f t="shared" si="5"/>
        <v>-0.4795600999871823</v>
      </c>
      <c r="AR23" s="11" t="s">
        <v>14</v>
      </c>
      <c r="AS23">
        <f t="shared" si="6"/>
        <v>-0.31322225195530806</v>
      </c>
    </row>
    <row r="24" spans="2:45">
      <c r="B24" s="11" t="s">
        <v>8</v>
      </c>
      <c r="P24" s="1">
        <f t="shared" ref="P24:AJ24" si="18">P6/VLOOKUP(P$16,deflator,2,FALSE)/$AM$1</f>
        <v>2.7914914284670451</v>
      </c>
      <c r="Q24" s="1">
        <f t="shared" si="18"/>
        <v>3.4840126480732678</v>
      </c>
      <c r="R24" s="1">
        <f t="shared" si="18"/>
        <v>3.5576770357328025</v>
      </c>
      <c r="S24" s="1">
        <f t="shared" si="18"/>
        <v>4.2827787579604548</v>
      </c>
      <c r="T24" s="1">
        <f t="shared" si="18"/>
        <v>5.1089328903455566</v>
      </c>
      <c r="U24" s="1">
        <f t="shared" si="18"/>
        <v>5.213263116580924</v>
      </c>
      <c r="V24" s="1">
        <f t="shared" si="18"/>
        <v>4.8807462078471167</v>
      </c>
      <c r="W24" s="1">
        <f t="shared" si="18"/>
        <v>4.8623957238493078</v>
      </c>
      <c r="X24" s="1">
        <f t="shared" si="18"/>
        <v>4.6992707614959466</v>
      </c>
      <c r="Y24" s="1">
        <f t="shared" si="18"/>
        <v>5.3392268752657248</v>
      </c>
      <c r="Z24" s="1">
        <f t="shared" si="18"/>
        <v>6.4586052401119218</v>
      </c>
      <c r="AA24" s="1">
        <f t="shared" si="18"/>
        <v>6.3958498408222946</v>
      </c>
      <c r="AB24" s="1">
        <f t="shared" si="18"/>
        <v>6.0600237432741686</v>
      </c>
      <c r="AC24" s="1">
        <f t="shared" si="18"/>
        <v>5.1560978269667146</v>
      </c>
      <c r="AD24" s="1">
        <f t="shared" si="18"/>
        <v>5.7268579149557182</v>
      </c>
      <c r="AE24" s="46">
        <f t="shared" si="18"/>
        <v>5.3643153364729583</v>
      </c>
      <c r="AF24" s="1">
        <f t="shared" si="18"/>
        <v>5.8049542386723925</v>
      </c>
      <c r="AG24" s="1">
        <f t="shared" si="18"/>
        <v>6.2254726362724382</v>
      </c>
      <c r="AH24" s="1">
        <f t="shared" si="18"/>
        <v>6.2834522411392157</v>
      </c>
      <c r="AI24" s="46">
        <f t="shared" si="18"/>
        <v>6.780292684423129</v>
      </c>
      <c r="AJ24" s="46">
        <f t="shared" si="18"/>
        <v>7.675098694431</v>
      </c>
      <c r="AK24" s="1" t="str">
        <f t="shared" si="9"/>
        <v>DISA</v>
      </c>
      <c r="AL24" s="4">
        <f t="shared" si="10"/>
        <v>5.3643153364729583</v>
      </c>
      <c r="AM24" s="4">
        <f t="shared" si="11"/>
        <v>6.780292684423129</v>
      </c>
      <c r="AN24" s="4">
        <f t="shared" si="12"/>
        <v>7.675098694431</v>
      </c>
      <c r="AO24" s="44">
        <f t="shared" si="3"/>
        <v>0.1319715905573775</v>
      </c>
      <c r="AP24" s="13">
        <f t="shared" si="4"/>
        <v>0.43076948557565298</v>
      </c>
      <c r="AQ24" s="4">
        <f t="shared" si="5"/>
        <v>0.89480601000787097</v>
      </c>
      <c r="AR24" s="11" t="s">
        <v>8</v>
      </c>
      <c r="AS24">
        <f t="shared" si="6"/>
        <v>-0.11480291765743578</v>
      </c>
    </row>
    <row r="25" spans="2:45">
      <c r="P25" s="1">
        <f t="shared" ref="P25:AJ25" si="19">P12/VLOOKUP(P$16,deflator,2,FALSE)/$AM$1</f>
        <v>192.90419410903522</v>
      </c>
      <c r="Q25" s="1">
        <f t="shared" si="19"/>
        <v>205.29056257508523</v>
      </c>
      <c r="R25" s="1">
        <f t="shared" si="19"/>
        <v>238.25275573595457</v>
      </c>
      <c r="S25" s="1">
        <f t="shared" si="19"/>
        <v>291.55986699989802</v>
      </c>
      <c r="T25" s="1">
        <f t="shared" si="19"/>
        <v>309.09065167906135</v>
      </c>
      <c r="U25" s="1">
        <f t="shared" si="19"/>
        <v>346.80690511001262</v>
      </c>
      <c r="V25" s="1">
        <f t="shared" si="19"/>
        <v>373.48820034087123</v>
      </c>
      <c r="W25" s="1">
        <f t="shared" si="19"/>
        <v>404.10173875881679</v>
      </c>
      <c r="X25" s="1">
        <f t="shared" si="19"/>
        <v>455.90096381483283</v>
      </c>
      <c r="Y25" s="1">
        <f t="shared" si="19"/>
        <v>454.78207381985931</v>
      </c>
      <c r="Z25" s="1">
        <f t="shared" si="19"/>
        <v>428.53932733153687</v>
      </c>
      <c r="AA25" s="1">
        <f t="shared" si="19"/>
        <v>427.11055467884739</v>
      </c>
      <c r="AB25" s="1">
        <f t="shared" si="19"/>
        <v>406.75760139454189</v>
      </c>
      <c r="AC25" s="1">
        <f t="shared" si="19"/>
        <v>342.37959421523652</v>
      </c>
      <c r="AD25" s="1">
        <f t="shared" si="19"/>
        <v>310.45552276191938</v>
      </c>
      <c r="AE25" s="46">
        <f t="shared" si="19"/>
        <v>297.13502406846663</v>
      </c>
      <c r="AF25" s="1">
        <f t="shared" si="19"/>
        <v>320.43417539771036</v>
      </c>
      <c r="AG25" s="1">
        <f t="shared" si="19"/>
        <v>338.45831945042016</v>
      </c>
      <c r="AH25" s="1">
        <f t="shared" si="19"/>
        <v>369.86737851292361</v>
      </c>
      <c r="AI25" s="46">
        <f t="shared" si="19"/>
        <v>388.361605178243</v>
      </c>
      <c r="AJ25" s="46">
        <f t="shared" si="19"/>
        <v>421.336625237063</v>
      </c>
      <c r="AK25" s="1"/>
      <c r="AL25" s="4">
        <f t="shared" si="10"/>
        <v>297.13502406846663</v>
      </c>
      <c r="AM25" s="4">
        <f t="shared" si="11"/>
        <v>388.361605178243</v>
      </c>
      <c r="AN25" s="4">
        <f t="shared" si="12"/>
        <v>421.336625237063</v>
      </c>
      <c r="AO25" s="44">
        <f t="shared" si="3"/>
        <v>8.4908033181307241E-2</v>
      </c>
      <c r="AP25" s="13">
        <f t="shared" si="4"/>
        <v>0.41799717673126779</v>
      </c>
      <c r="AQ25" s="4">
        <f t="shared" si="5"/>
        <v>32.975020058820007</v>
      </c>
      <c r="AR25" s="11" t="s">
        <v>91</v>
      </c>
    </row>
    <row r="26" spans="2:45">
      <c r="P26" s="10">
        <v>2000</v>
      </c>
      <c r="Q26" s="10">
        <v>2001</v>
      </c>
      <c r="R26" s="10">
        <v>2002</v>
      </c>
      <c r="S26" s="10">
        <v>2003</v>
      </c>
      <c r="T26" s="10">
        <v>2004</v>
      </c>
      <c r="U26" s="10">
        <v>2005</v>
      </c>
      <c r="V26" s="10">
        <v>2006</v>
      </c>
      <c r="W26" s="10">
        <v>2007</v>
      </c>
      <c r="X26" s="10">
        <v>2008</v>
      </c>
      <c r="Y26" s="10">
        <v>2009</v>
      </c>
      <c r="Z26" s="10">
        <v>2010</v>
      </c>
      <c r="AA26" s="10">
        <v>2011</v>
      </c>
      <c r="AB26" s="10">
        <v>2012</v>
      </c>
      <c r="AC26" s="10">
        <v>2013</v>
      </c>
      <c r="AD26" s="10">
        <v>2014</v>
      </c>
      <c r="AE26" s="10">
        <v>2015</v>
      </c>
      <c r="AF26" s="10">
        <v>2016</v>
      </c>
      <c r="AG26" s="10">
        <v>2017</v>
      </c>
      <c r="AH26" s="10">
        <v>2018</v>
      </c>
      <c r="AI26" s="10">
        <v>2019</v>
      </c>
      <c r="AJ26" s="10">
        <v>2020</v>
      </c>
    </row>
    <row r="27" spans="2:45">
      <c r="B27" s="11" t="s">
        <v>6</v>
      </c>
      <c r="P27" s="16">
        <f>P17/P$25</f>
        <v>0.28721132943410227</v>
      </c>
      <c r="Q27" s="16">
        <f t="shared" ref="Q27:AJ34" si="20">Q17/Q$25</f>
        <v>0.28237732742371502</v>
      </c>
      <c r="R27" s="16">
        <f t="shared" si="20"/>
        <v>0.27923119386307577</v>
      </c>
      <c r="S27" s="16">
        <f t="shared" si="20"/>
        <v>0.26270037000239033</v>
      </c>
      <c r="T27" s="16">
        <f t="shared" si="20"/>
        <v>0.23976798950299494</v>
      </c>
      <c r="U27" s="16">
        <f t="shared" si="20"/>
        <v>0.2093666915377462</v>
      </c>
      <c r="V27" s="16">
        <f t="shared" si="20"/>
        <v>0.2141050283733956</v>
      </c>
      <c r="W27" s="16">
        <f t="shared" si="20"/>
        <v>0.21307226020802311</v>
      </c>
      <c r="X27" s="16">
        <f t="shared" si="20"/>
        <v>0.16853724824966487</v>
      </c>
      <c r="Y27" s="16">
        <f t="shared" si="20"/>
        <v>0.17794139424781694</v>
      </c>
      <c r="Z27" s="16">
        <f t="shared" si="20"/>
        <v>0.17920896980483481</v>
      </c>
      <c r="AA27" s="16">
        <f t="shared" si="20"/>
        <v>0.17782684188578285</v>
      </c>
      <c r="AB27" s="16">
        <f t="shared" si="20"/>
        <v>0.20010731878017093</v>
      </c>
      <c r="AC27" s="16">
        <f t="shared" si="20"/>
        <v>0.17978879594673466</v>
      </c>
      <c r="AD27" s="16">
        <f t="shared" si="20"/>
        <v>0.19716793786878509</v>
      </c>
      <c r="AE27" s="61">
        <f t="shared" si="20"/>
        <v>0.19333512913755979</v>
      </c>
      <c r="AF27" s="16">
        <f t="shared" si="20"/>
        <v>0.21839392611024019</v>
      </c>
      <c r="AG27" s="16">
        <f t="shared" si="20"/>
        <v>0.19042928910113027</v>
      </c>
      <c r="AH27" s="16">
        <f t="shared" si="20"/>
        <v>0.19917029440009884</v>
      </c>
      <c r="AI27" s="61">
        <f t="shared" si="20"/>
        <v>0.19774775417729984</v>
      </c>
      <c r="AJ27" s="61">
        <f t="shared" si="20"/>
        <v>0.18474450993110964</v>
      </c>
      <c r="AO27" s="11" t="s">
        <v>6</v>
      </c>
    </row>
    <row r="28" spans="2:45">
      <c r="B28" s="11" t="s">
        <v>7</v>
      </c>
      <c r="P28" s="16">
        <f t="shared" ref="P28:AE34" si="21">P18/P$25</f>
        <v>0.27857477704843431</v>
      </c>
      <c r="Q28" s="16">
        <f t="shared" si="21"/>
        <v>0.2813657398345677</v>
      </c>
      <c r="R28" s="16">
        <f t="shared" si="21"/>
        <v>0.27179810255892939</v>
      </c>
      <c r="S28" s="16">
        <f t="shared" si="21"/>
        <v>0.30308513439575424</v>
      </c>
      <c r="T28" s="16">
        <f t="shared" si="21"/>
        <v>0.33063631177444658</v>
      </c>
      <c r="U28" s="16">
        <f t="shared" si="21"/>
        <v>0.35937031976684858</v>
      </c>
      <c r="V28" s="16">
        <f t="shared" si="21"/>
        <v>0.34411531970030018</v>
      </c>
      <c r="W28" s="16">
        <f t="shared" si="21"/>
        <v>0.36036774327026061</v>
      </c>
      <c r="X28" s="16">
        <f t="shared" si="21"/>
        <v>0.40455312215570149</v>
      </c>
      <c r="Y28" s="16">
        <f t="shared" si="21"/>
        <v>0.38505565058061381</v>
      </c>
      <c r="Z28" s="16">
        <f t="shared" si="21"/>
        <v>0.38918282344296984</v>
      </c>
      <c r="AA28" s="16">
        <f t="shared" si="21"/>
        <v>0.33983764142007827</v>
      </c>
      <c r="AB28" s="16">
        <f t="shared" si="21"/>
        <v>0.30401508497651908</v>
      </c>
      <c r="AC28" s="16">
        <f t="shared" si="21"/>
        <v>0.28343589231312077</v>
      </c>
      <c r="AD28" s="16">
        <f t="shared" si="21"/>
        <v>0.26570964386962403</v>
      </c>
      <c r="AE28" s="61">
        <f t="shared" si="21"/>
        <v>0.26454979840901016</v>
      </c>
      <c r="AF28" s="16">
        <f t="shared" si="20"/>
        <v>0.24841896361468249</v>
      </c>
      <c r="AG28" s="16">
        <f t="shared" si="20"/>
        <v>0.24460798675585721</v>
      </c>
      <c r="AH28" s="16">
        <f t="shared" si="20"/>
        <v>0.2558173524023486</v>
      </c>
      <c r="AI28" s="61">
        <f t="shared" si="20"/>
        <v>0.24726848673609866</v>
      </c>
      <c r="AJ28" s="61">
        <f t="shared" si="20"/>
        <v>0.23768365208483597</v>
      </c>
      <c r="AO28" s="11" t="s">
        <v>7</v>
      </c>
    </row>
    <row r="29" spans="2:45">
      <c r="B29" s="11" t="s">
        <v>9</v>
      </c>
      <c r="P29" s="16">
        <f t="shared" si="21"/>
        <v>7.2492005064185169E-2</v>
      </c>
      <c r="Q29" s="16">
        <f t="shared" si="20"/>
        <v>7.9367033821046581E-2</v>
      </c>
      <c r="R29" s="16">
        <f t="shared" si="20"/>
        <v>8.5952997807451831E-2</v>
      </c>
      <c r="S29" s="16">
        <f t="shared" si="20"/>
        <v>8.3576226830993208E-2</v>
      </c>
      <c r="T29" s="16">
        <f t="shared" si="20"/>
        <v>8.5441714487940384E-2</v>
      </c>
      <c r="U29" s="16">
        <f t="shared" si="20"/>
        <v>0.10520510137782679</v>
      </c>
      <c r="V29" s="16">
        <f t="shared" si="20"/>
        <v>0.1105212477255911</v>
      </c>
      <c r="W29" s="16">
        <f t="shared" si="20"/>
        <v>9.3385436295721977E-2</v>
      </c>
      <c r="X29" s="16">
        <f t="shared" si="20"/>
        <v>9.4594891646171839E-2</v>
      </c>
      <c r="Y29" s="16">
        <f t="shared" si="20"/>
        <v>9.9720011305555328E-2</v>
      </c>
      <c r="Z29" s="16">
        <f t="shared" si="20"/>
        <v>9.6494287373616372E-2</v>
      </c>
      <c r="AA29" s="16">
        <f t="shared" si="20"/>
        <v>9.8205362480105307E-2</v>
      </c>
      <c r="AB29" s="16">
        <f t="shared" si="20"/>
        <v>0.12088736022051462</v>
      </c>
      <c r="AC29" s="16">
        <f t="shared" si="20"/>
        <v>0.11026373416215078</v>
      </c>
      <c r="AD29" s="16">
        <f t="shared" si="20"/>
        <v>0.11405417269059627</v>
      </c>
      <c r="AE29" s="61">
        <f t="shared" si="20"/>
        <v>0.11265834007323391</v>
      </c>
      <c r="AF29" s="16">
        <f t="shared" si="20"/>
        <v>0.10147157714101129</v>
      </c>
      <c r="AG29" s="16">
        <f t="shared" si="20"/>
        <v>0.11029586419103395</v>
      </c>
      <c r="AH29" s="16">
        <f t="shared" si="20"/>
        <v>0.1257750965936669</v>
      </c>
      <c r="AI29" s="61">
        <f t="shared" si="20"/>
        <v>0.11521941507172245</v>
      </c>
      <c r="AJ29" s="61">
        <f t="shared" si="20"/>
        <v>9.9327710435830191E-2</v>
      </c>
      <c r="AO29" s="11" t="s">
        <v>9</v>
      </c>
    </row>
    <row r="30" spans="2:45">
      <c r="B30" s="11" t="s">
        <v>10</v>
      </c>
      <c r="P30" s="16">
        <f t="shared" si="21"/>
        <v>1.0395503683518078E-2</v>
      </c>
      <c r="Q30" s="16">
        <f t="shared" si="20"/>
        <v>1.1620967593775459E-2</v>
      </c>
      <c r="R30" s="16">
        <f t="shared" si="20"/>
        <v>1.4644081833660264E-2</v>
      </c>
      <c r="S30" s="16">
        <f t="shared" si="20"/>
        <v>1.2629310095157994E-2</v>
      </c>
      <c r="T30" s="16">
        <f t="shared" si="20"/>
        <v>1.4732335234972109E-2</v>
      </c>
      <c r="U30" s="16">
        <f t="shared" si="20"/>
        <v>1.4469607804265112E-2</v>
      </c>
      <c r="V30" s="16">
        <f t="shared" si="20"/>
        <v>1.1836061247124169E-2</v>
      </c>
      <c r="W30" s="16">
        <f t="shared" si="20"/>
        <v>1.5029058358765274E-2</v>
      </c>
      <c r="X30" s="16">
        <f t="shared" si="20"/>
        <v>1.52527125053176E-2</v>
      </c>
      <c r="Y30" s="16">
        <f t="shared" si="20"/>
        <v>1.4887660978051118E-2</v>
      </c>
      <c r="Z30" s="16">
        <f t="shared" si="20"/>
        <v>1.4790904624963555E-2</v>
      </c>
      <c r="AA30" s="16">
        <f t="shared" si="20"/>
        <v>1.4618479206545576E-2</v>
      </c>
      <c r="AB30" s="16">
        <f t="shared" si="20"/>
        <v>1.9248484314991793E-2</v>
      </c>
      <c r="AC30" s="16">
        <f t="shared" si="20"/>
        <v>2.5151689763002583E-2</v>
      </c>
      <c r="AD30" s="16">
        <f t="shared" si="20"/>
        <v>2.137728246302718E-2</v>
      </c>
      <c r="AE30" s="64">
        <f t="shared" si="20"/>
        <v>1.7115487273123356E-2</v>
      </c>
      <c r="AF30" s="16">
        <f t="shared" si="20"/>
        <v>2.2108747797912495E-2</v>
      </c>
      <c r="AG30" s="16">
        <f t="shared" si="20"/>
        <v>1.6896204384255185E-2</v>
      </c>
      <c r="AH30" s="16">
        <f t="shared" si="20"/>
        <v>2.3152424664602583E-2</v>
      </c>
      <c r="AI30" s="61">
        <f t="shared" si="20"/>
        <v>2.2976657704309577E-2</v>
      </c>
      <c r="AJ30" s="64">
        <f t="shared" si="20"/>
        <v>2.9256206020275205E-2</v>
      </c>
      <c r="AO30" s="11" t="s">
        <v>10</v>
      </c>
    </row>
    <row r="31" spans="2:45">
      <c r="B31" s="11" t="s">
        <v>11</v>
      </c>
      <c r="P31" s="16">
        <f t="shared" si="21"/>
        <v>1.0360469120900283E-2</v>
      </c>
      <c r="Q31" s="16">
        <f t="shared" si="20"/>
        <v>1.6314651132637335E-2</v>
      </c>
      <c r="R31" s="16">
        <f t="shared" si="20"/>
        <v>2.4645029007668875E-2</v>
      </c>
      <c r="S31" s="16">
        <f t="shared" si="20"/>
        <v>2.7813879878211292E-2</v>
      </c>
      <c r="T31" s="16">
        <f t="shared" si="20"/>
        <v>2.2307712009984847E-2</v>
      </c>
      <c r="U31" s="16">
        <f t="shared" si="20"/>
        <v>2.4118213584388658E-2</v>
      </c>
      <c r="V31" s="16">
        <f t="shared" si="20"/>
        <v>2.7226830867716847E-2</v>
      </c>
      <c r="W31" s="16">
        <f t="shared" si="20"/>
        <v>2.7654571589590258E-2</v>
      </c>
      <c r="X31" s="16">
        <f t="shared" si="20"/>
        <v>2.4283770687121571E-2</v>
      </c>
      <c r="Y31" s="16">
        <f t="shared" si="20"/>
        <v>3.1014377291848229E-2</v>
      </c>
      <c r="Z31" s="16">
        <f t="shared" si="20"/>
        <v>3.0144063493692249E-2</v>
      </c>
      <c r="AA31" s="16">
        <f t="shared" si="20"/>
        <v>3.2283103332772303E-2</v>
      </c>
      <c r="AB31" s="16">
        <f t="shared" si="20"/>
        <v>3.3213611635141485E-2</v>
      </c>
      <c r="AC31" s="16">
        <f t="shared" si="20"/>
        <v>3.9413857318136493E-2</v>
      </c>
      <c r="AD31" s="16">
        <f t="shared" si="20"/>
        <v>4.6177555886735215E-2</v>
      </c>
      <c r="AE31" s="61">
        <f t="shared" si="20"/>
        <v>4.4160931747853259E-2</v>
      </c>
      <c r="AF31" s="16">
        <f t="shared" si="20"/>
        <v>4.3692124604100296E-2</v>
      </c>
      <c r="AG31" s="16">
        <f t="shared" si="20"/>
        <v>4.1757945392552911E-2</v>
      </c>
      <c r="AH31" s="16">
        <f t="shared" si="20"/>
        <v>3.9034342919540797E-2</v>
      </c>
      <c r="AI31" s="61">
        <f t="shared" si="20"/>
        <v>3.8524246781024667E-2</v>
      </c>
      <c r="AJ31" s="61">
        <f t="shared" si="20"/>
        <v>3.6622585127930048E-2</v>
      </c>
      <c r="AO31" s="11" t="s">
        <v>11</v>
      </c>
    </row>
    <row r="32" spans="2:45">
      <c r="B32" s="11" t="s">
        <v>12</v>
      </c>
      <c r="P32" s="16">
        <f t="shared" si="21"/>
        <v>0.30625991854381718</v>
      </c>
      <c r="Q32" s="16">
        <f t="shared" si="20"/>
        <v>0.29320304961710802</v>
      </c>
      <c r="R32" s="16">
        <f t="shared" si="20"/>
        <v>0.28153794435731627</v>
      </c>
      <c r="S32" s="16">
        <f t="shared" si="20"/>
        <v>0.26918064926474006</v>
      </c>
      <c r="T32" s="16">
        <f t="shared" si="20"/>
        <v>0.2648603968300654</v>
      </c>
      <c r="U32" s="16">
        <f t="shared" si="20"/>
        <v>0.24712374915600921</v>
      </c>
      <c r="V32" s="16">
        <f t="shared" si="20"/>
        <v>0.2540267777003109</v>
      </c>
      <c r="W32" s="16">
        <f t="shared" si="20"/>
        <v>0.26156291687238437</v>
      </c>
      <c r="X32" s="16">
        <f t="shared" si="20"/>
        <v>0.25533164025159083</v>
      </c>
      <c r="Y32" s="16">
        <f t="shared" si="20"/>
        <v>0.25126806597712348</v>
      </c>
      <c r="Z32" s="16">
        <f t="shared" si="20"/>
        <v>0.24321931897083948</v>
      </c>
      <c r="AA32" s="16">
        <f t="shared" si="20"/>
        <v>0.28260764568135804</v>
      </c>
      <c r="AB32" s="16">
        <f t="shared" si="20"/>
        <v>0.26481597348903663</v>
      </c>
      <c r="AC32" s="16">
        <f t="shared" si="20"/>
        <v>0.30692118979546662</v>
      </c>
      <c r="AD32" s="16">
        <f t="shared" si="20"/>
        <v>0.29721977930550647</v>
      </c>
      <c r="AE32" s="61">
        <f t="shared" si="20"/>
        <v>0.30987537572715113</v>
      </c>
      <c r="AF32" s="16">
        <f t="shared" si="20"/>
        <v>0.31196299366348629</v>
      </c>
      <c r="AG32" s="16">
        <f t="shared" si="20"/>
        <v>0.34167203516433037</v>
      </c>
      <c r="AH32" s="16">
        <f t="shared" si="20"/>
        <v>0.30111614073952581</v>
      </c>
      <c r="AI32" s="61">
        <f t="shared" si="20"/>
        <v>0.31806863672243585</v>
      </c>
      <c r="AJ32" s="64">
        <f t="shared" si="20"/>
        <v>0.35589600825131978</v>
      </c>
      <c r="AO32" s="11" t="s">
        <v>12</v>
      </c>
    </row>
    <row r="33" spans="2:41">
      <c r="B33" s="11" t="s">
        <v>14</v>
      </c>
      <c r="P33" s="16">
        <f t="shared" si="21"/>
        <v>2.0235127555730575E-2</v>
      </c>
      <c r="Q33" s="16">
        <f t="shared" si="20"/>
        <v>1.87801014401297E-2</v>
      </c>
      <c r="R33" s="16">
        <f t="shared" si="20"/>
        <v>2.7258285887412682E-2</v>
      </c>
      <c r="S33" s="16">
        <f t="shared" si="20"/>
        <v>2.6325237902815751E-2</v>
      </c>
      <c r="T33" s="16">
        <f t="shared" si="20"/>
        <v>2.5722876994572926E-2</v>
      </c>
      <c r="U33" s="16">
        <f t="shared" si="20"/>
        <v>2.5314138809425426E-2</v>
      </c>
      <c r="V33" s="16">
        <f t="shared" si="20"/>
        <v>2.5100727944146108E-2</v>
      </c>
      <c r="W33" s="16">
        <f t="shared" si="20"/>
        <v>1.6895410579085005E-2</v>
      </c>
      <c r="X33" s="16">
        <f t="shared" si="20"/>
        <v>2.71389575032841E-2</v>
      </c>
      <c r="Y33" s="16">
        <f t="shared" si="20"/>
        <v>2.8372651993696745E-2</v>
      </c>
      <c r="Z33" s="16">
        <f t="shared" si="20"/>
        <v>3.1888424518424822E-2</v>
      </c>
      <c r="AA33" s="16">
        <f t="shared" si="20"/>
        <v>3.9646232039396663E-2</v>
      </c>
      <c r="AB33" s="16">
        <f t="shared" si="20"/>
        <v>4.2813800277752639E-2</v>
      </c>
      <c r="AC33" s="16">
        <f t="shared" si="20"/>
        <v>3.9965246280216776E-2</v>
      </c>
      <c r="AD33" s="16">
        <f t="shared" si="20"/>
        <v>3.9846998704534349E-2</v>
      </c>
      <c r="AE33" s="61">
        <f t="shared" si="20"/>
        <v>4.0251477413804318E-2</v>
      </c>
      <c r="AF33" s="16">
        <f t="shared" si="20"/>
        <v>3.5835764694959256E-2</v>
      </c>
      <c r="AG33" s="16">
        <f t="shared" si="20"/>
        <v>3.5947058194502973E-2</v>
      </c>
      <c r="AH33" s="16">
        <f t="shared" si="20"/>
        <v>3.8945955666619805E-2</v>
      </c>
      <c r="AI33" s="61">
        <f t="shared" si="20"/>
        <v>4.2736092692571843E-2</v>
      </c>
      <c r="AJ33" s="61">
        <f t="shared" si="20"/>
        <v>3.8253255216248457E-2</v>
      </c>
      <c r="AO33" s="11" t="s">
        <v>14</v>
      </c>
    </row>
    <row r="34" spans="2:41">
      <c r="B34" s="11" t="s">
        <v>8</v>
      </c>
      <c r="P34" s="16">
        <f t="shared" si="21"/>
        <v>1.4470869549312187E-2</v>
      </c>
      <c r="Q34" s="16">
        <f t="shared" si="20"/>
        <v>1.6971129137020056E-2</v>
      </c>
      <c r="R34" s="16">
        <f t="shared" si="20"/>
        <v>1.4932364684485014E-2</v>
      </c>
      <c r="S34" s="16">
        <f t="shared" si="20"/>
        <v>1.4689191629937027E-2</v>
      </c>
      <c r="T34" s="16">
        <f t="shared" si="20"/>
        <v>1.6528914292918584E-2</v>
      </c>
      <c r="U34" s="16">
        <f t="shared" si="20"/>
        <v>1.5032177963490071E-2</v>
      </c>
      <c r="V34" s="16">
        <f t="shared" si="20"/>
        <v>1.3068006441415309E-2</v>
      </c>
      <c r="W34" s="16">
        <f t="shared" si="20"/>
        <v>1.20326028261694E-2</v>
      </c>
      <c r="X34" s="16">
        <f t="shared" si="20"/>
        <v>1.0307657001147701E-2</v>
      </c>
      <c r="Y34" s="16">
        <f t="shared" si="20"/>
        <v>1.1740187625294595E-2</v>
      </c>
      <c r="Z34" s="16">
        <f t="shared" si="20"/>
        <v>1.5071207770658726E-2</v>
      </c>
      <c r="AA34" s="16">
        <f t="shared" si="20"/>
        <v>1.4974693953961069E-2</v>
      </c>
      <c r="AB34" s="16">
        <f t="shared" si="20"/>
        <v>1.4898366305873012E-2</v>
      </c>
      <c r="AC34" s="16">
        <f t="shared" si="20"/>
        <v>1.5059594421171432E-2</v>
      </c>
      <c r="AD34" s="16">
        <f t="shared" si="20"/>
        <v>1.8446629211191397E-2</v>
      </c>
      <c r="AE34" s="61">
        <f t="shared" si="20"/>
        <v>1.8053460218263932E-2</v>
      </c>
      <c r="AF34" s="16">
        <f t="shared" si="20"/>
        <v>1.8115902373607655E-2</v>
      </c>
      <c r="AG34" s="16">
        <f t="shared" si="20"/>
        <v>1.8393616816337086E-2</v>
      </c>
      <c r="AH34" s="16">
        <f t="shared" si="20"/>
        <v>1.6988392613596401E-2</v>
      </c>
      <c r="AI34" s="61">
        <f t="shared" si="20"/>
        <v>1.7458710114536775E-2</v>
      </c>
      <c r="AJ34" s="61">
        <f t="shared" si="20"/>
        <v>1.8216072932450728E-2</v>
      </c>
      <c r="AO34" s="11" t="s">
        <v>8</v>
      </c>
    </row>
    <row r="35" spans="2:41">
      <c r="P35" s="23">
        <f>IF(SUM(P27:P34)=1,SUM(P27:P34),"Checksum Fail")</f>
        <v>1</v>
      </c>
      <c r="Q35" s="23">
        <f t="shared" ref="Q35:AJ35" si="22">IF(SUM(Q27:Q34)=1,SUM(Q27:Q34),"Checksum Fail")</f>
        <v>0.99999999999999978</v>
      </c>
      <c r="R35" s="23">
        <f t="shared" si="22"/>
        <v>1</v>
      </c>
      <c r="S35" s="23">
        <f t="shared" si="22"/>
        <v>0.99999999999999978</v>
      </c>
      <c r="T35" s="23" t="str">
        <f t="shared" si="22"/>
        <v>Checksum Fail</v>
      </c>
      <c r="U35" s="23">
        <f t="shared" si="22"/>
        <v>1</v>
      </c>
      <c r="V35" s="23">
        <f t="shared" si="22"/>
        <v>1.0000000000000002</v>
      </c>
      <c r="W35" s="23">
        <f t="shared" si="22"/>
        <v>0.99999999999999989</v>
      </c>
      <c r="X35" s="23">
        <f t="shared" si="22"/>
        <v>1</v>
      </c>
      <c r="Y35" s="23">
        <f t="shared" si="22"/>
        <v>1.0000000000000002</v>
      </c>
      <c r="Z35" s="23">
        <f t="shared" si="22"/>
        <v>0.99999999999999978</v>
      </c>
      <c r="AA35" s="23">
        <f t="shared" si="22"/>
        <v>1</v>
      </c>
      <c r="AB35" s="23">
        <f t="shared" si="22"/>
        <v>1.0000000000000002</v>
      </c>
      <c r="AC35" s="23">
        <f t="shared" si="22"/>
        <v>1</v>
      </c>
      <c r="AD35" s="23">
        <f t="shared" si="22"/>
        <v>1</v>
      </c>
      <c r="AE35" s="63">
        <f t="shared" si="22"/>
        <v>0.99999999999999989</v>
      </c>
      <c r="AF35" s="23">
        <f t="shared" si="22"/>
        <v>1</v>
      </c>
      <c r="AG35" s="23">
        <f t="shared" si="22"/>
        <v>1</v>
      </c>
      <c r="AH35" s="23">
        <f t="shared" si="22"/>
        <v>0.99999999999999967</v>
      </c>
      <c r="AI35" s="63">
        <f t="shared" si="22"/>
        <v>0.99999999999999956</v>
      </c>
      <c r="AJ35" s="63">
        <f t="shared" si="22"/>
        <v>1</v>
      </c>
    </row>
    <row r="36" spans="2:41">
      <c r="P36" s="23"/>
      <c r="T36" s="24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46F2-46FC-4A01-A88D-7B8212321A3F}">
  <sheetPr>
    <tabColor rgb="FF00B050"/>
  </sheetPr>
  <dimension ref="A1:AP31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O3" sqref="O3"/>
    </sheetView>
  </sheetViews>
  <sheetFormatPr defaultRowHeight="15"/>
  <cols>
    <col min="1" max="1" width="18" customWidth="1" collapsed="1"/>
    <col min="2" max="14" width="0" hidden="1" customWidth="1" collapsed="1"/>
    <col min="15" max="19" width="18" bestFit="1" customWidth="1" collapsed="1"/>
    <col min="20" max="34" width="19" bestFit="1" customWidth="1" collapsed="1"/>
    <col min="35" max="36" width="13.140625" customWidth="1" collapsed="1"/>
    <col min="37" max="37" width="8.5703125" customWidth="1" collapsed="1"/>
    <col min="38" max="38" width="9" bestFit="1" customWidth="1" collapsed="1"/>
    <col min="39" max="39" width="11.5703125" bestFit="1" customWidth="1" collapsed="1"/>
  </cols>
  <sheetData>
    <row r="1" spans="1:39" s="29" customFormat="1" ht="12.75">
      <c r="A1" s="28" t="s">
        <v>2</v>
      </c>
      <c r="B1" s="28" t="s">
        <v>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M1" s="30">
        <v>1000000000</v>
      </c>
    </row>
    <row r="2" spans="1:39" s="29" customFormat="1" ht="45">
      <c r="A2" s="31" t="s">
        <v>4</v>
      </c>
      <c r="B2" s="31">
        <v>1987</v>
      </c>
      <c r="C2" s="31">
        <v>1988</v>
      </c>
      <c r="D2" s="31">
        <v>1989</v>
      </c>
      <c r="E2" s="31">
        <v>1990</v>
      </c>
      <c r="F2" s="31">
        <v>1991</v>
      </c>
      <c r="G2" s="31">
        <v>1992</v>
      </c>
      <c r="H2" s="31">
        <v>1993</v>
      </c>
      <c r="I2" s="31">
        <v>1994</v>
      </c>
      <c r="J2" s="31">
        <v>1995</v>
      </c>
      <c r="K2" s="31">
        <v>1996</v>
      </c>
      <c r="L2" s="31">
        <v>1997</v>
      </c>
      <c r="M2" s="31">
        <v>1998</v>
      </c>
      <c r="N2" s="305" t="s">
        <v>391</v>
      </c>
      <c r="O2" s="306" t="s">
        <v>364</v>
      </c>
      <c r="P2" s="307" t="s">
        <v>365</v>
      </c>
      <c r="Q2" s="308" t="s">
        <v>366</v>
      </c>
      <c r="R2" s="309" t="s">
        <v>367</v>
      </c>
      <c r="S2" s="310" t="s">
        <v>368</v>
      </c>
      <c r="T2" s="311" t="s">
        <v>369</v>
      </c>
      <c r="U2" s="312" t="s">
        <v>370</v>
      </c>
      <c r="V2" s="313" t="s">
        <v>371</v>
      </c>
      <c r="W2" s="314" t="s">
        <v>372</v>
      </c>
      <c r="X2" s="315" t="s">
        <v>373</v>
      </c>
      <c r="Y2" s="316" t="s">
        <v>374</v>
      </c>
      <c r="Z2" s="317" t="s">
        <v>375</v>
      </c>
      <c r="AA2" s="318" t="s">
        <v>376</v>
      </c>
      <c r="AB2" s="319" t="s">
        <v>377</v>
      </c>
      <c r="AC2" s="320" t="s">
        <v>378</v>
      </c>
      <c r="AD2" s="321" t="s">
        <v>379</v>
      </c>
      <c r="AE2" s="322" t="s">
        <v>380</v>
      </c>
      <c r="AF2" s="323" t="s">
        <v>381</v>
      </c>
      <c r="AG2" s="324" t="s">
        <v>382</v>
      </c>
      <c r="AH2" s="325" t="s">
        <v>383</v>
      </c>
      <c r="AI2" s="326" t="s">
        <v>384</v>
      </c>
      <c r="AJ2" s="327" t="s">
        <v>385</v>
      </c>
      <c r="AK2" s="31" t="s">
        <v>5</v>
      </c>
    </row>
    <row r="3" spans="1:39" s="29" customFormat="1">
      <c r="A3" s="32" t="s">
        <v>15</v>
      </c>
      <c r="C3" s="29">
        <v>2935000</v>
      </c>
      <c r="D3" s="29">
        <v>500429000</v>
      </c>
      <c r="E3" s="29">
        <v>8136026114</v>
      </c>
      <c r="F3" s="29">
        <v>9336257603</v>
      </c>
      <c r="G3" s="29">
        <v>8894313162</v>
      </c>
      <c r="H3" s="29">
        <v>6871430089</v>
      </c>
      <c r="I3" s="29">
        <v>7924352924</v>
      </c>
      <c r="J3" s="29">
        <v>8346113294</v>
      </c>
      <c r="K3" s="29">
        <v>7637315066</v>
      </c>
      <c r="L3" s="29">
        <v>8136289486</v>
      </c>
      <c r="M3" s="29">
        <v>8782761285</v>
      </c>
      <c r="N3" s="328" t="s">
        <v>19</v>
      </c>
      <c r="O3" s="337">
        <v>18520593410.702</v>
      </c>
      <c r="P3" s="346">
        <v>18516944604.762901</v>
      </c>
      <c r="Q3" s="355">
        <v>22893849727.764702</v>
      </c>
      <c r="R3" s="364">
        <v>30427749422.818199</v>
      </c>
      <c r="S3" s="373">
        <v>36061861457.757599</v>
      </c>
      <c r="T3" s="382">
        <v>40240127341.825104</v>
      </c>
      <c r="U3" s="391">
        <v>45356145382.117798</v>
      </c>
      <c r="V3" s="400">
        <v>50105464647.889801</v>
      </c>
      <c r="W3" s="409">
        <v>56960265887.2556</v>
      </c>
      <c r="X3" s="418">
        <v>60684898172.906097</v>
      </c>
      <c r="Y3" s="427">
        <v>61515049107.310699</v>
      </c>
      <c r="Z3" s="436">
        <v>59243877642.225098</v>
      </c>
      <c r="AA3" s="445">
        <v>56090555906.088501</v>
      </c>
      <c r="AB3" s="454">
        <v>50090326252.323997</v>
      </c>
      <c r="AC3" s="463">
        <v>43448435621.969398</v>
      </c>
      <c r="AD3" s="471">
        <v>42822416367.170998</v>
      </c>
      <c r="AE3" s="480">
        <v>44425199531.580101</v>
      </c>
      <c r="AF3" s="489">
        <v>46981589971.897301</v>
      </c>
      <c r="AG3" s="498">
        <v>51542966576.109497</v>
      </c>
      <c r="AH3" s="507">
        <v>55861454881.723404</v>
      </c>
      <c r="AI3" s="516">
        <v>58487862619.998001</v>
      </c>
      <c r="AJ3" s="525">
        <v>58385009010.485603</v>
      </c>
      <c r="AK3" s="29">
        <v>507400462057.85413</v>
      </c>
    </row>
    <row r="4" spans="1:39" s="29" customFormat="1">
      <c r="A4" s="32" t="s">
        <v>16</v>
      </c>
      <c r="C4" s="29">
        <v>626000</v>
      </c>
      <c r="D4" s="29">
        <v>363407000</v>
      </c>
      <c r="E4" s="29">
        <v>9917986778</v>
      </c>
      <c r="F4" s="29">
        <v>16242861437</v>
      </c>
      <c r="G4" s="29">
        <v>15524435475</v>
      </c>
      <c r="H4" s="29">
        <v>14633335832</v>
      </c>
      <c r="I4" s="29">
        <v>17435860353</v>
      </c>
      <c r="J4" s="29">
        <v>17274471902</v>
      </c>
      <c r="K4" s="29">
        <v>17680926901</v>
      </c>
      <c r="L4" s="29">
        <v>17483173346</v>
      </c>
      <c r="M4" s="29">
        <v>17172823946</v>
      </c>
      <c r="N4" s="329" t="s">
        <v>17</v>
      </c>
      <c r="O4" s="338">
        <v>7200503983.7209997</v>
      </c>
      <c r="P4" s="347">
        <v>7528808425.9988003</v>
      </c>
      <c r="Q4" s="356">
        <v>8269334604.0586996</v>
      </c>
      <c r="R4" s="365">
        <v>10185234830.7847</v>
      </c>
      <c r="S4" s="374">
        <v>12573750484.056299</v>
      </c>
      <c r="T4" s="383">
        <v>13205637590.3391</v>
      </c>
      <c r="U4" s="392">
        <v>14171213668.489799</v>
      </c>
      <c r="V4" s="401">
        <v>15045968265.383801</v>
      </c>
      <c r="W4" s="410">
        <v>15529095502.7969</v>
      </c>
      <c r="X4" s="419">
        <v>16420721092.098499</v>
      </c>
      <c r="Y4" s="428">
        <v>16773840348.909</v>
      </c>
      <c r="Z4" s="437">
        <v>18031805136.1003</v>
      </c>
      <c r="AA4" s="446">
        <v>16921868268.0238</v>
      </c>
      <c r="AB4" s="455">
        <v>15039069395.4993</v>
      </c>
      <c r="AC4" s="464">
        <v>14325467013.983101</v>
      </c>
      <c r="AD4" s="472">
        <v>13520111504.7757</v>
      </c>
      <c r="AE4" s="481">
        <v>15040401629.9816</v>
      </c>
      <c r="AF4" s="490">
        <v>15399938671.615801</v>
      </c>
      <c r="AG4" s="499">
        <v>17790498321.228802</v>
      </c>
      <c r="AH4" s="508">
        <v>18915546453.396999</v>
      </c>
      <c r="AI4" s="517">
        <v>21485675563.744801</v>
      </c>
      <c r="AJ4" s="526">
        <v>19224455969.5909</v>
      </c>
      <c r="AK4" s="29">
        <v>891136562002.77051</v>
      </c>
    </row>
    <row r="5" spans="1:39" s="29" customFormat="1">
      <c r="A5" s="32" t="s">
        <v>17</v>
      </c>
      <c r="B5" s="29">
        <v>-171000</v>
      </c>
      <c r="C5" s="29">
        <v>91000</v>
      </c>
      <c r="D5" s="29">
        <v>26336000</v>
      </c>
      <c r="E5" s="29">
        <v>2876446799</v>
      </c>
      <c r="F5" s="29">
        <v>4031151627</v>
      </c>
      <c r="G5" s="29">
        <v>4744641924</v>
      </c>
      <c r="H5" s="29">
        <v>4411252351</v>
      </c>
      <c r="I5" s="29">
        <v>4760571526</v>
      </c>
      <c r="J5" s="29">
        <v>4941717665</v>
      </c>
      <c r="K5" s="29">
        <v>5331199501</v>
      </c>
      <c r="L5" s="29">
        <v>5026396149</v>
      </c>
      <c r="M5" s="29">
        <v>5286596031</v>
      </c>
      <c r="N5" s="330" t="s">
        <v>15</v>
      </c>
      <c r="O5" s="339">
        <v>8561801046.1415997</v>
      </c>
      <c r="P5" s="348">
        <v>9758469753.9395008</v>
      </c>
      <c r="Q5" s="357">
        <v>10670027377.2097</v>
      </c>
      <c r="R5" s="366">
        <v>12995503451.049</v>
      </c>
      <c r="S5" s="375">
        <v>13322912995.391399</v>
      </c>
      <c r="T5" s="384">
        <v>16204136660.306601</v>
      </c>
      <c r="U5" s="393">
        <v>16398866016.988001</v>
      </c>
      <c r="V5" s="402">
        <v>17490214364.007801</v>
      </c>
      <c r="W5" s="411">
        <v>20270760447.5014</v>
      </c>
      <c r="X5" s="420">
        <v>21809499865.109699</v>
      </c>
      <c r="Y5" s="429">
        <v>21098561446.2976</v>
      </c>
      <c r="Z5" s="438">
        <v>24527212933.308899</v>
      </c>
      <c r="AA5" s="447">
        <v>26801864914.612801</v>
      </c>
      <c r="AB5" s="456">
        <v>21995150570.543301</v>
      </c>
      <c r="AC5" s="465">
        <v>23525083266.937302</v>
      </c>
      <c r="AD5" s="473">
        <v>22534483248.403099</v>
      </c>
      <c r="AE5" s="482">
        <v>23028316947.089901</v>
      </c>
      <c r="AF5" s="491">
        <v>26364344189.225101</v>
      </c>
      <c r="AG5" s="500">
        <v>28982169383.435398</v>
      </c>
      <c r="AH5" s="509">
        <v>29825062105.101299</v>
      </c>
      <c r="AI5" s="518">
        <v>29238661666.1894</v>
      </c>
      <c r="AJ5" s="527">
        <v>29017615052.867599</v>
      </c>
      <c r="AK5" s="29">
        <v>350596555969.6803</v>
      </c>
    </row>
    <row r="6" spans="1:39" s="29" customFormat="1">
      <c r="A6" s="32" t="s">
        <v>18</v>
      </c>
      <c r="C6" s="29">
        <v>25000</v>
      </c>
      <c r="D6" s="29">
        <v>207000</v>
      </c>
      <c r="E6" s="29">
        <v>917522000</v>
      </c>
      <c r="F6" s="29">
        <v>597041920</v>
      </c>
      <c r="G6" s="29">
        <v>735888108</v>
      </c>
      <c r="H6" s="29">
        <v>693627610</v>
      </c>
      <c r="I6" s="29">
        <v>829591436</v>
      </c>
      <c r="J6" s="29">
        <v>1729592044</v>
      </c>
      <c r="K6" s="29">
        <v>1749694962</v>
      </c>
      <c r="L6" s="29">
        <v>2653300460</v>
      </c>
      <c r="M6" s="29">
        <v>2994392962</v>
      </c>
      <c r="N6" s="331" t="s">
        <v>16</v>
      </c>
      <c r="O6" s="340">
        <v>17072537941.774799</v>
      </c>
      <c r="P6" s="349">
        <v>19081439777.1096</v>
      </c>
      <c r="Q6" s="358">
        <v>21172652192.044399</v>
      </c>
      <c r="R6" s="367">
        <v>27544417369.341499</v>
      </c>
      <c r="S6" s="376">
        <v>27417964077.1255</v>
      </c>
      <c r="T6" s="385">
        <v>30151095484.707001</v>
      </c>
      <c r="U6" s="394">
        <v>35436139336.950699</v>
      </c>
      <c r="V6" s="403">
        <v>35378803034.401001</v>
      </c>
      <c r="W6" s="412">
        <v>44546061012.561302</v>
      </c>
      <c r="X6" s="421">
        <v>52905089188.146301</v>
      </c>
      <c r="Y6" s="430">
        <v>48106712038.492599</v>
      </c>
      <c r="Z6" s="439">
        <v>41928611077.148201</v>
      </c>
      <c r="AA6" s="448">
        <v>38849773435.116501</v>
      </c>
      <c r="AB6" s="457">
        <v>31585637642.973099</v>
      </c>
      <c r="AC6" s="466">
        <v>34068565171.800701</v>
      </c>
      <c r="AD6" s="474">
        <v>30057034304.243301</v>
      </c>
      <c r="AE6" s="483">
        <v>30145031141.234299</v>
      </c>
      <c r="AF6" s="492">
        <v>29802596774.8811</v>
      </c>
      <c r="AG6" s="501">
        <v>37098074948.797302</v>
      </c>
      <c r="AH6" s="510">
        <v>41790076649.572098</v>
      </c>
      <c r="AI6" s="519">
        <v>49124253216.166298</v>
      </c>
      <c r="AJ6" s="528">
        <v>38893277806.490303</v>
      </c>
      <c r="AK6" s="29">
        <v>244309910524.55478</v>
      </c>
    </row>
    <row r="7" spans="1:39" s="29" customFormat="1">
      <c r="A7" s="32" t="s">
        <v>13</v>
      </c>
      <c r="D7" s="29">
        <v>0</v>
      </c>
      <c r="E7" s="29">
        <v>0</v>
      </c>
      <c r="N7" s="332" t="s">
        <v>18</v>
      </c>
      <c r="O7" s="341">
        <v>2206554815.8007998</v>
      </c>
      <c r="P7" s="350">
        <v>3356057051.2363</v>
      </c>
      <c r="Q7" s="359">
        <v>5353433907.9385004</v>
      </c>
      <c r="R7" s="368">
        <v>7128769923.96</v>
      </c>
      <c r="S7" s="377">
        <v>6472680683.7143002</v>
      </c>
      <c r="T7" s="386">
        <v>8011111267.0004997</v>
      </c>
      <c r="U7" s="395">
        <v>9433878304.0825996</v>
      </c>
      <c r="V7" s="404">
        <v>10713408949.4613</v>
      </c>
      <c r="W7" s="413">
        <v>10880534664.92</v>
      </c>
      <c r="X7" s="422">
        <v>13674754565.311701</v>
      </c>
      <c r="Y7" s="431">
        <v>12939215879.3626</v>
      </c>
      <c r="Z7" s="440">
        <v>13924617700.944401</v>
      </c>
      <c r="AA7" s="449">
        <v>13708931901.9753</v>
      </c>
      <c r="AB7" s="458">
        <v>13363623688.661301</v>
      </c>
      <c r="AC7" s="467">
        <v>14209286517.6201</v>
      </c>
      <c r="AD7" s="475">
        <v>12704542512.380899</v>
      </c>
      <c r="AE7" s="484">
        <v>13357946778.296</v>
      </c>
      <c r="AF7" s="493">
        <v>13666459995.0611</v>
      </c>
      <c r="AG7" s="502">
        <v>13958280278.566999</v>
      </c>
      <c r="AH7" s="511">
        <v>14192470021.4277</v>
      </c>
      <c r="AI7" s="520">
        <v>14679398988.334499</v>
      </c>
      <c r="AJ7" s="529">
        <v>15337606445.871599</v>
      </c>
      <c r="AK7" s="29">
        <v>367014386.21469998</v>
      </c>
    </row>
    <row r="8" spans="1:39" s="29" customFormat="1">
      <c r="A8" s="32" t="s">
        <v>19</v>
      </c>
      <c r="C8" s="29">
        <v>283000</v>
      </c>
      <c r="D8" s="29">
        <v>90702000</v>
      </c>
      <c r="E8" s="29">
        <v>10239338835</v>
      </c>
      <c r="F8" s="29">
        <v>12832236006</v>
      </c>
      <c r="G8" s="29">
        <v>13007144941</v>
      </c>
      <c r="H8" s="29">
        <v>13692912324</v>
      </c>
      <c r="I8" s="29">
        <v>13967968086</v>
      </c>
      <c r="J8" s="29">
        <v>13825939781</v>
      </c>
      <c r="K8" s="29">
        <v>14465860834</v>
      </c>
      <c r="L8" s="29">
        <v>14453398882</v>
      </c>
      <c r="M8" s="29">
        <v>15467712497</v>
      </c>
      <c r="N8" s="333" t="s">
        <v>21</v>
      </c>
      <c r="O8" s="342">
        <v>18975571688.195202</v>
      </c>
      <c r="P8" s="351">
        <v>20659939450.0872</v>
      </c>
      <c r="Q8" s="360">
        <v>24447959897.318298</v>
      </c>
      <c r="R8" s="369">
        <v>28293381987.8419</v>
      </c>
      <c r="S8" s="378">
        <v>29933848137.3657</v>
      </c>
      <c r="T8" s="387">
        <v>34308479488.283798</v>
      </c>
      <c r="U8" s="396">
        <v>37917799020.3451</v>
      </c>
      <c r="V8" s="405">
        <v>40740659030.874496</v>
      </c>
      <c r="W8" s="414">
        <v>39515918070.894402</v>
      </c>
      <c r="X8" s="423">
        <v>41998376180.222298</v>
      </c>
      <c r="Y8" s="432">
        <v>39753925416.627197</v>
      </c>
      <c r="Z8" s="441">
        <v>37470739089.002899</v>
      </c>
      <c r="AA8" s="450">
        <v>33395994906.279099</v>
      </c>
      <c r="AB8" s="459">
        <v>26566746535.464001</v>
      </c>
      <c r="AC8" s="468">
        <v>24194265869.928299</v>
      </c>
      <c r="AD8" s="476">
        <v>22527325311.6689</v>
      </c>
      <c r="AE8" s="485">
        <v>23414434474.478001</v>
      </c>
      <c r="AF8" s="494">
        <v>24590720482.705399</v>
      </c>
      <c r="AG8" s="503">
        <v>26150331530.954102</v>
      </c>
      <c r="AH8" s="512">
        <v>29756218178.5443</v>
      </c>
      <c r="AI8" s="521">
        <v>30219025303.333698</v>
      </c>
      <c r="AJ8" s="530">
        <v>31432718613.424702</v>
      </c>
      <c r="AK8" s="29">
        <v>1089555984926.8739</v>
      </c>
    </row>
    <row r="9" spans="1:39" s="29" customFormat="1">
      <c r="A9" s="32" t="s">
        <v>20</v>
      </c>
      <c r="C9" s="29">
        <v>2975670</v>
      </c>
      <c r="D9" s="29">
        <v>558369946</v>
      </c>
      <c r="E9" s="29">
        <v>68380721115</v>
      </c>
      <c r="F9" s="29">
        <v>73383395678</v>
      </c>
      <c r="G9" s="29">
        <v>60090730088</v>
      </c>
      <c r="H9" s="29">
        <v>60299705534</v>
      </c>
      <c r="I9" s="29">
        <v>51512841085</v>
      </c>
      <c r="J9" s="29">
        <v>49691607958</v>
      </c>
      <c r="K9" s="29">
        <v>52193436723</v>
      </c>
      <c r="L9" s="29">
        <v>49278780640</v>
      </c>
      <c r="M9" s="29">
        <v>48098195391</v>
      </c>
      <c r="N9" s="334" t="s">
        <v>20</v>
      </c>
      <c r="O9" s="343">
        <v>56053927351.513397</v>
      </c>
      <c r="P9" s="352">
        <v>60938738426.884102</v>
      </c>
      <c r="Q9" s="361">
        <v>71461512674.124802</v>
      </c>
      <c r="R9" s="370">
        <v>89236075696.355194</v>
      </c>
      <c r="S9" s="379">
        <v>97311035609.187195</v>
      </c>
      <c r="T9" s="388">
        <v>113815634330.97929</v>
      </c>
      <c r="U9" s="397">
        <v>123179095749.3159</v>
      </c>
      <c r="V9" s="406">
        <v>145952938849.22501</v>
      </c>
      <c r="W9" s="415">
        <v>175553292208.41599</v>
      </c>
      <c r="X9" s="424">
        <v>154866348663.7258</v>
      </c>
      <c r="Y9" s="433">
        <v>149637786230.3465</v>
      </c>
      <c r="Z9" s="442">
        <v>159043208748.82169</v>
      </c>
      <c r="AA9" s="451">
        <v>149815557582.45599</v>
      </c>
      <c r="AB9" s="460">
        <v>133390479617.4637</v>
      </c>
      <c r="AC9" s="469">
        <v>116855299243.5905</v>
      </c>
      <c r="AD9" s="477">
        <v>120824222887.3481</v>
      </c>
      <c r="AE9" s="486">
        <v>142736397023.078</v>
      </c>
      <c r="AF9" s="495">
        <v>156006163625.16321</v>
      </c>
      <c r="AG9" s="504">
        <v>173453003552.92969</v>
      </c>
      <c r="AH9" s="513">
        <v>185484166269.4617</v>
      </c>
      <c r="AI9" s="522">
        <v>211845438147.19308</v>
      </c>
      <c r="AJ9" s="531">
        <v>187188044201.3063</v>
      </c>
      <c r="AK9" s="29">
        <v>3567154940056.5127</v>
      </c>
    </row>
    <row r="10" spans="1:39" s="29" customFormat="1">
      <c r="A10" s="32" t="s">
        <v>21</v>
      </c>
      <c r="C10" s="29">
        <v>717000</v>
      </c>
      <c r="D10" s="29">
        <v>97233000</v>
      </c>
      <c r="E10" s="29">
        <v>19882087764</v>
      </c>
      <c r="F10" s="29">
        <v>19731249573</v>
      </c>
      <c r="G10" s="29">
        <v>20409506852</v>
      </c>
      <c r="H10" s="29">
        <v>20771118402</v>
      </c>
      <c r="I10" s="29">
        <v>20730717315</v>
      </c>
      <c r="J10" s="29">
        <v>20782572224</v>
      </c>
      <c r="K10" s="29">
        <v>19390345111</v>
      </c>
      <c r="L10" s="29">
        <v>18950812916</v>
      </c>
      <c r="M10" s="29">
        <v>19163400055</v>
      </c>
      <c r="N10" s="335" t="s">
        <v>392</v>
      </c>
      <c r="O10" s="344">
        <v>3539978909</v>
      </c>
      <c r="P10" s="353">
        <v>4114617850</v>
      </c>
      <c r="Q10" s="362">
        <v>5406158242</v>
      </c>
      <c r="R10" s="371">
        <v>5644483530.7694998</v>
      </c>
      <c r="S10" s="380">
        <v>6524579126.4708996</v>
      </c>
      <c r="T10" s="389">
        <v>9564497100.7392006</v>
      </c>
      <c r="U10" s="398">
        <v>13080677125.2278</v>
      </c>
      <c r="V10" s="407">
        <v>12521122660.2773</v>
      </c>
      <c r="W10" s="416">
        <v>14398686452.3647</v>
      </c>
      <c r="X10" s="425">
        <v>18721536325.423199</v>
      </c>
      <c r="Y10" s="434">
        <v>12353941753.2971</v>
      </c>
      <c r="Z10" s="443">
        <v>14004241053.2505</v>
      </c>
      <c r="AA10" s="452">
        <v>21690447759.832401</v>
      </c>
      <c r="AB10" s="461">
        <v>14231146403.2733</v>
      </c>
      <c r="AC10" s="470">
        <v>12423958605.583401</v>
      </c>
      <c r="AD10" s="478">
        <v>8942500936.2245998</v>
      </c>
      <c r="AE10" s="487">
        <v>5879211092.2971001</v>
      </c>
      <c r="AF10" s="496">
        <v>7570267424.2692003</v>
      </c>
      <c r="AG10" s="505">
        <v>9657680562.9594002</v>
      </c>
      <c r="AH10" s="514">
        <v>7726653536.2816</v>
      </c>
      <c r="AI10" s="523">
        <v>6227019184.4963999</v>
      </c>
      <c r="AJ10" s="532">
        <v>7034032800.8822002</v>
      </c>
      <c r="AK10" s="29">
        <v>826512505068.16418</v>
      </c>
    </row>
    <row r="11" spans="1:39" s="29" customFormat="1" ht="30">
      <c r="A11" s="33" t="s">
        <v>5</v>
      </c>
      <c r="B11" s="34">
        <v>-171000</v>
      </c>
      <c r="C11" s="34">
        <v>7652670</v>
      </c>
      <c r="D11" s="34">
        <v>1636683946</v>
      </c>
      <c r="E11" s="34">
        <v>120350129405</v>
      </c>
      <c r="F11" s="34">
        <v>136154193844</v>
      </c>
      <c r="G11" s="34">
        <v>123406660550</v>
      </c>
      <c r="H11" s="34">
        <v>121373382142</v>
      </c>
      <c r="I11" s="34">
        <v>117161902725</v>
      </c>
      <c r="J11" s="34">
        <v>116592014868</v>
      </c>
      <c r="K11" s="34">
        <v>118448779098</v>
      </c>
      <c r="L11" s="34">
        <v>115982151879</v>
      </c>
      <c r="M11" s="34">
        <v>116965882167</v>
      </c>
      <c r="N11" s="336" t="s">
        <v>51</v>
      </c>
      <c r="O11" s="345">
        <v>29507158.538600001</v>
      </c>
      <c r="P11" s="354">
        <v>9838575.9425000008</v>
      </c>
      <c r="Q11" s="363">
        <v>84083862.295499995</v>
      </c>
      <c r="R11" s="372">
        <v>75741000.173999995</v>
      </c>
      <c r="S11" s="381">
        <v>7078195.7826000005</v>
      </c>
      <c r="T11" s="390">
        <v>3802636.1222999999</v>
      </c>
      <c r="U11" s="399">
        <v>109748294.80769999</v>
      </c>
      <c r="V11" s="408">
        <v>18047585.049899999</v>
      </c>
      <c r="W11" s="417">
        <v>368043.21920000005</v>
      </c>
      <c r="X11" s="426">
        <v>986168.13329999999</v>
      </c>
      <c r="Y11" s="435">
        <v>-253919.658</v>
      </c>
      <c r="Z11" s="444">
        <v>-140825.10130000001</v>
      </c>
      <c r="AA11" s="453">
        <v>-6477.8001000000004</v>
      </c>
      <c r="AB11" s="462">
        <v>-99723.120599999995</v>
      </c>
      <c r="AC11" s="34"/>
      <c r="AD11" s="479">
        <v>30000</v>
      </c>
      <c r="AE11" s="488">
        <v>3581529.4308000002</v>
      </c>
      <c r="AF11" s="497">
        <v>1345607</v>
      </c>
      <c r="AG11" s="506">
        <v>-212795.36720000001</v>
      </c>
      <c r="AH11" s="515">
        <v>465885</v>
      </c>
      <c r="AI11" s="524">
        <v>314555.625</v>
      </c>
      <c r="AJ11" s="533">
        <v>386316</v>
      </c>
      <c r="AK11" s="34">
        <v>7477033934992.625</v>
      </c>
    </row>
    <row r="12" spans="1:39" s="29" customFormat="1" ht="12.75"/>
    <row r="13" spans="1:39" s="29" customFormat="1" ht="12.75"/>
    <row r="14" spans="1:39" s="29" customFormat="1" ht="30">
      <c r="A14" s="125" t="s">
        <v>363</v>
      </c>
      <c r="B14" s="126" t="s">
        <v>364</v>
      </c>
      <c r="C14" s="127" t="s">
        <v>365</v>
      </c>
      <c r="D14" s="128" t="s">
        <v>366</v>
      </c>
      <c r="E14" s="129" t="s">
        <v>367</v>
      </c>
      <c r="F14" s="130" t="s">
        <v>368</v>
      </c>
      <c r="G14" s="131" t="s">
        <v>369</v>
      </c>
      <c r="H14" s="132" t="s">
        <v>370</v>
      </c>
      <c r="I14" s="133" t="s">
        <v>371</v>
      </c>
      <c r="J14" s="134" t="s">
        <v>372</v>
      </c>
      <c r="K14" s="135" t="s">
        <v>373</v>
      </c>
      <c r="L14" s="136" t="s">
        <v>374</v>
      </c>
      <c r="M14" s="185" t="s">
        <v>363</v>
      </c>
      <c r="N14" s="191" t="s">
        <v>363</v>
      </c>
      <c r="O14" s="192" t="s">
        <v>364</v>
      </c>
      <c r="P14" s="193" t="s">
        <v>365</v>
      </c>
      <c r="Q14" s="194" t="s">
        <v>366</v>
      </c>
      <c r="R14" s="195" t="s">
        <v>367</v>
      </c>
      <c r="S14" s="196" t="s">
        <v>368</v>
      </c>
      <c r="T14" s="197" t="s">
        <v>369</v>
      </c>
      <c r="U14" s="198" t="s">
        <v>370</v>
      </c>
      <c r="V14" s="199" t="s">
        <v>371</v>
      </c>
      <c r="W14" s="200" t="s">
        <v>372</v>
      </c>
      <c r="X14" s="201" t="s">
        <v>373</v>
      </c>
      <c r="Y14" s="202" t="s">
        <v>374</v>
      </c>
      <c r="Z14" s="203" t="s">
        <v>375</v>
      </c>
      <c r="AA14" s="204" t="s">
        <v>376</v>
      </c>
      <c r="AB14" s="205" t="s">
        <v>377</v>
      </c>
      <c r="AC14" s="206" t="s">
        <v>378</v>
      </c>
      <c r="AD14" s="207" t="s">
        <v>379</v>
      </c>
      <c r="AE14" s="208" t="s">
        <v>380</v>
      </c>
      <c r="AF14" s="209" t="s">
        <v>381</v>
      </c>
      <c r="AG14" s="210" t="s">
        <v>382</v>
      </c>
      <c r="AH14" s="211" t="s">
        <v>383</v>
      </c>
      <c r="AI14" s="212" t="s">
        <v>384</v>
      </c>
      <c r="AJ14" s="213" t="s">
        <v>385</v>
      </c>
    </row>
    <row r="15" spans="1:39" s="29" customFormat="1" ht="30">
      <c r="A15" s="137" t="s">
        <v>73</v>
      </c>
      <c r="B15" s="141">
        <f>B9</f>
        <v>59593906260.513397</v>
      </c>
      <c r="C15" s="145">
        <f>C9</f>
        <v>65053356276.884102</v>
      </c>
      <c r="D15" s="149">
        <f t="shared" ref="D15:N15" si="0">D9</f>
        <v>76867670916.124802</v>
      </c>
      <c r="E15" s="153">
        <f t="shared" si="0"/>
        <v>94880559227.124695</v>
      </c>
      <c r="F15" s="157">
        <f t="shared" si="0"/>
        <v>103835614735.6581</v>
      </c>
      <c r="G15" s="161">
        <f t="shared" si="0"/>
        <v>123380131431.71851</v>
      </c>
      <c r="H15" s="165">
        <f t="shared" si="0"/>
        <v>136259772874.5437</v>
      </c>
      <c r="I15" s="169">
        <f t="shared" si="0"/>
        <v>158474061509.50229</v>
      </c>
      <c r="J15" s="173">
        <f t="shared" si="0"/>
        <v>189951978660.7807</v>
      </c>
      <c r="K15" s="177">
        <f t="shared" si="0"/>
        <v>173587884989.14899</v>
      </c>
      <c r="L15" s="181">
        <f t="shared" si="0"/>
        <v>161991727983.64359</v>
      </c>
      <c r="M15" s="186" t="str">
        <f t="shared" si="0"/>
        <v>Products (All)</v>
      </c>
      <c r="N15" s="214" t="str">
        <f t="shared" si="0"/>
        <v>Products (All)</v>
      </c>
      <c r="O15" s="218">
        <v>59593906260.513397</v>
      </c>
      <c r="P15" s="222">
        <v>65053356276.884102</v>
      </c>
      <c r="Q15" s="226">
        <v>76867670916.124802</v>
      </c>
      <c r="R15" s="230">
        <v>94880559227.124695</v>
      </c>
      <c r="S15" s="234">
        <v>103835614735.6581</v>
      </c>
      <c r="T15" s="238">
        <v>123380131431.71851</v>
      </c>
      <c r="U15" s="242">
        <v>136259772874.5437</v>
      </c>
      <c r="V15" s="246">
        <v>158474061509.50229</v>
      </c>
      <c r="W15" s="250">
        <v>189951978660.7807</v>
      </c>
      <c r="X15" s="254">
        <v>173587884989.14899</v>
      </c>
      <c r="Y15" s="258">
        <v>161991727983.64359</v>
      </c>
      <c r="Z15" s="262">
        <v>173047449802.0722</v>
      </c>
      <c r="AA15" s="266">
        <v>171506005342.28839</v>
      </c>
      <c r="AB15" s="270">
        <v>147621626020.737</v>
      </c>
      <c r="AC15" s="274">
        <v>129279257849.1739</v>
      </c>
      <c r="AD15" s="277">
        <v>129766723823.57271</v>
      </c>
      <c r="AE15" s="281">
        <v>148615608115.37509</v>
      </c>
      <c r="AF15" s="285">
        <v>163576431049.4324</v>
      </c>
      <c r="AG15" s="289">
        <v>183110684115.8891</v>
      </c>
      <c r="AH15" s="293">
        <v>193210819805.74329</v>
      </c>
      <c r="AI15" s="297">
        <v>218072457331.68951</v>
      </c>
      <c r="AJ15" s="301">
        <v>194222077002.18851</v>
      </c>
    </row>
    <row r="16" spans="1:39" s="29" customFormat="1">
      <c r="A16" s="138" t="s">
        <v>21</v>
      </c>
      <c r="B16" s="142">
        <f>SUM(B3:B6,B8)</f>
        <v>18975571688.195202</v>
      </c>
      <c r="C16" s="146">
        <f>SUM(C3:C6,C8)</f>
        <v>20659939450.0872</v>
      </c>
      <c r="D16" s="150">
        <f t="shared" ref="D16:N16" si="1">SUM(D3:D6,D8)</f>
        <v>24447959897.318298</v>
      </c>
      <c r="E16" s="154">
        <f t="shared" si="1"/>
        <v>28293381987.8419</v>
      </c>
      <c r="F16" s="158">
        <f t="shared" si="1"/>
        <v>29933848137.3657</v>
      </c>
      <c r="G16" s="162">
        <f t="shared" si="1"/>
        <v>34308479488.283798</v>
      </c>
      <c r="H16" s="166">
        <f t="shared" si="1"/>
        <v>37917799020.3451</v>
      </c>
      <c r="I16" s="170">
        <f t="shared" si="1"/>
        <v>40740659030.874496</v>
      </c>
      <c r="J16" s="174">
        <f t="shared" si="1"/>
        <v>39515918070.894402</v>
      </c>
      <c r="K16" s="178">
        <f t="shared" si="1"/>
        <v>41998376180.222298</v>
      </c>
      <c r="L16" s="182">
        <f t="shared" si="1"/>
        <v>39753925416.627197</v>
      </c>
      <c r="M16" s="187" t="str">
        <f t="shared" si="1"/>
        <v>R&amp;D</v>
      </c>
      <c r="N16" s="215" t="str">
        <f t="shared" si="1"/>
        <v>R&amp;D</v>
      </c>
      <c r="O16" s="219">
        <v>18975571688.195202</v>
      </c>
      <c r="P16" s="223">
        <v>20659939450.0872</v>
      </c>
      <c r="Q16" s="227">
        <v>24447959897.318298</v>
      </c>
      <c r="R16" s="231">
        <v>28293381987.8419</v>
      </c>
      <c r="S16" s="235">
        <v>29933848137.3657</v>
      </c>
      <c r="T16" s="239">
        <v>34308479488.283798</v>
      </c>
      <c r="U16" s="243">
        <v>37917799020.3451</v>
      </c>
      <c r="V16" s="247">
        <v>40740659030.874496</v>
      </c>
      <c r="W16" s="251">
        <v>39515918070.894402</v>
      </c>
      <c r="X16" s="255">
        <v>41998376180.222298</v>
      </c>
      <c r="Y16" s="259">
        <v>39753925416.627197</v>
      </c>
      <c r="Z16" s="263">
        <v>37470739089.002899</v>
      </c>
      <c r="AA16" s="267">
        <v>33395994906.279099</v>
      </c>
      <c r="AB16" s="271">
        <v>26566746535.464001</v>
      </c>
      <c r="AC16" s="275">
        <v>24194265869.928299</v>
      </c>
      <c r="AD16" s="278">
        <v>22527325311.6689</v>
      </c>
      <c r="AE16" s="282">
        <v>23414434474.478001</v>
      </c>
      <c r="AF16" s="286">
        <v>24590720482.705399</v>
      </c>
      <c r="AG16" s="290">
        <v>26150331530.954102</v>
      </c>
      <c r="AH16" s="294">
        <v>29756218178.5443</v>
      </c>
      <c r="AI16" s="298">
        <v>30219025303.333698</v>
      </c>
      <c r="AJ16" s="302">
        <v>31432718613.424702</v>
      </c>
    </row>
    <row r="17" spans="1:42" s="29" customFormat="1" ht="45">
      <c r="A17" s="139" t="s">
        <v>74</v>
      </c>
      <c r="B17" s="143">
        <f>B10</f>
        <v>53561991198.140198</v>
      </c>
      <c r="C17" s="147">
        <f>C10</f>
        <v>58241719613.047096</v>
      </c>
      <c r="D17" s="151">
        <f t="shared" ref="D17:N17" si="2">D10</f>
        <v>68359297809.015999</v>
      </c>
      <c r="E17" s="155">
        <f t="shared" si="2"/>
        <v>88281674997.9534</v>
      </c>
      <c r="F17" s="159">
        <f t="shared" si="2"/>
        <v>95849169698.045105</v>
      </c>
      <c r="G17" s="163">
        <f t="shared" si="2"/>
        <v>107812108344.1783</v>
      </c>
      <c r="H17" s="167">
        <f t="shared" si="2"/>
        <v>120796242708.62891</v>
      </c>
      <c r="I17" s="171">
        <f t="shared" si="2"/>
        <v>128733859261.14371</v>
      </c>
      <c r="J17" s="175">
        <f t="shared" si="2"/>
        <v>148186717515.03519</v>
      </c>
      <c r="K17" s="179">
        <f t="shared" si="2"/>
        <v>165494962883.5723</v>
      </c>
      <c r="L17" s="183">
        <f t="shared" si="2"/>
        <v>160433378820.3725</v>
      </c>
      <c r="M17" s="188" t="str">
        <f t="shared" si="2"/>
        <v>Services (Non-R&amp;D)</v>
      </c>
      <c r="N17" s="216" t="str">
        <f t="shared" si="2"/>
        <v>Services (Non-R&amp;D)</v>
      </c>
      <c r="O17" s="220">
        <v>53561991198.140198</v>
      </c>
      <c r="P17" s="224">
        <v>58241719613.047096</v>
      </c>
      <c r="Q17" s="228">
        <v>68359297809.015999</v>
      </c>
      <c r="R17" s="232">
        <v>88281674997.9534</v>
      </c>
      <c r="S17" s="236">
        <v>95849169698.045105</v>
      </c>
      <c r="T17" s="240">
        <v>107812108344.1783</v>
      </c>
      <c r="U17" s="244">
        <v>120796242708.62891</v>
      </c>
      <c r="V17" s="248">
        <v>128733859261.14371</v>
      </c>
      <c r="W17" s="252">
        <v>148186717515.03519</v>
      </c>
      <c r="X17" s="256">
        <v>165494962883.5723</v>
      </c>
      <c r="Y17" s="260">
        <v>160433378820.3725</v>
      </c>
      <c r="Z17" s="264">
        <v>157656124489.7269</v>
      </c>
      <c r="AA17" s="268">
        <v>152372994425.81689</v>
      </c>
      <c r="AB17" s="272">
        <v>132073807550.00099</v>
      </c>
      <c r="AC17" s="276">
        <v>129576837592.31059</v>
      </c>
      <c r="AD17" s="279">
        <v>121638587936.974</v>
      </c>
      <c r="AE17" s="283">
        <v>125996896028.1819</v>
      </c>
      <c r="AF17" s="287">
        <v>132214929602.6804</v>
      </c>
      <c r="AG17" s="291">
        <v>149371989508.138</v>
      </c>
      <c r="AH17" s="295">
        <v>160584610111.2215</v>
      </c>
      <c r="AI17" s="299">
        <v>173015852054.43301</v>
      </c>
      <c r="AJ17" s="303">
        <v>160857964285.306</v>
      </c>
    </row>
    <row r="18" spans="1:42" s="29" customFormat="1" ht="30">
      <c r="A18" s="140" t="s">
        <v>51</v>
      </c>
      <c r="B18" s="144">
        <v>29507158.538600001</v>
      </c>
      <c r="C18" s="148">
        <v>9838575.9425000008</v>
      </c>
      <c r="D18" s="152">
        <v>84083862.295499995</v>
      </c>
      <c r="E18" s="156">
        <v>75741000.173999995</v>
      </c>
      <c r="F18" s="160">
        <v>7078195.7826000005</v>
      </c>
      <c r="G18" s="164">
        <v>3802636.1222999999</v>
      </c>
      <c r="H18" s="168">
        <v>109748294.80769999</v>
      </c>
      <c r="I18" s="172">
        <v>18047585.049899999</v>
      </c>
      <c r="J18" s="176">
        <v>368043.21920000005</v>
      </c>
      <c r="K18" s="180">
        <v>986168.13329999999</v>
      </c>
      <c r="L18" s="184">
        <v>-253919.658</v>
      </c>
      <c r="M18" s="189" t="s">
        <v>51</v>
      </c>
      <c r="N18" s="217" t="s">
        <v>51</v>
      </c>
      <c r="O18" s="221">
        <v>29507158.538600001</v>
      </c>
      <c r="P18" s="225">
        <v>9838575.9425000008</v>
      </c>
      <c r="Q18" s="229">
        <v>84083862.295499995</v>
      </c>
      <c r="R18" s="233">
        <v>75741000.173999995</v>
      </c>
      <c r="S18" s="237">
        <v>7078195.7826000005</v>
      </c>
      <c r="T18" s="241">
        <v>3802636.1222999999</v>
      </c>
      <c r="U18" s="245">
        <v>109748294.80769999</v>
      </c>
      <c r="V18" s="249">
        <v>18047585.049899999</v>
      </c>
      <c r="W18" s="253">
        <v>368043.21920000005</v>
      </c>
      <c r="X18" s="257">
        <v>986168.13329999999</v>
      </c>
      <c r="Y18" s="261">
        <v>-253919.658</v>
      </c>
      <c r="Z18" s="265">
        <v>-140825.10130000001</v>
      </c>
      <c r="AA18" s="269">
        <v>-6477.8001000000004</v>
      </c>
      <c r="AB18" s="273">
        <v>-99723.120599999995</v>
      </c>
      <c r="AC18" s="190"/>
      <c r="AD18" s="280">
        <v>30000</v>
      </c>
      <c r="AE18" s="284">
        <v>3581529.4308000002</v>
      </c>
      <c r="AF18" s="288">
        <v>1345607</v>
      </c>
      <c r="AG18" s="292">
        <v>-212795.36720000001</v>
      </c>
      <c r="AH18" s="296">
        <v>465885</v>
      </c>
      <c r="AI18" s="300">
        <v>314555.625</v>
      </c>
      <c r="AJ18" s="304">
        <v>386316</v>
      </c>
    </row>
    <row r="19" spans="1:42" s="29" customFormat="1" ht="12.75"/>
    <row r="20" spans="1:42" s="29" customFormat="1" ht="12.75"/>
    <row r="21" spans="1:42" s="29" customFormat="1" ht="12.75">
      <c r="O21" s="31">
        <v>2000</v>
      </c>
      <c r="P21" s="31">
        <v>2001</v>
      </c>
      <c r="Q21" s="31">
        <v>2002</v>
      </c>
      <c r="R21" s="31">
        <v>2003</v>
      </c>
      <c r="S21" s="31">
        <v>2004</v>
      </c>
      <c r="T21" s="31">
        <v>2005</v>
      </c>
      <c r="U21" s="31">
        <v>2006</v>
      </c>
      <c r="V21" s="31">
        <v>2007</v>
      </c>
      <c r="W21" s="31">
        <v>2008</v>
      </c>
      <c r="X21" s="31">
        <v>2009</v>
      </c>
      <c r="Y21" s="31">
        <v>2010</v>
      </c>
      <c r="Z21" s="31">
        <v>2011</v>
      </c>
      <c r="AA21" s="31">
        <v>2012</v>
      </c>
      <c r="AB21" s="31">
        <v>2013</v>
      </c>
      <c r="AC21" s="31">
        <v>2014</v>
      </c>
      <c r="AD21" s="31">
        <v>2015</v>
      </c>
      <c r="AE21" s="31">
        <v>2016</v>
      </c>
      <c r="AF21" s="31">
        <v>2017</v>
      </c>
      <c r="AG21" s="31">
        <v>2018</v>
      </c>
      <c r="AH21" s="31">
        <v>2019</v>
      </c>
      <c r="AI21" s="31">
        <v>2020</v>
      </c>
      <c r="AJ21" s="124"/>
      <c r="AL21" s="29">
        <v>2015</v>
      </c>
      <c r="AM21" s="29">
        <v>2019</v>
      </c>
      <c r="AN21" s="29">
        <v>2020</v>
      </c>
      <c r="AO21" s="29" t="s">
        <v>35</v>
      </c>
      <c r="AP21" s="29" t="s">
        <v>36</v>
      </c>
    </row>
    <row r="22" spans="1:42" s="29" customFormat="1" ht="12.75">
      <c r="A22" s="32" t="s">
        <v>20</v>
      </c>
      <c r="O22" s="35">
        <f t="shared" ref="O22" si="3">O15/VLOOKUP(O$21,deflator,2,FALSE)/$AM$1</f>
        <v>86.984182338588766</v>
      </c>
      <c r="P22" s="35">
        <f t="shared" ref="P22:AI22" si="4">P15/VLOOKUP(P$21,deflator,2,FALSE)/$AM$1</f>
        <v>92.764586245993343</v>
      </c>
      <c r="Q22" s="35">
        <f t="shared" si="4"/>
        <v>107.8819566319987</v>
      </c>
      <c r="R22" s="35">
        <f t="shared" si="4"/>
        <v>130.77665455182941</v>
      </c>
      <c r="S22" s="35">
        <f t="shared" si="4"/>
        <v>139.76926938607281</v>
      </c>
      <c r="T22" s="35">
        <f t="shared" si="4"/>
        <v>161.16140406063673</v>
      </c>
      <c r="U22" s="35">
        <f t="shared" si="4"/>
        <v>172.46442617782944</v>
      </c>
      <c r="V22" s="35">
        <f t="shared" si="4"/>
        <v>195.26268362871775</v>
      </c>
      <c r="W22" s="35">
        <f t="shared" si="4"/>
        <v>229.3079509368194</v>
      </c>
      <c r="X22" s="35">
        <f t="shared" si="4"/>
        <v>207.15912789413682</v>
      </c>
      <c r="Y22" s="35">
        <f t="shared" si="4"/>
        <v>191.67281547814252</v>
      </c>
      <c r="Z22" s="35">
        <f t="shared" si="4"/>
        <v>200.74844229102234</v>
      </c>
      <c r="AA22" s="35">
        <f t="shared" si="4"/>
        <v>195.25958806825625</v>
      </c>
      <c r="AB22" s="35">
        <f t="shared" si="4"/>
        <v>165.03065724354863</v>
      </c>
      <c r="AC22" s="35">
        <f t="shared" si="4"/>
        <v>141.79617946731921</v>
      </c>
      <c r="AD22" s="35">
        <f t="shared" si="4"/>
        <v>140.75782688766111</v>
      </c>
      <c r="AE22" s="35">
        <f t="shared" si="4"/>
        <v>159.78739296269495</v>
      </c>
      <c r="AF22" s="35">
        <f t="shared" si="4"/>
        <v>172.80483112911944</v>
      </c>
      <c r="AG22" s="35">
        <f t="shared" si="4"/>
        <v>189.07265934259451</v>
      </c>
      <c r="AH22" s="35">
        <f t="shared" si="4"/>
        <v>195.6336882573782</v>
      </c>
      <c r="AI22" s="35">
        <f t="shared" si="4"/>
        <v>218.07245733168952</v>
      </c>
      <c r="AJ22" s="35"/>
      <c r="AL22" s="120">
        <f>AD22</f>
        <v>140.75782688766111</v>
      </c>
      <c r="AM22" s="120">
        <f>AH22</f>
        <v>195.6336882573782</v>
      </c>
      <c r="AN22" s="120">
        <f>AI22</f>
        <v>218.07245733168952</v>
      </c>
      <c r="AO22" s="36">
        <f>(AI22/AH22)-1</f>
        <v>0.1146978788478934</v>
      </c>
      <c r="AP22" s="36">
        <f>(AI22/AD22)-1</f>
        <v>0.54927411252045855</v>
      </c>
    </row>
    <row r="23" spans="1:42" s="29" customFormat="1" ht="12.75">
      <c r="A23" s="29" t="s">
        <v>22</v>
      </c>
      <c r="O23" s="35">
        <f t="shared" ref="O23:AI23" si="5">O17/VLOOKUP(O$21,deflator,2,FALSE)/$AM$1</f>
        <v>78.17990632179739</v>
      </c>
      <c r="P23" s="35">
        <f t="shared" si="5"/>
        <v>83.051349405615156</v>
      </c>
      <c r="Q23" s="35">
        <f t="shared" si="5"/>
        <v>95.940656373902499</v>
      </c>
      <c r="R23" s="35">
        <f t="shared" si="5"/>
        <v>121.68121908754159</v>
      </c>
      <c r="S23" s="35">
        <f t="shared" si="5"/>
        <v>129.01901196485048</v>
      </c>
      <c r="T23" s="35">
        <f t="shared" si="5"/>
        <v>140.8261650710032</v>
      </c>
      <c r="U23" s="35">
        <f t="shared" si="5"/>
        <v>152.89218706068729</v>
      </c>
      <c r="V23" s="35">
        <f t="shared" si="5"/>
        <v>158.61850572754673</v>
      </c>
      <c r="W23" s="35">
        <f t="shared" si="5"/>
        <v>178.88938451180198</v>
      </c>
      <c r="X23" s="35">
        <f t="shared" si="5"/>
        <v>197.50106514620225</v>
      </c>
      <c r="Y23" s="35">
        <f t="shared" si="5"/>
        <v>189.82893631628596</v>
      </c>
      <c r="Z23" s="35">
        <f t="shared" si="5"/>
        <v>182.89331304883049</v>
      </c>
      <c r="AA23" s="35">
        <f t="shared" si="5"/>
        <v>173.47665502984964</v>
      </c>
      <c r="AB23" s="35">
        <f t="shared" si="5"/>
        <v>147.64928318546509</v>
      </c>
      <c r="AC23" s="35">
        <f t="shared" si="5"/>
        <v>142.12257112028553</v>
      </c>
      <c r="AD23" s="35">
        <f t="shared" si="5"/>
        <v>131.94124656310322</v>
      </c>
      <c r="AE23" s="35">
        <f t="shared" si="5"/>
        <v>135.46837908239922</v>
      </c>
      <c r="AF23" s="35">
        <f t="shared" si="5"/>
        <v>139.67402538471561</v>
      </c>
      <c r="AG23" s="35">
        <f t="shared" si="5"/>
        <v>154.23545285715588</v>
      </c>
      <c r="AH23" s="35">
        <f t="shared" si="5"/>
        <v>162.59834508759474</v>
      </c>
      <c r="AI23" s="35">
        <f t="shared" si="5"/>
        <v>173.01585205443303</v>
      </c>
      <c r="AJ23" s="35"/>
      <c r="AL23" s="120">
        <f t="shared" ref="AL23:AL25" si="6">AD23</f>
        <v>131.94124656310322</v>
      </c>
      <c r="AM23" s="120">
        <f t="shared" ref="AM23:AN25" si="7">AH23</f>
        <v>162.59834508759474</v>
      </c>
      <c r="AN23" s="120">
        <f t="shared" si="7"/>
        <v>173.01585205443303</v>
      </c>
      <c r="AO23" s="36">
        <f>(AI23/AH23)-1</f>
        <v>6.4068960611045389E-2</v>
      </c>
      <c r="AP23" s="36">
        <f>(AI23/AD23)-1</f>
        <v>0.31130981828101167</v>
      </c>
    </row>
    <row r="24" spans="1:42" s="29" customFormat="1" ht="12.75">
      <c r="A24" s="32" t="s">
        <v>21</v>
      </c>
      <c r="O24" s="35">
        <f t="shared" ref="O24:AI24" si="8">O16/VLOOKUP(O$21,deflator,2,FALSE)/$AM$1</f>
        <v>27.697036346123795</v>
      </c>
      <c r="P24" s="35">
        <f t="shared" si="8"/>
        <v>29.46059734101102</v>
      </c>
      <c r="Q24" s="35">
        <f t="shared" si="8"/>
        <v>34.312133019631531</v>
      </c>
      <c r="R24" s="35">
        <f t="shared" si="8"/>
        <v>38.997597320960502</v>
      </c>
      <c r="S24" s="35">
        <f t="shared" si="8"/>
        <v>40.292842631349053</v>
      </c>
      <c r="T24" s="35">
        <f t="shared" si="8"/>
        <v>44.814368904910467</v>
      </c>
      <c r="U24" s="35">
        <f t="shared" si="8"/>
        <v>47.992678337949862</v>
      </c>
      <c r="V24" s="35">
        <f t="shared" si="8"/>
        <v>50.198312199464333</v>
      </c>
      <c r="W24" s="35">
        <f t="shared" si="8"/>
        <v>47.703184068463266</v>
      </c>
      <c r="X24" s="35">
        <f t="shared" si="8"/>
        <v>50.120703890185652</v>
      </c>
      <c r="Y24" s="35">
        <f t="shared" si="8"/>
        <v>47.03787598143527</v>
      </c>
      <c r="Z24" s="35">
        <f t="shared" si="8"/>
        <v>43.468959017970903</v>
      </c>
      <c r="AA24" s="35">
        <f t="shared" si="8"/>
        <v>38.021340392806529</v>
      </c>
      <c r="AB24" s="35">
        <f t="shared" si="8"/>
        <v>29.69976526985625</v>
      </c>
      <c r="AC24" s="35">
        <f t="shared" si="8"/>
        <v>26.53677413104295</v>
      </c>
      <c r="AD24" s="35">
        <f t="shared" si="8"/>
        <v>24.435365731918935</v>
      </c>
      <c r="AE24" s="35">
        <f t="shared" si="8"/>
        <v>25.174552591193326</v>
      </c>
      <c r="AF24" s="35">
        <f t="shared" si="8"/>
        <v>25.978041415227651</v>
      </c>
      <c r="AG24" s="35">
        <f t="shared" si="8"/>
        <v>27.001770809390791</v>
      </c>
      <c r="AH24" s="35">
        <f t="shared" si="8"/>
        <v>30.129361889322226</v>
      </c>
      <c r="AI24" s="35">
        <f t="shared" si="8"/>
        <v>30.219025303333698</v>
      </c>
      <c r="AJ24" s="35"/>
      <c r="AL24" s="120">
        <f t="shared" si="6"/>
        <v>24.435365731918935</v>
      </c>
      <c r="AM24" s="120">
        <f t="shared" si="7"/>
        <v>30.129361889322226</v>
      </c>
      <c r="AN24" s="120">
        <f t="shared" si="7"/>
        <v>30.219025303333698</v>
      </c>
      <c r="AO24" s="37">
        <f>(AI24/AH24)-1</f>
        <v>2.975947991890493E-3</v>
      </c>
      <c r="AP24" s="36">
        <f>(AI24/AD24)-1</f>
        <v>0.23669216310766328</v>
      </c>
    </row>
    <row r="25" spans="1:42" s="29" customFormat="1" ht="12.75">
      <c r="O25" s="38">
        <f>SUM(O22:O24)</f>
        <v>192.86112500650995</v>
      </c>
      <c r="P25" s="38">
        <f t="shared" ref="P25:AH25" si="9">SUM(P22:P24)</f>
        <v>205.27653299261951</v>
      </c>
      <c r="Q25" s="38">
        <f t="shared" si="9"/>
        <v>238.13474602553271</v>
      </c>
      <c r="R25" s="38">
        <f t="shared" si="9"/>
        <v>291.45547096033152</v>
      </c>
      <c r="S25" s="38">
        <f t="shared" si="9"/>
        <v>309.08112398227235</v>
      </c>
      <c r="T25" s="38">
        <f t="shared" si="9"/>
        <v>346.80193803655038</v>
      </c>
      <c r="U25" s="38">
        <f t="shared" si="9"/>
        <v>373.34929157646661</v>
      </c>
      <c r="V25" s="38">
        <f t="shared" si="9"/>
        <v>404.07950155572883</v>
      </c>
      <c r="W25" s="38">
        <f t="shared" si="9"/>
        <v>455.90051951708466</v>
      </c>
      <c r="X25" s="38">
        <f t="shared" si="9"/>
        <v>454.78089693052476</v>
      </c>
      <c r="Y25" s="38">
        <f t="shared" si="9"/>
        <v>428.53962777586378</v>
      </c>
      <c r="Z25" s="38">
        <f t="shared" si="9"/>
        <v>427.11071435782372</v>
      </c>
      <c r="AA25" s="38">
        <f t="shared" si="9"/>
        <v>406.7575834909124</v>
      </c>
      <c r="AB25" s="38">
        <f t="shared" si="9"/>
        <v>342.37970569887</v>
      </c>
      <c r="AC25" s="38">
        <f t="shared" si="9"/>
        <v>310.45552471864767</v>
      </c>
      <c r="AD25" s="38">
        <f t="shared" si="9"/>
        <v>297.13443918268325</v>
      </c>
      <c r="AE25" s="38">
        <f t="shared" si="9"/>
        <v>320.43032463628754</v>
      </c>
      <c r="AF25" s="38">
        <f t="shared" si="9"/>
        <v>338.45689792906268</v>
      </c>
      <c r="AG25" s="38">
        <f t="shared" si="9"/>
        <v>370.30988300914117</v>
      </c>
      <c r="AH25" s="38">
        <f t="shared" si="9"/>
        <v>388.36139523429517</v>
      </c>
      <c r="AI25" s="38">
        <f>SUM(AI22:AI24)</f>
        <v>421.30733468945624</v>
      </c>
      <c r="AJ25" s="38"/>
      <c r="AL25" s="120">
        <f t="shared" si="6"/>
        <v>297.13443918268325</v>
      </c>
      <c r="AM25" s="120">
        <f t="shared" si="7"/>
        <v>388.36139523429517</v>
      </c>
      <c r="AN25" s="120">
        <f t="shared" si="7"/>
        <v>421.30733468945624</v>
      </c>
      <c r="AO25" s="36">
        <f>(AI25/AH25)-1</f>
        <v>8.4833198818036637E-2</v>
      </c>
      <c r="AP25" s="36">
        <f>(AI25/AD25)-1</f>
        <v>0.41790139119629077</v>
      </c>
    </row>
    <row r="26" spans="1:42" s="29" customFormat="1" ht="12.75"/>
    <row r="27" spans="1:42" s="29" customFormat="1" ht="12.75">
      <c r="A27" s="32" t="s">
        <v>20</v>
      </c>
      <c r="O27" s="39">
        <f>O22/O$25</f>
        <v>0.45101978086901989</v>
      </c>
      <c r="P27" s="39">
        <f t="shared" ref="P27:AI29" si="10">P22/P$25</f>
        <v>0.45190058938363203</v>
      </c>
      <c r="Q27" s="39">
        <f t="shared" si="10"/>
        <v>0.45302904524664217</v>
      </c>
      <c r="R27" s="39">
        <f t="shared" si="10"/>
        <v>0.44870200624790718</v>
      </c>
      <c r="S27" s="39">
        <f t="shared" si="10"/>
        <v>0.45220901097179073</v>
      </c>
      <c r="T27" s="39">
        <f t="shared" si="10"/>
        <v>0.46470733402779169</v>
      </c>
      <c r="U27" s="39">
        <f t="shared" si="10"/>
        <v>0.46193853870620394</v>
      </c>
      <c r="V27" s="39">
        <f t="shared" si="10"/>
        <v>0.48322838173415239</v>
      </c>
      <c r="W27" s="39">
        <f t="shared" si="10"/>
        <v>0.50297804262148071</v>
      </c>
      <c r="X27" s="39">
        <f t="shared" si="10"/>
        <v>0.45551413723031503</v>
      </c>
      <c r="Y27" s="39">
        <f t="shared" si="10"/>
        <v>0.44726975769529503</v>
      </c>
      <c r="Z27" s="39">
        <f t="shared" si="10"/>
        <v>0.47001499972402899</v>
      </c>
      <c r="AA27" s="39">
        <f t="shared" si="10"/>
        <v>0.48003920760980395</v>
      </c>
      <c r="AB27" s="39">
        <f t="shared" si="10"/>
        <v>0.48201062883293816</v>
      </c>
      <c r="AC27" s="39">
        <f t="shared" si="10"/>
        <v>0.45673588703510082</v>
      </c>
      <c r="AD27" s="39">
        <f t="shared" si="10"/>
        <v>0.47371764536900696</v>
      </c>
      <c r="AE27" s="39">
        <f t="shared" si="10"/>
        <v>0.49866501600329383</v>
      </c>
      <c r="AF27" s="39">
        <f t="shared" si="10"/>
        <v>0.51056672854496721</v>
      </c>
      <c r="AG27" s="39">
        <f t="shared" si="10"/>
        <v>0.5105795659737421</v>
      </c>
      <c r="AH27" s="39">
        <f t="shared" si="10"/>
        <v>0.50374133644090457</v>
      </c>
      <c r="AI27" s="40">
        <f t="shared" si="10"/>
        <v>0.5176089742003418</v>
      </c>
      <c r="AJ27" s="40"/>
    </row>
    <row r="28" spans="1:42" s="29" customFormat="1" ht="12.75">
      <c r="A28" s="29" t="s">
        <v>22</v>
      </c>
      <c r="O28" s="39">
        <f t="shared" ref="O28:AD29" si="11">O23/O$25</f>
        <v>0.4053689219077119</v>
      </c>
      <c r="P28" s="39">
        <f t="shared" si="11"/>
        <v>0.40458277521961644</v>
      </c>
      <c r="Q28" s="39">
        <f t="shared" si="11"/>
        <v>0.4028839049116158</v>
      </c>
      <c r="R28" s="39">
        <f t="shared" si="11"/>
        <v>0.4174950591478277</v>
      </c>
      <c r="S28" s="39">
        <f t="shared" si="11"/>
        <v>0.41742766527615738</v>
      </c>
      <c r="T28" s="39">
        <f t="shared" si="11"/>
        <v>0.40607087108077566</v>
      </c>
      <c r="U28" s="39">
        <f t="shared" si="11"/>
        <v>0.40951513906749454</v>
      </c>
      <c r="V28" s="39">
        <f t="shared" si="11"/>
        <v>0.3925428167399152</v>
      </c>
      <c r="W28" s="39">
        <f t="shared" si="11"/>
        <v>0.39238688453632742</v>
      </c>
      <c r="X28" s="39">
        <f t="shared" si="11"/>
        <v>0.43427739924699121</v>
      </c>
      <c r="Y28" s="39">
        <f t="shared" si="11"/>
        <v>0.44296705371567391</v>
      </c>
      <c r="Z28" s="39">
        <f t="shared" si="11"/>
        <v>0.4282105479929651</v>
      </c>
      <c r="AA28" s="39">
        <f t="shared" si="11"/>
        <v>0.42648659071337358</v>
      </c>
      <c r="AB28" s="39">
        <f t="shared" si="11"/>
        <v>0.43124426105829322</v>
      </c>
      <c r="AC28" s="39">
        <f t="shared" si="11"/>
        <v>0.45778721847222731</v>
      </c>
      <c r="AD28" s="39">
        <f t="shared" si="11"/>
        <v>0.44404562098566946</v>
      </c>
      <c r="AE28" s="39">
        <f t="shared" si="10"/>
        <v>0.42277015833681159</v>
      </c>
      <c r="AF28" s="39">
        <f t="shared" si="10"/>
        <v>0.41267891492047515</v>
      </c>
      <c r="AG28" s="39">
        <f t="shared" si="10"/>
        <v>0.41650374438790916</v>
      </c>
      <c r="AH28" s="39">
        <f t="shared" si="10"/>
        <v>0.41867793010039145</v>
      </c>
      <c r="AI28" s="39">
        <f t="shared" si="10"/>
        <v>0.41066422966968341</v>
      </c>
      <c r="AJ28" s="39"/>
    </row>
    <row r="29" spans="1:42" s="29" customFormat="1" ht="12.75">
      <c r="A29" s="32" t="s">
        <v>21</v>
      </c>
      <c r="O29" s="71">
        <f t="shared" si="11"/>
        <v>0.14361129722326826</v>
      </c>
      <c r="P29" s="71">
        <f t="shared" si="10"/>
        <v>0.14351663539675158</v>
      </c>
      <c r="Q29" s="71">
        <f t="shared" si="10"/>
        <v>0.14408704984174212</v>
      </c>
      <c r="R29" s="71">
        <f t="shared" si="10"/>
        <v>0.13380293460426501</v>
      </c>
      <c r="S29" s="71">
        <f t="shared" si="10"/>
        <v>0.13036332375205187</v>
      </c>
      <c r="T29" s="71">
        <f t="shared" si="10"/>
        <v>0.12922179489143271</v>
      </c>
      <c r="U29" s="71">
        <f t="shared" si="10"/>
        <v>0.12854632222630147</v>
      </c>
      <c r="V29" s="71">
        <f t="shared" si="10"/>
        <v>0.12422880152593241</v>
      </c>
      <c r="W29" s="71">
        <f t="shared" si="10"/>
        <v>0.10463507284219187</v>
      </c>
      <c r="X29" s="71">
        <f t="shared" si="10"/>
        <v>0.11020846352269367</v>
      </c>
      <c r="Y29" s="71">
        <f t="shared" si="10"/>
        <v>0.10976318858903097</v>
      </c>
      <c r="Z29" s="71">
        <f t="shared" si="10"/>
        <v>0.10177445228300593</v>
      </c>
      <c r="AA29" s="39">
        <f t="shared" si="10"/>
        <v>9.3474201676822549E-2</v>
      </c>
      <c r="AB29" s="39">
        <f t="shared" si="10"/>
        <v>8.674511010876855E-2</v>
      </c>
      <c r="AC29" s="39">
        <f t="shared" si="10"/>
        <v>8.5476894492671929E-2</v>
      </c>
      <c r="AD29" s="39">
        <f t="shared" si="10"/>
        <v>8.2236733645323634E-2</v>
      </c>
      <c r="AE29" s="39">
        <f t="shared" si="10"/>
        <v>7.8564825659894491E-2</v>
      </c>
      <c r="AF29" s="39">
        <f t="shared" si="10"/>
        <v>7.6754356534557616E-2</v>
      </c>
      <c r="AG29" s="65">
        <f t="shared" si="10"/>
        <v>7.2916689638348769E-2</v>
      </c>
      <c r="AH29" s="65">
        <f t="shared" si="10"/>
        <v>7.7580733458703935E-2</v>
      </c>
      <c r="AI29" s="66">
        <f t="shared" si="10"/>
        <v>7.1726796129974818E-2</v>
      </c>
      <c r="AJ29" s="66"/>
    </row>
    <row r="30" spans="1:42" s="29" customFormat="1" ht="12.75"/>
    <row r="31" spans="1:42" s="29" customFormat="1" ht="12.75"/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D743-9CC2-4C54-BB1C-0DC39DA659D5}">
  <sheetPr>
    <tabColor rgb="FF00B050"/>
  </sheetPr>
  <dimension ref="A1:AN19"/>
  <sheetViews>
    <sheetView zoomScale="85" zoomScaleNormal="85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A12" sqref="A12:AM18"/>
    </sheetView>
  </sheetViews>
  <sheetFormatPr defaultRowHeight="15"/>
  <cols>
    <col min="2" max="14" width="0" hidden="1" customWidth="1" collapsed="1"/>
    <col min="15" max="15" width="12.28515625" bestFit="1" customWidth="1" collapsed="1"/>
    <col min="16" max="16" width="15.28515625" bestFit="1" customWidth="1" collapsed="1"/>
    <col min="17" max="35" width="6.5703125" customWidth="1" collapsed="1"/>
    <col min="36" max="36" width="18" bestFit="1" customWidth="1" collapsed="1"/>
    <col min="37" max="38" width="8.5703125" customWidth="1" collapsed="1"/>
    <col min="39" max="39" width="6.5703125" customWidth="1" collapsed="1"/>
  </cols>
  <sheetData>
    <row r="1" spans="1:40">
      <c r="A1" s="9" t="s">
        <v>2</v>
      </c>
      <c r="B1" s="9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L1" s="7">
        <v>1000000000</v>
      </c>
    </row>
    <row r="2" spans="1:40" ht="45">
      <c r="A2" t="s">
        <v>76</v>
      </c>
      <c r="B2" s="10">
        <v>1987</v>
      </c>
      <c r="C2" s="10">
        <v>1988</v>
      </c>
      <c r="D2" s="10">
        <v>1989</v>
      </c>
      <c r="E2" s="10">
        <v>1990</v>
      </c>
      <c r="F2" s="10">
        <v>1991</v>
      </c>
      <c r="G2" s="10">
        <v>1992</v>
      </c>
      <c r="H2" s="10">
        <v>1993</v>
      </c>
      <c r="I2" s="10">
        <v>1994</v>
      </c>
      <c r="J2" s="10">
        <v>1995</v>
      </c>
      <c r="K2" s="10">
        <v>1996</v>
      </c>
      <c r="L2" s="10">
        <v>1997</v>
      </c>
      <c r="M2" s="10">
        <v>1998</v>
      </c>
      <c r="N2" s="556" t="s">
        <v>391</v>
      </c>
      <c r="O2" s="557" t="s">
        <v>364</v>
      </c>
      <c r="P2" s="558" t="s">
        <v>365</v>
      </c>
      <c r="Q2" s="559" t="s">
        <v>366</v>
      </c>
      <c r="R2" s="560" t="s">
        <v>367</v>
      </c>
      <c r="S2" s="561" t="s">
        <v>368</v>
      </c>
      <c r="T2" s="562" t="s">
        <v>369</v>
      </c>
      <c r="U2" s="563" t="s">
        <v>370</v>
      </c>
      <c r="V2" s="564" t="s">
        <v>371</v>
      </c>
      <c r="W2" s="565" t="s">
        <v>372</v>
      </c>
      <c r="X2" s="566" t="s">
        <v>373</v>
      </c>
      <c r="Y2" s="567" t="s">
        <v>374</v>
      </c>
      <c r="Z2" s="568" t="s">
        <v>375</v>
      </c>
      <c r="AA2" s="569" t="s">
        <v>376</v>
      </c>
      <c r="AB2" s="570" t="s">
        <v>377</v>
      </c>
      <c r="AC2" s="571" t="s">
        <v>378</v>
      </c>
      <c r="AD2" s="572" t="s">
        <v>379</v>
      </c>
      <c r="AE2" s="573" t="s">
        <v>380</v>
      </c>
      <c r="AF2" s="574" t="s">
        <v>381</v>
      </c>
      <c r="AG2" s="575" t="s">
        <v>382</v>
      </c>
      <c r="AH2" s="576" t="s">
        <v>383</v>
      </c>
      <c r="AI2" s="577" t="s">
        <v>384</v>
      </c>
      <c r="AJ2" s="578" t="s">
        <v>385</v>
      </c>
    </row>
    <row r="3" spans="1:40">
      <c r="A3" t="s">
        <v>19</v>
      </c>
      <c r="C3">
        <v>2935000</v>
      </c>
      <c r="D3">
        <v>500429000</v>
      </c>
      <c r="E3">
        <v>8136026114</v>
      </c>
      <c r="F3">
        <v>9336257603</v>
      </c>
      <c r="G3">
        <v>8894313162</v>
      </c>
      <c r="H3">
        <v>6871430089</v>
      </c>
      <c r="I3">
        <v>7924352924</v>
      </c>
      <c r="J3">
        <v>8346113294</v>
      </c>
      <c r="K3">
        <v>7637315066</v>
      </c>
      <c r="L3">
        <v>8136289486</v>
      </c>
      <c r="M3">
        <v>8782761285</v>
      </c>
      <c r="N3" s="579" t="s">
        <v>19</v>
      </c>
      <c r="O3" s="584">
        <v>18520593410.702</v>
      </c>
      <c r="P3" s="589">
        <v>18516944604.762901</v>
      </c>
      <c r="Q3" s="594">
        <v>22893849727.764702</v>
      </c>
      <c r="R3" s="599">
        <v>30427749422.818199</v>
      </c>
      <c r="S3" s="604">
        <v>36061861457.757599</v>
      </c>
      <c r="T3" s="609">
        <v>40240127341.825104</v>
      </c>
      <c r="U3" s="614">
        <v>45356145382.117798</v>
      </c>
      <c r="V3" s="619">
        <v>50105464647.889801</v>
      </c>
      <c r="W3" s="624">
        <v>56960265887.2556</v>
      </c>
      <c r="X3" s="629">
        <v>60684898172.906097</v>
      </c>
      <c r="Y3" s="634">
        <v>61515049107.310699</v>
      </c>
      <c r="Z3" s="639">
        <v>59243877642.225098</v>
      </c>
      <c r="AA3" s="644">
        <v>56090555906.088501</v>
      </c>
      <c r="AB3" s="649">
        <v>50090326252.323997</v>
      </c>
      <c r="AC3" s="654">
        <v>43448435621.969398</v>
      </c>
      <c r="AD3" s="659">
        <v>42822416367.170998</v>
      </c>
      <c r="AE3" s="664">
        <v>44425199531.580101</v>
      </c>
      <c r="AF3" s="669">
        <v>46981589971.897301</v>
      </c>
      <c r="AG3" s="674">
        <v>51542966576.109497</v>
      </c>
      <c r="AH3" s="679">
        <v>55861454881.723404</v>
      </c>
      <c r="AI3" s="684">
        <v>58487862619.998001</v>
      </c>
      <c r="AJ3" s="689">
        <v>58385009010.485603</v>
      </c>
    </row>
    <row r="4" spans="1:40">
      <c r="A4" t="s">
        <v>17</v>
      </c>
      <c r="C4">
        <v>626000</v>
      </c>
      <c r="D4">
        <v>363407000</v>
      </c>
      <c r="E4">
        <v>9917986778</v>
      </c>
      <c r="F4">
        <v>16242861437</v>
      </c>
      <c r="G4">
        <v>15524435475</v>
      </c>
      <c r="H4">
        <v>14633335832</v>
      </c>
      <c r="I4">
        <v>17435860353</v>
      </c>
      <c r="J4">
        <v>17274471902</v>
      </c>
      <c r="K4">
        <v>17680926901</v>
      </c>
      <c r="L4">
        <v>17483173346</v>
      </c>
      <c r="M4">
        <v>17172823946</v>
      </c>
      <c r="N4" s="580" t="s">
        <v>17</v>
      </c>
      <c r="O4" s="585">
        <v>7200503983.7209997</v>
      </c>
      <c r="P4" s="590">
        <v>7528808425.9988003</v>
      </c>
      <c r="Q4" s="595">
        <v>8269334604.0586996</v>
      </c>
      <c r="R4" s="600">
        <v>10185234830.7847</v>
      </c>
      <c r="S4" s="605">
        <v>12573750484.056299</v>
      </c>
      <c r="T4" s="610">
        <v>13205637590.3391</v>
      </c>
      <c r="U4" s="615">
        <v>14171213668.489799</v>
      </c>
      <c r="V4" s="620">
        <v>15045968265.383801</v>
      </c>
      <c r="W4" s="625">
        <v>15529095502.7969</v>
      </c>
      <c r="X4" s="630">
        <v>16420721092.098499</v>
      </c>
      <c r="Y4" s="635">
        <v>16773840348.909</v>
      </c>
      <c r="Z4" s="640">
        <v>18031805136.1003</v>
      </c>
      <c r="AA4" s="645">
        <v>16921868268.0238</v>
      </c>
      <c r="AB4" s="650">
        <v>15039069395.4993</v>
      </c>
      <c r="AC4" s="655">
        <v>14325467013.983101</v>
      </c>
      <c r="AD4" s="660">
        <v>13520111504.7757</v>
      </c>
      <c r="AE4" s="665">
        <v>15040401629.9816</v>
      </c>
      <c r="AF4" s="670">
        <v>15399938671.615801</v>
      </c>
      <c r="AG4" s="675">
        <v>17790498321.228802</v>
      </c>
      <c r="AH4" s="680">
        <v>18915546453.396999</v>
      </c>
      <c r="AI4" s="685">
        <v>21485675563.744801</v>
      </c>
      <c r="AJ4" s="690">
        <v>19224455969.5909</v>
      </c>
    </row>
    <row r="5" spans="1:40">
      <c r="A5" t="s">
        <v>15</v>
      </c>
      <c r="B5">
        <v>-171000</v>
      </c>
      <c r="C5">
        <v>91000</v>
      </c>
      <c r="D5">
        <v>26336000</v>
      </c>
      <c r="E5">
        <v>2876446799</v>
      </c>
      <c r="F5">
        <v>4031151627</v>
      </c>
      <c r="G5">
        <v>4744641924</v>
      </c>
      <c r="H5">
        <v>4411252351</v>
      </c>
      <c r="I5">
        <v>4760571526</v>
      </c>
      <c r="J5">
        <v>4941717665</v>
      </c>
      <c r="K5">
        <v>5331199501</v>
      </c>
      <c r="L5">
        <v>5026396149</v>
      </c>
      <c r="M5">
        <v>5286596031</v>
      </c>
      <c r="N5" s="581" t="s">
        <v>15</v>
      </c>
      <c r="O5" s="586">
        <v>8561801046.1415997</v>
      </c>
      <c r="P5" s="591">
        <v>9758469753.9395008</v>
      </c>
      <c r="Q5" s="596">
        <v>10670027377.2097</v>
      </c>
      <c r="R5" s="601">
        <v>12995503451.049</v>
      </c>
      <c r="S5" s="606">
        <v>13322912995.391399</v>
      </c>
      <c r="T5" s="611">
        <v>16204136660.306601</v>
      </c>
      <c r="U5" s="616">
        <v>16398866016.988001</v>
      </c>
      <c r="V5" s="621">
        <v>17490214364.007801</v>
      </c>
      <c r="W5" s="626">
        <v>20270760447.5014</v>
      </c>
      <c r="X5" s="631">
        <v>21809499865.109699</v>
      </c>
      <c r="Y5" s="636">
        <v>21098561446.2976</v>
      </c>
      <c r="Z5" s="641">
        <v>24527212933.308899</v>
      </c>
      <c r="AA5" s="646">
        <v>26801864914.612801</v>
      </c>
      <c r="AB5" s="651">
        <v>21995150570.543301</v>
      </c>
      <c r="AC5" s="656">
        <v>23525083266.937302</v>
      </c>
      <c r="AD5" s="661">
        <v>22534483248.403099</v>
      </c>
      <c r="AE5" s="666">
        <v>23028316947.089901</v>
      </c>
      <c r="AF5" s="671">
        <v>26364344189.225101</v>
      </c>
      <c r="AG5" s="676">
        <v>28982169383.435398</v>
      </c>
      <c r="AH5" s="681">
        <v>29825062105.101299</v>
      </c>
      <c r="AI5" s="686">
        <v>29238661666.1894</v>
      </c>
      <c r="AJ5" s="691">
        <v>29017615052.867599</v>
      </c>
    </row>
    <row r="6" spans="1:40">
      <c r="A6" t="s">
        <v>16</v>
      </c>
      <c r="C6">
        <v>25000</v>
      </c>
      <c r="D6">
        <v>207000</v>
      </c>
      <c r="E6">
        <v>917522000</v>
      </c>
      <c r="F6">
        <v>597041920</v>
      </c>
      <c r="G6">
        <v>735888108</v>
      </c>
      <c r="H6">
        <v>693627610</v>
      </c>
      <c r="I6">
        <v>829591436</v>
      </c>
      <c r="J6">
        <v>1729592044</v>
      </c>
      <c r="K6">
        <v>1749694962</v>
      </c>
      <c r="L6">
        <v>2653300460</v>
      </c>
      <c r="M6">
        <v>2994392962</v>
      </c>
      <c r="N6" s="582" t="s">
        <v>16</v>
      </c>
      <c r="O6" s="587">
        <v>17072537941.774799</v>
      </c>
      <c r="P6" s="592">
        <v>19081439777.1096</v>
      </c>
      <c r="Q6" s="597">
        <v>21172652192.044399</v>
      </c>
      <c r="R6" s="602">
        <v>27544417369.341499</v>
      </c>
      <c r="S6" s="607">
        <v>27417964077.1255</v>
      </c>
      <c r="T6" s="612">
        <v>30151095484.707001</v>
      </c>
      <c r="U6" s="617">
        <v>35436139336.950699</v>
      </c>
      <c r="V6" s="622">
        <v>35378803034.401001</v>
      </c>
      <c r="W6" s="627">
        <v>44546061012.561302</v>
      </c>
      <c r="X6" s="632">
        <v>52905089188.146301</v>
      </c>
      <c r="Y6" s="637">
        <v>48106712038.492599</v>
      </c>
      <c r="Z6" s="642">
        <v>41928611077.148201</v>
      </c>
      <c r="AA6" s="647">
        <v>38849773435.116501</v>
      </c>
      <c r="AB6" s="652">
        <v>31585637642.973099</v>
      </c>
      <c r="AC6" s="657">
        <v>34068565171.800701</v>
      </c>
      <c r="AD6" s="662">
        <v>30057034304.243301</v>
      </c>
      <c r="AE6" s="667">
        <v>30145031141.234299</v>
      </c>
      <c r="AF6" s="672">
        <v>29802596774.8811</v>
      </c>
      <c r="AG6" s="677">
        <v>37098074948.797302</v>
      </c>
      <c r="AH6" s="682">
        <v>41790076649.572098</v>
      </c>
      <c r="AI6" s="687">
        <v>49124253216.166298</v>
      </c>
      <c r="AJ6" s="692">
        <v>38893277806.490303</v>
      </c>
    </row>
    <row r="7" spans="1:40">
      <c r="A7" t="s">
        <v>18</v>
      </c>
      <c r="D7">
        <v>0</v>
      </c>
      <c r="E7">
        <v>0</v>
      </c>
      <c r="N7" s="583" t="s">
        <v>18</v>
      </c>
      <c r="O7" s="588">
        <v>2206554815.8007998</v>
      </c>
      <c r="P7" s="593">
        <v>3356057051.2363</v>
      </c>
      <c r="Q7" s="598">
        <v>5353433907.9385004</v>
      </c>
      <c r="R7" s="603">
        <v>7128769923.96</v>
      </c>
      <c r="S7" s="608">
        <v>6472680683.7143002</v>
      </c>
      <c r="T7" s="613">
        <v>8011111267.0004997</v>
      </c>
      <c r="U7" s="618">
        <v>9433878304.0825996</v>
      </c>
      <c r="V7" s="623">
        <v>10713408949.4613</v>
      </c>
      <c r="W7" s="628">
        <v>10880534664.92</v>
      </c>
      <c r="X7" s="633">
        <v>13674754565.311701</v>
      </c>
      <c r="Y7" s="638">
        <v>12939215879.3626</v>
      </c>
      <c r="Z7" s="643">
        <v>13924617700.944401</v>
      </c>
      <c r="AA7" s="648">
        <v>13708931901.9753</v>
      </c>
      <c r="AB7" s="653">
        <v>13363623688.661301</v>
      </c>
      <c r="AC7" s="658">
        <v>14209286517.6201</v>
      </c>
      <c r="AD7" s="663">
        <v>12704542512.380899</v>
      </c>
      <c r="AE7" s="668">
        <v>13357946778.296</v>
      </c>
      <c r="AF7" s="673">
        <v>13666459995.0611</v>
      </c>
      <c r="AG7" s="678">
        <v>13958280278.566999</v>
      </c>
      <c r="AH7" s="683">
        <v>14192470021.4277</v>
      </c>
      <c r="AI7" s="688">
        <v>14679398988.334499</v>
      </c>
      <c r="AJ7" s="693">
        <v>15337606445.871599</v>
      </c>
    </row>
    <row r="8" spans="1:40" ht="30">
      <c r="A8" s="12" t="s">
        <v>5</v>
      </c>
      <c r="B8" s="5">
        <v>-171000</v>
      </c>
      <c r="C8" s="5">
        <v>7652670</v>
      </c>
      <c r="D8" s="5">
        <v>1636683946</v>
      </c>
      <c r="E8" s="5">
        <v>120350129405</v>
      </c>
      <c r="F8" s="5">
        <v>136154193844</v>
      </c>
      <c r="G8" s="5">
        <v>123406660550</v>
      </c>
      <c r="H8" s="5">
        <v>121373382142</v>
      </c>
      <c r="I8" s="5">
        <v>117161902725</v>
      </c>
      <c r="J8" s="5">
        <v>116592014868</v>
      </c>
      <c r="K8" s="5">
        <v>118448779098</v>
      </c>
      <c r="L8" s="5">
        <v>115982151879</v>
      </c>
      <c r="M8" s="5">
        <v>116965882167</v>
      </c>
      <c r="N8" s="534" t="s">
        <v>51</v>
      </c>
      <c r="O8" s="535">
        <f>SUM(O3:O7)</f>
        <v>29507158.538600001</v>
      </c>
      <c r="P8" s="536">
        <f t="shared" ref="P8:AJ8" si="0">SUM(P3:P7)</f>
        <v>9838575.9425000008</v>
      </c>
      <c r="Q8" s="537">
        <f t="shared" si="0"/>
        <v>84083862.295499995</v>
      </c>
      <c r="R8" s="538">
        <f t="shared" si="0"/>
        <v>75741000.173999995</v>
      </c>
      <c r="S8" s="539">
        <f t="shared" si="0"/>
        <v>7078195.7826000005</v>
      </c>
      <c r="T8" s="540">
        <f t="shared" si="0"/>
        <v>3802636.1222999999</v>
      </c>
      <c r="U8" s="541">
        <f t="shared" si="0"/>
        <v>109748294.80769999</v>
      </c>
      <c r="V8" s="542">
        <f t="shared" si="0"/>
        <v>18047585.049899999</v>
      </c>
      <c r="W8" s="543">
        <f t="shared" si="0"/>
        <v>368043.21920000005</v>
      </c>
      <c r="X8" s="544">
        <f t="shared" si="0"/>
        <v>986168.13329999999</v>
      </c>
      <c r="Y8" s="545">
        <f t="shared" si="0"/>
        <v>-253919.658</v>
      </c>
      <c r="Z8" s="546">
        <f t="shared" si="0"/>
        <v>-140825.10130000001</v>
      </c>
      <c r="AA8" s="547">
        <f t="shared" si="0"/>
        <v>-6477.8001000000004</v>
      </c>
      <c r="AB8" s="548">
        <f t="shared" si="0"/>
        <v>-99723.120599999995</v>
      </c>
      <c r="AC8" s="119"/>
      <c r="AD8" s="549">
        <f t="shared" si="0"/>
        <v>30000</v>
      </c>
      <c r="AE8" s="550">
        <f t="shared" si="0"/>
        <v>3581529.4308000002</v>
      </c>
      <c r="AF8" s="551">
        <f t="shared" si="0"/>
        <v>1345607</v>
      </c>
      <c r="AG8" s="552">
        <f t="shared" si="0"/>
        <v>-212795.36720000001</v>
      </c>
      <c r="AH8" s="553">
        <f t="shared" si="0"/>
        <v>465885</v>
      </c>
      <c r="AI8" s="554">
        <f t="shared" si="0"/>
        <v>314555.625</v>
      </c>
      <c r="AJ8" s="555">
        <f t="shared" si="0"/>
        <v>386316</v>
      </c>
    </row>
    <row r="12" spans="1:40" s="49" customFormat="1">
      <c r="A12" s="56" t="s">
        <v>76</v>
      </c>
      <c r="B12" s="51">
        <v>1987</v>
      </c>
      <c r="C12" s="51">
        <v>1988</v>
      </c>
      <c r="D12" s="51">
        <v>1989</v>
      </c>
      <c r="E12" s="51">
        <v>1990</v>
      </c>
      <c r="F12" s="51">
        <v>1991</v>
      </c>
      <c r="G12" s="51">
        <v>1992</v>
      </c>
      <c r="H12" s="51">
        <v>1993</v>
      </c>
      <c r="I12" s="51">
        <v>1994</v>
      </c>
      <c r="J12" s="51">
        <v>1995</v>
      </c>
      <c r="K12" s="51">
        <v>1996</v>
      </c>
      <c r="L12" s="51">
        <v>1997</v>
      </c>
      <c r="M12" s="51">
        <v>1998</v>
      </c>
      <c r="N12" s="51">
        <v>1999</v>
      </c>
      <c r="O12" s="56">
        <v>2000</v>
      </c>
      <c r="P12" s="56">
        <v>2001</v>
      </c>
      <c r="Q12" s="56">
        <v>2002</v>
      </c>
      <c r="R12" s="56">
        <v>2003</v>
      </c>
      <c r="S12" s="56">
        <v>2004</v>
      </c>
      <c r="T12" s="56">
        <v>2005</v>
      </c>
      <c r="U12" s="56">
        <v>2006</v>
      </c>
      <c r="V12" s="56">
        <v>2007</v>
      </c>
      <c r="W12" s="56">
        <v>2008</v>
      </c>
      <c r="X12" s="56">
        <v>2009</v>
      </c>
      <c r="Y12" s="56">
        <v>2010</v>
      </c>
      <c r="Z12" s="56">
        <v>2011</v>
      </c>
      <c r="AA12" s="56">
        <v>2012</v>
      </c>
      <c r="AB12" s="56">
        <v>2013</v>
      </c>
      <c r="AC12" s="56">
        <v>2014</v>
      </c>
      <c r="AD12" s="56">
        <v>2015</v>
      </c>
      <c r="AE12" s="56">
        <v>2016</v>
      </c>
      <c r="AF12" s="56">
        <v>2017</v>
      </c>
      <c r="AG12" s="56">
        <v>2018</v>
      </c>
      <c r="AH12" s="56">
        <v>2019</v>
      </c>
      <c r="AI12" s="56">
        <v>2020</v>
      </c>
      <c r="AJ12" s="51" t="s">
        <v>5</v>
      </c>
      <c r="AK12" s="56" t="s">
        <v>86</v>
      </c>
      <c r="AL12" s="56" t="s">
        <v>87</v>
      </c>
      <c r="AM12" s="56" t="s">
        <v>82</v>
      </c>
      <c r="AN12" s="57"/>
    </row>
    <row r="13" spans="1:40">
      <c r="A13" s="50" t="s">
        <v>19</v>
      </c>
      <c r="B13" s="53">
        <f t="shared" ref="B13:O18" si="1">B3/$AL$1</f>
        <v>0</v>
      </c>
      <c r="C13" s="53">
        <f t="shared" si="1"/>
        <v>2.9350000000000001E-3</v>
      </c>
      <c r="D13" s="53">
        <f t="shared" si="1"/>
        <v>0.50042900000000001</v>
      </c>
      <c r="E13" s="53">
        <f t="shared" si="1"/>
        <v>8.1360261139999999</v>
      </c>
      <c r="F13" s="53">
        <f t="shared" si="1"/>
        <v>9.336257603</v>
      </c>
      <c r="G13" s="53">
        <f t="shared" si="1"/>
        <v>8.8943131619999996</v>
      </c>
      <c r="H13" s="53">
        <f t="shared" si="1"/>
        <v>6.8714300890000004</v>
      </c>
      <c r="I13" s="53">
        <f t="shared" si="1"/>
        <v>7.9243529239999999</v>
      </c>
      <c r="J13" s="53">
        <f t="shared" si="1"/>
        <v>8.3461132940000002</v>
      </c>
      <c r="K13" s="53">
        <f t="shared" si="1"/>
        <v>7.6373150660000002</v>
      </c>
      <c r="L13" s="53">
        <f t="shared" si="1"/>
        <v>8.1362894860000008</v>
      </c>
      <c r="M13" s="53">
        <f t="shared" si="1"/>
        <v>8.7827612849999994</v>
      </c>
      <c r="N13" s="53">
        <f t="shared" si="1"/>
        <v>7.6191497760000004</v>
      </c>
      <c r="O13" s="53">
        <f t="shared" si="1"/>
        <v>27.264232902549701</v>
      </c>
      <c r="P13" s="53">
        <f t="shared" ref="P13:AH18" si="2">P3/$AL$1</f>
        <v>26.631590111840801</v>
      </c>
      <c r="Q13" s="53">
        <f t="shared" si="2"/>
        <v>32.4091870438345</v>
      </c>
      <c r="R13" s="53">
        <f t="shared" si="2"/>
        <v>42.301889924674299</v>
      </c>
      <c r="S13" s="53">
        <f t="shared" si="2"/>
        <v>48.957183624433299</v>
      </c>
      <c r="T13" s="53">
        <f t="shared" si="2"/>
        <v>53.0172955755271</v>
      </c>
      <c r="U13" s="53">
        <f t="shared" si="2"/>
        <v>57.903926186796603</v>
      </c>
      <c r="V13" s="53">
        <f t="shared" si="2"/>
        <v>62.266017954380303</v>
      </c>
      <c r="W13" s="53">
        <f t="shared" si="2"/>
        <v>69.353787759960497</v>
      </c>
      <c r="X13" s="53">
        <f t="shared" si="2"/>
        <v>73.043931358818099</v>
      </c>
      <c r="Y13" s="53">
        <f t="shared" si="2"/>
        <v>73.415740669901794</v>
      </c>
      <c r="Z13" s="53">
        <f t="shared" si="2"/>
        <v>69.315406156809487</v>
      </c>
      <c r="AA13" s="53">
        <f t="shared" si="2"/>
        <v>64.405277191512809</v>
      </c>
      <c r="AB13" s="53">
        <f t="shared" si="2"/>
        <v>56.477986528722504</v>
      </c>
      <c r="AC13" s="53">
        <f t="shared" si="2"/>
        <v>48.062428785364403</v>
      </c>
      <c r="AD13" s="53">
        <f t="shared" si="2"/>
        <v>46.800455046088501</v>
      </c>
      <c r="AE13" s="53">
        <f t="shared" si="2"/>
        <v>48.105251252387802</v>
      </c>
      <c r="AF13" s="53">
        <f t="shared" si="2"/>
        <v>49.969782994998198</v>
      </c>
      <c r="AG13" s="53">
        <f t="shared" si="2"/>
        <v>53.817601082828794</v>
      </c>
      <c r="AH13" s="53">
        <f t="shared" si="2"/>
        <v>56.995752710257598</v>
      </c>
      <c r="AI13" s="53">
        <f>AI3/$AL$1</f>
        <v>58.493327284203005</v>
      </c>
      <c r="AJ13" s="58">
        <f>SUM(B13:AI13)</f>
        <v>1201.19542494489</v>
      </c>
      <c r="AK13" s="59">
        <f>(AI13/AH13)-1</f>
        <v>2.6275196005541845E-2</v>
      </c>
      <c r="AL13" s="54">
        <f>(AI13/AD13)-1</f>
        <v>0.24984526809834451</v>
      </c>
      <c r="AM13" s="54">
        <f>AI13/$AI$18</f>
        <v>0.33806086580018768</v>
      </c>
      <c r="AN13" s="52"/>
    </row>
    <row r="14" spans="1:40">
      <c r="A14" s="50" t="s">
        <v>17</v>
      </c>
      <c r="B14" s="53">
        <f t="shared" si="1"/>
        <v>0</v>
      </c>
      <c r="C14" s="53">
        <f t="shared" si="1"/>
        <v>6.2600000000000004E-4</v>
      </c>
      <c r="D14" s="53">
        <f t="shared" si="1"/>
        <v>0.36340699999999998</v>
      </c>
      <c r="E14" s="53">
        <f t="shared" si="1"/>
        <v>9.9179867779999995</v>
      </c>
      <c r="F14" s="53">
        <f t="shared" si="1"/>
        <v>16.242861436999998</v>
      </c>
      <c r="G14" s="53">
        <f t="shared" si="1"/>
        <v>15.524435475000001</v>
      </c>
      <c r="H14" s="53">
        <f t="shared" si="1"/>
        <v>14.633335832</v>
      </c>
      <c r="I14" s="53">
        <f t="shared" si="1"/>
        <v>17.435860352999999</v>
      </c>
      <c r="J14" s="53">
        <f t="shared" si="1"/>
        <v>17.274471901999998</v>
      </c>
      <c r="K14" s="53">
        <f t="shared" si="1"/>
        <v>17.680926900999999</v>
      </c>
      <c r="L14" s="53">
        <f t="shared" si="1"/>
        <v>17.483173346000001</v>
      </c>
      <c r="M14" s="53">
        <f t="shared" si="1"/>
        <v>17.172823946000001</v>
      </c>
      <c r="N14" s="53">
        <f t="shared" si="1"/>
        <v>17.847231552</v>
      </c>
      <c r="O14" s="53">
        <f t="shared" si="1"/>
        <v>10.599888096159299</v>
      </c>
      <c r="P14" s="53">
        <f t="shared" si="2"/>
        <v>10.8281438602025</v>
      </c>
      <c r="Q14" s="53">
        <f t="shared" si="2"/>
        <v>11.706306064635799</v>
      </c>
      <c r="R14" s="53">
        <f t="shared" si="2"/>
        <v>14.159926082002899</v>
      </c>
      <c r="S14" s="53">
        <f t="shared" si="2"/>
        <v>17.069984366082398</v>
      </c>
      <c r="T14" s="53">
        <f t="shared" si="2"/>
        <v>17.398732003081797</v>
      </c>
      <c r="U14" s="53">
        <f t="shared" si="2"/>
        <v>18.091680924919999</v>
      </c>
      <c r="V14" s="53">
        <f t="shared" si="2"/>
        <v>18.697611862040297</v>
      </c>
      <c r="W14" s="53">
        <f t="shared" si="2"/>
        <v>18.907945333978901</v>
      </c>
      <c r="X14" s="53">
        <f t="shared" si="2"/>
        <v>19.764950760831102</v>
      </c>
      <c r="Y14" s="53">
        <f t="shared" si="2"/>
        <v>20.018904820275701</v>
      </c>
      <c r="Z14" s="53">
        <f t="shared" si="2"/>
        <v>21.097236827074198</v>
      </c>
      <c r="AA14" s="53">
        <f t="shared" si="2"/>
        <v>19.430321300980399</v>
      </c>
      <c r="AB14" s="53">
        <f t="shared" si="2"/>
        <v>16.956894120531402</v>
      </c>
      <c r="AC14" s="53">
        <f t="shared" si="2"/>
        <v>15.8467555464415</v>
      </c>
      <c r="AD14" s="53">
        <f t="shared" si="2"/>
        <v>14.776078147295799</v>
      </c>
      <c r="AE14" s="53">
        <f t="shared" si="2"/>
        <v>16.286303876536699</v>
      </c>
      <c r="AF14" s="53">
        <f t="shared" si="2"/>
        <v>16.379428495656001</v>
      </c>
      <c r="AG14" s="53">
        <f t="shared" si="2"/>
        <v>18.2664498494293</v>
      </c>
      <c r="AH14" s="53">
        <f t="shared" si="2"/>
        <v>19.299608665847401</v>
      </c>
      <c r="AI14" s="53">
        <f t="shared" ref="AI14:AI18" si="3">AI4/$AL$1</f>
        <v>21.488700891400502</v>
      </c>
      <c r="AJ14" s="58">
        <f t="shared" ref="AJ14:AJ18" si="4">SUM(B14:AI14)</f>
        <v>518.64899241740375</v>
      </c>
      <c r="AK14" s="59">
        <f t="shared" ref="AK14:AK18" si="5">(AI14/AH14)-1</f>
        <v>0.11342676752958836</v>
      </c>
      <c r="AL14" s="54">
        <f t="shared" ref="AL14:AL18" si="6">(AI14/AD14)-1</f>
        <v>0.45428987835538726</v>
      </c>
      <c r="AM14" s="54">
        <f t="shared" ref="AM14:AM18" si="7">AI14/$AI$18</f>
        <v>0.12419346215290443</v>
      </c>
      <c r="AN14" s="52"/>
    </row>
    <row r="15" spans="1:40">
      <c r="A15" s="50" t="s">
        <v>15</v>
      </c>
      <c r="B15" s="53">
        <f t="shared" si="1"/>
        <v>-1.7100000000000001E-4</v>
      </c>
      <c r="C15" s="53">
        <f t="shared" si="1"/>
        <v>9.1000000000000003E-5</v>
      </c>
      <c r="D15" s="53">
        <f t="shared" si="1"/>
        <v>2.6335999999999998E-2</v>
      </c>
      <c r="E15" s="53">
        <f t="shared" si="1"/>
        <v>2.876446799</v>
      </c>
      <c r="F15" s="53">
        <f t="shared" si="1"/>
        <v>4.0311516269999998</v>
      </c>
      <c r="G15" s="53">
        <f t="shared" si="1"/>
        <v>4.7446419239999997</v>
      </c>
      <c r="H15" s="53">
        <f t="shared" si="1"/>
        <v>4.4112523509999999</v>
      </c>
      <c r="I15" s="53">
        <f t="shared" si="1"/>
        <v>4.7605715259999997</v>
      </c>
      <c r="J15" s="53">
        <f t="shared" si="1"/>
        <v>4.9417176649999996</v>
      </c>
      <c r="K15" s="53">
        <f t="shared" si="1"/>
        <v>5.3311995010000004</v>
      </c>
      <c r="L15" s="53">
        <f t="shared" si="1"/>
        <v>5.026396149</v>
      </c>
      <c r="M15" s="53">
        <f t="shared" si="1"/>
        <v>5.2865960310000002</v>
      </c>
      <c r="N15" s="53">
        <f t="shared" si="1"/>
        <v>6.0109690249999996</v>
      </c>
      <c r="O15" s="53">
        <f t="shared" si="1"/>
        <v>12.6038584515554</v>
      </c>
      <c r="P15" s="53">
        <f t="shared" si="2"/>
        <v>14.0349054421681</v>
      </c>
      <c r="Q15" s="53">
        <f t="shared" si="2"/>
        <v>15.104795267850701</v>
      </c>
      <c r="R15" s="53">
        <f t="shared" si="2"/>
        <v>18.066875366396498</v>
      </c>
      <c r="S15" s="53">
        <f t="shared" si="2"/>
        <v>18.087039092304401</v>
      </c>
      <c r="T15" s="53">
        <f t="shared" si="2"/>
        <v>21.349323663118</v>
      </c>
      <c r="U15" s="53">
        <f t="shared" si="2"/>
        <v>20.9356134520465</v>
      </c>
      <c r="V15" s="53">
        <f t="shared" si="2"/>
        <v>21.735074392951198</v>
      </c>
      <c r="W15" s="53">
        <f t="shared" si="2"/>
        <v>24.681310662974997</v>
      </c>
      <c r="X15" s="53">
        <f t="shared" si="2"/>
        <v>26.2512034967618</v>
      </c>
      <c r="Y15" s="53">
        <f t="shared" si="2"/>
        <v>25.180285769539999</v>
      </c>
      <c r="Z15" s="53">
        <f t="shared" si="2"/>
        <v>28.696867828839199</v>
      </c>
      <c r="AA15" s="53">
        <f t="shared" si="2"/>
        <v>30.774905172365102</v>
      </c>
      <c r="AB15" s="53">
        <f t="shared" si="2"/>
        <v>24.800034468985601</v>
      </c>
      <c r="AC15" s="53">
        <f t="shared" si="2"/>
        <v>26.0233221979395</v>
      </c>
      <c r="AD15" s="53">
        <f t="shared" si="2"/>
        <v>24.6284070636755</v>
      </c>
      <c r="AE15" s="53">
        <f t="shared" si="2"/>
        <v>24.935914398581403</v>
      </c>
      <c r="AF15" s="53">
        <f t="shared" si="2"/>
        <v>28.041208454823501</v>
      </c>
      <c r="AG15" s="53">
        <f t="shared" si="2"/>
        <v>29.9721960076747</v>
      </c>
      <c r="AH15" s="53">
        <f t="shared" si="2"/>
        <v>30.430631675442601</v>
      </c>
      <c r="AI15" s="53">
        <f t="shared" si="3"/>
        <v>29.240115116980498</v>
      </c>
      <c r="AJ15" s="58">
        <f t="shared" si="4"/>
        <v>543.02108604097521</v>
      </c>
      <c r="AK15" s="59">
        <f t="shared" si="5"/>
        <v>-3.9122308441032039E-2</v>
      </c>
      <c r="AL15" s="54">
        <f t="shared" si="6"/>
        <v>0.18725157666030379</v>
      </c>
      <c r="AM15" s="54">
        <f t="shared" si="7"/>
        <v>0.16899258584685023</v>
      </c>
      <c r="AN15" s="52"/>
    </row>
    <row r="16" spans="1:40">
      <c r="A16" s="50" t="s">
        <v>16</v>
      </c>
      <c r="B16" s="53">
        <f t="shared" si="1"/>
        <v>0</v>
      </c>
      <c r="C16" s="53">
        <f t="shared" si="1"/>
        <v>2.5000000000000001E-5</v>
      </c>
      <c r="D16" s="53">
        <f t="shared" si="1"/>
        <v>2.0699999999999999E-4</v>
      </c>
      <c r="E16" s="53">
        <f t="shared" si="1"/>
        <v>0.91752199999999995</v>
      </c>
      <c r="F16" s="53">
        <f t="shared" si="1"/>
        <v>0.59704192</v>
      </c>
      <c r="G16" s="53">
        <f t="shared" si="1"/>
        <v>0.73588810800000004</v>
      </c>
      <c r="H16" s="53">
        <f t="shared" si="1"/>
        <v>0.69362760999999995</v>
      </c>
      <c r="I16" s="53">
        <f t="shared" si="1"/>
        <v>0.82959143599999996</v>
      </c>
      <c r="J16" s="53">
        <f t="shared" si="1"/>
        <v>1.7295920440000001</v>
      </c>
      <c r="K16" s="53">
        <f t="shared" si="1"/>
        <v>1.749694962</v>
      </c>
      <c r="L16" s="53">
        <f t="shared" si="1"/>
        <v>2.6533004600000001</v>
      </c>
      <c r="M16" s="53">
        <f t="shared" si="1"/>
        <v>2.994392962</v>
      </c>
      <c r="N16" s="53">
        <f t="shared" si="1"/>
        <v>3.474107091</v>
      </c>
      <c r="O16" s="53">
        <f t="shared" si="1"/>
        <v>25.132545181473301</v>
      </c>
      <c r="P16" s="53">
        <f t="shared" si="2"/>
        <v>27.443462932704701</v>
      </c>
      <c r="Q16" s="53">
        <f t="shared" si="2"/>
        <v>29.972610690889599</v>
      </c>
      <c r="R16" s="53">
        <f t="shared" si="2"/>
        <v>38.293364895511594</v>
      </c>
      <c r="S16" s="53">
        <f t="shared" si="2"/>
        <v>37.222324296939298</v>
      </c>
      <c r="T16" s="53">
        <f t="shared" si="2"/>
        <v>39.7247634844624</v>
      </c>
      <c r="U16" s="53">
        <f t="shared" si="2"/>
        <v>45.239549772693401</v>
      </c>
      <c r="V16" s="53">
        <f t="shared" si="2"/>
        <v>43.965208194856501</v>
      </c>
      <c r="W16" s="53">
        <f t="shared" si="2"/>
        <v>54.238476820359594</v>
      </c>
      <c r="X16" s="53">
        <f t="shared" si="2"/>
        <v>63.679693293387494</v>
      </c>
      <c r="Y16" s="53">
        <f t="shared" si="2"/>
        <v>57.413428856059902</v>
      </c>
      <c r="Z16" s="53">
        <f t="shared" si="2"/>
        <v>49.056524016787399</v>
      </c>
      <c r="AA16" s="53">
        <f t="shared" si="2"/>
        <v>44.6087649961149</v>
      </c>
      <c r="AB16" s="53">
        <f t="shared" si="2"/>
        <v>35.613527616386399</v>
      </c>
      <c r="AC16" s="53">
        <f t="shared" si="2"/>
        <v>37.686465898009601</v>
      </c>
      <c r="AD16" s="53">
        <f t="shared" si="2"/>
        <v>32.849217818845098</v>
      </c>
      <c r="AE16" s="53">
        <f t="shared" si="2"/>
        <v>32.642156081466503</v>
      </c>
      <c r="AF16" s="53">
        <f t="shared" si="2"/>
        <v>31.6981458996821</v>
      </c>
      <c r="AG16" s="53">
        <f t="shared" si="2"/>
        <v>38.506089181170701</v>
      </c>
      <c r="AH16" s="53">
        <f t="shared" si="2"/>
        <v>42.6385844807388</v>
      </c>
      <c r="AI16" s="53">
        <f t="shared" si="3"/>
        <v>49.124481141667601</v>
      </c>
      <c r="AJ16" s="58">
        <f t="shared" si="4"/>
        <v>873.12437614320709</v>
      </c>
      <c r="AK16" s="59">
        <f t="shared" si="5"/>
        <v>0.15211332036265612</v>
      </c>
      <c r="AL16" s="54">
        <f t="shared" si="6"/>
        <v>0.49545360296176155</v>
      </c>
      <c r="AM16" s="54">
        <f t="shared" si="7"/>
        <v>0.28391383082121446</v>
      </c>
      <c r="AN16" s="52"/>
    </row>
    <row r="17" spans="1:40">
      <c r="A17" s="50" t="s">
        <v>18</v>
      </c>
      <c r="B17" s="53">
        <f t="shared" si="1"/>
        <v>0</v>
      </c>
      <c r="C17" s="53">
        <f t="shared" si="1"/>
        <v>0</v>
      </c>
      <c r="D17" s="53">
        <f t="shared" si="1"/>
        <v>0</v>
      </c>
      <c r="E17" s="53">
        <f t="shared" si="1"/>
        <v>0</v>
      </c>
      <c r="F17" s="53">
        <f t="shared" si="1"/>
        <v>0</v>
      </c>
      <c r="G17" s="53">
        <f t="shared" si="1"/>
        <v>0</v>
      </c>
      <c r="H17" s="53">
        <f t="shared" si="1"/>
        <v>0</v>
      </c>
      <c r="I17" s="53">
        <f t="shared" si="1"/>
        <v>0</v>
      </c>
      <c r="J17" s="53">
        <f t="shared" si="1"/>
        <v>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3.2482773675854602</v>
      </c>
      <c r="P17" s="53">
        <f t="shared" si="2"/>
        <v>4.8267755662826097</v>
      </c>
      <c r="Q17" s="53">
        <f t="shared" si="2"/>
        <v>7.5784738221099905</v>
      </c>
      <c r="R17" s="53">
        <f t="shared" si="2"/>
        <v>9.9107047462255</v>
      </c>
      <c r="S17" s="53">
        <f t="shared" si="2"/>
        <v>8.7872395923354603</v>
      </c>
      <c r="T17" s="53">
        <f t="shared" si="2"/>
        <v>10.554823803689699</v>
      </c>
      <c r="U17" s="53">
        <f t="shared" si="2"/>
        <v>12.043761399313899</v>
      </c>
      <c r="V17" s="53">
        <f t="shared" si="2"/>
        <v>13.313544115150101</v>
      </c>
      <c r="W17" s="53">
        <f t="shared" si="2"/>
        <v>13.2479418786314</v>
      </c>
      <c r="X17" s="53">
        <f t="shared" si="2"/>
        <v>16.459743097390099</v>
      </c>
      <c r="Y17" s="53">
        <f t="shared" si="2"/>
        <v>15.442434514097901</v>
      </c>
      <c r="Z17" s="53">
        <f t="shared" si="2"/>
        <v>16.291819001924001</v>
      </c>
      <c r="AA17" s="53">
        <f t="shared" si="2"/>
        <v>15.7411090848264</v>
      </c>
      <c r="AB17" s="53">
        <f t="shared" si="2"/>
        <v>15.067790831729999</v>
      </c>
      <c r="AC17" s="53">
        <f t="shared" si="2"/>
        <v>15.7182372982523</v>
      </c>
      <c r="AD17" s="53">
        <f t="shared" si="2"/>
        <v>13.8847459151704</v>
      </c>
      <c r="AE17" s="53">
        <f t="shared" si="2"/>
        <v>14.464479456736299</v>
      </c>
      <c r="AF17" s="53">
        <f t="shared" si="2"/>
        <v>14.535694527825001</v>
      </c>
      <c r="AG17" s="53">
        <f t="shared" si="2"/>
        <v>14.528601003031099</v>
      </c>
      <c r="AH17" s="53">
        <f t="shared" si="2"/>
        <v>14.4806346509822</v>
      </c>
      <c r="AI17" s="53">
        <f t="shared" si="3"/>
        <v>14.6793989883345</v>
      </c>
      <c r="AJ17" s="58">
        <f t="shared" si="4"/>
        <v>264.8062306616244</v>
      </c>
      <c r="AK17" s="59">
        <f t="shared" si="5"/>
        <v>1.3726217264850238E-2</v>
      </c>
      <c r="AL17" s="54">
        <f t="shared" si="6"/>
        <v>5.723209326400891E-2</v>
      </c>
      <c r="AM17" s="54">
        <f t="shared" si="7"/>
        <v>8.4839255378843278E-2</v>
      </c>
      <c r="AN17" s="52"/>
    </row>
    <row r="18" spans="1:40">
      <c r="A18" s="55" t="s">
        <v>5</v>
      </c>
      <c r="B18" s="53">
        <f t="shared" si="1"/>
        <v>-1.7100000000000001E-4</v>
      </c>
      <c r="C18" s="53">
        <f t="shared" si="1"/>
        <v>7.6526700000000003E-3</v>
      </c>
      <c r="D18" s="53">
        <f t="shared" si="1"/>
        <v>1.636683946</v>
      </c>
      <c r="E18" s="53">
        <f t="shared" si="1"/>
        <v>120.350129405</v>
      </c>
      <c r="F18" s="53">
        <f t="shared" si="1"/>
        <v>136.15419384399999</v>
      </c>
      <c r="G18" s="53">
        <f t="shared" si="1"/>
        <v>123.40666055</v>
      </c>
      <c r="H18" s="53">
        <f t="shared" si="1"/>
        <v>121.373382142</v>
      </c>
      <c r="I18" s="53">
        <f t="shared" si="1"/>
        <v>117.161902725</v>
      </c>
      <c r="J18" s="53">
        <f t="shared" si="1"/>
        <v>116.59201486800001</v>
      </c>
      <c r="K18" s="53">
        <f t="shared" si="1"/>
        <v>118.448779098</v>
      </c>
      <c r="L18" s="53">
        <f t="shared" si="1"/>
        <v>115.982151879</v>
      </c>
      <c r="M18" s="53">
        <f t="shared" si="1"/>
        <v>116.965882167</v>
      </c>
      <c r="N18" s="53">
        <f t="shared" si="1"/>
        <v>122.18503648799999</v>
      </c>
      <c r="O18" s="58">
        <f t="shared" si="1"/>
        <v>78.848801999323172</v>
      </c>
      <c r="P18" s="58">
        <f t="shared" si="2"/>
        <v>83.764877913198717</v>
      </c>
      <c r="Q18" s="58">
        <f t="shared" si="2"/>
        <v>96.771372889320588</v>
      </c>
      <c r="R18" s="58">
        <f t="shared" si="2"/>
        <v>122.73276101481079</v>
      </c>
      <c r="S18" s="58">
        <f t="shared" si="2"/>
        <v>130.12377097209486</v>
      </c>
      <c r="T18" s="58">
        <f t="shared" si="2"/>
        <v>142.044938529879</v>
      </c>
      <c r="U18" s="58">
        <f t="shared" si="2"/>
        <v>154.21453173577038</v>
      </c>
      <c r="V18" s="58">
        <f t="shared" si="2"/>
        <v>159.97745651937842</v>
      </c>
      <c r="W18" s="58">
        <f t="shared" si="2"/>
        <v>180.42946245590539</v>
      </c>
      <c r="X18" s="58">
        <f t="shared" si="2"/>
        <v>199.19952200718859</v>
      </c>
      <c r="Y18" s="58">
        <f t="shared" si="2"/>
        <v>191.47079462987531</v>
      </c>
      <c r="Z18" s="58">
        <f t="shared" si="2"/>
        <v>184.45785383143433</v>
      </c>
      <c r="AA18" s="58">
        <f t="shared" si="2"/>
        <v>174.96037774579963</v>
      </c>
      <c r="AB18" s="58">
        <f t="shared" si="2"/>
        <v>148.91623356635588</v>
      </c>
      <c r="AC18" s="58">
        <f t="shared" si="2"/>
        <v>143.3372097260073</v>
      </c>
      <c r="AD18" s="58">
        <f t="shared" si="2"/>
        <v>132.93890399107531</v>
      </c>
      <c r="AE18" s="58">
        <f t="shared" si="2"/>
        <v>136.43410506570871</v>
      </c>
      <c r="AF18" s="58">
        <f t="shared" si="2"/>
        <v>140.62426037298479</v>
      </c>
      <c r="AG18" s="58">
        <f t="shared" si="2"/>
        <v>155.09093712413457</v>
      </c>
      <c r="AH18" s="58">
        <f t="shared" si="2"/>
        <v>163.84521218326859</v>
      </c>
      <c r="AI18" s="58">
        <f t="shared" si="3"/>
        <v>173.02602342258609</v>
      </c>
      <c r="AJ18" s="58">
        <f t="shared" si="4"/>
        <v>4303.4737064781002</v>
      </c>
      <c r="AK18" s="59">
        <f t="shared" si="5"/>
        <v>5.6033442277509726E-2</v>
      </c>
      <c r="AL18" s="54">
        <f t="shared" si="6"/>
        <v>0.30154543348876994</v>
      </c>
      <c r="AM18" s="54">
        <f t="shared" si="7"/>
        <v>1</v>
      </c>
      <c r="AN18" s="52"/>
    </row>
    <row r="19" spans="1:40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FE6B-7CBA-4389-8ACA-3C3123D752A0}">
  <sheetPr>
    <tabColor rgb="FF00B050"/>
  </sheetPr>
  <dimension ref="A1:AL28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Z16" sqref="Z16:Z17"/>
    </sheetView>
  </sheetViews>
  <sheetFormatPr defaultRowHeight="15"/>
  <cols>
    <col min="2" max="22" width="18" bestFit="1" customWidth="1" collapsed="1"/>
    <col min="38" max="38" width="11" bestFit="1" customWidth="1" collapsed="1"/>
  </cols>
  <sheetData>
    <row r="1" spans="1:26">
      <c r="A1" s="20" t="s">
        <v>359</v>
      </c>
      <c r="B1" s="20">
        <v>2000</v>
      </c>
      <c r="C1" s="20">
        <v>2001</v>
      </c>
      <c r="D1" s="20">
        <v>2002</v>
      </c>
      <c r="E1" s="20">
        <v>2003</v>
      </c>
      <c r="F1" s="20">
        <v>2004</v>
      </c>
      <c r="G1" s="20">
        <v>2005</v>
      </c>
      <c r="H1" s="20">
        <v>2006</v>
      </c>
      <c r="I1" s="20">
        <v>2007</v>
      </c>
      <c r="J1" s="20">
        <v>2008</v>
      </c>
      <c r="K1" s="20">
        <v>2009</v>
      </c>
      <c r="L1" s="20">
        <v>2010</v>
      </c>
      <c r="M1" s="20">
        <v>2011</v>
      </c>
      <c r="N1" s="20">
        <v>2012</v>
      </c>
      <c r="O1" s="20">
        <v>2013</v>
      </c>
      <c r="P1" s="20">
        <v>2014</v>
      </c>
      <c r="Q1" s="20">
        <v>2015</v>
      </c>
      <c r="R1" s="20">
        <v>2016</v>
      </c>
      <c r="S1" s="20">
        <v>2017</v>
      </c>
      <c r="T1" s="20">
        <v>2018</v>
      </c>
      <c r="U1" s="20">
        <v>2019</v>
      </c>
      <c r="V1" s="20">
        <v>2020</v>
      </c>
    </row>
    <row r="2" spans="1:26">
      <c r="A2" s="20" t="s">
        <v>19</v>
      </c>
      <c r="B2" s="20">
        <v>27264232902.549702</v>
      </c>
      <c r="C2" s="20">
        <v>26631590111.840801</v>
      </c>
      <c r="D2" s="20">
        <v>32409187043.834499</v>
      </c>
      <c r="E2" s="20">
        <v>42301889924.674301</v>
      </c>
      <c r="F2" s="20">
        <v>48957183624.433296</v>
      </c>
      <c r="G2" s="20">
        <v>53017295575.5271</v>
      </c>
      <c r="H2" s="20">
        <v>57903926186.7966</v>
      </c>
      <c r="I2" s="20">
        <v>62266017954.380302</v>
      </c>
      <c r="J2" s="20">
        <v>69353787759.960495</v>
      </c>
      <c r="K2" s="20">
        <v>73043931358.8181</v>
      </c>
      <c r="L2" s="20">
        <v>73415740669.901794</v>
      </c>
      <c r="M2" s="20">
        <v>69315406156.809494</v>
      </c>
      <c r="N2" s="20">
        <v>64405277191.512802</v>
      </c>
      <c r="O2" s="20">
        <v>56477986528.722504</v>
      </c>
      <c r="P2" s="20">
        <v>48062428785.364403</v>
      </c>
      <c r="Q2" s="20">
        <v>46800455046.088501</v>
      </c>
      <c r="R2" s="20">
        <v>48105251252.387802</v>
      </c>
      <c r="S2" s="20">
        <v>49969782994.998199</v>
      </c>
      <c r="T2" s="20">
        <v>53817601082.828796</v>
      </c>
      <c r="U2" s="20">
        <v>56995752710.257599</v>
      </c>
      <c r="V2" s="20">
        <v>58493327284.203003</v>
      </c>
    </row>
    <row r="3" spans="1:26">
      <c r="A3" s="20" t="s">
        <v>17</v>
      </c>
      <c r="B3" s="20">
        <v>10599888096.1593</v>
      </c>
      <c r="C3" s="20">
        <v>10828143860.202499</v>
      </c>
      <c r="D3" s="20">
        <v>11706306064.635799</v>
      </c>
      <c r="E3" s="20">
        <v>14159926082.002899</v>
      </c>
      <c r="F3" s="20">
        <v>17069984366.082399</v>
      </c>
      <c r="G3" s="20">
        <v>17398732003.081799</v>
      </c>
      <c r="H3" s="20">
        <v>18091680924.919998</v>
      </c>
      <c r="I3" s="20">
        <v>18697611862.040298</v>
      </c>
      <c r="J3" s="20">
        <v>18907945333.978901</v>
      </c>
      <c r="K3" s="20">
        <v>19764950760.8311</v>
      </c>
      <c r="L3" s="20">
        <v>20018904820.2757</v>
      </c>
      <c r="M3" s="20">
        <v>21097236827.0742</v>
      </c>
      <c r="N3" s="20">
        <v>19430321300.9804</v>
      </c>
      <c r="O3" s="20">
        <v>16956894120.531401</v>
      </c>
      <c r="P3" s="20">
        <v>15846755546.4415</v>
      </c>
      <c r="Q3" s="20">
        <v>14776078147.295799</v>
      </c>
      <c r="R3" s="20">
        <v>16286303876.536699</v>
      </c>
      <c r="S3" s="20">
        <v>16379428495.656</v>
      </c>
      <c r="T3" s="20">
        <v>18266449849.429298</v>
      </c>
      <c r="U3" s="20">
        <v>19299608665.847401</v>
      </c>
      <c r="V3" s="20">
        <v>21488700891.400501</v>
      </c>
    </row>
    <row r="4" spans="1:26">
      <c r="A4" s="20" t="s">
        <v>15</v>
      </c>
      <c r="B4" s="20">
        <v>12603858451.555401</v>
      </c>
      <c r="C4" s="20">
        <v>14034905442.1681</v>
      </c>
      <c r="D4" s="20">
        <v>15104795267.8507</v>
      </c>
      <c r="E4" s="20">
        <v>18066875366.3965</v>
      </c>
      <c r="F4" s="20">
        <v>18087039092.304401</v>
      </c>
      <c r="G4" s="20">
        <v>21349323663.118</v>
      </c>
      <c r="H4" s="20">
        <v>20935613452.046501</v>
      </c>
      <c r="I4" s="20">
        <v>21735074392.951199</v>
      </c>
      <c r="J4" s="20">
        <v>24681310662.974998</v>
      </c>
      <c r="K4" s="20">
        <v>26251203496.761799</v>
      </c>
      <c r="L4" s="20">
        <v>25180285769.540001</v>
      </c>
      <c r="M4" s="20">
        <v>28696867828.839199</v>
      </c>
      <c r="N4" s="20">
        <v>30774905172.365101</v>
      </c>
      <c r="O4" s="20">
        <v>24800034468.9856</v>
      </c>
      <c r="P4" s="20">
        <v>26023322197.939499</v>
      </c>
      <c r="Q4" s="20">
        <v>24628407063.675499</v>
      </c>
      <c r="R4" s="20">
        <v>24935914398.581402</v>
      </c>
      <c r="S4" s="20">
        <v>28041208454.823502</v>
      </c>
      <c r="T4" s="20">
        <v>29972196007.674702</v>
      </c>
      <c r="U4" s="20">
        <v>30430631675.4426</v>
      </c>
      <c r="V4" s="20">
        <v>29240115116.980499</v>
      </c>
    </row>
    <row r="5" spans="1:26">
      <c r="A5" s="20" t="s">
        <v>360</v>
      </c>
      <c r="B5" s="20">
        <v>16160395362.542</v>
      </c>
      <c r="C5" s="20">
        <v>17549510097.9571</v>
      </c>
      <c r="D5" s="20">
        <v>18182719468.195801</v>
      </c>
      <c r="E5" s="20">
        <v>25489536287.109798</v>
      </c>
      <c r="F5" s="20">
        <v>23897359292.224701</v>
      </c>
      <c r="G5" s="20">
        <v>23652186034.1693</v>
      </c>
      <c r="H5" s="20">
        <v>27511771016.0452</v>
      </c>
      <c r="I5" s="20">
        <v>25443049798.580799</v>
      </c>
      <c r="J5" s="20">
        <v>25717674942.311298</v>
      </c>
      <c r="K5" s="20">
        <v>28880379418.6371</v>
      </c>
      <c r="L5" s="20">
        <v>27687977012.978001</v>
      </c>
      <c r="M5" s="20">
        <v>27306402272.295898</v>
      </c>
      <c r="N5" s="20">
        <v>24321833831.984501</v>
      </c>
      <c r="O5" s="20">
        <v>22242623085.276901</v>
      </c>
      <c r="P5" s="20">
        <v>24403174461.840302</v>
      </c>
      <c r="Q5" s="20">
        <v>21122669999.434299</v>
      </c>
      <c r="R5" s="20">
        <v>21585963269.8829</v>
      </c>
      <c r="S5" s="20">
        <v>21039305806.249599</v>
      </c>
      <c r="T5" s="20">
        <v>24420718233.763302</v>
      </c>
      <c r="U5" s="20">
        <v>21801914843.333401</v>
      </c>
      <c r="V5" s="20">
        <v>24346765061.435501</v>
      </c>
    </row>
    <row r="6" spans="1:26">
      <c r="A6" s="20" t="s">
        <v>361</v>
      </c>
      <c r="B6" s="20">
        <v>8972149818.9312496</v>
      </c>
      <c r="C6" s="20">
        <v>9893952834.7475891</v>
      </c>
      <c r="D6" s="20">
        <v>11789891222.6938</v>
      </c>
      <c r="E6" s="20">
        <v>12803828608.4018</v>
      </c>
      <c r="F6" s="20">
        <v>13324965004.7146</v>
      </c>
      <c r="G6" s="20">
        <v>16072577450.2931</v>
      </c>
      <c r="H6" s="20">
        <v>17727778756.648201</v>
      </c>
      <c r="I6" s="20">
        <v>18522158396.2756</v>
      </c>
      <c r="J6" s="20">
        <v>28520801878.048199</v>
      </c>
      <c r="K6" s="20">
        <v>34799313874.750397</v>
      </c>
      <c r="L6" s="20">
        <v>29725451843.081902</v>
      </c>
      <c r="M6" s="20">
        <v>21750121744.491501</v>
      </c>
      <c r="N6" s="20">
        <v>20286931164.130402</v>
      </c>
      <c r="O6" s="20">
        <v>13370904531.109501</v>
      </c>
      <c r="P6" s="20">
        <v>13283291436.169399</v>
      </c>
      <c r="Q6" s="20">
        <v>11726547819.410801</v>
      </c>
      <c r="R6" s="20">
        <v>11056192811.5835</v>
      </c>
      <c r="S6" s="20">
        <v>10658840093.432501</v>
      </c>
      <c r="T6" s="20">
        <v>14085370947.407499</v>
      </c>
      <c r="U6" s="20">
        <v>20836669637.405399</v>
      </c>
      <c r="V6" s="20">
        <v>24777716080.232101</v>
      </c>
    </row>
    <row r="7" spans="1:26">
      <c r="A7" s="20" t="s">
        <v>18</v>
      </c>
      <c r="B7" s="20">
        <v>3248277367.5854602</v>
      </c>
      <c r="C7" s="20">
        <v>4826775566.2826099</v>
      </c>
      <c r="D7" s="20">
        <v>7578473822.1099901</v>
      </c>
      <c r="E7" s="20">
        <v>9910704746.2255001</v>
      </c>
      <c r="F7" s="20">
        <v>8787239592.3354607</v>
      </c>
      <c r="G7" s="20">
        <v>10554823803.689699</v>
      </c>
      <c r="H7" s="20">
        <v>12043761399.3139</v>
      </c>
      <c r="I7" s="20">
        <v>13313544115.150101</v>
      </c>
      <c r="J7" s="20">
        <v>13247941878.631399</v>
      </c>
      <c r="K7" s="20">
        <v>16459743097.3901</v>
      </c>
      <c r="L7" s="20">
        <v>15442434514.0979</v>
      </c>
      <c r="M7" s="20">
        <v>16291819001.923901</v>
      </c>
      <c r="N7" s="20">
        <v>15741109084.826401</v>
      </c>
      <c r="O7" s="20">
        <v>15067790831.73</v>
      </c>
      <c r="P7" s="20">
        <v>15718237298.2523</v>
      </c>
      <c r="Q7" s="20">
        <v>13884745915.170401</v>
      </c>
      <c r="R7" s="20">
        <v>14464479456.7363</v>
      </c>
      <c r="S7" s="20">
        <v>14535694527.825001</v>
      </c>
      <c r="T7" s="20">
        <v>14528601003.031099</v>
      </c>
      <c r="U7" s="20">
        <v>14480634650.982201</v>
      </c>
      <c r="V7" s="20">
        <v>14679398988.334499</v>
      </c>
    </row>
    <row r="8" spans="1:26">
      <c r="B8">
        <f>SUBTOTAL(9,B2:B7)</f>
        <v>78848801999.32312</v>
      </c>
      <c r="C8">
        <f t="shared" ref="C8:V8" si="0">SUBTOTAL(9,C2:C7)</f>
        <v>83764877913.1987</v>
      </c>
      <c r="D8">
        <f t="shared" si="0"/>
        <v>96771372889.320587</v>
      </c>
      <c r="E8">
        <f t="shared" si="0"/>
        <v>122732761014.81079</v>
      </c>
      <c r="F8">
        <f t="shared" si="0"/>
        <v>130123770972.09486</v>
      </c>
      <c r="G8">
        <f t="shared" si="0"/>
        <v>142044938529.879</v>
      </c>
      <c r="H8">
        <f t="shared" si="0"/>
        <v>154214531735.77039</v>
      </c>
      <c r="I8">
        <f t="shared" si="0"/>
        <v>159977456519.3783</v>
      </c>
      <c r="J8">
        <f t="shared" si="0"/>
        <v>180429462455.9053</v>
      </c>
      <c r="K8">
        <f t="shared" si="0"/>
        <v>199199522007.1886</v>
      </c>
      <c r="L8">
        <f t="shared" si="0"/>
        <v>191470794629.87531</v>
      </c>
      <c r="M8">
        <f t="shared" si="0"/>
        <v>184457853831.4342</v>
      </c>
      <c r="N8">
        <f t="shared" si="0"/>
        <v>174960377745.79962</v>
      </c>
      <c r="O8">
        <f t="shared" si="0"/>
        <v>148916233566.3559</v>
      </c>
      <c r="P8">
        <f t="shared" si="0"/>
        <v>143337209726.00739</v>
      </c>
      <c r="Q8">
        <f t="shared" si="0"/>
        <v>132938903991.07529</v>
      </c>
      <c r="R8">
        <f t="shared" si="0"/>
        <v>136434105065.7086</v>
      </c>
      <c r="S8">
        <f t="shared" si="0"/>
        <v>140624260372.9848</v>
      </c>
      <c r="T8">
        <f t="shared" si="0"/>
        <v>155090937124.13467</v>
      </c>
      <c r="U8">
        <f t="shared" si="0"/>
        <v>163845212183.26862</v>
      </c>
      <c r="V8">
        <f t="shared" si="0"/>
        <v>173026023422.58609</v>
      </c>
    </row>
    <row r="11" spans="1:26">
      <c r="B11">
        <v>1000000000</v>
      </c>
    </row>
    <row r="12" spans="1:26">
      <c r="A12" s="56" t="s">
        <v>76</v>
      </c>
      <c r="B12" s="56">
        <v>2000</v>
      </c>
      <c r="C12" s="56">
        <v>2001</v>
      </c>
      <c r="D12" s="56">
        <v>2002</v>
      </c>
      <c r="E12" s="56">
        <v>2003</v>
      </c>
      <c r="F12" s="56">
        <v>2004</v>
      </c>
      <c r="G12" s="56">
        <v>2005</v>
      </c>
      <c r="H12" s="56">
        <v>2006</v>
      </c>
      <c r="I12" s="56">
        <v>2007</v>
      </c>
      <c r="J12" s="56">
        <v>2008</v>
      </c>
      <c r="K12" s="56">
        <v>2009</v>
      </c>
      <c r="L12" s="56">
        <v>2010</v>
      </c>
      <c r="M12" s="56">
        <v>2011</v>
      </c>
      <c r="N12" s="56">
        <v>2012</v>
      </c>
      <c r="O12" s="56">
        <v>2013</v>
      </c>
      <c r="P12" s="56">
        <v>2014</v>
      </c>
      <c r="Q12" s="56">
        <v>2015</v>
      </c>
      <c r="R12" s="56">
        <v>2016</v>
      </c>
      <c r="S12" s="56">
        <v>2017</v>
      </c>
      <c r="T12" s="56">
        <v>2018</v>
      </c>
      <c r="U12" s="56">
        <v>2019</v>
      </c>
      <c r="V12" s="56">
        <v>2020</v>
      </c>
      <c r="W12" s="51" t="s">
        <v>5</v>
      </c>
      <c r="X12" s="56" t="s">
        <v>86</v>
      </c>
      <c r="Y12" s="56" t="s">
        <v>87</v>
      </c>
      <c r="Z12" s="56" t="s">
        <v>82</v>
      </c>
    </row>
    <row r="13" spans="1:26">
      <c r="A13" s="122" t="str">
        <f>A2</f>
        <v>PAMS</v>
      </c>
      <c r="B13" s="53">
        <f>B2/$B$11</f>
        <v>27.264232902549701</v>
      </c>
      <c r="C13" s="53">
        <f t="shared" ref="C13:V13" si="1">C2/$B$11</f>
        <v>26.631590111840801</v>
      </c>
      <c r="D13" s="53">
        <f t="shared" si="1"/>
        <v>32.4091870438345</v>
      </c>
      <c r="E13" s="53">
        <f t="shared" si="1"/>
        <v>42.301889924674299</v>
      </c>
      <c r="F13" s="53">
        <f t="shared" si="1"/>
        <v>48.957183624433299</v>
      </c>
      <c r="G13" s="53">
        <f t="shared" si="1"/>
        <v>53.0172955755271</v>
      </c>
      <c r="H13" s="53">
        <f t="shared" si="1"/>
        <v>57.903926186796603</v>
      </c>
      <c r="I13" s="53">
        <f t="shared" si="1"/>
        <v>62.266017954380303</v>
      </c>
      <c r="J13" s="53">
        <f t="shared" si="1"/>
        <v>69.353787759960497</v>
      </c>
      <c r="K13" s="53">
        <f t="shared" si="1"/>
        <v>73.043931358818099</v>
      </c>
      <c r="L13" s="53">
        <f t="shared" si="1"/>
        <v>73.415740669901794</v>
      </c>
      <c r="M13" s="53">
        <f t="shared" si="1"/>
        <v>69.315406156809487</v>
      </c>
      <c r="N13" s="53">
        <f t="shared" si="1"/>
        <v>64.405277191512809</v>
      </c>
      <c r="O13" s="53">
        <f t="shared" si="1"/>
        <v>56.477986528722504</v>
      </c>
      <c r="P13" s="53">
        <f t="shared" si="1"/>
        <v>48.062428785364403</v>
      </c>
      <c r="Q13" s="53">
        <f t="shared" si="1"/>
        <v>46.800455046088501</v>
      </c>
      <c r="R13" s="53">
        <f t="shared" si="1"/>
        <v>48.105251252387802</v>
      </c>
      <c r="S13" s="53">
        <f t="shared" si="1"/>
        <v>49.969782994998198</v>
      </c>
      <c r="T13" s="53">
        <f t="shared" si="1"/>
        <v>53.817601082828794</v>
      </c>
      <c r="U13" s="53">
        <f t="shared" si="1"/>
        <v>56.995752710257598</v>
      </c>
      <c r="V13" s="53">
        <f t="shared" si="1"/>
        <v>58.493327284203005</v>
      </c>
      <c r="W13" s="58">
        <f t="shared" ref="W13:W19" si="2">SUM(B13:V13)</f>
        <v>1119.0080521458899</v>
      </c>
      <c r="X13" s="59">
        <f>(V13/U13)-1</f>
        <v>2.6275196005541845E-2</v>
      </c>
      <c r="Y13" s="54">
        <f>(V13/Q13)-1</f>
        <v>0.24984526809834451</v>
      </c>
      <c r="Z13" s="54">
        <f t="shared" ref="Z13:Z19" si="3">V13/$V$19</f>
        <v>0.33806086580018768</v>
      </c>
    </row>
    <row r="14" spans="1:26">
      <c r="A14" s="122" t="str">
        <f t="shared" ref="A14:A18" si="4">A3</f>
        <v>ICT</v>
      </c>
      <c r="B14" s="53">
        <f t="shared" ref="B14:V14" si="5">B3/$B$11</f>
        <v>10.599888096159299</v>
      </c>
      <c r="C14" s="53">
        <f t="shared" si="5"/>
        <v>10.8281438602025</v>
      </c>
      <c r="D14" s="53">
        <f t="shared" si="5"/>
        <v>11.706306064635799</v>
      </c>
      <c r="E14" s="53">
        <f t="shared" si="5"/>
        <v>14.159926082002899</v>
      </c>
      <c r="F14" s="53">
        <f t="shared" si="5"/>
        <v>17.069984366082398</v>
      </c>
      <c r="G14" s="53">
        <f t="shared" si="5"/>
        <v>17.398732003081797</v>
      </c>
      <c r="H14" s="53">
        <f t="shared" si="5"/>
        <v>18.091680924919999</v>
      </c>
      <c r="I14" s="53">
        <f t="shared" si="5"/>
        <v>18.697611862040297</v>
      </c>
      <c r="J14" s="53">
        <f t="shared" si="5"/>
        <v>18.907945333978901</v>
      </c>
      <c r="K14" s="53">
        <f t="shared" si="5"/>
        <v>19.764950760831102</v>
      </c>
      <c r="L14" s="53">
        <f t="shared" si="5"/>
        <v>20.018904820275701</v>
      </c>
      <c r="M14" s="53">
        <f t="shared" si="5"/>
        <v>21.097236827074198</v>
      </c>
      <c r="N14" s="53">
        <f t="shared" si="5"/>
        <v>19.430321300980399</v>
      </c>
      <c r="O14" s="53">
        <f t="shared" si="5"/>
        <v>16.956894120531402</v>
      </c>
      <c r="P14" s="53">
        <f t="shared" si="5"/>
        <v>15.8467555464415</v>
      </c>
      <c r="Q14" s="53">
        <f t="shared" si="5"/>
        <v>14.776078147295799</v>
      </c>
      <c r="R14" s="53">
        <f t="shared" si="5"/>
        <v>16.286303876536699</v>
      </c>
      <c r="S14" s="53">
        <f t="shared" si="5"/>
        <v>16.379428495656001</v>
      </c>
      <c r="T14" s="53">
        <f t="shared" si="5"/>
        <v>18.2664498494293</v>
      </c>
      <c r="U14" s="53">
        <f t="shared" si="5"/>
        <v>19.299608665847401</v>
      </c>
      <c r="V14" s="53">
        <f t="shared" si="5"/>
        <v>21.488700891400502</v>
      </c>
      <c r="W14" s="58">
        <f t="shared" si="2"/>
        <v>357.07185189540394</v>
      </c>
      <c r="X14" s="59">
        <f t="shared" ref="X14:X19" si="6">(V14/U14)-1</f>
        <v>0.11342676752958836</v>
      </c>
      <c r="Y14" s="54">
        <f t="shared" ref="Y14:Y19" si="7">(V14/Q14)-1</f>
        <v>0.45428987835538726</v>
      </c>
      <c r="Z14" s="54">
        <f t="shared" si="3"/>
        <v>0.12419346215290443</v>
      </c>
    </row>
    <row r="15" spans="1:26">
      <c r="A15" s="122" t="str">
        <f t="shared" si="4"/>
        <v>ERS</v>
      </c>
      <c r="B15" s="53">
        <f t="shared" ref="B15:V15" si="8">B4/$B$11</f>
        <v>12.6038584515554</v>
      </c>
      <c r="C15" s="53">
        <f t="shared" si="8"/>
        <v>14.0349054421681</v>
      </c>
      <c r="D15" s="53">
        <f t="shared" si="8"/>
        <v>15.104795267850701</v>
      </c>
      <c r="E15" s="53">
        <f t="shared" si="8"/>
        <v>18.066875366396498</v>
      </c>
      <c r="F15" s="53">
        <f t="shared" si="8"/>
        <v>18.087039092304401</v>
      </c>
      <c r="G15" s="53">
        <f t="shared" si="8"/>
        <v>21.349323663118</v>
      </c>
      <c r="H15" s="53">
        <f t="shared" si="8"/>
        <v>20.9356134520465</v>
      </c>
      <c r="I15" s="53">
        <f t="shared" si="8"/>
        <v>21.735074392951198</v>
      </c>
      <c r="J15" s="53">
        <f t="shared" si="8"/>
        <v>24.681310662974997</v>
      </c>
      <c r="K15" s="53">
        <f t="shared" si="8"/>
        <v>26.2512034967618</v>
      </c>
      <c r="L15" s="53">
        <f t="shared" si="8"/>
        <v>25.180285769539999</v>
      </c>
      <c r="M15" s="53">
        <f t="shared" si="8"/>
        <v>28.696867828839199</v>
      </c>
      <c r="N15" s="53">
        <f t="shared" si="8"/>
        <v>30.774905172365102</v>
      </c>
      <c r="O15" s="53">
        <f t="shared" si="8"/>
        <v>24.800034468985601</v>
      </c>
      <c r="P15" s="53">
        <f t="shared" si="8"/>
        <v>26.0233221979395</v>
      </c>
      <c r="Q15" s="53">
        <f t="shared" si="8"/>
        <v>24.6284070636755</v>
      </c>
      <c r="R15" s="53">
        <f t="shared" si="8"/>
        <v>24.935914398581403</v>
      </c>
      <c r="S15" s="53">
        <f t="shared" si="8"/>
        <v>28.041208454823501</v>
      </c>
      <c r="T15" s="53">
        <f t="shared" si="8"/>
        <v>29.9721960076747</v>
      </c>
      <c r="U15" s="53">
        <f t="shared" si="8"/>
        <v>30.430631675442601</v>
      </c>
      <c r="V15" s="53">
        <f t="shared" si="8"/>
        <v>29.240115116980498</v>
      </c>
      <c r="W15" s="58">
        <f t="shared" si="2"/>
        <v>495.57388744297526</v>
      </c>
      <c r="X15" s="59">
        <f t="shared" si="6"/>
        <v>-3.9122308441032039E-2</v>
      </c>
      <c r="Y15" s="54">
        <f t="shared" si="7"/>
        <v>0.18725157666030379</v>
      </c>
      <c r="Z15" s="54">
        <f t="shared" si="3"/>
        <v>0.16899258584685023</v>
      </c>
    </row>
    <row r="16" spans="1:26">
      <c r="A16" s="122" t="str">
        <f t="shared" si="4"/>
        <v>FRS</v>
      </c>
      <c r="B16" s="53">
        <f t="shared" ref="B16:V16" si="9">B5/$B$11</f>
        <v>16.160395362542001</v>
      </c>
      <c r="C16" s="53">
        <f t="shared" si="9"/>
        <v>17.5495100979571</v>
      </c>
      <c r="D16" s="53">
        <f t="shared" si="9"/>
        <v>18.182719468195799</v>
      </c>
      <c r="E16" s="53">
        <f t="shared" si="9"/>
        <v>25.4895362871098</v>
      </c>
      <c r="F16" s="53">
        <f t="shared" si="9"/>
        <v>23.897359292224699</v>
      </c>
      <c r="G16" s="53">
        <f t="shared" si="9"/>
        <v>23.652186034169301</v>
      </c>
      <c r="H16" s="53">
        <f t="shared" si="9"/>
        <v>27.511771016045202</v>
      </c>
      <c r="I16" s="53">
        <f t="shared" si="9"/>
        <v>25.443049798580798</v>
      </c>
      <c r="J16" s="53">
        <f t="shared" si="9"/>
        <v>25.717674942311298</v>
      </c>
      <c r="K16" s="53">
        <f t="shared" si="9"/>
        <v>28.880379418637101</v>
      </c>
      <c r="L16" s="53">
        <f t="shared" si="9"/>
        <v>27.687977012977999</v>
      </c>
      <c r="M16" s="53">
        <f t="shared" si="9"/>
        <v>27.306402272295898</v>
      </c>
      <c r="N16" s="53">
        <f t="shared" si="9"/>
        <v>24.321833831984502</v>
      </c>
      <c r="O16" s="53">
        <f t="shared" si="9"/>
        <v>22.2426230852769</v>
      </c>
      <c r="P16" s="53">
        <f t="shared" si="9"/>
        <v>24.403174461840301</v>
      </c>
      <c r="Q16" s="53">
        <f t="shared" si="9"/>
        <v>21.122669999434301</v>
      </c>
      <c r="R16" s="53">
        <f t="shared" si="9"/>
        <v>21.5859632698829</v>
      </c>
      <c r="S16" s="53">
        <f t="shared" si="9"/>
        <v>21.039305806249601</v>
      </c>
      <c r="T16" s="53">
        <f t="shared" si="9"/>
        <v>24.420718233763303</v>
      </c>
      <c r="U16" s="53">
        <f t="shared" si="9"/>
        <v>21.8019148433334</v>
      </c>
      <c r="V16" s="53">
        <f t="shared" si="9"/>
        <v>24.346765061435502</v>
      </c>
      <c r="W16" s="58">
        <f t="shared" si="2"/>
        <v>492.76392959624775</v>
      </c>
      <c r="X16" s="59">
        <f t="shared" si="6"/>
        <v>0.11672599569300068</v>
      </c>
      <c r="Y16" s="54">
        <f t="shared" si="7"/>
        <v>0.15263671979383031</v>
      </c>
      <c r="Z16" s="123">
        <f t="shared" si="3"/>
        <v>0.14071157956380206</v>
      </c>
    </row>
    <row r="17" spans="1:26">
      <c r="A17" s="122" t="str">
        <f t="shared" si="4"/>
        <v>Construction</v>
      </c>
      <c r="B17" s="53">
        <f t="shared" ref="B17:V17" si="10">B6/$B$11</f>
        <v>8.9721498189312499</v>
      </c>
      <c r="C17" s="53">
        <f t="shared" si="10"/>
        <v>9.8939528347475889</v>
      </c>
      <c r="D17" s="53">
        <f t="shared" si="10"/>
        <v>11.7898912226938</v>
      </c>
      <c r="E17" s="53">
        <f t="shared" si="10"/>
        <v>12.803828608401799</v>
      </c>
      <c r="F17" s="53">
        <f t="shared" si="10"/>
        <v>13.324965004714599</v>
      </c>
      <c r="G17" s="53">
        <f t="shared" si="10"/>
        <v>16.0725774502931</v>
      </c>
      <c r="H17" s="53">
        <f t="shared" si="10"/>
        <v>17.727778756648203</v>
      </c>
      <c r="I17" s="53">
        <f t="shared" si="10"/>
        <v>18.5221583962756</v>
      </c>
      <c r="J17" s="53">
        <f t="shared" si="10"/>
        <v>28.5208018780482</v>
      </c>
      <c r="K17" s="53">
        <f t="shared" si="10"/>
        <v>34.799313874750396</v>
      </c>
      <c r="L17" s="53">
        <f t="shared" si="10"/>
        <v>29.725451843081903</v>
      </c>
      <c r="M17" s="53">
        <f t="shared" si="10"/>
        <v>21.750121744491501</v>
      </c>
      <c r="N17" s="53">
        <f t="shared" si="10"/>
        <v>20.286931164130401</v>
      </c>
      <c r="O17" s="53">
        <f t="shared" si="10"/>
        <v>13.370904531109501</v>
      </c>
      <c r="P17" s="53">
        <f t="shared" si="10"/>
        <v>13.283291436169399</v>
      </c>
      <c r="Q17" s="53">
        <f t="shared" si="10"/>
        <v>11.726547819410801</v>
      </c>
      <c r="R17" s="53">
        <f t="shared" si="10"/>
        <v>11.0561928115835</v>
      </c>
      <c r="S17" s="53">
        <f t="shared" si="10"/>
        <v>10.6588400934325</v>
      </c>
      <c r="T17" s="53">
        <f t="shared" si="10"/>
        <v>14.085370947407499</v>
      </c>
      <c r="U17" s="53">
        <f t="shared" si="10"/>
        <v>20.8366696374054</v>
      </c>
      <c r="V17" s="53">
        <f t="shared" si="10"/>
        <v>24.7777160802321</v>
      </c>
      <c r="W17" s="58">
        <f t="shared" si="2"/>
        <v>363.9854559539591</v>
      </c>
      <c r="X17" s="59">
        <f t="shared" ref="X17" si="11">(V17/U17)-1</f>
        <v>0.18913993989480193</v>
      </c>
      <c r="Y17" s="54">
        <f t="shared" ref="Y17" si="12">(V17/Q17)-1</f>
        <v>1.1129591131004362</v>
      </c>
      <c r="Z17" s="123">
        <f t="shared" si="3"/>
        <v>0.14320225125741243</v>
      </c>
    </row>
    <row r="18" spans="1:26">
      <c r="A18" s="122" t="str">
        <f t="shared" si="4"/>
        <v>MED</v>
      </c>
      <c r="B18" s="53">
        <f t="shared" ref="B18:V18" si="13">B7/$B$11</f>
        <v>3.2482773675854602</v>
      </c>
      <c r="C18" s="53">
        <f t="shared" si="13"/>
        <v>4.8267755662826097</v>
      </c>
      <c r="D18" s="53">
        <f t="shared" si="13"/>
        <v>7.5784738221099905</v>
      </c>
      <c r="E18" s="53">
        <f t="shared" si="13"/>
        <v>9.9107047462255</v>
      </c>
      <c r="F18" s="53">
        <f t="shared" si="13"/>
        <v>8.7872395923354603</v>
      </c>
      <c r="G18" s="53">
        <f t="shared" si="13"/>
        <v>10.554823803689699</v>
      </c>
      <c r="H18" s="53">
        <f t="shared" si="13"/>
        <v>12.043761399313899</v>
      </c>
      <c r="I18" s="53">
        <f t="shared" si="13"/>
        <v>13.313544115150101</v>
      </c>
      <c r="J18" s="53">
        <f t="shared" si="13"/>
        <v>13.2479418786314</v>
      </c>
      <c r="K18" s="53">
        <f t="shared" si="13"/>
        <v>16.459743097390099</v>
      </c>
      <c r="L18" s="53">
        <f t="shared" si="13"/>
        <v>15.442434514097901</v>
      </c>
      <c r="M18" s="53">
        <f t="shared" si="13"/>
        <v>16.291819001923901</v>
      </c>
      <c r="N18" s="53">
        <f t="shared" si="13"/>
        <v>15.7411090848264</v>
      </c>
      <c r="O18" s="53">
        <f t="shared" si="13"/>
        <v>15.067790831729999</v>
      </c>
      <c r="P18" s="53">
        <f t="shared" si="13"/>
        <v>15.7182372982523</v>
      </c>
      <c r="Q18" s="53">
        <f t="shared" si="13"/>
        <v>13.8847459151704</v>
      </c>
      <c r="R18" s="53">
        <f t="shared" si="13"/>
        <v>14.464479456736299</v>
      </c>
      <c r="S18" s="53">
        <f t="shared" si="13"/>
        <v>14.535694527825001</v>
      </c>
      <c r="T18" s="53">
        <f t="shared" si="13"/>
        <v>14.528601003031099</v>
      </c>
      <c r="U18" s="53">
        <f t="shared" si="13"/>
        <v>14.4806346509822</v>
      </c>
      <c r="V18" s="53">
        <f t="shared" si="13"/>
        <v>14.6793989883345</v>
      </c>
      <c r="W18" s="58">
        <f t="shared" si="2"/>
        <v>264.80623066162428</v>
      </c>
      <c r="X18" s="59">
        <f t="shared" si="6"/>
        <v>1.3726217264850238E-2</v>
      </c>
      <c r="Y18" s="54">
        <f t="shared" si="7"/>
        <v>5.723209326400891E-2</v>
      </c>
      <c r="Z18" s="54">
        <f t="shared" si="3"/>
        <v>8.4839255378843278E-2</v>
      </c>
    </row>
    <row r="19" spans="1:26">
      <c r="A19" s="55" t="s">
        <v>5</v>
      </c>
      <c r="B19" s="53">
        <f t="shared" ref="B19:V19" si="14">B8/$B$11</f>
        <v>78.848801999323115</v>
      </c>
      <c r="C19" s="53">
        <f t="shared" si="14"/>
        <v>83.764877913198703</v>
      </c>
      <c r="D19" s="53">
        <f t="shared" si="14"/>
        <v>96.771372889320588</v>
      </c>
      <c r="E19" s="53">
        <f t="shared" si="14"/>
        <v>122.73276101481079</v>
      </c>
      <c r="F19" s="53">
        <f t="shared" si="14"/>
        <v>130.12377097209486</v>
      </c>
      <c r="G19" s="53">
        <f t="shared" si="14"/>
        <v>142.044938529879</v>
      </c>
      <c r="H19" s="53">
        <f t="shared" si="14"/>
        <v>154.21453173577038</v>
      </c>
      <c r="I19" s="53">
        <f t="shared" si="14"/>
        <v>159.97745651937831</v>
      </c>
      <c r="J19" s="53">
        <f t="shared" si="14"/>
        <v>180.42946245590531</v>
      </c>
      <c r="K19" s="53">
        <f t="shared" si="14"/>
        <v>199.19952200718859</v>
      </c>
      <c r="L19" s="53">
        <f t="shared" si="14"/>
        <v>191.47079462987531</v>
      </c>
      <c r="M19" s="53">
        <f t="shared" si="14"/>
        <v>184.45785383143419</v>
      </c>
      <c r="N19" s="53">
        <f t="shared" si="14"/>
        <v>174.96037774579963</v>
      </c>
      <c r="O19" s="53">
        <f t="shared" si="14"/>
        <v>148.91623356635588</v>
      </c>
      <c r="P19" s="53">
        <f t="shared" si="14"/>
        <v>143.33720972600739</v>
      </c>
      <c r="Q19" s="53">
        <f t="shared" si="14"/>
        <v>132.93890399107528</v>
      </c>
      <c r="R19" s="53">
        <f t="shared" si="14"/>
        <v>136.43410506570859</v>
      </c>
      <c r="S19" s="53">
        <f t="shared" si="14"/>
        <v>140.62426037298479</v>
      </c>
      <c r="T19" s="53">
        <f t="shared" si="14"/>
        <v>155.09093712413468</v>
      </c>
      <c r="U19" s="53">
        <f t="shared" si="14"/>
        <v>163.84521218326861</v>
      </c>
      <c r="V19" s="53">
        <f t="shared" si="14"/>
        <v>173.02602342258609</v>
      </c>
      <c r="W19" s="58">
        <f t="shared" si="2"/>
        <v>3093.2094076961002</v>
      </c>
      <c r="X19" s="59">
        <f t="shared" si="6"/>
        <v>5.6033442277509504E-2</v>
      </c>
      <c r="Y19" s="54">
        <f t="shared" si="7"/>
        <v>0.30154543348877039</v>
      </c>
      <c r="Z19" s="54">
        <f t="shared" si="3"/>
        <v>1</v>
      </c>
    </row>
    <row r="21" spans="1:26">
      <c r="A21" s="56" t="s">
        <v>76</v>
      </c>
    </row>
    <row r="22" spans="1:26">
      <c r="A22" s="122">
        <f>A11</f>
        <v>0</v>
      </c>
    </row>
    <row r="23" spans="1:26">
      <c r="A23" s="122" t="str">
        <f t="shared" ref="A23:A27" si="15">A12</f>
        <v>ProductServiceOrRnDarea</v>
      </c>
    </row>
    <row r="24" spans="1:26">
      <c r="A24" s="122" t="str">
        <f t="shared" si="15"/>
        <v>PAMS</v>
      </c>
    </row>
    <row r="25" spans="1:26">
      <c r="A25" s="122" t="str">
        <f t="shared" si="15"/>
        <v>ICT</v>
      </c>
    </row>
    <row r="26" spans="1:26">
      <c r="A26" s="122" t="str">
        <f t="shared" si="15"/>
        <v>ERS</v>
      </c>
    </row>
    <row r="27" spans="1:26">
      <c r="A27" s="122" t="str">
        <f t="shared" si="15"/>
        <v>FRS</v>
      </c>
    </row>
    <row r="28" spans="1:26">
      <c r="A28" s="55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1A46-C453-4152-91B0-5922E5C996C7}">
  <sheetPr>
    <tabColor rgb="FF00B050"/>
  </sheetPr>
  <dimension ref="A1:AO54"/>
  <sheetViews>
    <sheetView zoomScale="70" zoomScaleNormal="7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5"/>
  <cols>
    <col min="1" max="1" width="52" customWidth="1" collapsed="1"/>
    <col min="2" max="13" width="9.140625" hidden="1" customWidth="1" collapsed="1"/>
    <col min="14" max="28" width="9.140625" customWidth="1" collapsed="1"/>
    <col min="29" max="35" width="14.5703125" bestFit="1" customWidth="1" collapsed="1"/>
    <col min="36" max="36" width="9.140625" bestFit="1" customWidth="1" collapsed="1"/>
    <col min="37" max="37" width="14.85546875" bestFit="1" customWidth="1" collapsed="1"/>
    <col min="38" max="39" width="9.140625" bestFit="1" customWidth="1" collapsed="1"/>
    <col min="40" max="40" width="10.28515625" bestFit="1" customWidth="1" collapsed="1"/>
    <col min="41" max="41" width="9.140625" bestFit="1" customWidth="1" collapsed="1"/>
  </cols>
  <sheetData>
    <row r="1" spans="1:37">
      <c r="A1" t="s">
        <v>2</v>
      </c>
      <c r="B1" t="s">
        <v>3</v>
      </c>
    </row>
    <row r="2" spans="1:37">
      <c r="A2" t="s">
        <v>4</v>
      </c>
      <c r="B2">
        <v>1988</v>
      </c>
      <c r="C2">
        <v>1989</v>
      </c>
      <c r="D2">
        <v>1990</v>
      </c>
      <c r="E2">
        <v>1991</v>
      </c>
      <c r="F2">
        <v>1992</v>
      </c>
      <c r="G2">
        <v>1993</v>
      </c>
      <c r="H2">
        <v>1994</v>
      </c>
      <c r="I2">
        <v>1995</v>
      </c>
      <c r="J2">
        <v>1996</v>
      </c>
      <c r="K2">
        <v>1997</v>
      </c>
      <c r="L2">
        <v>1998</v>
      </c>
      <c r="M2">
        <v>1999</v>
      </c>
      <c r="N2">
        <v>2000</v>
      </c>
      <c r="O2">
        <v>2001</v>
      </c>
      <c r="P2">
        <v>2002</v>
      </c>
      <c r="Q2">
        <v>2003</v>
      </c>
      <c r="R2">
        <v>2004</v>
      </c>
      <c r="S2">
        <v>2005</v>
      </c>
      <c r="T2">
        <v>2006</v>
      </c>
      <c r="U2">
        <v>2007</v>
      </c>
      <c r="V2">
        <v>2008</v>
      </c>
      <c r="W2">
        <v>2009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 t="s">
        <v>5</v>
      </c>
    </row>
    <row r="6" spans="1:37">
      <c r="A6" t="s">
        <v>13</v>
      </c>
      <c r="AD6">
        <v>774875.07810000004</v>
      </c>
      <c r="AE6">
        <v>834020</v>
      </c>
      <c r="AG6">
        <v>29999.9902</v>
      </c>
      <c r="AH6">
        <v>0</v>
      </c>
      <c r="AI6">
        <v>1638895.0682999999</v>
      </c>
    </row>
    <row r="11" spans="1:37">
      <c r="A11" t="s">
        <v>5</v>
      </c>
      <c r="B11">
        <v>717000</v>
      </c>
      <c r="C11">
        <v>97277000</v>
      </c>
      <c r="D11">
        <v>20133409764</v>
      </c>
      <c r="E11">
        <v>19889006224</v>
      </c>
      <c r="F11">
        <v>20570480070</v>
      </c>
      <c r="G11">
        <v>21166394578</v>
      </c>
      <c r="H11">
        <v>21363168274</v>
      </c>
      <c r="I11">
        <v>21477730432</v>
      </c>
      <c r="J11">
        <v>20038959366</v>
      </c>
      <c r="K11">
        <v>19439515903</v>
      </c>
      <c r="L11">
        <v>19780979162</v>
      </c>
      <c r="M11">
        <v>19042999183</v>
      </c>
      <c r="N11">
        <v>18976033619.195202</v>
      </c>
      <c r="O11">
        <v>20661281220.087204</v>
      </c>
      <c r="P11">
        <v>24449425605.318298</v>
      </c>
      <c r="Q11">
        <v>28308571370.8419</v>
      </c>
      <c r="R11">
        <v>29954437416.3657</v>
      </c>
      <c r="S11">
        <v>34311552167.283798</v>
      </c>
      <c r="T11">
        <v>37929068693.345093</v>
      </c>
      <c r="U11">
        <v>40743034923.144501</v>
      </c>
      <c r="V11">
        <v>39527293978.282104</v>
      </c>
      <c r="W11">
        <v>42018893355.268402</v>
      </c>
      <c r="X11">
        <v>39757009666.600296</v>
      </c>
      <c r="Y11">
        <v>37474958954.119499</v>
      </c>
      <c r="Z11">
        <v>33396675202.138504</v>
      </c>
      <c r="AA11">
        <v>26566763167.984001</v>
      </c>
      <c r="AB11">
        <v>24194246827.958298</v>
      </c>
      <c r="AC11">
        <v>22527867300.837692</v>
      </c>
      <c r="AD11">
        <v>23414460463.788094</v>
      </c>
      <c r="AE11">
        <v>24590720482.705399</v>
      </c>
      <c r="AF11">
        <v>25992988878.274101</v>
      </c>
      <c r="AG11">
        <v>29763219158.5345</v>
      </c>
      <c r="AH11">
        <v>30236179331.896194</v>
      </c>
      <c r="AI11">
        <v>837795318739.96887</v>
      </c>
    </row>
    <row r="13" spans="1:37">
      <c r="AK13" s="7">
        <v>1000000000</v>
      </c>
    </row>
    <row r="15" spans="1:37" ht="45">
      <c r="A15" t="s">
        <v>76</v>
      </c>
      <c r="N15" s="694" t="s">
        <v>76</v>
      </c>
      <c r="O15" s="695" t="s">
        <v>364</v>
      </c>
      <c r="P15" s="696" t="s">
        <v>365</v>
      </c>
      <c r="Q15" s="697" t="s">
        <v>366</v>
      </c>
      <c r="R15" s="698" t="s">
        <v>367</v>
      </c>
      <c r="S15" s="699" t="s">
        <v>368</v>
      </c>
      <c r="T15" s="700" t="s">
        <v>369</v>
      </c>
      <c r="U15" s="701" t="s">
        <v>370</v>
      </c>
      <c r="V15" s="702" t="s">
        <v>371</v>
      </c>
      <c r="W15" s="703" t="s">
        <v>372</v>
      </c>
      <c r="X15" s="704" t="s">
        <v>373</v>
      </c>
      <c r="Y15" s="705" t="s">
        <v>374</v>
      </c>
      <c r="Z15" s="706" t="s">
        <v>375</v>
      </c>
      <c r="AA15" s="707" t="s">
        <v>376</v>
      </c>
      <c r="AB15" s="708" t="s">
        <v>377</v>
      </c>
      <c r="AC15" s="709" t="s">
        <v>378</v>
      </c>
      <c r="AD15" s="710" t="s">
        <v>379</v>
      </c>
      <c r="AE15" s="711" t="s">
        <v>380</v>
      </c>
      <c r="AF15" s="712" t="s">
        <v>381</v>
      </c>
      <c r="AG15" s="713" t="s">
        <v>382</v>
      </c>
      <c r="AH15" s="714" t="s">
        <v>383</v>
      </c>
      <c r="AI15" s="715" t="s">
        <v>384</v>
      </c>
      <c r="AJ15" s="716" t="s">
        <v>385</v>
      </c>
    </row>
    <row r="16" spans="1:37" ht="90">
      <c r="A16" s="25" t="s">
        <v>77</v>
      </c>
      <c r="C16">
        <v>44000</v>
      </c>
      <c r="D16">
        <v>251322000</v>
      </c>
      <c r="E16">
        <v>157756651</v>
      </c>
      <c r="F16">
        <v>160973218</v>
      </c>
      <c r="G16">
        <v>395276176</v>
      </c>
      <c r="H16">
        <v>632450959</v>
      </c>
      <c r="I16">
        <v>695158208</v>
      </c>
      <c r="J16">
        <v>648614255</v>
      </c>
      <c r="K16">
        <v>488702987</v>
      </c>
      <c r="L16">
        <v>617579107</v>
      </c>
      <c r="M16">
        <v>674799312</v>
      </c>
      <c r="N16" s="717" t="s">
        <v>386</v>
      </c>
      <c r="O16" s="724">
        <v>666611315</v>
      </c>
      <c r="P16" s="731">
        <v>630347520</v>
      </c>
      <c r="Q16" s="738">
        <v>475305165</v>
      </c>
      <c r="R16" s="745">
        <v>614344303</v>
      </c>
      <c r="S16" s="752">
        <v>664582180</v>
      </c>
      <c r="T16" s="759">
        <v>805040869</v>
      </c>
      <c r="U16" s="766">
        <v>719719187.3125</v>
      </c>
      <c r="V16" s="773">
        <v>572958193.09379995</v>
      </c>
      <c r="W16" s="780">
        <v>572054877.7026</v>
      </c>
      <c r="X16" s="787">
        <v>109906832.79009999</v>
      </c>
      <c r="Y16" s="794">
        <v>72648490.506500006</v>
      </c>
      <c r="Z16" s="801">
        <v>88669768.000499994</v>
      </c>
      <c r="AA16" s="808">
        <v>59037002.507299997</v>
      </c>
      <c r="AB16" s="815">
        <v>39874485.200000003</v>
      </c>
      <c r="AC16" s="822">
        <v>48261381.939999998</v>
      </c>
      <c r="AD16" s="829">
        <v>48407930.780000001</v>
      </c>
      <c r="AE16" s="836">
        <v>53843635.9912</v>
      </c>
      <c r="AF16" s="843">
        <v>56520230.687600002</v>
      </c>
      <c r="AG16" s="850">
        <v>61923696.958899997</v>
      </c>
      <c r="AH16" s="857">
        <v>46474156.041900001</v>
      </c>
      <c r="AI16" s="864">
        <v>53504365.9454</v>
      </c>
      <c r="AJ16" s="871">
        <v>60861598.808499999</v>
      </c>
    </row>
    <row r="17" spans="1:41" ht="45">
      <c r="A17" t="s">
        <v>40</v>
      </c>
      <c r="B17">
        <v>222000</v>
      </c>
      <c r="C17">
        <v>3311000</v>
      </c>
      <c r="D17">
        <v>906271764</v>
      </c>
      <c r="E17">
        <v>1061683181</v>
      </c>
      <c r="F17">
        <v>1201436701</v>
      </c>
      <c r="G17">
        <v>1372964200</v>
      </c>
      <c r="H17">
        <v>1070461947</v>
      </c>
      <c r="I17">
        <v>1602084609</v>
      </c>
      <c r="J17">
        <v>1601006963</v>
      </c>
      <c r="K17">
        <v>1705910362</v>
      </c>
      <c r="L17">
        <v>1654779221</v>
      </c>
      <c r="M17">
        <v>1773970984</v>
      </c>
      <c r="N17" s="718" t="s">
        <v>40</v>
      </c>
      <c r="O17" s="725">
        <v>1708919088.875</v>
      </c>
      <c r="P17" s="732">
        <v>1970300976.6270001</v>
      </c>
      <c r="Q17" s="739">
        <v>2491198486</v>
      </c>
      <c r="R17" s="746">
        <v>3387470430.1078</v>
      </c>
      <c r="S17" s="753">
        <v>3795089805.1946001</v>
      </c>
      <c r="T17" s="760">
        <v>4673530744.4675999</v>
      </c>
      <c r="U17" s="767">
        <v>4497516689.625</v>
      </c>
      <c r="V17" s="774">
        <v>4769530240.5163002</v>
      </c>
      <c r="W17" s="781">
        <v>4962872827.3365002</v>
      </c>
      <c r="X17" s="788">
        <v>4892554947.7283001</v>
      </c>
      <c r="Y17" s="795">
        <v>5180191095.5460997</v>
      </c>
      <c r="Z17" s="802">
        <v>4488531529.3809996</v>
      </c>
      <c r="AA17" s="809">
        <v>4176970048.3358998</v>
      </c>
      <c r="AB17" s="816">
        <v>3418097083.7041001</v>
      </c>
      <c r="AC17" s="823">
        <v>3322046820.1617999</v>
      </c>
      <c r="AD17" s="830">
        <v>3128972281.6023998</v>
      </c>
      <c r="AE17" s="837">
        <v>3272446993.7904</v>
      </c>
      <c r="AF17" s="844">
        <v>3278077789.2265</v>
      </c>
      <c r="AG17" s="851">
        <v>3679496206.7800999</v>
      </c>
      <c r="AH17" s="858">
        <v>3886363222.0569</v>
      </c>
      <c r="AI17" s="865">
        <v>3762438512.4235001</v>
      </c>
      <c r="AJ17" s="872">
        <v>3495721811.3000998</v>
      </c>
    </row>
    <row r="18" spans="1:41" ht="45">
      <c r="A18" t="s">
        <v>39</v>
      </c>
      <c r="C18">
        <v>40805000</v>
      </c>
      <c r="D18">
        <v>1652192000</v>
      </c>
      <c r="E18">
        <v>2285130546</v>
      </c>
      <c r="F18">
        <v>2161209114</v>
      </c>
      <c r="G18">
        <v>2202254182</v>
      </c>
      <c r="H18">
        <v>2187211767</v>
      </c>
      <c r="I18">
        <v>2323903528</v>
      </c>
      <c r="J18">
        <v>2300145534</v>
      </c>
      <c r="K18">
        <v>1982222535</v>
      </c>
      <c r="L18">
        <v>2052478954</v>
      </c>
      <c r="M18">
        <v>2253220444</v>
      </c>
      <c r="N18" s="719" t="s">
        <v>39</v>
      </c>
      <c r="O18" s="726">
        <v>2519227091.54</v>
      </c>
      <c r="P18" s="733">
        <v>2780421585.8400998</v>
      </c>
      <c r="Q18" s="740">
        <v>3175682146.5</v>
      </c>
      <c r="R18" s="747">
        <v>3777694999.1676002</v>
      </c>
      <c r="S18" s="754">
        <v>4499263138.4462996</v>
      </c>
      <c r="T18" s="761">
        <v>5004373814.2397003</v>
      </c>
      <c r="U18" s="768">
        <v>5309627576.6313</v>
      </c>
      <c r="V18" s="775">
        <v>5944812898.4496002</v>
      </c>
      <c r="W18" s="782">
        <v>6565214557.1715002</v>
      </c>
      <c r="X18" s="789">
        <v>6880870194.6471004</v>
      </c>
      <c r="Y18" s="796">
        <v>7768860016.5661001</v>
      </c>
      <c r="Z18" s="803">
        <v>8697234323.1263008</v>
      </c>
      <c r="AA18" s="810">
        <v>7931792528.2445002</v>
      </c>
      <c r="AB18" s="817">
        <v>6656936961.6817999</v>
      </c>
      <c r="AC18" s="824">
        <v>6836974242.3253002</v>
      </c>
      <c r="AD18" s="831">
        <v>6157825479.1864996</v>
      </c>
      <c r="AE18" s="838">
        <v>6649419051.9239998</v>
      </c>
      <c r="AF18" s="845">
        <v>6838662315.9153004</v>
      </c>
      <c r="AG18" s="852">
        <v>6901678361.9701004</v>
      </c>
      <c r="AH18" s="859">
        <v>7762479939.0811996</v>
      </c>
      <c r="AI18" s="866">
        <v>7963972728.1090002</v>
      </c>
      <c r="AJ18" s="873">
        <v>8516597964.0598001</v>
      </c>
    </row>
    <row r="19" spans="1:41" ht="105">
      <c r="A19" s="25" t="s">
        <v>78</v>
      </c>
      <c r="B19">
        <v>318000</v>
      </c>
      <c r="C19">
        <v>36726000</v>
      </c>
      <c r="D19">
        <v>5486322000</v>
      </c>
      <c r="E19">
        <v>6286179090</v>
      </c>
      <c r="F19">
        <v>5718244451</v>
      </c>
      <c r="G19">
        <v>5140491100</v>
      </c>
      <c r="H19">
        <v>4798500580</v>
      </c>
      <c r="I19">
        <v>4761933461</v>
      </c>
      <c r="J19">
        <v>4921894718</v>
      </c>
      <c r="K19">
        <v>5011120195</v>
      </c>
      <c r="L19">
        <v>5180352072</v>
      </c>
      <c r="M19">
        <v>4722234520</v>
      </c>
      <c r="N19" s="720" t="s">
        <v>387</v>
      </c>
      <c r="O19" s="727">
        <v>5183352833</v>
      </c>
      <c r="P19" s="734">
        <v>6130935272.6201</v>
      </c>
      <c r="Q19" s="741">
        <v>6346750777.5</v>
      </c>
      <c r="R19" s="748">
        <v>6949179766.0664997</v>
      </c>
      <c r="S19" s="755">
        <v>6664036727.9581003</v>
      </c>
      <c r="T19" s="762">
        <v>7592509981.8283005</v>
      </c>
      <c r="U19" s="769">
        <v>7928029395.9604998</v>
      </c>
      <c r="V19" s="776">
        <v>8709844854.3031998</v>
      </c>
      <c r="W19" s="783">
        <v>8578021465.6568003</v>
      </c>
      <c r="X19" s="790">
        <v>9004581677.7395</v>
      </c>
      <c r="Y19" s="797">
        <v>7448400635.8027</v>
      </c>
      <c r="Z19" s="804">
        <v>6671402838.8417997</v>
      </c>
      <c r="AA19" s="811">
        <v>6877187361.2026005</v>
      </c>
      <c r="AB19" s="818">
        <v>5029634070.5333004</v>
      </c>
      <c r="AC19" s="825">
        <v>4044208975.2684999</v>
      </c>
      <c r="AD19" s="832">
        <v>3943988556.3326001</v>
      </c>
      <c r="AE19" s="839">
        <v>3972011794.4947</v>
      </c>
      <c r="AF19" s="846">
        <v>4170245083.5795999</v>
      </c>
      <c r="AG19" s="853">
        <v>4789546354.6289997</v>
      </c>
      <c r="AH19" s="860">
        <v>6120210732.4871998</v>
      </c>
      <c r="AI19" s="867">
        <v>6040779669.6829996</v>
      </c>
      <c r="AJ19" s="874">
        <v>7789710423.6099997</v>
      </c>
    </row>
    <row r="20" spans="1:41" ht="120">
      <c r="A20" s="25" t="s">
        <v>79</v>
      </c>
      <c r="B20">
        <v>177000</v>
      </c>
      <c r="C20">
        <v>7521000</v>
      </c>
      <c r="D20">
        <v>8010758000</v>
      </c>
      <c r="E20">
        <v>5790030019</v>
      </c>
      <c r="F20">
        <v>7418535498</v>
      </c>
      <c r="G20">
        <v>8334519210</v>
      </c>
      <c r="H20">
        <v>9089191963</v>
      </c>
      <c r="I20">
        <v>5546833078</v>
      </c>
      <c r="J20">
        <v>5571893377</v>
      </c>
      <c r="K20">
        <v>5761159218</v>
      </c>
      <c r="L20">
        <v>5081887849</v>
      </c>
      <c r="M20">
        <v>4295706795</v>
      </c>
      <c r="N20" s="721" t="s">
        <v>388</v>
      </c>
      <c r="O20" s="728">
        <v>3265656468</v>
      </c>
      <c r="P20" s="735">
        <v>3619911776</v>
      </c>
      <c r="Q20" s="742">
        <v>3760112696.5995998</v>
      </c>
      <c r="R20" s="749">
        <v>3594220180</v>
      </c>
      <c r="S20" s="756">
        <v>3602829941</v>
      </c>
      <c r="T20" s="763">
        <v>2650630177.7656999</v>
      </c>
      <c r="U20" s="770">
        <v>2624966455.8666</v>
      </c>
      <c r="V20" s="777">
        <v>3706281605.5496998</v>
      </c>
      <c r="W20" s="784">
        <v>3936874917.1332998</v>
      </c>
      <c r="X20" s="791">
        <v>5469911998.6759005</v>
      </c>
      <c r="Y20" s="798">
        <v>5974035205.6784</v>
      </c>
      <c r="Z20" s="805">
        <v>5444198610.3789997</v>
      </c>
      <c r="AA20" s="812">
        <v>4622332262.8804998</v>
      </c>
      <c r="AB20" s="819">
        <v>3721729442.9123998</v>
      </c>
      <c r="AC20" s="826">
        <v>4265473987.4773998</v>
      </c>
      <c r="AD20" s="833">
        <v>3936720244.6805</v>
      </c>
      <c r="AE20" s="840">
        <v>4845020679.5045004</v>
      </c>
      <c r="AF20" s="847">
        <v>5110208166.8297997</v>
      </c>
      <c r="AG20" s="854">
        <v>5858300568.5094004</v>
      </c>
      <c r="AH20" s="861">
        <v>7134560657.3964005</v>
      </c>
      <c r="AI20" s="868">
        <v>7901079905.6856003</v>
      </c>
      <c r="AJ20" s="875">
        <v>8349614154.3550997</v>
      </c>
    </row>
    <row r="21" spans="1:41" ht="90">
      <c r="A21" s="25" t="s">
        <v>80</v>
      </c>
      <c r="C21">
        <v>8870000</v>
      </c>
      <c r="D21">
        <v>3826544000</v>
      </c>
      <c r="E21">
        <v>4308226737</v>
      </c>
      <c r="F21">
        <v>3910081088</v>
      </c>
      <c r="G21">
        <v>3720889710</v>
      </c>
      <c r="H21">
        <v>3585351058</v>
      </c>
      <c r="I21">
        <v>4762692900</v>
      </c>
      <c r="J21">
        <v>4062908569</v>
      </c>
      <c r="K21">
        <v>4108189253</v>
      </c>
      <c r="L21">
        <v>4772748627</v>
      </c>
      <c r="M21">
        <v>5059025834</v>
      </c>
      <c r="N21" s="722" t="s">
        <v>389</v>
      </c>
      <c r="O21" s="729">
        <v>5047190255.7802</v>
      </c>
      <c r="P21" s="736">
        <v>4868326303</v>
      </c>
      <c r="Q21" s="743">
        <v>7276902123.5194998</v>
      </c>
      <c r="R21" s="750">
        <v>8902619067.5</v>
      </c>
      <c r="S21" s="757">
        <v>9312892823.7812996</v>
      </c>
      <c r="T21" s="764">
        <v>11830763629.417999</v>
      </c>
      <c r="U21" s="771">
        <v>14993827584.933599</v>
      </c>
      <c r="V21" s="778">
        <v>15059574057.177</v>
      </c>
      <c r="W21" s="785">
        <v>12975373642.8237</v>
      </c>
      <c r="X21" s="792">
        <v>13837083040.197701</v>
      </c>
      <c r="Y21" s="799">
        <v>11457240139.045601</v>
      </c>
      <c r="Z21" s="806">
        <v>10083946745.809299</v>
      </c>
      <c r="AA21" s="813">
        <v>8202359355.7025003</v>
      </c>
      <c r="AB21" s="820">
        <v>6386824648.0383005</v>
      </c>
      <c r="AC21" s="827">
        <v>4224453246.3042998</v>
      </c>
      <c r="AD21" s="834">
        <v>4267270827.6353998</v>
      </c>
      <c r="AE21" s="841">
        <v>3702004692.7574</v>
      </c>
      <c r="AF21" s="848">
        <v>4189069216.5555</v>
      </c>
      <c r="AG21" s="855">
        <v>4136901306.7002001</v>
      </c>
      <c r="AH21" s="862">
        <v>4078805708.3671999</v>
      </c>
      <c r="AI21" s="869">
        <v>3803923980.0710001</v>
      </c>
      <c r="AJ21" s="876">
        <v>2796932244.3002</v>
      </c>
    </row>
    <row r="22" spans="1:41" ht="90">
      <c r="A22" s="25" t="s">
        <v>81</v>
      </c>
      <c r="I22">
        <v>1785124648</v>
      </c>
      <c r="J22">
        <v>932495950</v>
      </c>
      <c r="K22">
        <v>382211353</v>
      </c>
      <c r="L22">
        <v>421153332</v>
      </c>
      <c r="M22">
        <v>264041294</v>
      </c>
      <c r="N22" s="723" t="s">
        <v>390</v>
      </c>
      <c r="O22" s="730">
        <v>584614636</v>
      </c>
      <c r="P22" s="737">
        <v>659696016</v>
      </c>
      <c r="Q22" s="744">
        <v>922008502.19920003</v>
      </c>
      <c r="R22" s="751">
        <v>1067853242</v>
      </c>
      <c r="S22" s="758">
        <v>1395153520.9854</v>
      </c>
      <c r="T22" s="765">
        <v>1751630271.5645001</v>
      </c>
      <c r="U22" s="772">
        <v>1844112130.0156</v>
      </c>
      <c r="V22" s="779">
        <v>1977657181.7849</v>
      </c>
      <c r="W22" s="786">
        <v>1925505783.0699999</v>
      </c>
      <c r="X22" s="793">
        <v>1803467488.4437001</v>
      </c>
      <c r="Y22" s="800">
        <v>1852549833.4818001</v>
      </c>
      <c r="Z22" s="807">
        <v>1996755273.4649999</v>
      </c>
      <c r="AA22" s="814">
        <v>1526316347.4058001</v>
      </c>
      <c r="AB22" s="821">
        <v>1313649843.3941</v>
      </c>
      <c r="AC22" s="828">
        <v>1452847216.451</v>
      </c>
      <c r="AD22" s="835">
        <v>1044139991.4515001</v>
      </c>
      <c r="AE22" s="842">
        <v>919687626.0158</v>
      </c>
      <c r="AF22" s="849">
        <v>947937679.91110003</v>
      </c>
      <c r="AG22" s="856">
        <v>722485035.40639997</v>
      </c>
      <c r="AH22" s="863">
        <v>727323763.1135</v>
      </c>
      <c r="AI22" s="870">
        <v>693326141.41620004</v>
      </c>
      <c r="AJ22" s="877">
        <v>423280416.991</v>
      </c>
    </row>
    <row r="23" spans="1:41">
      <c r="A23" t="s">
        <v>44</v>
      </c>
      <c r="AC23">
        <v>692410749.78999996</v>
      </c>
      <c r="AD23">
        <v>1187333627.8200002</v>
      </c>
      <c r="AE23">
        <v>1865042656.47</v>
      </c>
      <c r="AF23">
        <v>3336036256.8800001</v>
      </c>
      <c r="AG23">
        <v>6514619323.4300003</v>
      </c>
      <c r="AH23">
        <v>14754717133.480011</v>
      </c>
    </row>
    <row r="28" spans="1:41">
      <c r="N28">
        <f t="shared" ref="N28:AA28" si="0">O28-1</f>
        <v>2000</v>
      </c>
      <c r="O28">
        <f t="shared" si="0"/>
        <v>2001</v>
      </c>
      <c r="P28">
        <f t="shared" si="0"/>
        <v>2002</v>
      </c>
      <c r="Q28">
        <f t="shared" si="0"/>
        <v>2003</v>
      </c>
      <c r="R28">
        <f t="shared" si="0"/>
        <v>2004</v>
      </c>
      <c r="S28">
        <f t="shared" si="0"/>
        <v>2005</v>
      </c>
      <c r="T28">
        <f t="shared" si="0"/>
        <v>2006</v>
      </c>
      <c r="U28">
        <f t="shared" si="0"/>
        <v>2007</v>
      </c>
      <c r="V28">
        <f t="shared" si="0"/>
        <v>2008</v>
      </c>
      <c r="W28">
        <f t="shared" si="0"/>
        <v>2009</v>
      </c>
      <c r="X28">
        <f t="shared" si="0"/>
        <v>2010</v>
      </c>
      <c r="Y28">
        <f t="shared" si="0"/>
        <v>2011</v>
      </c>
      <c r="Z28">
        <f t="shared" si="0"/>
        <v>2012</v>
      </c>
      <c r="AA28">
        <f t="shared" si="0"/>
        <v>2013</v>
      </c>
      <c r="AB28">
        <f>AC28-1</f>
        <v>2014</v>
      </c>
      <c r="AC28" s="14">
        <v>2015</v>
      </c>
      <c r="AD28" s="14">
        <v>2016</v>
      </c>
      <c r="AE28" s="14">
        <v>2017</v>
      </c>
      <c r="AF28" s="14">
        <v>2018</v>
      </c>
      <c r="AG28" s="14">
        <v>2019</v>
      </c>
      <c r="AH28" s="14">
        <v>2020</v>
      </c>
      <c r="AJ28" t="s">
        <v>35</v>
      </c>
      <c r="AK28" t="s">
        <v>84</v>
      </c>
      <c r="AL28" t="s">
        <v>85</v>
      </c>
    </row>
    <row r="29" spans="1:41">
      <c r="A29" t="s">
        <v>40</v>
      </c>
      <c r="N29" s="1" t="e">
        <f t="shared" ref="N29:AE29" si="1">N17/VLOOKUP(N$28,deflator,2,FALSE)/$AK$13</f>
        <v>#VALUE!</v>
      </c>
      <c r="O29" s="1">
        <f t="shared" si="1"/>
        <v>2.4368792216136579</v>
      </c>
      <c r="P29" s="1">
        <f t="shared" si="1"/>
        <v>2.7652707826206466</v>
      </c>
      <c r="Q29" s="1">
        <f t="shared" si="1"/>
        <v>3.4336918592963412</v>
      </c>
      <c r="R29" s="1">
        <f t="shared" si="1"/>
        <v>4.5597482933810873</v>
      </c>
      <c r="S29" s="1">
        <f t="shared" si="1"/>
        <v>4.9572163236011475</v>
      </c>
      <c r="T29" s="1">
        <f t="shared" si="1"/>
        <v>5.9153026683169401</v>
      </c>
      <c r="U29" s="1">
        <f t="shared" si="1"/>
        <v>5.5415830837935998</v>
      </c>
      <c r="V29" s="1">
        <f t="shared" si="1"/>
        <v>5.7577247370353506</v>
      </c>
      <c r="W29" s="1">
        <f t="shared" si="1"/>
        <v>5.9226737328172723</v>
      </c>
      <c r="X29" s="1">
        <f t="shared" si="1"/>
        <v>5.7889979530762643</v>
      </c>
      <c r="Y29" s="1">
        <f t="shared" si="1"/>
        <v>6.0094228166328696</v>
      </c>
      <c r="Z29" s="1">
        <f t="shared" si="1"/>
        <v>5.1101931720067437</v>
      </c>
      <c r="AA29" s="1">
        <f t="shared" si="1"/>
        <v>4.6695604901862957</v>
      </c>
      <c r="AB29" s="1">
        <f t="shared" si="1"/>
        <v>3.7490399897180731</v>
      </c>
      <c r="AC29" s="1">
        <f t="shared" si="1"/>
        <v>3.6034206416490977</v>
      </c>
      <c r="AD29" s="1">
        <f t="shared" si="1"/>
        <v>3.364184488224411</v>
      </c>
      <c r="AE29" s="1">
        <f t="shared" si="1"/>
        <v>3.4570668067091743</v>
      </c>
      <c r="AF29" s="1">
        <f>AF17/VLOOKUP(AF$28,deflator,2,FALSE)/$AK$13</f>
        <v>3.3848100570072952</v>
      </c>
      <c r="AG29" s="1">
        <f>AG17/VLOOKUP(AG$28,deflator,2,FALSE)/$AK$13</f>
        <v>3.7256371800769426</v>
      </c>
      <c r="AH29" s="1">
        <f>AH17/VLOOKUP(AH$28,deflator,2,FALSE)/$AK$13</f>
        <v>3.8863632220569002</v>
      </c>
      <c r="AJ29" s="15">
        <f>(AH29/AG29)-1</f>
        <v>4.314055132352923E-2</v>
      </c>
      <c r="AK29" s="15">
        <f>(AH29/AC29)-1</f>
        <v>7.8520552704142377E-2</v>
      </c>
      <c r="AL29" s="13">
        <f>AH29/$AH$37</f>
        <v>8.7312549035720388E-2</v>
      </c>
      <c r="AM29" s="4">
        <f>AG29+AG30</f>
        <v>10.713862759140584</v>
      </c>
      <c r="AN29" s="47">
        <f>AH29+AH30</f>
        <v>11.6488431611381</v>
      </c>
      <c r="AO29" s="13">
        <f>(AN29/AM29)-1</f>
        <v>8.7268282506216766E-2</v>
      </c>
    </row>
    <row r="30" spans="1:41">
      <c r="A30" t="s">
        <v>39</v>
      </c>
      <c r="N30" s="1" t="e">
        <f t="shared" ref="N30:AF30" si="2">N18/VLOOKUP(N$28,deflator,2,FALSE)/$AK$13</f>
        <v>#VALUE!</v>
      </c>
      <c r="O30" s="1">
        <f t="shared" si="2"/>
        <v>3.5923597517665038</v>
      </c>
      <c r="P30" s="1">
        <f t="shared" si="2"/>
        <v>3.902255881664181</v>
      </c>
      <c r="Q30" s="1">
        <f t="shared" si="2"/>
        <v>4.3771357422660939</v>
      </c>
      <c r="R30" s="1">
        <f t="shared" si="2"/>
        <v>5.0850151110604873</v>
      </c>
      <c r="S30" s="1">
        <f t="shared" si="2"/>
        <v>5.8770205236129476</v>
      </c>
      <c r="T30" s="1">
        <f t="shared" si="2"/>
        <v>6.3340517897887016</v>
      </c>
      <c r="U30" s="1">
        <f t="shared" si="2"/>
        <v>6.5422197160000648</v>
      </c>
      <c r="V30" s="1">
        <f t="shared" si="2"/>
        <v>7.1765131064028749</v>
      </c>
      <c r="W30" s="1">
        <f t="shared" si="2"/>
        <v>7.8349023158301412</v>
      </c>
      <c r="X30" s="1">
        <f t="shared" si="2"/>
        <v>8.1416241407142227</v>
      </c>
      <c r="Y30" s="1">
        <f t="shared" si="2"/>
        <v>9.0124792274400498</v>
      </c>
      <c r="Z30" s="1">
        <f t="shared" si="2"/>
        <v>9.9018013268833904</v>
      </c>
      <c r="AA30" s="1">
        <f t="shared" si="2"/>
        <v>8.8671895124077498</v>
      </c>
      <c r="AB30" s="1">
        <f t="shared" si="2"/>
        <v>7.3014669470218889</v>
      </c>
      <c r="AC30" s="1">
        <f t="shared" si="2"/>
        <v>7.4160586665115913</v>
      </c>
      <c r="AD30" s="1">
        <f t="shared" si="2"/>
        <v>6.6207237053769061</v>
      </c>
      <c r="AE30" s="1">
        <f t="shared" si="2"/>
        <v>7.0245556098924524</v>
      </c>
      <c r="AF30" s="1">
        <f t="shared" si="2"/>
        <v>7.0613251032242417</v>
      </c>
      <c r="AG30" s="1">
        <f>AG18/VLOOKUP(AG$28,deflator,2,FALSE)/$AK$13</f>
        <v>6.9882255790636414</v>
      </c>
      <c r="AH30" s="1">
        <f>AH18/VLOOKUP(AH$28,deflator,2,FALSE)/$AK$13</f>
        <v>7.7624799390811994</v>
      </c>
      <c r="AJ30" s="15">
        <f t="shared" ref="AJ30:AJ35" si="3">(AH30/AG30)-1</f>
        <v>0.11079412810273093</v>
      </c>
      <c r="AK30" s="15">
        <f>(AH30/AC30)-1</f>
        <v>4.6712315550297534E-2</v>
      </c>
      <c r="AL30" s="13">
        <f t="shared" ref="AL30:AL37" si="4">AH30/$AH$37</f>
        <v>0.17439489610060435</v>
      </c>
      <c r="AM30" s="4">
        <f>SUM(AC29:AC30)</f>
        <v>11.019479308160689</v>
      </c>
      <c r="AN30" s="47">
        <f>SUM(AH29:AH30)</f>
        <v>11.6488431611381</v>
      </c>
      <c r="AO30" s="13">
        <f>(AN30/AM30)-1</f>
        <v>5.711375604755875E-2</v>
      </c>
    </row>
    <row r="31" spans="1:41">
      <c r="A31" t="s">
        <v>38</v>
      </c>
      <c r="N31" s="1" t="e">
        <f t="shared" ref="N31:AH31" si="5">N19/VLOOKUP(N$28,deflator,2,FALSE)/$AK$13</f>
        <v>#VALUE!</v>
      </c>
      <c r="O31" s="1">
        <f t="shared" si="5"/>
        <v>7.3913416376811893</v>
      </c>
      <c r="P31" s="1">
        <f t="shared" si="5"/>
        <v>8.6046225326133179</v>
      </c>
      <c r="Q31" s="1">
        <f t="shared" si="5"/>
        <v>8.7479125409537808</v>
      </c>
      <c r="R31" s="1">
        <f t="shared" si="5"/>
        <v>9.3540331148253699</v>
      </c>
      <c r="S31" s="1">
        <f t="shared" si="5"/>
        <v>8.7046877266762177</v>
      </c>
      <c r="T31" s="1">
        <f t="shared" si="5"/>
        <v>9.6098639359327134</v>
      </c>
      <c r="U31" s="1">
        <f t="shared" si="5"/>
        <v>9.7684648263387039</v>
      </c>
      <c r="V31" s="1">
        <f t="shared" si="5"/>
        <v>10.514429439477249</v>
      </c>
      <c r="W31" s="1">
        <f t="shared" si="5"/>
        <v>10.236978496475889</v>
      </c>
      <c r="X31" s="1">
        <f t="shared" si="5"/>
        <v>10.654454667892024</v>
      </c>
      <c r="Y31" s="1">
        <f t="shared" si="5"/>
        <v>8.640721529887271</v>
      </c>
      <c r="Z31" s="1">
        <f t="shared" si="5"/>
        <v>7.5953921703781191</v>
      </c>
      <c r="AA31" s="1">
        <f t="shared" si="5"/>
        <v>7.6882146661008903</v>
      </c>
      <c r="AB31" s="1">
        <f t="shared" si="5"/>
        <v>5.5166072824484464</v>
      </c>
      <c r="AC31" s="1">
        <f t="shared" si="5"/>
        <v>4.3867491608427374</v>
      </c>
      <c r="AD31" s="1">
        <f t="shared" si="5"/>
        <v>4.2404674534712719</v>
      </c>
      <c r="AE31" s="1">
        <f t="shared" si="5"/>
        <v>4.1960985637539929</v>
      </c>
      <c r="AF31" s="1">
        <f t="shared" si="5"/>
        <v>4.3060257891000706</v>
      </c>
      <c r="AG31" s="1">
        <f>AG19/VLOOKUP(AG$28,deflator,2,FALSE)/$AK$13</f>
        <v>4.8496073841921516</v>
      </c>
      <c r="AH31" s="1">
        <f t="shared" si="5"/>
        <v>6.1202107324871999</v>
      </c>
      <c r="AJ31" s="15">
        <f>(AH31/AG31)-1</f>
        <v>0.26200128126592781</v>
      </c>
      <c r="AK31" s="15">
        <f t="shared" ref="AK31:AK37" si="6">(AH31/AC31)-1</f>
        <v>0.39515858055386222</v>
      </c>
      <c r="AL31" s="13">
        <f t="shared" si="4"/>
        <v>0.13749903680037634</v>
      </c>
      <c r="AM31" s="4">
        <f t="shared" ref="AM31" si="7">AG31+AG32</f>
        <v>10.781371186499261</v>
      </c>
      <c r="AN31" s="47">
        <f t="shared" ref="AN31" si="8">AH31+AH32</f>
        <v>13.254771389883601</v>
      </c>
      <c r="AO31" s="13">
        <f t="shared" ref="AO31" si="9">(AN31/AM31)-1</f>
        <v>0.22941425173094898</v>
      </c>
    </row>
    <row r="32" spans="1:41">
      <c r="A32" t="s">
        <v>37</v>
      </c>
      <c r="N32" s="1" t="e">
        <f t="shared" ref="N32:AH32" si="10">N20/VLOOKUP(N$28,deflator,2,FALSE)/$AK$13</f>
        <v>#VALUE!</v>
      </c>
      <c r="O32" s="1">
        <f t="shared" si="10"/>
        <v>4.6567508336724659</v>
      </c>
      <c r="P32" s="1">
        <f t="shared" si="10"/>
        <v>5.0804604923728993</v>
      </c>
      <c r="Q32" s="1">
        <f t="shared" si="10"/>
        <v>5.1826734918587531</v>
      </c>
      <c r="R32" s="1">
        <f t="shared" si="10"/>
        <v>4.8380464626725388</v>
      </c>
      <c r="S32" s="1">
        <f t="shared" si="10"/>
        <v>4.7060829417627863</v>
      </c>
      <c r="T32" s="1">
        <f t="shared" si="10"/>
        <v>3.3549110127968156</v>
      </c>
      <c r="U32" s="1">
        <f t="shared" si="10"/>
        <v>3.2343336803868237</v>
      </c>
      <c r="V32" s="1">
        <f t="shared" si="10"/>
        <v>4.4741826147605215</v>
      </c>
      <c r="W32" s="1">
        <f t="shared" si="10"/>
        <v>4.6982516925799134</v>
      </c>
      <c r="X32" s="1">
        <f t="shared" si="10"/>
        <v>6.4721417954733145</v>
      </c>
      <c r="Y32" s="1">
        <f t="shared" si="10"/>
        <v>6.930343458417755</v>
      </c>
      <c r="Z32" s="1">
        <f t="shared" si="10"/>
        <v>6.1982201492175024</v>
      </c>
      <c r="AA32" s="1">
        <f t="shared" si="10"/>
        <v>5.1674443095083582</v>
      </c>
      <c r="AB32" s="1">
        <f t="shared" si="10"/>
        <v>4.0820702779071905</v>
      </c>
      <c r="AC32" s="1">
        <f t="shared" si="10"/>
        <v>4.6267550835255049</v>
      </c>
      <c r="AD32" s="1">
        <f t="shared" si="10"/>
        <v>4.2326527657351907</v>
      </c>
      <c r="AE32" s="1">
        <f t="shared" si="10"/>
        <v>5.1183595030622353</v>
      </c>
      <c r="AF32" s="1">
        <f>AF20/VLOOKUP(AF$28,deflator,2,FALSE)/$AK$13</f>
        <v>5.2765935126169659</v>
      </c>
      <c r="AG32" s="1">
        <f t="shared" si="10"/>
        <v>5.9317638023071098</v>
      </c>
      <c r="AH32" s="1">
        <f t="shared" si="10"/>
        <v>7.1345606573964009</v>
      </c>
      <c r="AJ32" s="42">
        <f t="shared" si="3"/>
        <v>0.20277220994899925</v>
      </c>
      <c r="AK32" s="15">
        <f t="shared" si="6"/>
        <v>0.54202254681697837</v>
      </c>
      <c r="AL32" s="13">
        <f t="shared" si="4"/>
        <v>0.16028781708096465</v>
      </c>
      <c r="AM32" s="4"/>
      <c r="AN32" s="47"/>
      <c r="AO32" s="13"/>
    </row>
    <row r="33" spans="1:41">
      <c r="A33" t="s">
        <v>43</v>
      </c>
      <c r="N33" s="1" t="e">
        <f t="shared" ref="N33:AH33" si="11">N21/VLOOKUP(N$28,deflator,2,FALSE)/$AK$13</f>
        <v>#VALUE!</v>
      </c>
      <c r="O33" s="1">
        <f t="shared" si="11"/>
        <v>7.1971769417933746</v>
      </c>
      <c r="P33" s="1">
        <f t="shared" si="11"/>
        <v>6.8325807303794681</v>
      </c>
      <c r="Q33" s="1">
        <f t="shared" si="11"/>
        <v>10.029967392339353</v>
      </c>
      <c r="R33" s="1">
        <f t="shared" si="11"/>
        <v>11.983485298899931</v>
      </c>
      <c r="S33" s="1">
        <f t="shared" si="11"/>
        <v>12.164672430888469</v>
      </c>
      <c r="T33" s="1">
        <f t="shared" si="11"/>
        <v>14.974235003838748</v>
      </c>
      <c r="U33" s="1">
        <f t="shared" si="11"/>
        <v>18.47453762598796</v>
      </c>
      <c r="V33" s="1">
        <f t="shared" si="11"/>
        <v>18.17975307959</v>
      </c>
      <c r="W33" s="1">
        <f t="shared" si="11"/>
        <v>15.484762016173836</v>
      </c>
      <c r="X33" s="1">
        <f t="shared" si="11"/>
        <v>16.372395660766969</v>
      </c>
      <c r="Y33" s="1">
        <f t="shared" si="11"/>
        <v>13.291285791835103</v>
      </c>
      <c r="Z33" s="1">
        <f t="shared" si="11"/>
        <v>11.480573428080783</v>
      </c>
      <c r="AA33" s="1">
        <f t="shared" si="11"/>
        <v>9.1696643094095318</v>
      </c>
      <c r="AB33" s="1">
        <f t="shared" si="11"/>
        <v>7.0052021421418136</v>
      </c>
      <c r="AC33" s="1">
        <f t="shared" si="11"/>
        <v>4.5822599293386972</v>
      </c>
      <c r="AD33" s="1">
        <f t="shared" si="11"/>
        <v>4.5880516135578118</v>
      </c>
      <c r="AE33" s="1">
        <f t="shared" si="11"/>
        <v>3.9108586222780901</v>
      </c>
      <c r="AF33" s="1">
        <f t="shared" si="11"/>
        <v>4.3254628246764311</v>
      </c>
      <c r="AG33" s="1">
        <f t="shared" si="11"/>
        <v>4.1887781512454936</v>
      </c>
      <c r="AH33" s="1">
        <f t="shared" si="11"/>
        <v>4.0788057083671996</v>
      </c>
      <c r="AJ33" s="15">
        <f>(AH33/AG33)-1</f>
        <v>-2.6254062379883925E-2</v>
      </c>
      <c r="AK33" s="15">
        <f t="shared" si="6"/>
        <v>-0.10987028862069703</v>
      </c>
      <c r="AL33" s="13">
        <f t="shared" si="4"/>
        <v>9.1636036847451738E-2</v>
      </c>
      <c r="AM33" s="4">
        <f>AG33+AG34</f>
        <v>4.9203231668373952</v>
      </c>
      <c r="AN33" s="47">
        <f>AH33+AH34</f>
        <v>4.8061294714806992</v>
      </c>
      <c r="AO33" s="13">
        <f>(AN33/AM33)-1</f>
        <v>-2.3208576242786827E-2</v>
      </c>
    </row>
    <row r="34" spans="1:41">
      <c r="A34" t="s">
        <v>42</v>
      </c>
      <c r="N34" s="1" t="e">
        <f t="shared" ref="N34:AH34" si="12">N22/VLOOKUP(N$28,deflator,2,FALSE)/$AK$13</f>
        <v>#VALUE!</v>
      </c>
      <c r="O34" s="1">
        <f t="shared" si="12"/>
        <v>0.83364699264813336</v>
      </c>
      <c r="P34" s="1">
        <f t="shared" si="12"/>
        <v>0.92586774309932807</v>
      </c>
      <c r="Q34" s="1">
        <f t="shared" si="12"/>
        <v>1.2708313311825792</v>
      </c>
      <c r="R34" s="1">
        <f t="shared" si="12"/>
        <v>1.4373976388145209</v>
      </c>
      <c r="S34" s="1">
        <f t="shared" si="12"/>
        <v>1.8223752699321978</v>
      </c>
      <c r="T34" s="1">
        <f t="shared" si="12"/>
        <v>2.2170439836211178</v>
      </c>
      <c r="U34" s="1">
        <f t="shared" si="12"/>
        <v>2.2722095968842555</v>
      </c>
      <c r="V34" s="1">
        <f t="shared" si="12"/>
        <v>2.3874061181559711</v>
      </c>
      <c r="W34" s="1">
        <f t="shared" si="12"/>
        <v>2.2978913465120718</v>
      </c>
      <c r="X34" s="1">
        <f t="shared" si="12"/>
        <v>2.1339095238752042</v>
      </c>
      <c r="Y34" s="1">
        <f t="shared" si="12"/>
        <v>2.1491012653658346</v>
      </c>
      <c r="Z34" s="1">
        <f t="shared" si="12"/>
        <v>2.2733058903200969</v>
      </c>
      <c r="AA34" s="1">
        <f t="shared" si="12"/>
        <v>1.7063149672837763</v>
      </c>
      <c r="AB34" s="1">
        <f t="shared" si="12"/>
        <v>1.4408384767217772</v>
      </c>
      <c r="AC34" s="1">
        <f t="shared" si="12"/>
        <v>1.5759018256903998</v>
      </c>
      <c r="AD34" s="1">
        <f t="shared" si="12"/>
        <v>1.1226304507168734</v>
      </c>
      <c r="AE34" s="1">
        <f t="shared" si="12"/>
        <v>0.97157312875455693</v>
      </c>
      <c r="AF34" s="1">
        <f t="shared" si="12"/>
        <v>0.97880196831337452</v>
      </c>
      <c r="AG34" s="1">
        <f t="shared" si="12"/>
        <v>0.73154501559190133</v>
      </c>
      <c r="AH34" s="1">
        <f t="shared" si="12"/>
        <v>0.7273237631135</v>
      </c>
      <c r="AJ34" s="15">
        <f t="shared" si="3"/>
        <v>-5.7703249812807167E-3</v>
      </c>
      <c r="AK34" s="15">
        <f t="shared" si="6"/>
        <v>-0.53847140014901584</v>
      </c>
      <c r="AL34" s="13">
        <f t="shared" si="4"/>
        <v>1.6340338795734512E-2</v>
      </c>
    </row>
    <row r="35" spans="1:41">
      <c r="A35" t="s">
        <v>41</v>
      </c>
      <c r="N35" s="1" t="e">
        <f t="shared" ref="N35:AH35" si="13">N16/VLOOKUP(N$28,deflator,2,FALSE)/$AK$13</f>
        <v>#VALUE!</v>
      </c>
      <c r="O35" s="1">
        <f t="shared" si="13"/>
        <v>0.95057236646905907</v>
      </c>
      <c r="P35" s="1">
        <f t="shared" si="13"/>
        <v>0.88467782365788683</v>
      </c>
      <c r="Q35" s="1">
        <f t="shared" si="13"/>
        <v>0.65512703420212504</v>
      </c>
      <c r="R35" s="1">
        <f t="shared" si="13"/>
        <v>0.82694607818716781</v>
      </c>
      <c r="S35" s="1">
        <f t="shared" si="13"/>
        <v>0.86808950517088124</v>
      </c>
      <c r="T35" s="1">
        <f t="shared" si="13"/>
        <v>1.0189427781420051</v>
      </c>
      <c r="U35" s="1">
        <f t="shared" si="13"/>
        <v>0.88679685896289051</v>
      </c>
      <c r="V35" s="1">
        <f t="shared" si="13"/>
        <v>0.69166886366279556</v>
      </c>
      <c r="W35" s="1">
        <f t="shared" si="13"/>
        <v>0.68268813563726272</v>
      </c>
      <c r="X35" s="1">
        <f t="shared" si="13"/>
        <v>0.13004461612565157</v>
      </c>
      <c r="Y35" s="1">
        <f t="shared" si="13"/>
        <v>8.4277874771659059E-2</v>
      </c>
      <c r="Z35" s="1">
        <f t="shared" si="13"/>
        <v>0.10095053137836942</v>
      </c>
      <c r="AA35" s="1">
        <f t="shared" si="13"/>
        <v>6.5999241358445149E-2</v>
      </c>
      <c r="AB35" s="1">
        <f t="shared" si="13"/>
        <v>4.3735164895381512E-2</v>
      </c>
      <c r="AC35" s="1">
        <f t="shared" si="13"/>
        <v>5.2349069501867199E-2</v>
      </c>
      <c r="AD35" s="1">
        <f t="shared" si="13"/>
        <v>5.2046868805663289E-2</v>
      </c>
      <c r="AE35" s="1">
        <f t="shared" si="13"/>
        <v>5.6881302307086733E-2</v>
      </c>
      <c r="AF35" s="1">
        <f t="shared" si="13"/>
        <v>5.8360495862699667E-2</v>
      </c>
      <c r="AG35" s="1">
        <f t="shared" si="13"/>
        <v>6.2700221647947779E-2</v>
      </c>
      <c r="AH35" s="1">
        <f t="shared" si="13"/>
        <v>4.64741560419E-2</v>
      </c>
      <c r="AJ35" s="15">
        <f t="shared" si="3"/>
        <v>-0.25878801030648146</v>
      </c>
      <c r="AK35" s="15">
        <f t="shared" si="6"/>
        <v>-0.11222574758005299</v>
      </c>
      <c r="AL35" s="13">
        <f t="shared" si="4"/>
        <v>1.0441064811627391E-3</v>
      </c>
    </row>
    <row r="36" spans="1:41">
      <c r="A36" t="s">
        <v>45</v>
      </c>
      <c r="N36" s="1">
        <f t="shared" ref="N36" si="14">N23/VLOOKUP(N$28,deflator,2,FALSE)/$AK$13</f>
        <v>0</v>
      </c>
      <c r="O36" s="1">
        <f t="shared" ref="O36:AH36" si="15">O23/VLOOKUP(O$28,deflator,2,FALSE)/$AK$13</f>
        <v>0</v>
      </c>
      <c r="P36" s="1">
        <f t="shared" si="15"/>
        <v>0</v>
      </c>
      <c r="Q36" s="1">
        <f t="shared" si="15"/>
        <v>0</v>
      </c>
      <c r="R36" s="1">
        <f t="shared" si="15"/>
        <v>0</v>
      </c>
      <c r="S36" s="1">
        <f t="shared" si="15"/>
        <v>0</v>
      </c>
      <c r="T36" s="1">
        <f t="shared" si="15"/>
        <v>0</v>
      </c>
      <c r="U36" s="1">
        <f t="shared" si="15"/>
        <v>0</v>
      </c>
      <c r="V36" s="1">
        <f t="shared" si="15"/>
        <v>0</v>
      </c>
      <c r="W36" s="1">
        <f t="shared" si="15"/>
        <v>0</v>
      </c>
      <c r="X36" s="1">
        <f t="shared" si="15"/>
        <v>0</v>
      </c>
      <c r="Y36" s="1">
        <f t="shared" si="15"/>
        <v>0</v>
      </c>
      <c r="Z36" s="1">
        <f t="shared" si="15"/>
        <v>0</v>
      </c>
      <c r="AA36" s="1">
        <f t="shared" si="15"/>
        <v>0</v>
      </c>
      <c r="AB36" s="1">
        <f t="shared" si="15"/>
        <v>0</v>
      </c>
      <c r="AC36" s="1">
        <f t="shared" si="15"/>
        <v>0.75105720158739175</v>
      </c>
      <c r="AD36" s="1">
        <f t="shared" si="15"/>
        <v>1.2765882895624936</v>
      </c>
      <c r="AE36" s="1">
        <f t="shared" si="15"/>
        <v>1.9702617255569534</v>
      </c>
      <c r="AF36" s="1">
        <f t="shared" si="15"/>
        <v>3.4446556179781314</v>
      </c>
      <c r="AG36" s="1">
        <f t="shared" si="15"/>
        <v>6.5963128106219662</v>
      </c>
      <c r="AH36" s="46">
        <f t="shared" si="15"/>
        <v>14.75471713348001</v>
      </c>
      <c r="AJ36" s="42">
        <f>(AH36/AG36)-1</f>
        <v>1.2368128312108939</v>
      </c>
      <c r="AK36" s="42">
        <f t="shared" si="6"/>
        <v>18.64526417201683</v>
      </c>
      <c r="AL36" s="60">
        <f t="shared" si="4"/>
        <v>0.33148521885798549</v>
      </c>
    </row>
    <row r="37" spans="1:41">
      <c r="N37" s="4" t="e">
        <f t="shared" ref="N37:AB37" si="16">SUM(N29:N36)</f>
        <v>#VALUE!</v>
      </c>
      <c r="O37" s="4">
        <f t="shared" si="16"/>
        <v>27.058727745644383</v>
      </c>
      <c r="P37" s="4">
        <f t="shared" si="16"/>
        <v>28.99573598640773</v>
      </c>
      <c r="Q37" s="4">
        <f t="shared" si="16"/>
        <v>33.697339392099025</v>
      </c>
      <c r="R37" s="4">
        <f t="shared" si="16"/>
        <v>38.084671997841106</v>
      </c>
      <c r="S37" s="4">
        <f t="shared" si="16"/>
        <v>39.100144721644646</v>
      </c>
      <c r="T37" s="4">
        <f t="shared" si="16"/>
        <v>43.424351172437042</v>
      </c>
      <c r="U37" s="4">
        <f>SUM(U29:U36)</f>
        <v>46.72014538835429</v>
      </c>
      <c r="V37" s="4">
        <f t="shared" si="16"/>
        <v>49.181677959084766</v>
      </c>
      <c r="W37" s="4">
        <f t="shared" si="16"/>
        <v>47.158147736026386</v>
      </c>
      <c r="X37" s="4">
        <f t="shared" si="16"/>
        <v>49.693568357923645</v>
      </c>
      <c r="Y37" s="4">
        <f t="shared" si="16"/>
        <v>46.117631964350544</v>
      </c>
      <c r="Z37" s="4">
        <f t="shared" si="16"/>
        <v>42.660436668265</v>
      </c>
      <c r="AA37" s="4">
        <f t="shared" si="16"/>
        <v>37.334387496255047</v>
      </c>
      <c r="AB37" s="4">
        <f t="shared" si="16"/>
        <v>29.138960280854565</v>
      </c>
      <c r="AC37" s="4">
        <f>SUM(AC29:AC36)</f>
        <v>26.994551578647293</v>
      </c>
      <c r="AD37" s="4">
        <f t="shared" ref="AD37:AH37" si="17">SUM(AD29:AD36)</f>
        <v>25.497345635450621</v>
      </c>
      <c r="AE37" s="4">
        <f t="shared" si="17"/>
        <v>26.70565526231454</v>
      </c>
      <c r="AF37" s="4">
        <f t="shared" si="17"/>
        <v>28.836035368779211</v>
      </c>
      <c r="AG37" s="4">
        <f t="shared" si="17"/>
        <v>33.074570144747156</v>
      </c>
      <c r="AH37" s="4">
        <f t="shared" si="17"/>
        <v>44.510935312024301</v>
      </c>
      <c r="AJ37" s="15">
        <f>(AH37/AG37)-1</f>
        <v>0.34577517159640081</v>
      </c>
      <c r="AK37" s="15">
        <f t="shared" si="6"/>
        <v>0.64888589396804353</v>
      </c>
      <c r="AL37" s="13">
        <f t="shared" si="4"/>
        <v>1</v>
      </c>
    </row>
    <row r="38" spans="1:41">
      <c r="A38" t="s">
        <v>114</v>
      </c>
      <c r="AD38" s="4">
        <f>SUM(AD29:AD35)</f>
        <v>24.220757345888128</v>
      </c>
      <c r="AE38" s="4">
        <f>SUM(AE29:AE35)</f>
        <v>24.735393536757588</v>
      </c>
      <c r="AF38" s="4">
        <f>SUM(AF29:AF35)</f>
        <v>25.391379750801079</v>
      </c>
      <c r="AG38" s="4">
        <f>SUM(AG29:AG35)</f>
        <v>26.478257334125189</v>
      </c>
      <c r="AH38" s="4">
        <f>SUM(AH29:AH35)</f>
        <v>29.756218178544295</v>
      </c>
      <c r="AJ38" s="48">
        <f>(AH38/AG38)-1</f>
        <v>0.12379820934040353</v>
      </c>
    </row>
    <row r="39" spans="1:41">
      <c r="AC39" s="60">
        <f>AC36/AC37</f>
        <v>2.7822547798181559E-2</v>
      </c>
      <c r="AH39" s="4">
        <f>AH34+AH33</f>
        <v>4.8061294714806992</v>
      </c>
      <c r="AI39" s="13">
        <f>AH39/AH36</f>
        <v>0.32573511426898755</v>
      </c>
      <c r="AK39" s="47"/>
    </row>
    <row r="41" spans="1:41">
      <c r="AH41" s="4">
        <f>AH36-AG36</f>
        <v>8.1584043228580434</v>
      </c>
    </row>
    <row r="42" spans="1:41">
      <c r="Y42" s="47">
        <f>AH36-AG36</f>
        <v>8.1584043228580434</v>
      </c>
      <c r="AD42" s="4">
        <f>AD36-AC36</f>
        <v>0.52553108797510184</v>
      </c>
      <c r="AE42" s="4">
        <f>AE36-AD36</f>
        <v>0.69367343599445985</v>
      </c>
      <c r="AF42" s="4">
        <f>AF36-AE36</f>
        <v>1.4743938924211779</v>
      </c>
      <c r="AG42" s="4">
        <f>AG36-AF36</f>
        <v>3.1516571926438348</v>
      </c>
      <c r="AH42" s="4">
        <f>AH36-AG36</f>
        <v>8.1584043228580434</v>
      </c>
      <c r="AI42" s="4">
        <f>AH37-AD37</f>
        <v>19.01358967657368</v>
      </c>
    </row>
    <row r="43" spans="1:41">
      <c r="AE43" s="4">
        <f>AE38-AD38</f>
        <v>0.51463619086946011</v>
      </c>
      <c r="AF43" s="4">
        <f>AF38-AE38</f>
        <v>0.65598621404349089</v>
      </c>
      <c r="AG43" s="4">
        <f>AG38-AF38</f>
        <v>1.0868775833241102</v>
      </c>
      <c r="AH43" s="4">
        <f>AH38-AG38</f>
        <v>3.2779608444191055</v>
      </c>
      <c r="AI43" s="4">
        <f>AH38-AD38</f>
        <v>5.5354608326561667</v>
      </c>
    </row>
    <row r="54" spans="15:15">
      <c r="O54" t="s">
        <v>337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707F-3F12-4EDD-A718-313FFAB98BD6}">
  <sheetPr>
    <tabColor rgb="FF00B050"/>
  </sheetPr>
  <dimension ref="A1:AS41"/>
  <sheetViews>
    <sheetView zoomScale="85" zoomScaleNormal="85" workbookViewId="0">
      <pane xSplit="14" topLeftCell="X1" activePane="topRight" state="frozen"/>
      <selection activeCell="T74" sqref="T74"/>
      <selection pane="topRight" activeCell="AD8" sqref="AD8"/>
    </sheetView>
  </sheetViews>
  <sheetFormatPr defaultRowHeight="15"/>
  <cols>
    <col min="1" max="1" width="31" bestFit="1" customWidth="1" collapsed="1"/>
    <col min="2" max="14" width="0" hidden="1" customWidth="1" collapsed="1"/>
    <col min="15" max="23" width="19" bestFit="1" customWidth="1" collapsed="1"/>
    <col min="32" max="35" width="19" bestFit="1" customWidth="1" collapsed="1"/>
    <col min="36" max="36" width="12.28515625" bestFit="1" customWidth="1" collapsed="1"/>
  </cols>
  <sheetData>
    <row r="1" spans="1:38">
      <c r="A1" t="s">
        <v>71</v>
      </c>
      <c r="B1" s="10">
        <v>1987</v>
      </c>
      <c r="C1" s="10">
        <v>1988</v>
      </c>
      <c r="D1" s="10">
        <v>1989</v>
      </c>
      <c r="E1" s="10">
        <v>1990</v>
      </c>
      <c r="F1" s="10">
        <v>1991</v>
      </c>
      <c r="G1" s="10">
        <v>1992</v>
      </c>
      <c r="H1" s="10">
        <v>1993</v>
      </c>
      <c r="I1" s="10">
        <v>1994</v>
      </c>
      <c r="J1" s="10">
        <v>1995</v>
      </c>
      <c r="K1" s="10">
        <v>1996</v>
      </c>
      <c r="L1" s="10">
        <v>1997</v>
      </c>
      <c r="M1" s="10">
        <v>1998</v>
      </c>
      <c r="N1" s="10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 s="10"/>
      <c r="AL1" s="7">
        <v>1000000000</v>
      </c>
    </row>
    <row r="2" spans="1:38">
      <c r="A2" t="s">
        <v>23</v>
      </c>
      <c r="C2">
        <v>301670</v>
      </c>
      <c r="D2">
        <v>76155971</v>
      </c>
      <c r="E2">
        <v>29019303148</v>
      </c>
      <c r="F2">
        <v>30112501184</v>
      </c>
      <c r="G2">
        <v>29753569197</v>
      </c>
      <c r="H2">
        <v>29128431002</v>
      </c>
      <c r="I2">
        <v>30135601536</v>
      </c>
      <c r="J2">
        <v>26319129511</v>
      </c>
      <c r="K2">
        <v>28266200385</v>
      </c>
      <c r="L2">
        <v>24085570532</v>
      </c>
      <c r="M2">
        <v>25647540097</v>
      </c>
      <c r="N2">
        <v>27048867420</v>
      </c>
      <c r="O2">
        <v>35400631991.529999</v>
      </c>
      <c r="P2">
        <v>35694322414.9394</v>
      </c>
      <c r="Q2">
        <v>38615282435.166199</v>
      </c>
      <c r="R2">
        <v>48583497573.456703</v>
      </c>
      <c r="S2">
        <v>47852270835.978104</v>
      </c>
      <c r="T2">
        <v>47310366672.892601</v>
      </c>
      <c r="U2">
        <v>54081806744.577599</v>
      </c>
      <c r="V2">
        <v>60630980874.796799</v>
      </c>
      <c r="W2">
        <v>66905443851.787903</v>
      </c>
      <c r="X2">
        <v>66001124435.566704</v>
      </c>
      <c r="Y2">
        <v>63575494170.094597</v>
      </c>
      <c r="Z2">
        <v>70328553963.895599</v>
      </c>
      <c r="AA2">
        <v>78122394324.622604</v>
      </c>
      <c r="AB2">
        <v>73219281908.348999</v>
      </c>
      <c r="AC2">
        <v>58183080661.236397</v>
      </c>
      <c r="AD2">
        <v>61687298387.097298</v>
      </c>
      <c r="AE2">
        <v>75361513517.274597</v>
      </c>
      <c r="AF2">
        <v>85839350872.169006</v>
      </c>
      <c r="AG2">
        <v>83194702341.424805</v>
      </c>
      <c r="AH2">
        <v>90232535239.376205</v>
      </c>
      <c r="AI2">
        <v>105149871043.815</v>
      </c>
    </row>
    <row r="3" spans="1:38">
      <c r="A3" t="s">
        <v>24</v>
      </c>
      <c r="B3">
        <v>-171000</v>
      </c>
      <c r="C3">
        <v>2060000</v>
      </c>
      <c r="D3">
        <v>137281975</v>
      </c>
      <c r="E3">
        <v>21251524894</v>
      </c>
      <c r="F3">
        <v>19665392804</v>
      </c>
      <c r="G3">
        <v>19937209602</v>
      </c>
      <c r="H3">
        <v>18984806820</v>
      </c>
      <c r="I3">
        <v>18013909968</v>
      </c>
      <c r="J3">
        <v>19139526488</v>
      </c>
      <c r="K3">
        <v>18684411066</v>
      </c>
      <c r="L3">
        <v>19183851214</v>
      </c>
      <c r="M3">
        <v>18276341922</v>
      </c>
      <c r="N3">
        <v>19960306055</v>
      </c>
      <c r="O3">
        <v>20600555923.8069</v>
      </c>
      <c r="P3">
        <v>22470646870.0158</v>
      </c>
      <c r="Q3">
        <v>25911504292.8764</v>
      </c>
      <c r="R3">
        <v>31714717105.555401</v>
      </c>
      <c r="S3">
        <v>37258604308.587997</v>
      </c>
      <c r="T3">
        <v>42341404155.424202</v>
      </c>
      <c r="U3">
        <v>45359724132.750397</v>
      </c>
      <c r="V3">
        <v>52465084457.004799</v>
      </c>
      <c r="W3">
        <v>57024600987.692001</v>
      </c>
      <c r="X3">
        <v>55330825246.155602</v>
      </c>
      <c r="Y3">
        <v>56229741043.0709</v>
      </c>
      <c r="Z3">
        <v>52459842762.757103</v>
      </c>
      <c r="AA3">
        <v>49581221068.572899</v>
      </c>
      <c r="AB3">
        <v>41016927539.447304</v>
      </c>
      <c r="AC3">
        <v>40718977050.383598</v>
      </c>
      <c r="AD3">
        <v>39457509530.4869</v>
      </c>
      <c r="AE3">
        <v>43175985962.910301</v>
      </c>
      <c r="AF3">
        <v>45584378085.624603</v>
      </c>
      <c r="AG3">
        <v>51083551803.963097</v>
      </c>
      <c r="AH3">
        <v>54804816529.655197</v>
      </c>
      <c r="AI3">
        <v>54971680669.465401</v>
      </c>
    </row>
    <row r="4" spans="1:38">
      <c r="A4" t="s">
        <v>25</v>
      </c>
      <c r="C4">
        <v>670000</v>
      </c>
      <c r="D4">
        <v>419632000</v>
      </c>
      <c r="E4">
        <v>12253467305</v>
      </c>
      <c r="F4">
        <v>18512132868</v>
      </c>
      <c r="G4">
        <v>17732715243</v>
      </c>
      <c r="H4">
        <v>17220653829</v>
      </c>
      <c r="I4">
        <v>20376333271</v>
      </c>
      <c r="J4">
        <v>20194457897</v>
      </c>
      <c r="K4">
        <v>20286255898</v>
      </c>
      <c r="L4">
        <v>20231342631</v>
      </c>
      <c r="M4">
        <v>19569782165</v>
      </c>
      <c r="N4">
        <v>20609567238</v>
      </c>
      <c r="O4">
        <v>20786916910.074402</v>
      </c>
      <c r="P4">
        <v>23107328569.2593</v>
      </c>
      <c r="Q4">
        <v>26027970587.2005</v>
      </c>
      <c r="R4">
        <v>34357274180.286301</v>
      </c>
      <c r="S4">
        <v>35573581375.119698</v>
      </c>
      <c r="T4">
        <v>39371547693.261002</v>
      </c>
      <c r="U4">
        <v>45477965274.851997</v>
      </c>
      <c r="V4">
        <v>46054962419.854897</v>
      </c>
      <c r="W4">
        <v>57031592147.879501</v>
      </c>
      <c r="X4">
        <v>65968131475.3321</v>
      </c>
      <c r="Y4">
        <v>61060137387.578903</v>
      </c>
      <c r="Z4">
        <v>54243332644.072304</v>
      </c>
      <c r="AA4">
        <v>48706553041.842903</v>
      </c>
      <c r="AB4">
        <v>38970480616.968903</v>
      </c>
      <c r="AC4">
        <v>42026611130.920898</v>
      </c>
      <c r="AD4">
        <v>37927563012.3601</v>
      </c>
      <c r="AE4">
        <v>38264892958.613998</v>
      </c>
      <c r="AF4">
        <v>38236269217.066597</v>
      </c>
      <c r="AG4">
        <v>46487327670.906303</v>
      </c>
      <c r="AH4">
        <v>51775506943.266998</v>
      </c>
      <c r="AI4">
        <v>59735805302.5812</v>
      </c>
    </row>
    <row r="5" spans="1:38">
      <c r="A5" t="s">
        <v>26</v>
      </c>
      <c r="D5">
        <v>68494000</v>
      </c>
      <c r="E5">
        <v>4197774000</v>
      </c>
      <c r="F5">
        <v>6503214889</v>
      </c>
      <c r="G5">
        <v>4149898502</v>
      </c>
      <c r="H5">
        <v>4395738533</v>
      </c>
      <c r="I5">
        <v>3618058151</v>
      </c>
      <c r="J5">
        <v>3098303554</v>
      </c>
      <c r="K5">
        <v>3677961229</v>
      </c>
      <c r="L5">
        <v>3652134101</v>
      </c>
      <c r="M5">
        <v>2804221639</v>
      </c>
      <c r="N5">
        <v>3506342307</v>
      </c>
      <c r="O5">
        <v>3396266974.4190001</v>
      </c>
      <c r="P5">
        <v>3539794688.2578001</v>
      </c>
      <c r="Q5">
        <v>5039755539.3472004</v>
      </c>
      <c r="R5">
        <v>9947244876.434</v>
      </c>
      <c r="S5">
        <v>8562753558.9357996</v>
      </c>
      <c r="T5">
        <v>15300610231.794001</v>
      </c>
      <c r="U5">
        <v>16139572315.299101</v>
      </c>
      <c r="V5">
        <v>28198183529.651901</v>
      </c>
      <c r="W5">
        <v>39717358266.828903</v>
      </c>
      <c r="X5">
        <v>28828783888.768902</v>
      </c>
      <c r="Y5">
        <v>25330676276.643398</v>
      </c>
      <c r="Z5">
        <v>19570451163.685398</v>
      </c>
      <c r="AA5">
        <v>10828576182.5207</v>
      </c>
      <c r="AB5">
        <v>7427939745.0087004</v>
      </c>
      <c r="AC5">
        <v>5825184003.4328003</v>
      </c>
      <c r="AD5">
        <v>7497339382.4672003</v>
      </c>
      <c r="AE5">
        <v>7352146227.2297001</v>
      </c>
      <c r="AF5">
        <v>8253292736.4594002</v>
      </c>
      <c r="AG5">
        <v>12669606022.3244</v>
      </c>
      <c r="AH5">
        <v>13047551517.263</v>
      </c>
      <c r="AI5">
        <v>11827203302.503201</v>
      </c>
    </row>
    <row r="6" spans="1:38">
      <c r="A6" t="s">
        <v>27</v>
      </c>
      <c r="D6">
        <v>948000</v>
      </c>
      <c r="E6">
        <v>1231179000</v>
      </c>
      <c r="F6">
        <v>1941934283</v>
      </c>
      <c r="G6">
        <v>1224540670</v>
      </c>
      <c r="H6">
        <v>1564679313</v>
      </c>
      <c r="I6">
        <v>1616903095</v>
      </c>
      <c r="J6">
        <v>1604870875</v>
      </c>
      <c r="K6">
        <v>1638142428</v>
      </c>
      <c r="L6">
        <v>1687796806</v>
      </c>
      <c r="M6">
        <v>1367337447</v>
      </c>
      <c r="N6">
        <v>1354383546</v>
      </c>
      <c r="O6">
        <v>955629335</v>
      </c>
      <c r="P6">
        <v>1934613424.3999</v>
      </c>
      <c r="Q6">
        <v>3618850383.8281002</v>
      </c>
      <c r="R6">
        <v>4004909075.0938001</v>
      </c>
      <c r="S6">
        <v>5950319551.5860004</v>
      </c>
      <c r="T6">
        <v>6482921045.1562996</v>
      </c>
      <c r="U6">
        <v>6750772307.3287001</v>
      </c>
      <c r="V6">
        <v>8313366552.2319002</v>
      </c>
      <c r="W6">
        <v>8761720219.8505993</v>
      </c>
      <c r="X6">
        <v>10501117509.015499</v>
      </c>
      <c r="Y6">
        <v>10556654646.5502</v>
      </c>
      <c r="Z6">
        <v>10915898236.344101</v>
      </c>
      <c r="AA6">
        <v>11207421398.996201</v>
      </c>
      <c r="AB6">
        <v>10808580184.162399</v>
      </c>
      <c r="AC6">
        <v>8516574991.3941002</v>
      </c>
      <c r="AD6">
        <v>9379386451.573</v>
      </c>
      <c r="AE6">
        <v>9984597375.1627007</v>
      </c>
      <c r="AF6">
        <v>8633210134.3360996</v>
      </c>
      <c r="AG6">
        <v>13426541415.996799</v>
      </c>
      <c r="AH6">
        <v>11270971885.5177</v>
      </c>
      <c r="AI6">
        <v>14812685578.633699</v>
      </c>
    </row>
    <row r="7" spans="1:38">
      <c r="A7" t="s">
        <v>28</v>
      </c>
      <c r="D7">
        <v>0</v>
      </c>
      <c r="E7">
        <v>0</v>
      </c>
      <c r="O7">
        <v>10752685205.275</v>
      </c>
      <c r="P7">
        <v>10564898954.3983</v>
      </c>
      <c r="Q7">
        <v>13524212890.359301</v>
      </c>
      <c r="R7">
        <v>14614856462.0499</v>
      </c>
      <c r="S7">
        <v>14204182628.1602</v>
      </c>
      <c r="T7">
        <v>14870948391.1777</v>
      </c>
      <c r="U7">
        <v>15042354582.2582</v>
      </c>
      <c r="V7">
        <v>17945827557.570702</v>
      </c>
      <c r="W7">
        <v>19207407068.5383</v>
      </c>
      <c r="X7">
        <v>17913405235.7808</v>
      </c>
      <c r="Y7">
        <v>16674388589.5534</v>
      </c>
      <c r="Z7">
        <v>15420096155.9508</v>
      </c>
      <c r="AA7">
        <v>15680085307.364901</v>
      </c>
      <c r="AB7">
        <v>13039562340.404699</v>
      </c>
      <c r="AC7">
        <v>12578021203.042299</v>
      </c>
      <c r="AD7">
        <v>13249652961.1996</v>
      </c>
      <c r="AE7">
        <v>16477707729.098301</v>
      </c>
      <c r="AF7">
        <v>18044712601.542801</v>
      </c>
      <c r="AG7">
        <v>21544635321.004501</v>
      </c>
      <c r="AH7">
        <v>26475729816.205299</v>
      </c>
      <c r="AI7">
        <v>28297867553.525299</v>
      </c>
    </row>
    <row r="8" spans="1:38">
      <c r="A8" t="s">
        <v>29</v>
      </c>
      <c r="C8">
        <v>1798000</v>
      </c>
      <c r="D8">
        <v>283400000</v>
      </c>
      <c r="E8">
        <v>13512752000</v>
      </c>
      <c r="F8">
        <v>18098712775</v>
      </c>
      <c r="G8">
        <v>16098674477</v>
      </c>
      <c r="H8">
        <v>14567421291</v>
      </c>
      <c r="I8">
        <v>11164493827</v>
      </c>
      <c r="J8">
        <v>10372281997</v>
      </c>
      <c r="K8">
        <v>10893554910</v>
      </c>
      <c r="L8">
        <v>10369811648</v>
      </c>
      <c r="M8">
        <v>10865303244</v>
      </c>
      <c r="N8">
        <v>11481874643</v>
      </c>
      <c r="O8">
        <v>8639631778.0900002</v>
      </c>
      <c r="P8">
        <v>10228232817</v>
      </c>
      <c r="Q8">
        <v>13400997103.241501</v>
      </c>
      <c r="R8">
        <v>15542447428.4263</v>
      </c>
      <c r="S8">
        <v>18316220028.394699</v>
      </c>
      <c r="T8">
        <v>31831648773.539902</v>
      </c>
      <c r="U8">
        <v>34635226381.225098</v>
      </c>
      <c r="V8">
        <v>34283632888.674801</v>
      </c>
      <c r="W8">
        <v>39101663437.671303</v>
      </c>
      <c r="X8">
        <v>35588806644.6735</v>
      </c>
      <c r="Y8">
        <v>29114589259.555401</v>
      </c>
      <c r="Z8">
        <v>30006785905.120201</v>
      </c>
      <c r="AA8">
        <v>35356441038.342697</v>
      </c>
      <c r="AB8">
        <v>26464887728.395302</v>
      </c>
      <c r="AC8">
        <v>24268112947.668098</v>
      </c>
      <c r="AD8">
        <v>21069110791.9282</v>
      </c>
      <c r="AE8">
        <v>19406249663.879398</v>
      </c>
      <c r="AF8">
        <v>21576356486.365799</v>
      </c>
      <c r="AG8">
        <v>25169090311.4599</v>
      </c>
      <c r="AH8">
        <v>23212601845.601898</v>
      </c>
      <c r="AI8">
        <v>25518398801.3615</v>
      </c>
    </row>
    <row r="9" spans="1:38">
      <c r="A9" t="s">
        <v>30</v>
      </c>
      <c r="D9">
        <v>5477000</v>
      </c>
      <c r="E9">
        <v>10893531000</v>
      </c>
      <c r="F9">
        <v>13666586115</v>
      </c>
      <c r="G9">
        <v>9671001791</v>
      </c>
      <c r="H9">
        <v>10550368583</v>
      </c>
      <c r="I9">
        <v>8625703645</v>
      </c>
      <c r="J9">
        <v>8564693193</v>
      </c>
      <c r="K9">
        <v>9626845429</v>
      </c>
      <c r="L9">
        <v>9689825022</v>
      </c>
      <c r="M9">
        <v>8560246161</v>
      </c>
      <c r="N9">
        <v>7673714576</v>
      </c>
      <c r="O9">
        <v>12520414312.0637</v>
      </c>
      <c r="P9">
        <v>12535825224.902201</v>
      </c>
      <c r="Q9">
        <v>15912758546.1511</v>
      </c>
      <c r="R9">
        <v>18777663919.2682</v>
      </c>
      <c r="S9">
        <v>21007790229.948399</v>
      </c>
      <c r="T9">
        <v>25755077157.1759</v>
      </c>
      <c r="U9">
        <v>29024392939.974499</v>
      </c>
      <c r="V9">
        <v>30532146000.6231</v>
      </c>
      <c r="W9">
        <v>34011360053.7551</v>
      </c>
      <c r="X9">
        <v>38743598810.267303</v>
      </c>
      <c r="Y9">
        <v>40170134934.329399</v>
      </c>
      <c r="Z9">
        <v>39937439221.616096</v>
      </c>
      <c r="AA9">
        <v>40263003101.486</v>
      </c>
      <c r="AB9">
        <v>34056475147.119499</v>
      </c>
      <c r="AC9">
        <v>33595562101.969299</v>
      </c>
      <c r="AD9">
        <v>33264032389.242401</v>
      </c>
      <c r="AE9">
        <v>33468844829.015598</v>
      </c>
      <c r="AF9">
        <v>34748872270.228897</v>
      </c>
      <c r="AG9">
        <v>38808225440.666298</v>
      </c>
      <c r="AH9">
        <v>42601805301.019302</v>
      </c>
      <c r="AI9">
        <v>44265681353.452904</v>
      </c>
    </row>
    <row r="10" spans="1:38">
      <c r="A10" t="s">
        <v>31</v>
      </c>
      <c r="C10">
        <v>197000</v>
      </c>
      <c r="D10">
        <v>75353000</v>
      </c>
      <c r="E10">
        <v>7810320381</v>
      </c>
      <c r="F10">
        <v>7958593229</v>
      </c>
      <c r="G10">
        <v>8819916126</v>
      </c>
      <c r="H10">
        <v>8606331079</v>
      </c>
      <c r="I10">
        <v>8502759117</v>
      </c>
      <c r="J10">
        <v>8922414465</v>
      </c>
      <c r="K10">
        <v>9372992103</v>
      </c>
      <c r="L10">
        <v>9768696174</v>
      </c>
      <c r="M10">
        <v>10885739654</v>
      </c>
      <c r="N10">
        <v>11378756963</v>
      </c>
      <c r="O10">
        <v>6506267013.1197996</v>
      </c>
      <c r="P10">
        <v>7420418624.8457003</v>
      </c>
      <c r="Q10">
        <v>10543063265.478701</v>
      </c>
      <c r="R10">
        <v>16095378108.6387</v>
      </c>
      <c r="S10">
        <v>20098000394.034199</v>
      </c>
      <c r="T10">
        <v>22202331352.362801</v>
      </c>
      <c r="U10">
        <v>24229497507.194401</v>
      </c>
      <c r="V10">
        <v>24481298809.704601</v>
      </c>
      <c r="W10">
        <v>27430529998.3125</v>
      </c>
      <c r="X10">
        <v>30690372037.210098</v>
      </c>
      <c r="Y10">
        <v>33027584426.2976</v>
      </c>
      <c r="Z10">
        <v>36791692391.301201</v>
      </c>
      <c r="AA10">
        <v>33863647977.684799</v>
      </c>
      <c r="AB10">
        <v>30655317154.335899</v>
      </c>
      <c r="AC10">
        <v>25657189162.7407</v>
      </c>
      <c r="AD10">
        <v>22955222544.188801</v>
      </c>
      <c r="AE10">
        <v>23806475416.803501</v>
      </c>
      <c r="AF10">
        <v>26207298021.150398</v>
      </c>
      <c r="AG10">
        <v>28473753112.798901</v>
      </c>
      <c r="AH10">
        <v>29607583704.1814</v>
      </c>
      <c r="AI10">
        <v>29482057729.991798</v>
      </c>
    </row>
    <row r="11" spans="1:38">
      <c r="A11" t="s">
        <v>32</v>
      </c>
      <c r="C11">
        <v>1252000</v>
      </c>
      <c r="D11">
        <v>385090000</v>
      </c>
      <c r="E11">
        <v>4385190184</v>
      </c>
      <c r="F11">
        <v>5641814985</v>
      </c>
      <c r="G11">
        <v>4211344274</v>
      </c>
      <c r="H11">
        <v>3075823560</v>
      </c>
      <c r="I11">
        <v>4014703413</v>
      </c>
      <c r="J11">
        <v>5272937433</v>
      </c>
      <c r="K11">
        <v>5083168952</v>
      </c>
      <c r="L11">
        <v>5793220616</v>
      </c>
      <c r="M11">
        <v>6068760797</v>
      </c>
      <c r="N11">
        <v>7339018466</v>
      </c>
      <c r="O11">
        <v>9528296304</v>
      </c>
      <c r="P11">
        <v>12484065798</v>
      </c>
      <c r="Q11">
        <v>12854065765.930201</v>
      </c>
      <c r="R11">
        <v>12824805488.0506</v>
      </c>
      <c r="S11">
        <v>14830516772.163601</v>
      </c>
      <c r="T11">
        <v>14037106007.1306</v>
      </c>
      <c r="U11">
        <v>16820153099.489799</v>
      </c>
      <c r="V11">
        <v>17252301147.086399</v>
      </c>
      <c r="W11">
        <v>19353076069.069698</v>
      </c>
      <c r="X11">
        <v>21501461737.614101</v>
      </c>
      <c r="Y11">
        <v>17561181485.388302</v>
      </c>
      <c r="Z11">
        <v>28389437787.5177</v>
      </c>
      <c r="AA11">
        <v>23822590992.5233</v>
      </c>
      <c r="AB11">
        <v>23050855238.610901</v>
      </c>
      <c r="AC11">
        <v>23827426373.0695</v>
      </c>
      <c r="AD11">
        <v>21478209072.9086</v>
      </c>
      <c r="AE11">
        <v>24652659223.764702</v>
      </c>
      <c r="AF11">
        <v>27207762331.1003</v>
      </c>
      <c r="AG11">
        <v>31306616728.6814</v>
      </c>
      <c r="AH11">
        <v>33305801657.137001</v>
      </c>
      <c r="AI11">
        <v>40022416123.190399</v>
      </c>
    </row>
    <row r="12" spans="1:38">
      <c r="A12" t="s">
        <v>33</v>
      </c>
      <c r="C12">
        <v>1152000</v>
      </c>
      <c r="D12">
        <v>184884000</v>
      </c>
      <c r="E12">
        <v>10685769493</v>
      </c>
      <c r="F12">
        <v>9517269712</v>
      </c>
      <c r="G12">
        <v>8600805279</v>
      </c>
      <c r="H12">
        <v>9503291850</v>
      </c>
      <c r="I12">
        <v>7388932486</v>
      </c>
      <c r="J12">
        <v>9654234705</v>
      </c>
      <c r="K12">
        <v>7969108556</v>
      </c>
      <c r="L12">
        <v>8339837536</v>
      </c>
      <c r="M12">
        <v>9369127315</v>
      </c>
      <c r="N12">
        <v>8322031049</v>
      </c>
      <c r="O12">
        <v>3044177206</v>
      </c>
      <c r="P12">
        <v>3974881296</v>
      </c>
      <c r="Q12">
        <v>4226477324</v>
      </c>
      <c r="R12">
        <v>4992821995.6601</v>
      </c>
      <c r="S12">
        <v>5964392888.1602001</v>
      </c>
      <c r="T12">
        <v>5996757784.2656002</v>
      </c>
      <c r="U12">
        <v>7412349318.5678997</v>
      </c>
      <c r="V12">
        <v>7790795564.3205996</v>
      </c>
      <c r="W12">
        <v>9109862145.3244991</v>
      </c>
      <c r="X12">
        <v>10013597032.559</v>
      </c>
      <c r="Y12">
        <v>8878450001.5811996</v>
      </c>
      <c r="Z12">
        <v>10110786328.5415</v>
      </c>
      <c r="AA12">
        <v>9843082443.8570995</v>
      </c>
      <c r="AB12">
        <v>7551872503.2594004</v>
      </c>
      <c r="AC12">
        <v>7853619901.5551004</v>
      </c>
      <c r="AD12">
        <v>5967821763.6234999</v>
      </c>
      <c r="AE12">
        <v>6075865714.2821999</v>
      </c>
      <c r="AF12">
        <v>6050578378.7742996</v>
      </c>
      <c r="AG12">
        <v>6040616655.2821999</v>
      </c>
      <c r="AH12">
        <v>7216485115.1358995</v>
      </c>
      <c r="AI12">
        <v>7252643222.9167004</v>
      </c>
    </row>
    <row r="13" spans="1:38">
      <c r="A13" t="s">
        <v>51</v>
      </c>
      <c r="C13">
        <v>222000</v>
      </c>
      <c r="D13">
        <v>-32000</v>
      </c>
      <c r="E13">
        <v>5109318000</v>
      </c>
      <c r="F13">
        <v>4536041000</v>
      </c>
      <c r="G13">
        <v>3206985389</v>
      </c>
      <c r="H13">
        <v>3775836282</v>
      </c>
      <c r="I13">
        <v>3704504216</v>
      </c>
      <c r="J13">
        <v>3449164750</v>
      </c>
      <c r="K13">
        <v>2950138142</v>
      </c>
      <c r="L13">
        <v>3180065599</v>
      </c>
      <c r="M13">
        <v>3551481726</v>
      </c>
      <c r="N13">
        <v>3510174225</v>
      </c>
      <c r="O13">
        <v>29503352.0086</v>
      </c>
      <c r="P13">
        <v>9825233.9425000008</v>
      </c>
      <c r="Q13">
        <v>84074351.175400004</v>
      </c>
      <c r="R13">
        <v>75741000.173999995</v>
      </c>
      <c r="S13">
        <v>7078195.7825999996</v>
      </c>
      <c r="T13">
        <v>3802636.1222999999</v>
      </c>
      <c r="U13">
        <v>109748294.80769999</v>
      </c>
      <c r="V13">
        <v>18047585.049899999</v>
      </c>
      <c r="W13">
        <v>368043.21919999999</v>
      </c>
      <c r="X13">
        <v>986168.13329999999</v>
      </c>
      <c r="Y13">
        <v>-253919.658</v>
      </c>
      <c r="Z13">
        <v>-140825.10130000001</v>
      </c>
      <c r="AA13">
        <v>-6477.8001000000004</v>
      </c>
      <c r="AB13">
        <v>-99723.120599999995</v>
      </c>
      <c r="AC13" t="s">
        <v>70</v>
      </c>
      <c r="AD13">
        <v>30000</v>
      </c>
      <c r="AE13">
        <v>3581529.4308000002</v>
      </c>
      <c r="AF13">
        <v>1345607</v>
      </c>
      <c r="AG13">
        <v>-212795.36720000001</v>
      </c>
      <c r="AH13">
        <v>465885</v>
      </c>
      <c r="AI13">
        <v>314555.625</v>
      </c>
    </row>
    <row r="14" spans="1:38">
      <c r="A14" s="12" t="s">
        <v>5</v>
      </c>
      <c r="B14" s="5">
        <v>-171000</v>
      </c>
      <c r="C14" s="5">
        <v>7652670</v>
      </c>
      <c r="D14" s="5">
        <v>1636683946</v>
      </c>
      <c r="E14" s="5">
        <v>120350129405</v>
      </c>
      <c r="F14" s="5">
        <v>136154193844</v>
      </c>
      <c r="G14" s="5">
        <v>123406660550</v>
      </c>
      <c r="H14" s="5">
        <v>121373382142</v>
      </c>
      <c r="I14" s="5">
        <v>117161902725</v>
      </c>
      <c r="J14" s="5">
        <v>116592014868</v>
      </c>
      <c r="K14" s="5">
        <v>118448779098</v>
      </c>
      <c r="L14" s="5">
        <v>115982151879</v>
      </c>
      <c r="M14" s="5">
        <v>116965882167</v>
      </c>
      <c r="N14" s="5">
        <v>122185036488</v>
      </c>
      <c r="O14" s="118">
        <f t="shared" ref="O14:AH14" si="0">SUM(O2:O13)</f>
        <v>132160976305.38741</v>
      </c>
      <c r="P14" s="118">
        <f t="shared" si="0"/>
        <v>143964853915.96094</v>
      </c>
      <c r="Q14" s="118">
        <f t="shared" si="0"/>
        <v>169759012484.75461</v>
      </c>
      <c r="R14" s="118">
        <f t="shared" si="0"/>
        <v>211531357213.09399</v>
      </c>
      <c r="S14" s="118">
        <f t="shared" si="0"/>
        <v>229625710766.8515</v>
      </c>
      <c r="T14" s="118">
        <f t="shared" si="0"/>
        <v>265504521900.30295</v>
      </c>
      <c r="U14" s="118">
        <f t="shared" si="0"/>
        <v>295083562898.32532</v>
      </c>
      <c r="V14" s="118">
        <f t="shared" si="0"/>
        <v>327966627386.5705</v>
      </c>
      <c r="W14" s="118">
        <f t="shared" si="0"/>
        <v>377654982289.9295</v>
      </c>
      <c r="X14" s="5">
        <f t="shared" si="0"/>
        <v>381082210221.0769</v>
      </c>
      <c r="Y14" s="5">
        <f t="shared" si="0"/>
        <v>362178778300.98523</v>
      </c>
      <c r="Z14" s="5">
        <f t="shared" si="0"/>
        <v>368174175735.70074</v>
      </c>
      <c r="AA14" s="5">
        <f t="shared" si="0"/>
        <v>357275010400.01404</v>
      </c>
      <c r="AB14" s="5">
        <f t="shared" si="0"/>
        <v>306262080382.94135</v>
      </c>
      <c r="AC14" s="5">
        <f t="shared" si="0"/>
        <v>283050359527.41278</v>
      </c>
      <c r="AD14" s="5">
        <f t="shared" si="0"/>
        <v>273933176287.07559</v>
      </c>
      <c r="AE14" s="5">
        <f t="shared" si="0"/>
        <v>298030520147.46576</v>
      </c>
      <c r="AF14" s="119">
        <f t="shared" si="0"/>
        <v>320383426741.81812</v>
      </c>
      <c r="AG14" s="119">
        <f t="shared" si="0"/>
        <v>358204454029.14148</v>
      </c>
      <c r="AH14" s="119">
        <f t="shared" si="0"/>
        <v>383551855439.35992</v>
      </c>
      <c r="AI14" s="119">
        <f>SUM(AI2:AI13)</f>
        <v>421336625237.06207</v>
      </c>
      <c r="AJ14" s="5"/>
    </row>
    <row r="17" spans="1:45">
      <c r="B17" s="10">
        <v>1987</v>
      </c>
      <c r="C17" s="10">
        <v>1988</v>
      </c>
      <c r="D17" s="10">
        <v>1989</v>
      </c>
      <c r="E17" s="10">
        <v>1990</v>
      </c>
      <c r="F17" s="10">
        <v>1991</v>
      </c>
      <c r="G17" s="10">
        <v>1992</v>
      </c>
      <c r="H17" s="10">
        <v>1993</v>
      </c>
      <c r="I17" s="10">
        <v>1994</v>
      </c>
      <c r="J17" s="10">
        <v>1995</v>
      </c>
      <c r="K17" s="10">
        <v>1996</v>
      </c>
      <c r="L17" s="10">
        <v>1997</v>
      </c>
      <c r="M17" s="10">
        <v>1998</v>
      </c>
      <c r="N17" s="10">
        <v>1999</v>
      </c>
      <c r="O17" s="10">
        <v>2000</v>
      </c>
      <c r="P17" s="10">
        <v>2001</v>
      </c>
      <c r="Q17" s="10">
        <v>2002</v>
      </c>
      <c r="R17" s="10">
        <v>2003</v>
      </c>
      <c r="S17" s="10">
        <v>2004</v>
      </c>
      <c r="T17" s="10">
        <v>2005</v>
      </c>
      <c r="U17" s="10">
        <v>2006</v>
      </c>
      <c r="V17" s="10">
        <v>2007</v>
      </c>
      <c r="W17" s="10">
        <v>2008</v>
      </c>
      <c r="X17" s="10">
        <v>2009</v>
      </c>
      <c r="Y17" s="10">
        <v>2010</v>
      </c>
      <c r="Z17" s="10">
        <v>2011</v>
      </c>
      <c r="AA17" s="10">
        <v>2012</v>
      </c>
      <c r="AB17" s="10">
        <v>2013</v>
      </c>
      <c r="AC17" s="10">
        <v>2014</v>
      </c>
      <c r="AD17" s="10">
        <v>2015</v>
      </c>
      <c r="AE17" s="10">
        <v>2016</v>
      </c>
      <c r="AF17" s="10">
        <v>2017</v>
      </c>
      <c r="AG17" s="10">
        <v>2018</v>
      </c>
      <c r="AH17" s="10">
        <v>2019</v>
      </c>
      <c r="AI17" s="10">
        <v>2020</v>
      </c>
      <c r="AK17" s="6">
        <v>2015</v>
      </c>
      <c r="AL17" s="6">
        <v>2019</v>
      </c>
      <c r="AM17" s="6">
        <v>2020</v>
      </c>
      <c r="AN17" t="s">
        <v>35</v>
      </c>
      <c r="AO17" t="s">
        <v>36</v>
      </c>
      <c r="AP17" t="s">
        <v>82</v>
      </c>
      <c r="AQ17" t="s">
        <v>83</v>
      </c>
    </row>
    <row r="18" spans="1:45">
      <c r="A18" s="11" t="s">
        <v>23</v>
      </c>
      <c r="O18" s="1">
        <f t="shared" ref="O18" si="1">O2/VLOOKUP(O$17,deflator,2,FALSE)/$AL$1</f>
        <v>51.67130703920391</v>
      </c>
      <c r="P18" s="1">
        <f t="shared" ref="P18:AI18" si="2">P2/VLOOKUP(P$17,deflator,2,FALSE)/$AL$1</f>
        <v>50.899280831257002</v>
      </c>
      <c r="Q18" s="1">
        <f t="shared" si="2"/>
        <v>54.195634853417779</v>
      </c>
      <c r="R18" s="1">
        <f t="shared" si="2"/>
        <v>66.964058083536358</v>
      </c>
      <c r="S18" s="1">
        <f t="shared" si="2"/>
        <v>64.412166771834251</v>
      </c>
      <c r="T18" s="1">
        <f t="shared" si="2"/>
        <v>61.797673832488691</v>
      </c>
      <c r="U18" s="1">
        <f t="shared" si="2"/>
        <v>68.451514119662562</v>
      </c>
      <c r="V18" s="1">
        <f t="shared" si="2"/>
        <v>74.70603027325329</v>
      </c>
      <c r="W18" s="1">
        <f t="shared" si="2"/>
        <v>80.767520003409942</v>
      </c>
      <c r="X18" s="1">
        <f t="shared" si="2"/>
        <v>78.76549321952443</v>
      </c>
      <c r="Y18" s="1">
        <f t="shared" si="2"/>
        <v>75.224174188861454</v>
      </c>
      <c r="Z18" s="1">
        <f t="shared" si="2"/>
        <v>81.586568730024013</v>
      </c>
      <c r="AA18" s="1">
        <f t="shared" si="2"/>
        <v>88.942346387741679</v>
      </c>
      <c r="AB18" s="1">
        <f t="shared" si="2"/>
        <v>81.854038205337858</v>
      </c>
      <c r="AC18" s="1">
        <f t="shared" si="2"/>
        <v>63.81641327974954</v>
      </c>
      <c r="AD18" s="1">
        <f t="shared" si="2"/>
        <v>66.912146748373388</v>
      </c>
      <c r="AE18" s="1">
        <f t="shared" si="2"/>
        <v>81.026615759629706</v>
      </c>
      <c r="AF18" s="1">
        <f t="shared" si="2"/>
        <v>90.682101550533048</v>
      </c>
      <c r="AG18" s="1">
        <f t="shared" si="2"/>
        <v>85.903472486365047</v>
      </c>
      <c r="AH18" s="1">
        <f t="shared" si="2"/>
        <v>91.364053459537615</v>
      </c>
      <c r="AI18" s="1">
        <f t="shared" si="2"/>
        <v>105.149871043815</v>
      </c>
      <c r="AJ18" s="1" t="str">
        <f>A18</f>
        <v>Aircraft</v>
      </c>
      <c r="AK18" s="4">
        <f>AD18</f>
        <v>66.912146748373388</v>
      </c>
      <c r="AL18" s="4">
        <f>AH18</f>
        <v>91.364053459537615</v>
      </c>
      <c r="AM18" s="4">
        <f>AI18</f>
        <v>105.149871043815</v>
      </c>
      <c r="AN18" s="42">
        <f t="shared" ref="AN18:AN29" si="3">(AI18/AH18)-1</f>
        <v>0.15088885685640796</v>
      </c>
      <c r="AO18" s="42">
        <f t="shared" ref="AO18:AO29" si="4">(AI18/AD18)-1</f>
        <v>0.57146162772562903</v>
      </c>
      <c r="AP18" s="44">
        <f t="shared" ref="AP18:AP29" si="5">AI18/$AI$29</f>
        <v>0.24956261750246175</v>
      </c>
      <c r="AQ18" s="45">
        <f t="shared" ref="AQ18:AQ29" si="6">(AI18/AG18)-1</f>
        <v>0.22404680509865083</v>
      </c>
      <c r="AR18" s="4">
        <f t="shared" ref="AR18:AR29" si="7">AI18-AH18</f>
        <v>13.785817584277382</v>
      </c>
    </row>
    <row r="19" spans="1:45">
      <c r="A19" s="11" t="s">
        <v>24</v>
      </c>
      <c r="O19" s="1">
        <f t="shared" ref="O19" si="8">O3/VLOOKUP(O$17,deflator,2,FALSE)/$AL$1</f>
        <v>30.068888334309985</v>
      </c>
      <c r="P19" s="1">
        <f t="shared" ref="P19:AI19" si="9">P3/VLOOKUP(P$17,deflator,2,FALSE)/$AL$1</f>
        <v>32.042624375977589</v>
      </c>
      <c r="Q19" s="1">
        <f t="shared" si="9"/>
        <v>36.366182935920627</v>
      </c>
      <c r="R19" s="1">
        <f t="shared" si="9"/>
        <v>43.713323750483369</v>
      </c>
      <c r="S19" s="1">
        <f t="shared" si="9"/>
        <v>50.152425213771949</v>
      </c>
      <c r="T19" s="1">
        <f t="shared" si="9"/>
        <v>55.307123313963203</v>
      </c>
      <c r="U19" s="1">
        <f t="shared" si="9"/>
        <v>57.411946527623599</v>
      </c>
      <c r="V19" s="1">
        <f t="shared" si="9"/>
        <v>64.644479293968331</v>
      </c>
      <c r="W19" s="1">
        <f t="shared" si="9"/>
        <v>68.83947457493484</v>
      </c>
      <c r="X19" s="1">
        <f t="shared" si="9"/>
        <v>66.031598370894329</v>
      </c>
      <c r="Y19" s="1">
        <f t="shared" si="9"/>
        <v>66.532488501020865</v>
      </c>
      <c r="Z19" s="1">
        <f t="shared" si="9"/>
        <v>60.857480011989985</v>
      </c>
      <c r="AA19" s="1">
        <f t="shared" si="9"/>
        <v>56.448220471633761</v>
      </c>
      <c r="AB19" s="1">
        <f t="shared" si="9"/>
        <v>45.854057379066688</v>
      </c>
      <c r="AC19" s="1">
        <f t="shared" si="9"/>
        <v>44.66142112525084</v>
      </c>
      <c r="AD19" s="1">
        <f t="shared" si="9"/>
        <v>42.799518491824728</v>
      </c>
      <c r="AE19" s="1">
        <f t="shared" si="9"/>
        <v>46.421626389682089</v>
      </c>
      <c r="AF19" s="1">
        <f t="shared" si="9"/>
        <v>48.15608646475372</v>
      </c>
      <c r="AG19" s="1">
        <f t="shared" si="9"/>
        <v>52.746801940446659</v>
      </c>
      <c r="AH19" s="1">
        <v>55.9</v>
      </c>
      <c r="AI19" s="1">
        <f t="shared" si="9"/>
        <v>54.9716806694654</v>
      </c>
      <c r="AJ19" s="1" t="str">
        <f t="shared" ref="AJ19:AJ29" si="10">A19</f>
        <v>Electronics, Comms, &amp; Sensors</v>
      </c>
      <c r="AK19" s="4">
        <f t="shared" ref="AK19:AK29" si="11">AD19</f>
        <v>42.799518491824728</v>
      </c>
      <c r="AL19" s="4">
        <f t="shared" ref="AL19:AL29" si="12">AH19</f>
        <v>55.9</v>
      </c>
      <c r="AM19" s="4">
        <f t="shared" ref="AM19:AM29" si="13">AI19</f>
        <v>54.9716806694654</v>
      </c>
      <c r="AN19" s="15">
        <f t="shared" si="3"/>
        <v>-1.6606785877184227E-2</v>
      </c>
      <c r="AO19" s="15">
        <f t="shared" si="4"/>
        <v>0.28439951211053272</v>
      </c>
      <c r="AP19" s="44">
        <f t="shared" si="5"/>
        <v>0.13046974171432632</v>
      </c>
      <c r="AQ19" s="44">
        <f t="shared" si="6"/>
        <v>4.2180353067295284E-2</v>
      </c>
      <c r="AR19" s="4">
        <f t="shared" si="7"/>
        <v>-0.92831933053459892</v>
      </c>
    </row>
    <row r="20" spans="1:45">
      <c r="A20" s="11" t="s">
        <v>25</v>
      </c>
      <c r="O20" s="1">
        <f t="shared" ref="O20" si="14">O4/VLOOKUP(O$17,deflator,2,FALSE)/$AL$1</f>
        <v>30.340903696743656</v>
      </c>
      <c r="P20" s="1">
        <f t="shared" ref="P20:AI20" si="15">P4/VLOOKUP(P$17,deflator,2,FALSE)/$AL$1</f>
        <v>32.950517800405038</v>
      </c>
      <c r="Q20" s="1">
        <f t="shared" si="15"/>
        <v>36.529640623185173</v>
      </c>
      <c r="R20" s="1">
        <f t="shared" si="15"/>
        <v>47.355637587065168</v>
      </c>
      <c r="S20" s="1">
        <f t="shared" si="15"/>
        <v>47.884278346156172</v>
      </c>
      <c r="T20" s="1">
        <f t="shared" si="15"/>
        <v>51.427842008725982</v>
      </c>
      <c r="U20" s="1">
        <f t="shared" si="15"/>
        <v>57.561604715751791</v>
      </c>
      <c r="V20" s="1">
        <f t="shared" si="15"/>
        <v>56.746293184272254</v>
      </c>
      <c r="W20" s="1">
        <f t="shared" si="15"/>
        <v>68.847914227043603</v>
      </c>
      <c r="X20" s="1">
        <f t="shared" si="15"/>
        <v>78.726119545092743</v>
      </c>
      <c r="Y20" s="1">
        <f t="shared" si="15"/>
        <v>72.247938782041757</v>
      </c>
      <c r="Z20" s="1">
        <f t="shared" si="15"/>
        <v>62.926466384949173</v>
      </c>
      <c r="AA20" s="1">
        <f t="shared" si="15"/>
        <v>55.452410918172824</v>
      </c>
      <c r="AB20" s="1">
        <f t="shared" si="15"/>
        <v>43.566272792659234</v>
      </c>
      <c r="AC20" s="1">
        <f t="shared" si="15"/>
        <v>46.09566138812248</v>
      </c>
      <c r="AD20" s="1">
        <f t="shared" si="15"/>
        <v>41.139987135861254</v>
      </c>
      <c r="AE20" s="1">
        <f t="shared" si="15"/>
        <v>41.141354971994765</v>
      </c>
      <c r="AF20" s="1">
        <f t="shared" si="15"/>
        <v>40.393423445373969</v>
      </c>
      <c r="AG20" s="1">
        <f t="shared" si="15"/>
        <v>48.000927476771643</v>
      </c>
      <c r="AH20" s="1">
        <f t="shared" si="15"/>
        <v>52.424773078912871</v>
      </c>
      <c r="AI20" s="1">
        <f t="shared" si="15"/>
        <v>59.735805302581198</v>
      </c>
      <c r="AJ20" s="1" t="str">
        <f t="shared" si="10"/>
        <v>Facilities and Construction</v>
      </c>
      <c r="AK20" s="4">
        <f t="shared" si="11"/>
        <v>41.139987135861254</v>
      </c>
      <c r="AL20" s="4">
        <f t="shared" si="12"/>
        <v>52.424773078912871</v>
      </c>
      <c r="AM20" s="4">
        <f t="shared" si="13"/>
        <v>59.735805302581198</v>
      </c>
      <c r="AN20" s="42">
        <f t="shared" si="3"/>
        <v>0.13945758454048685</v>
      </c>
      <c r="AO20" s="15">
        <f t="shared" si="4"/>
        <v>0.45201322269034416</v>
      </c>
      <c r="AP20" s="44">
        <f t="shared" si="5"/>
        <v>0.14177691120246494</v>
      </c>
      <c r="AQ20" s="45">
        <f t="shared" si="6"/>
        <v>0.24447189757923393</v>
      </c>
      <c r="AR20" s="4">
        <f t="shared" si="7"/>
        <v>7.3110322236683274</v>
      </c>
    </row>
    <row r="21" spans="1:45">
      <c r="A21" s="11" t="s">
        <v>26</v>
      </c>
      <c r="O21" s="1">
        <f t="shared" ref="O21" si="16">O5/VLOOKUP(O$17,deflator,2,FALSE)/$AL$1</f>
        <v>4.9572435222145215</v>
      </c>
      <c r="P21" s="1">
        <f t="shared" ref="P21:AI21" si="17">P5/VLOOKUP(P$17,deflator,2,FALSE)/$AL$1</f>
        <v>5.0476656155046244</v>
      </c>
      <c r="Q21" s="1">
        <f t="shared" si="17"/>
        <v>7.0731776057712752</v>
      </c>
      <c r="R21" s="1">
        <f t="shared" si="17"/>
        <v>13.710579043214249</v>
      </c>
      <c r="S21" s="1">
        <f t="shared" si="17"/>
        <v>11.526004944567985</v>
      </c>
      <c r="T21" s="1">
        <f t="shared" si="17"/>
        <v>19.98593938364489</v>
      </c>
      <c r="U21" s="1">
        <f t="shared" si="17"/>
        <v>20.427907807217991</v>
      </c>
      <c r="V21" s="1">
        <f t="shared" si="17"/>
        <v>34.744190544550349</v>
      </c>
      <c r="W21" s="1">
        <f t="shared" si="17"/>
        <v>47.946360469634328</v>
      </c>
      <c r="X21" s="1">
        <f t="shared" si="17"/>
        <v>34.404162070522538</v>
      </c>
      <c r="Y21" s="1">
        <f t="shared" si="17"/>
        <v>29.97191338313192</v>
      </c>
      <c r="Z21" s="1">
        <f t="shared" si="17"/>
        <v>22.703238854637679</v>
      </c>
      <c r="AA21" s="1">
        <f t="shared" si="17"/>
        <v>12.328334046057906</v>
      </c>
      <c r="AB21" s="1">
        <f t="shared" si="17"/>
        <v>8.3039173265309003</v>
      </c>
      <c r="AC21" s="1">
        <f t="shared" si="17"/>
        <v>6.3891829990590603</v>
      </c>
      <c r="AD21" s="1">
        <f t="shared" si="17"/>
        <v>8.1323560295020751</v>
      </c>
      <c r="AE21" s="1">
        <f t="shared" si="17"/>
        <v>7.9048243534254299</v>
      </c>
      <c r="AF21" s="1">
        <f t="shared" si="17"/>
        <v>8.7189141396052214</v>
      </c>
      <c r="AG21" s="1">
        <f t="shared" si="17"/>
        <v>13.082120876943202</v>
      </c>
      <c r="AH21" s="1">
        <f t="shared" si="17"/>
        <v>13.211168135494017</v>
      </c>
      <c r="AI21" s="1">
        <f t="shared" si="17"/>
        <v>11.8272033025032</v>
      </c>
      <c r="AJ21" s="1" t="str">
        <f t="shared" si="10"/>
        <v>Land Vehicles</v>
      </c>
      <c r="AK21" s="4">
        <f t="shared" si="11"/>
        <v>8.1323560295020751</v>
      </c>
      <c r="AL21" s="4">
        <f t="shared" si="12"/>
        <v>13.211168135494017</v>
      </c>
      <c r="AM21" s="4">
        <f t="shared" si="13"/>
        <v>11.8272033025032</v>
      </c>
      <c r="AN21" s="43">
        <f t="shared" si="3"/>
        <v>-0.10475718867528172</v>
      </c>
      <c r="AO21" s="15">
        <f t="shared" si="4"/>
        <v>0.45433909430393582</v>
      </c>
      <c r="AP21" s="44">
        <f t="shared" si="5"/>
        <v>2.8070674596229812E-2</v>
      </c>
      <c r="AQ21" s="44">
        <f t="shared" si="6"/>
        <v>-9.5926156488261194E-2</v>
      </c>
      <c r="AR21" s="4">
        <f t="shared" si="7"/>
        <v>-1.3839648329908165</v>
      </c>
    </row>
    <row r="22" spans="1:45">
      <c r="A22" s="11" t="s">
        <v>27</v>
      </c>
      <c r="O22" s="1">
        <f t="shared" ref="O22" si="18">O6/VLOOKUP(O$17,deflator,2,FALSE)/$AL$1</f>
        <v>1.3948512782559825</v>
      </c>
      <c r="P22" s="1">
        <f t="shared" ref="P22:AI22" si="19">P6/VLOOKUP(P$17,deflator,2,FALSE)/$AL$1</f>
        <v>2.7587141406902509</v>
      </c>
      <c r="Q22" s="1">
        <f t="shared" si="19"/>
        <v>5.0789708535833569</v>
      </c>
      <c r="R22" s="1">
        <f t="shared" si="19"/>
        <v>5.5200835122744296</v>
      </c>
      <c r="S22" s="1">
        <f t="shared" si="19"/>
        <v>8.0095044311731325</v>
      </c>
      <c r="T22" s="1">
        <f t="shared" si="19"/>
        <v>8.4681110801851833</v>
      </c>
      <c r="U22" s="1">
        <f t="shared" si="19"/>
        <v>8.5444738948198893</v>
      </c>
      <c r="V22" s="1">
        <f t="shared" si="19"/>
        <v>10.24325525272593</v>
      </c>
      <c r="W22" s="1">
        <f t="shared" si="19"/>
        <v>10.577052813351211</v>
      </c>
      <c r="X22" s="1">
        <f t="shared" si="19"/>
        <v>12.531994068696015</v>
      </c>
      <c r="Y22" s="1">
        <f t="shared" si="19"/>
        <v>12.490907673625154</v>
      </c>
      <c r="Z22" s="1">
        <f t="shared" si="19"/>
        <v>12.663287264041237</v>
      </c>
      <c r="AA22" s="1">
        <f t="shared" si="19"/>
        <v>12.759649327193403</v>
      </c>
      <c r="AB22" s="1">
        <f t="shared" si="19"/>
        <v>12.083236987318827</v>
      </c>
      <c r="AC22" s="1">
        <f t="shared" si="19"/>
        <v>9.3411566249513189</v>
      </c>
      <c r="AD22" s="1">
        <f t="shared" si="19"/>
        <v>10.173810477468198</v>
      </c>
      <c r="AE22" s="1">
        <f t="shared" si="19"/>
        <v>10.735163046406569</v>
      </c>
      <c r="AF22" s="1">
        <f t="shared" si="19"/>
        <v>9.1202651249636055</v>
      </c>
      <c r="AG22" s="1">
        <f t="shared" si="19"/>
        <v>13.863701637908511</v>
      </c>
      <c r="AH22" s="1">
        <f t="shared" si="19"/>
        <v>11.412310151294642</v>
      </c>
      <c r="AI22" s="1">
        <f t="shared" si="19"/>
        <v>14.812685578633699</v>
      </c>
      <c r="AJ22" s="1" t="str">
        <f t="shared" si="10"/>
        <v>Missile Defense</v>
      </c>
      <c r="AK22" s="4">
        <f t="shared" si="11"/>
        <v>10.173810477468198</v>
      </c>
      <c r="AL22" s="4">
        <f t="shared" si="12"/>
        <v>11.412310151294642</v>
      </c>
      <c r="AM22" s="4">
        <f t="shared" si="13"/>
        <v>14.812685578633699</v>
      </c>
      <c r="AN22" s="42">
        <f t="shared" si="3"/>
        <v>0.29795680123128343</v>
      </c>
      <c r="AO22" s="15">
        <f t="shared" si="4"/>
        <v>0.45596240577108804</v>
      </c>
      <c r="AP22" s="44">
        <f t="shared" si="5"/>
        <v>3.5156415776339038E-2</v>
      </c>
      <c r="AQ22" s="44">
        <f t="shared" si="6"/>
        <v>6.8450978354173131E-2</v>
      </c>
      <c r="AR22" s="4">
        <f t="shared" si="7"/>
        <v>3.400375427339057</v>
      </c>
    </row>
    <row r="23" spans="1:45">
      <c r="A23" s="11" t="s">
        <v>28</v>
      </c>
      <c r="O23" s="1">
        <f t="shared" ref="O23:AI23" si="20">O7/VLOOKUP(O$17,deflator,2,FALSE)/$AL$1</f>
        <v>15.69478473917089</v>
      </c>
      <c r="P23" s="1">
        <f t="shared" si="20"/>
        <v>15.065302335272962</v>
      </c>
      <c r="Q23" s="1">
        <f t="shared" si="20"/>
        <v>18.980912666284475</v>
      </c>
      <c r="R23" s="1">
        <f t="shared" si="20"/>
        <v>20.144084841309297</v>
      </c>
      <c r="S23" s="1">
        <f t="shared" si="20"/>
        <v>19.119723355213363</v>
      </c>
      <c r="T23" s="1">
        <f t="shared" si="20"/>
        <v>19.424707160097434</v>
      </c>
      <c r="U23" s="1">
        <f t="shared" si="20"/>
        <v>19.039155846686942</v>
      </c>
      <c r="V23" s="1">
        <f t="shared" si="20"/>
        <v>22.111823319548982</v>
      </c>
      <c r="W23" s="1">
        <f t="shared" si="20"/>
        <v>23.186971721739031</v>
      </c>
      <c r="X23" s="1">
        <f t="shared" si="20"/>
        <v>21.377790313480606</v>
      </c>
      <c r="Y23" s="1">
        <f t="shared" si="20"/>
        <v>19.729569201576883</v>
      </c>
      <c r="Z23" s="1">
        <f t="shared" si="20"/>
        <v>17.888505648742797</v>
      </c>
      <c r="AA23" s="1">
        <f t="shared" si="20"/>
        <v>17.851777212586413</v>
      </c>
      <c r="AB23" s="1">
        <f t="shared" si="20"/>
        <v>14.577319063691407</v>
      </c>
      <c r="AC23" s="1">
        <f t="shared" si="20"/>
        <v>13.79583532209865</v>
      </c>
      <c r="AD23" s="1">
        <f t="shared" si="20"/>
        <v>14.371884431402554</v>
      </c>
      <c r="AE23" s="1">
        <f t="shared" si="20"/>
        <v>17.716375779250839</v>
      </c>
      <c r="AF23" s="1">
        <f t="shared" si="20"/>
        <v>19.062731066315909</v>
      </c>
      <c r="AG23" s="1">
        <f t="shared" si="20"/>
        <v>22.246115863619575</v>
      </c>
      <c r="AH23" s="1">
        <f t="shared" si="20"/>
        <v>26.807736121909027</v>
      </c>
      <c r="AI23" s="1">
        <f t="shared" si="20"/>
        <v>28.2978675535253</v>
      </c>
      <c r="AJ23" s="1" t="str">
        <f t="shared" si="10"/>
        <v>Ordnance and Missiles</v>
      </c>
      <c r="AK23" s="4">
        <f t="shared" si="11"/>
        <v>14.371884431402554</v>
      </c>
      <c r="AL23" s="4">
        <f t="shared" si="12"/>
        <v>26.807736121909027</v>
      </c>
      <c r="AM23" s="4">
        <f t="shared" si="13"/>
        <v>28.2978675535253</v>
      </c>
      <c r="AN23" s="15">
        <f t="shared" si="3"/>
        <v>5.5585873601554869E-2</v>
      </c>
      <c r="AO23" s="42">
        <f t="shared" si="4"/>
        <v>0.9689740540700762</v>
      </c>
      <c r="AP23" s="44">
        <f t="shared" si="5"/>
        <v>6.7162135590761202E-2</v>
      </c>
      <c r="AQ23" s="45">
        <f t="shared" si="6"/>
        <v>0.27203632881380968</v>
      </c>
      <c r="AR23" s="4">
        <f t="shared" si="7"/>
        <v>1.4901314316162733</v>
      </c>
      <c r="AS23" s="4">
        <f>AM23-AK23</f>
        <v>13.925983122122746</v>
      </c>
    </row>
    <row r="24" spans="1:45">
      <c r="A24" s="11" t="s">
        <v>29</v>
      </c>
      <c r="O24" s="1">
        <f t="shared" ref="O24:AI24" si="21">O8/VLOOKUP(O$17,deflator,2,FALSE)/$AL$1</f>
        <v>12.61053945076921</v>
      </c>
      <c r="P24" s="1">
        <f t="shared" si="21"/>
        <v>14.585224185179307</v>
      </c>
      <c r="Q24" s="1">
        <f t="shared" si="21"/>
        <v>18.807982225648065</v>
      </c>
      <c r="R24" s="1">
        <f t="shared" si="21"/>
        <v>21.422610646419901</v>
      </c>
      <c r="S24" s="1">
        <f t="shared" si="21"/>
        <v>24.654784370474175</v>
      </c>
      <c r="T24" s="1">
        <f t="shared" si="21"/>
        <v>41.579086927361701</v>
      </c>
      <c r="U24" s="1">
        <f t="shared" si="21"/>
        <v>43.837915749917983</v>
      </c>
      <c r="V24" s="1">
        <f t="shared" si="21"/>
        <v>42.242333531554067</v>
      </c>
      <c r="W24" s="1">
        <f t="shared" si="21"/>
        <v>47.203100406370382</v>
      </c>
      <c r="X24" s="1">
        <f t="shared" si="21"/>
        <v>42.471547756714024</v>
      </c>
      <c r="Y24" s="1">
        <f t="shared" si="21"/>
        <v>34.449137399362371</v>
      </c>
      <c r="Z24" s="1">
        <f t="shared" si="21"/>
        <v>34.810195327946118</v>
      </c>
      <c r="AA24" s="1">
        <f t="shared" si="21"/>
        <v>40.253308325432364</v>
      </c>
      <c r="AB24" s="1">
        <f t="shared" si="21"/>
        <v>29.585894244792282</v>
      </c>
      <c r="AC24" s="1">
        <f t="shared" si="21"/>
        <v>26.617771142184104</v>
      </c>
      <c r="AD24" s="1">
        <f t="shared" si="21"/>
        <v>22.853641998076395</v>
      </c>
      <c r="AE24" s="1">
        <f t="shared" si="21"/>
        <v>20.865063100015412</v>
      </c>
      <c r="AF24" s="1">
        <f t="shared" si="21"/>
        <v>22.79361773018131</v>
      </c>
      <c r="AG24" s="1">
        <f t="shared" si="21"/>
        <v>25.988580958006036</v>
      </c>
      <c r="AH24" s="1">
        <f t="shared" si="21"/>
        <v>23.503688445972504</v>
      </c>
      <c r="AI24" s="1">
        <f t="shared" si="21"/>
        <v>25.518398801361499</v>
      </c>
      <c r="AJ24" s="1" t="str">
        <f t="shared" si="10"/>
        <v>Other Products</v>
      </c>
      <c r="AK24" s="4">
        <f t="shared" si="11"/>
        <v>22.853641998076395</v>
      </c>
      <c r="AL24" s="4">
        <f t="shared" si="12"/>
        <v>23.503688445972504</v>
      </c>
      <c r="AM24" s="4">
        <f t="shared" si="13"/>
        <v>25.518398801361499</v>
      </c>
      <c r="AN24" s="15">
        <f t="shared" si="3"/>
        <v>8.5718901525612567E-2</v>
      </c>
      <c r="AO24" s="15">
        <f t="shared" si="4"/>
        <v>0.11660096904945827</v>
      </c>
      <c r="AP24" s="44">
        <f t="shared" si="5"/>
        <v>6.0565346739091933E-2</v>
      </c>
      <c r="AQ24" s="44">
        <f t="shared" si="6"/>
        <v>-1.8091874943240938E-2</v>
      </c>
      <c r="AR24" s="4">
        <f t="shared" si="7"/>
        <v>2.0147103553889956</v>
      </c>
    </row>
    <row r="25" spans="1:45">
      <c r="A25" s="11" t="s">
        <v>30</v>
      </c>
      <c r="O25" s="1">
        <f t="shared" ref="O25:AI25" si="22">O9/VLOOKUP(O$17,deflator,2,FALSE)/$AL$1</f>
        <v>18.274989337237699</v>
      </c>
      <c r="P25" s="1">
        <f t="shared" si="22"/>
        <v>17.875797757315009</v>
      </c>
      <c r="Q25" s="1">
        <f t="shared" si="22"/>
        <v>22.333179956038212</v>
      </c>
      <c r="R25" s="1">
        <f t="shared" si="22"/>
        <v>25.881804319703591</v>
      </c>
      <c r="S25" s="1">
        <f t="shared" si="22"/>
        <v>28.277807179461266</v>
      </c>
      <c r="T25" s="1">
        <f t="shared" si="22"/>
        <v>33.641756968281477</v>
      </c>
      <c r="U25" s="1">
        <f t="shared" si="22"/>
        <v>36.73626608904847</v>
      </c>
      <c r="V25" s="1">
        <f t="shared" si="22"/>
        <v>37.619965742267624</v>
      </c>
      <c r="W25" s="1">
        <f t="shared" si="22"/>
        <v>41.058141839252364</v>
      </c>
      <c r="X25" s="1">
        <f t="shared" si="22"/>
        <v>46.236464840371802</v>
      </c>
      <c r="Y25" s="1">
        <f t="shared" si="22"/>
        <v>47.530345881471384</v>
      </c>
      <c r="Z25" s="1">
        <f t="shared" si="22"/>
        <v>46.330522189156262</v>
      </c>
      <c r="AA25" s="1">
        <f t="shared" si="22"/>
        <v>45.839429262530928</v>
      </c>
      <c r="AB25" s="1">
        <f t="shared" si="22"/>
        <v>38.072758229462906</v>
      </c>
      <c r="AC25" s="1">
        <f t="shared" si="22"/>
        <v>36.848311418015669</v>
      </c>
      <c r="AD25" s="1">
        <f t="shared" si="22"/>
        <v>36.081460444329991</v>
      </c>
      <c r="AE25" s="1">
        <f t="shared" si="22"/>
        <v>35.984776622853964</v>
      </c>
      <c r="AF25" s="1">
        <f t="shared" si="22"/>
        <v>36.709279974262422</v>
      </c>
      <c r="AG25" s="1">
        <f t="shared" si="22"/>
        <v>40.071798234284486</v>
      </c>
      <c r="AH25" s="1">
        <f t="shared" si="22"/>
        <v>43.136032991530165</v>
      </c>
      <c r="AI25" s="1">
        <f t="shared" si="22"/>
        <v>44.265681353452905</v>
      </c>
      <c r="AJ25" s="1" t="str">
        <f t="shared" si="10"/>
        <v>Other R&amp;D and Knowledge Based</v>
      </c>
      <c r="AK25" s="4">
        <f t="shared" si="11"/>
        <v>36.081460444329991</v>
      </c>
      <c r="AL25" s="4">
        <f t="shared" si="12"/>
        <v>43.136032991530165</v>
      </c>
      <c r="AM25" s="4">
        <f t="shared" si="13"/>
        <v>44.265681353452905</v>
      </c>
      <c r="AN25" s="15">
        <f t="shared" si="3"/>
        <v>2.6188044740798277E-2</v>
      </c>
      <c r="AO25" s="15">
        <f t="shared" si="4"/>
        <v>0.22682620959177435</v>
      </c>
      <c r="AP25" s="44">
        <f t="shared" si="5"/>
        <v>0.10506013173800671</v>
      </c>
      <c r="AQ25" s="44">
        <f t="shared" si="6"/>
        <v>0.10465921930052624</v>
      </c>
      <c r="AR25" s="4">
        <f t="shared" si="7"/>
        <v>1.1296483619227402</v>
      </c>
    </row>
    <row r="26" spans="1:45">
      <c r="A26" s="11" t="s">
        <v>31</v>
      </c>
      <c r="O26" s="1">
        <f t="shared" ref="O26:AI26" si="23">O10/VLOOKUP(O$17,deflator,2,FALSE)/$AL$1</f>
        <v>9.4966474212775047</v>
      </c>
      <c r="P26" s="1">
        <f t="shared" si="23"/>
        <v>10.581345881311147</v>
      </c>
      <c r="Q26" s="1">
        <f t="shared" si="23"/>
        <v>14.796939733166731</v>
      </c>
      <c r="R26" s="1">
        <f t="shared" si="23"/>
        <v>22.184731202477639</v>
      </c>
      <c r="S26" s="1">
        <f t="shared" si="23"/>
        <v>27.053172828479429</v>
      </c>
      <c r="T26" s="1">
        <f t="shared" si="23"/>
        <v>29.001094849266895</v>
      </c>
      <c r="U26" s="1">
        <f t="shared" si="23"/>
        <v>30.667351750269273</v>
      </c>
      <c r="V26" s="1">
        <f t="shared" si="23"/>
        <v>30.164457569687659</v>
      </c>
      <c r="W26" s="1">
        <f t="shared" si="23"/>
        <v>33.113835777709099</v>
      </c>
      <c r="X26" s="1">
        <f t="shared" si="23"/>
        <v>36.625774352700212</v>
      </c>
      <c r="Y26" s="1">
        <f t="shared" si="23"/>
        <v>39.079094804579817</v>
      </c>
      <c r="Z26" s="1">
        <f t="shared" si="23"/>
        <v>42.681212264335436</v>
      </c>
      <c r="AA26" s="1">
        <f t="shared" si="23"/>
        <v>38.553763417290646</v>
      </c>
      <c r="AB26" s="1">
        <f t="shared" si="23"/>
        <v>34.27050137815727</v>
      </c>
      <c r="AC26" s="1">
        <f t="shared" si="23"/>
        <v>28.141338832493812</v>
      </c>
      <c r="AD26" s="1">
        <f t="shared" si="23"/>
        <v>24.899505403524056</v>
      </c>
      <c r="AE26" s="1">
        <f t="shared" si="23"/>
        <v>25.596064173342882</v>
      </c>
      <c r="AF26" s="1">
        <f t="shared" si="23"/>
        <v>27.685820505075235</v>
      </c>
      <c r="AG26" s="1">
        <f t="shared" si="23"/>
        <v>29.400841619346085</v>
      </c>
      <c r="AH26" s="1">
        <f t="shared" si="23"/>
        <v>29.978863534980341</v>
      </c>
      <c r="AI26" s="1">
        <f t="shared" si="23"/>
        <v>29.482057729991798</v>
      </c>
      <c r="AJ26" s="1" t="str">
        <f t="shared" si="10"/>
        <v>Other Services</v>
      </c>
      <c r="AK26" s="4">
        <f t="shared" si="11"/>
        <v>24.899505403524056</v>
      </c>
      <c r="AL26" s="4">
        <f t="shared" si="12"/>
        <v>29.978863534980341</v>
      </c>
      <c r="AM26" s="4">
        <f t="shared" si="13"/>
        <v>29.482057729991798</v>
      </c>
      <c r="AN26" s="15">
        <f t="shared" si="3"/>
        <v>-1.6571869190733501E-2</v>
      </c>
      <c r="AO26" s="15">
        <f t="shared" si="4"/>
        <v>0.18404190172464907</v>
      </c>
      <c r="AP26" s="44">
        <f t="shared" si="5"/>
        <v>6.9972691582185442E-2</v>
      </c>
      <c r="AQ26" s="44">
        <f t="shared" si="6"/>
        <v>2.7623736659385667E-3</v>
      </c>
      <c r="AR26" s="4">
        <f t="shared" si="7"/>
        <v>-0.49680580498854354</v>
      </c>
    </row>
    <row r="27" spans="1:45">
      <c r="A27" s="11" t="s">
        <v>32</v>
      </c>
      <c r="O27" s="1">
        <f t="shared" ref="O27:AI27" si="24">O11/VLOOKUP(O$17,deflator,2,FALSE)/$AL$1</f>
        <v>13.907647863526662</v>
      </c>
      <c r="P27" s="1">
        <f t="shared" si="24"/>
        <v>17.801990007865832</v>
      </c>
      <c r="Q27" s="1">
        <f t="shared" si="24"/>
        <v>18.040377039888217</v>
      </c>
      <c r="R27" s="1">
        <f t="shared" si="24"/>
        <v>17.676805139716347</v>
      </c>
      <c r="S27" s="1">
        <f t="shared" si="24"/>
        <v>19.962808513631977</v>
      </c>
      <c r="T27" s="1">
        <f t="shared" si="24"/>
        <v>18.33552685352052</v>
      </c>
      <c r="U27" s="1">
        <f t="shared" si="24"/>
        <v>21.289321061745987</v>
      </c>
      <c r="V27" s="1">
        <f t="shared" si="24"/>
        <v>21.257299703578951</v>
      </c>
      <c r="W27" s="1">
        <f t="shared" si="24"/>
        <v>23.362821745847079</v>
      </c>
      <c r="X27" s="1">
        <f t="shared" si="24"/>
        <v>25.659763423534557</v>
      </c>
      <c r="Y27" s="1">
        <f t="shared" si="24"/>
        <v>20.778845564057892</v>
      </c>
      <c r="Z27" s="1">
        <f t="shared" si="24"/>
        <v>32.933946266648881</v>
      </c>
      <c r="AA27" s="1">
        <f t="shared" si="24"/>
        <v>27.122019981953979</v>
      </c>
      <c r="AB27" s="1">
        <f t="shared" si="24"/>
        <v>25.769244605932442</v>
      </c>
      <c r="AC27" s="1">
        <f t="shared" si="24"/>
        <v>26.134416939350395</v>
      </c>
      <c r="AD27" s="1">
        <f t="shared" si="24"/>
        <v>23.29739046700259</v>
      </c>
      <c r="AE27" s="1">
        <f t="shared" si="24"/>
        <v>26.505857607533258</v>
      </c>
      <c r="AF27" s="1">
        <f t="shared" si="24"/>
        <v>28.742727450791381</v>
      </c>
      <c r="AG27" s="1">
        <f t="shared" si="24"/>
        <v>32.325941593691631</v>
      </c>
      <c r="AH27" s="1">
        <f t="shared" si="24"/>
        <v>33.723457232392157</v>
      </c>
      <c r="AI27" s="1">
        <f t="shared" si="24"/>
        <v>40.022416123190396</v>
      </c>
      <c r="AJ27" s="1" t="str">
        <f t="shared" si="10"/>
        <v>Ships &amp; Submarines</v>
      </c>
      <c r="AK27" s="4">
        <f t="shared" si="11"/>
        <v>23.29739046700259</v>
      </c>
      <c r="AL27" s="4">
        <f t="shared" si="12"/>
        <v>33.723457232392157</v>
      </c>
      <c r="AM27" s="4">
        <f t="shared" si="13"/>
        <v>40.022416123190396</v>
      </c>
      <c r="AN27" s="42">
        <f t="shared" si="3"/>
        <v>0.18678271469592822</v>
      </c>
      <c r="AO27" s="42">
        <f t="shared" si="4"/>
        <v>0.71789266183594269</v>
      </c>
      <c r="AP27" s="44">
        <f t="shared" si="5"/>
        <v>9.4989169528454986E-2</v>
      </c>
      <c r="AQ27" s="45">
        <f t="shared" si="6"/>
        <v>0.23808972453878097</v>
      </c>
      <c r="AR27" s="4">
        <f t="shared" si="7"/>
        <v>6.2989588907982395</v>
      </c>
    </row>
    <row r="28" spans="1:45">
      <c r="A28" s="11" t="s">
        <v>33</v>
      </c>
      <c r="O28" s="1">
        <f t="shared" ref="O28:AI28" si="25">O12/VLOOKUP(O$17,deflator,2,FALSE)/$AL$1</f>
        <v>4.4433278798696838</v>
      </c>
      <c r="P28" s="1">
        <f t="shared" si="25"/>
        <v>5.6680890872251704</v>
      </c>
      <c r="Q28" s="1">
        <f t="shared" si="25"/>
        <v>5.9317608812607521</v>
      </c>
      <c r="R28" s="1">
        <f t="shared" si="25"/>
        <v>6.8817528341311771</v>
      </c>
      <c r="S28" s="1">
        <f t="shared" si="25"/>
        <v>8.0284480275086274</v>
      </c>
      <c r="T28" s="1">
        <f t="shared" si="25"/>
        <v>7.8330756590144421</v>
      </c>
      <c r="U28" s="1">
        <f t="shared" si="25"/>
        <v>9.3818340137220684</v>
      </c>
      <c r="V28" s="1">
        <f t="shared" si="25"/>
        <v>9.5993731403213562</v>
      </c>
      <c r="W28" s="1">
        <f t="shared" si="25"/>
        <v>10.99732593779275</v>
      </c>
      <c r="X28" s="1">
        <f t="shared" si="25"/>
        <v>11.950188968993491</v>
      </c>
      <c r="Y28" s="1">
        <f t="shared" si="25"/>
        <v>10.505212396134297</v>
      </c>
      <c r="Z28" s="1">
        <f t="shared" si="25"/>
        <v>11.729295104398386</v>
      </c>
      <c r="AA28" s="1">
        <f t="shared" si="25"/>
        <v>11.206349418923372</v>
      </c>
      <c r="AB28" s="1">
        <f t="shared" si="25"/>
        <v>8.4424654857636536</v>
      </c>
      <c r="AC28" s="1">
        <f t="shared" si="25"/>
        <v>8.6140136906435139</v>
      </c>
      <c r="AD28" s="1">
        <f t="shared" si="25"/>
        <v>6.4732899001333966</v>
      </c>
      <c r="AE28" s="1">
        <f t="shared" si="25"/>
        <v>6.5326028321525653</v>
      </c>
      <c r="AF28" s="1">
        <f t="shared" si="25"/>
        <v>6.3919304772068646</v>
      </c>
      <c r="AG28" s="1">
        <f t="shared" si="25"/>
        <v>6.2372955493986328</v>
      </c>
      <c r="AH28" s="1">
        <f t="shared" si="25"/>
        <v>7.3069800166881782</v>
      </c>
      <c r="AI28" s="1">
        <f t="shared" si="25"/>
        <v>7.2526432229167002</v>
      </c>
      <c r="AJ28" s="1" t="str">
        <f t="shared" si="10"/>
        <v>Space Systems</v>
      </c>
      <c r="AK28" s="4">
        <f t="shared" si="11"/>
        <v>6.4732899001333966</v>
      </c>
      <c r="AL28" s="4">
        <f t="shared" si="12"/>
        <v>7.3069800166881782</v>
      </c>
      <c r="AM28" s="4">
        <f t="shared" si="13"/>
        <v>7.2526432229167002</v>
      </c>
      <c r="AN28" s="15">
        <f t="shared" si="3"/>
        <v>-7.4362860781581608E-3</v>
      </c>
      <c r="AO28" s="43">
        <f t="shared" si="4"/>
        <v>0.12039524489197428</v>
      </c>
      <c r="AP28" s="44">
        <f t="shared" si="5"/>
        <v>1.721341746361606E-2</v>
      </c>
      <c r="AQ28" s="45">
        <f t="shared" si="6"/>
        <v>0.16278652590319553</v>
      </c>
      <c r="AR28" s="4">
        <f t="shared" si="7"/>
        <v>-5.4336793771478042E-2</v>
      </c>
    </row>
    <row r="29" spans="1:45">
      <c r="A29" s="12" t="s">
        <v>72</v>
      </c>
      <c r="O29" s="1">
        <f t="shared" ref="O29:AI29" si="26">O14/VLOOKUP(O$17,deflator,2,FALSE)/$AL$1</f>
        <v>192.90419410903522</v>
      </c>
      <c r="P29" s="1">
        <f t="shared" si="26"/>
        <v>205.29056257508526</v>
      </c>
      <c r="Q29" s="1">
        <f t="shared" si="26"/>
        <v>238.25275573595459</v>
      </c>
      <c r="R29" s="1">
        <f t="shared" si="26"/>
        <v>291.55986699989802</v>
      </c>
      <c r="S29" s="1">
        <f t="shared" si="26"/>
        <v>309.09065167906141</v>
      </c>
      <c r="T29" s="1">
        <f t="shared" si="26"/>
        <v>346.80690511001268</v>
      </c>
      <c r="U29" s="1">
        <f t="shared" si="26"/>
        <v>373.48820034087072</v>
      </c>
      <c r="V29" s="1">
        <f t="shared" si="26"/>
        <v>404.10173875881628</v>
      </c>
      <c r="W29" s="1">
        <f t="shared" si="26"/>
        <v>455.90096381483318</v>
      </c>
      <c r="X29" s="1">
        <f t="shared" si="26"/>
        <v>454.78207381985931</v>
      </c>
      <c r="Y29" s="1">
        <f t="shared" si="26"/>
        <v>428.5393273315363</v>
      </c>
      <c r="Z29" s="1">
        <f t="shared" si="26"/>
        <v>427.11055467884722</v>
      </c>
      <c r="AA29" s="1">
        <f t="shared" si="26"/>
        <v>406.75760139454189</v>
      </c>
      <c r="AB29" s="1">
        <f t="shared" si="26"/>
        <v>342.37959421523652</v>
      </c>
      <c r="AC29" s="1">
        <f t="shared" si="26"/>
        <v>310.45552276191938</v>
      </c>
      <c r="AD29" s="1">
        <f t="shared" si="26"/>
        <v>297.13502406846663</v>
      </c>
      <c r="AE29" s="1">
        <f t="shared" si="26"/>
        <v>320.43417539771031</v>
      </c>
      <c r="AF29" s="1">
        <f t="shared" si="26"/>
        <v>338.45831945042062</v>
      </c>
      <c r="AG29" s="1">
        <f t="shared" si="26"/>
        <v>369.86737851292355</v>
      </c>
      <c r="AH29" s="1">
        <f t="shared" si="26"/>
        <v>388.36160517824305</v>
      </c>
      <c r="AI29" s="1">
        <f t="shared" si="26"/>
        <v>421.33662523706209</v>
      </c>
      <c r="AJ29" s="1" t="str">
        <f t="shared" si="10"/>
        <v>Grand Total (w/o Unlabeled)</v>
      </c>
      <c r="AK29" s="4">
        <f t="shared" si="11"/>
        <v>297.13502406846663</v>
      </c>
      <c r="AL29" s="4">
        <f t="shared" si="12"/>
        <v>388.36160517824305</v>
      </c>
      <c r="AM29" s="4">
        <f t="shared" si="13"/>
        <v>421.33662523706209</v>
      </c>
      <c r="AN29" s="15">
        <f t="shared" si="3"/>
        <v>8.4908033181304798E-2</v>
      </c>
      <c r="AO29" s="15">
        <f t="shared" si="4"/>
        <v>0.41799717673126469</v>
      </c>
      <c r="AP29" s="16">
        <f t="shared" si="5"/>
        <v>1</v>
      </c>
      <c r="AQ29" s="44">
        <f t="shared" si="6"/>
        <v>0.13915595079261678</v>
      </c>
      <c r="AR29" s="4">
        <f t="shared" si="7"/>
        <v>32.975020058819041</v>
      </c>
    </row>
    <row r="30" spans="1:45">
      <c r="A30" s="12"/>
      <c r="O30" s="1"/>
      <c r="AE30" s="4"/>
      <c r="AF30" s="4"/>
      <c r="AG30" s="4"/>
      <c r="AH30" s="4"/>
      <c r="AI30" s="4"/>
    </row>
    <row r="31" spans="1:45">
      <c r="A31" s="11" t="s">
        <v>23</v>
      </c>
      <c r="O31" s="16">
        <f t="shared" ref="O31:AI31" si="27">O18/O$29</f>
        <v>0.26785994611396446</v>
      </c>
      <c r="P31" s="16">
        <f t="shared" si="27"/>
        <v>0.24793775316700462</v>
      </c>
      <c r="Q31" s="16">
        <f t="shared" si="27"/>
        <v>0.22747117734697053</v>
      </c>
      <c r="R31" s="16">
        <f t="shared" si="27"/>
        <v>0.22967515650416928</v>
      </c>
      <c r="S31" s="16">
        <f t="shared" si="27"/>
        <v>0.20839247781170503</v>
      </c>
      <c r="T31" s="16">
        <f t="shared" si="27"/>
        <v>0.17819043658570027</v>
      </c>
      <c r="U31" s="16">
        <f t="shared" si="27"/>
        <v>0.18327624288314612</v>
      </c>
      <c r="V31" s="16">
        <f t="shared" si="27"/>
        <v>0.18486936112353816</v>
      </c>
      <c r="W31" s="16">
        <f t="shared" si="27"/>
        <v>0.17716023087026009</v>
      </c>
      <c r="X31" s="16">
        <f t="shared" si="27"/>
        <v>0.17319392683609536</v>
      </c>
      <c r="Y31" s="16">
        <f t="shared" si="27"/>
        <v>0.17553622127815779</v>
      </c>
      <c r="Z31" s="16">
        <f t="shared" si="27"/>
        <v>0.19101979062861266</v>
      </c>
      <c r="AA31" s="16">
        <f t="shared" si="27"/>
        <v>0.21866179287813836</v>
      </c>
      <c r="AB31" s="16">
        <f t="shared" si="27"/>
        <v>0.23907393895058013</v>
      </c>
      <c r="AC31" s="16">
        <f t="shared" si="27"/>
        <v>0.20555734590261665</v>
      </c>
      <c r="AD31" s="16">
        <f t="shared" si="27"/>
        <v>0.22519104557985503</v>
      </c>
      <c r="AE31" s="16">
        <f t="shared" si="27"/>
        <v>0.25286508737422486</v>
      </c>
      <c r="AF31" s="16">
        <f t="shared" si="27"/>
        <v>0.26792693912142612</v>
      </c>
      <c r="AG31" s="16">
        <f t="shared" si="27"/>
        <v>0.23225479584532618</v>
      </c>
      <c r="AH31" s="16">
        <f t="shared" si="27"/>
        <v>0.23525511338229491</v>
      </c>
      <c r="AI31" s="16">
        <f t="shared" si="27"/>
        <v>0.24956261750246175</v>
      </c>
    </row>
    <row r="32" spans="1:45">
      <c r="A32" s="11" t="s">
        <v>24</v>
      </c>
      <c r="O32" s="16">
        <f t="shared" ref="O32:AI32" si="28">O19/O$29</f>
        <v>0.15587472565430149</v>
      </c>
      <c r="P32" s="16">
        <f t="shared" si="28"/>
        <v>0.15608425430788112</v>
      </c>
      <c r="Q32" s="16">
        <f t="shared" si="28"/>
        <v>0.1526369876545047</v>
      </c>
      <c r="R32" s="16">
        <f t="shared" si="28"/>
        <v>0.14992915245944552</v>
      </c>
      <c r="S32" s="16">
        <f t="shared" si="28"/>
        <v>0.16225798140879005</v>
      </c>
      <c r="T32" s="16">
        <f t="shared" si="28"/>
        <v>0.15947526562776743</v>
      </c>
      <c r="U32" s="16">
        <f t="shared" si="28"/>
        <v>0.15371823386983993</v>
      </c>
      <c r="V32" s="16">
        <f t="shared" si="28"/>
        <v>0.15997080213641615</v>
      </c>
      <c r="W32" s="16">
        <f t="shared" si="28"/>
        <v>0.15099655416147439</v>
      </c>
      <c r="X32" s="16">
        <f t="shared" si="28"/>
        <v>0.14519393391272864</v>
      </c>
      <c r="Y32" s="16">
        <f t="shared" si="28"/>
        <v>0.15525410215046259</v>
      </c>
      <c r="Z32" s="16">
        <f t="shared" si="28"/>
        <v>0.14248648118225482</v>
      </c>
      <c r="AA32" s="16">
        <f t="shared" si="28"/>
        <v>0.13877606780575144</v>
      </c>
      <c r="AB32" s="16">
        <f t="shared" si="28"/>
        <v>0.13392754169292165</v>
      </c>
      <c r="AC32" s="16">
        <f t="shared" si="28"/>
        <v>0.14385771181626095</v>
      </c>
      <c r="AD32" s="16">
        <f t="shared" si="28"/>
        <v>0.14404063817789028</v>
      </c>
      <c r="AE32" s="16">
        <f t="shared" si="28"/>
        <v>0.14487102173813199</v>
      </c>
      <c r="AF32" s="16">
        <f t="shared" si="28"/>
        <v>0.14228069956427208</v>
      </c>
      <c r="AG32" s="16">
        <f t="shared" si="28"/>
        <v>0.14261004080035036</v>
      </c>
      <c r="AH32" s="16">
        <f t="shared" si="28"/>
        <v>0.14393801872959106</v>
      </c>
      <c r="AI32" s="16">
        <f t="shared" si="28"/>
        <v>0.13046974171432632</v>
      </c>
    </row>
    <row r="33" spans="1:35">
      <c r="A33" s="11" t="s">
        <v>25</v>
      </c>
      <c r="O33" s="16">
        <f t="shared" ref="O33:AI33" si="29">O20/O$29</f>
        <v>0.15728483165894294</v>
      </c>
      <c r="P33" s="16">
        <f t="shared" si="29"/>
        <v>0.16050673439191024</v>
      </c>
      <c r="Q33" s="16">
        <f t="shared" si="29"/>
        <v>0.15332305605593677</v>
      </c>
      <c r="R33" s="16">
        <f t="shared" si="29"/>
        <v>0.1624216599984995</v>
      </c>
      <c r="S33" s="16">
        <f t="shared" si="29"/>
        <v>0.15491985307881759</v>
      </c>
      <c r="T33" s="16">
        <f t="shared" si="29"/>
        <v>0.14828955609292799</v>
      </c>
      <c r="U33" s="16">
        <f t="shared" si="29"/>
        <v>0.15411893779567107</v>
      </c>
      <c r="V33" s="16">
        <f t="shared" si="29"/>
        <v>0.1404257585195412</v>
      </c>
      <c r="W33" s="16">
        <f t="shared" si="29"/>
        <v>0.15101506619101288</v>
      </c>
      <c r="X33" s="16">
        <f t="shared" si="29"/>
        <v>0.17310734982108469</v>
      </c>
      <c r="Y33" s="16">
        <f t="shared" si="29"/>
        <v>0.16859115178978118</v>
      </c>
      <c r="Z33" s="16">
        <f t="shared" si="29"/>
        <v>0.14733062832470814</v>
      </c>
      <c r="AA33" s="16">
        <f t="shared" si="29"/>
        <v>0.13632790322309368</v>
      </c>
      <c r="AB33" s="16">
        <f t="shared" si="29"/>
        <v>0.12724552960732627</v>
      </c>
      <c r="AC33" s="16">
        <f t="shared" si="29"/>
        <v>0.14847750485492925</v>
      </c>
      <c r="AD33" s="16">
        <f t="shared" si="29"/>
        <v>0.13845552965301616</v>
      </c>
      <c r="AE33" s="16">
        <f t="shared" si="29"/>
        <v>0.12839253154234168</v>
      </c>
      <c r="AF33" s="16">
        <f t="shared" si="29"/>
        <v>0.11934534069354155</v>
      </c>
      <c r="AG33" s="16">
        <f t="shared" si="29"/>
        <v>0.12977875385972823</v>
      </c>
      <c r="AH33" s="16">
        <f t="shared" si="29"/>
        <v>0.13498958800227409</v>
      </c>
      <c r="AI33" s="16">
        <f t="shared" si="29"/>
        <v>0.14177691120246494</v>
      </c>
    </row>
    <row r="34" spans="1:35">
      <c r="A34" s="11" t="s">
        <v>26</v>
      </c>
      <c r="O34" s="16">
        <f t="shared" ref="O34:AI34" si="30">O21/O$29</f>
        <v>2.569795615440346E-2</v>
      </c>
      <c r="P34" s="16">
        <f t="shared" si="30"/>
        <v>2.4587908728918969E-2</v>
      </c>
      <c r="Q34" s="16">
        <f t="shared" si="30"/>
        <v>2.9687705327573116E-2</v>
      </c>
      <c r="R34" s="16">
        <f t="shared" si="30"/>
        <v>4.7024918704668787E-2</v>
      </c>
      <c r="S34" s="16">
        <f t="shared" si="30"/>
        <v>3.7290047052396136E-2</v>
      </c>
      <c r="T34" s="16">
        <f t="shared" si="30"/>
        <v>5.7628435562161115E-2</v>
      </c>
      <c r="U34" s="16">
        <f t="shared" si="30"/>
        <v>5.4694921522484764E-2</v>
      </c>
      <c r="V34" s="16">
        <f t="shared" si="30"/>
        <v>8.5978819718187452E-2</v>
      </c>
      <c r="W34" s="16">
        <f t="shared" si="30"/>
        <v>0.1051683682974358</v>
      </c>
      <c r="X34" s="16">
        <f t="shared" si="30"/>
        <v>7.5649776125850859E-2</v>
      </c>
      <c r="Y34" s="16">
        <f t="shared" si="30"/>
        <v>6.9939703246755622E-2</v>
      </c>
      <c r="Z34" s="16">
        <f t="shared" si="30"/>
        <v>5.3155415163431606E-2</v>
      </c>
      <c r="AA34" s="16">
        <f t="shared" si="30"/>
        <v>3.0308798173140507E-2</v>
      </c>
      <c r="AB34" s="16">
        <f t="shared" si="30"/>
        <v>2.4253540417804961E-2</v>
      </c>
      <c r="AC34" s="16">
        <f t="shared" si="30"/>
        <v>2.0580026865744519E-2</v>
      </c>
      <c r="AD34" s="16">
        <f t="shared" si="30"/>
        <v>2.7369227357149913E-2</v>
      </c>
      <c r="AE34" s="16">
        <f t="shared" si="30"/>
        <v>2.4669105109073563E-2</v>
      </c>
      <c r="AF34" s="16">
        <f t="shared" si="30"/>
        <v>2.5760673142154567E-2</v>
      </c>
      <c r="AG34" s="16">
        <f t="shared" si="30"/>
        <v>3.5369761262917375E-2</v>
      </c>
      <c r="AH34" s="16">
        <f t="shared" si="30"/>
        <v>3.4017698864517255E-2</v>
      </c>
      <c r="AI34" s="16">
        <f t="shared" si="30"/>
        <v>2.8070674596229812E-2</v>
      </c>
    </row>
    <row r="35" spans="1:35">
      <c r="A35" s="11" t="s">
        <v>27</v>
      </c>
      <c r="O35" s="16">
        <f t="shared" ref="O35:AI35" si="31">O22/O$29</f>
        <v>7.230798089685758E-3</v>
      </c>
      <c r="P35" s="16">
        <f t="shared" si="31"/>
        <v>1.3438095283514301E-2</v>
      </c>
      <c r="Q35" s="16">
        <f t="shared" si="31"/>
        <v>2.1317574430123967E-2</v>
      </c>
      <c r="R35" s="16">
        <f t="shared" si="31"/>
        <v>1.8932933291111564E-2</v>
      </c>
      <c r="S35" s="16">
        <f t="shared" si="31"/>
        <v>2.591312415197097E-2</v>
      </c>
      <c r="T35" s="16">
        <f t="shared" si="31"/>
        <v>2.4417365846562265E-2</v>
      </c>
      <c r="U35" s="16">
        <f t="shared" si="31"/>
        <v>2.2877493551393648E-2</v>
      </c>
      <c r="V35" s="16">
        <f t="shared" si="31"/>
        <v>2.5348208805504559E-2</v>
      </c>
      <c r="W35" s="16">
        <f t="shared" si="31"/>
        <v>2.3200330012127682E-2</v>
      </c>
      <c r="X35" s="16">
        <f t="shared" si="31"/>
        <v>2.7556042311509359E-2</v>
      </c>
      <c r="Y35" s="16">
        <f t="shared" si="31"/>
        <v>2.9147634480607785E-2</v>
      </c>
      <c r="Z35" s="16">
        <f t="shared" si="31"/>
        <v>2.9648734093127273E-2</v>
      </c>
      <c r="AA35" s="16">
        <f t="shared" si="31"/>
        <v>3.1369172409926149E-2</v>
      </c>
      <c r="AB35" s="16">
        <f t="shared" si="31"/>
        <v>3.5291930919582534E-2</v>
      </c>
      <c r="AC35" s="16">
        <f t="shared" si="31"/>
        <v>3.0088550339994496E-2</v>
      </c>
      <c r="AD35" s="16">
        <f t="shared" si="31"/>
        <v>3.4239687863669419E-2</v>
      </c>
      <c r="AE35" s="16">
        <f t="shared" si="31"/>
        <v>3.3501929165584497E-2</v>
      </c>
      <c r="AF35" s="16">
        <f t="shared" si="31"/>
        <v>2.694649414962777E-2</v>
      </c>
      <c r="AG35" s="16">
        <f t="shared" si="31"/>
        <v>3.7482899123595183E-2</v>
      </c>
      <c r="AH35" s="16">
        <f t="shared" si="31"/>
        <v>2.9385783762163695E-2</v>
      </c>
      <c r="AI35" s="16">
        <f t="shared" si="31"/>
        <v>3.5156415776339038E-2</v>
      </c>
    </row>
    <row r="36" spans="1:35">
      <c r="A36" s="11" t="s">
        <v>28</v>
      </c>
      <c r="O36" s="16">
        <f t="shared" ref="O36:AI36" si="32">O23/O$29</f>
        <v>8.1360515833573469E-2</v>
      </c>
      <c r="P36" s="16">
        <f t="shared" si="32"/>
        <v>7.3385264993673593E-2</v>
      </c>
      <c r="Q36" s="16">
        <f t="shared" si="32"/>
        <v>7.9667127490941653E-2</v>
      </c>
      <c r="R36" s="16">
        <f t="shared" si="32"/>
        <v>6.9090732714994496E-2</v>
      </c>
      <c r="S36" s="16">
        <f t="shared" si="32"/>
        <v>6.185798001767448E-2</v>
      </c>
      <c r="T36" s="16">
        <f t="shared" si="32"/>
        <v>5.6010151106811464E-2</v>
      </c>
      <c r="U36" s="16">
        <f t="shared" si="32"/>
        <v>5.0976592645525384E-2</v>
      </c>
      <c r="V36" s="16">
        <f t="shared" si="32"/>
        <v>5.471845626664374E-2</v>
      </c>
      <c r="W36" s="16">
        <f t="shared" si="32"/>
        <v>5.0859668134319969E-2</v>
      </c>
      <c r="X36" s="16">
        <f t="shared" si="32"/>
        <v>4.7006668785165046E-2</v>
      </c>
      <c r="Y36" s="16">
        <f t="shared" si="32"/>
        <v>4.6039109932874953E-2</v>
      </c>
      <c r="Z36" s="16">
        <f t="shared" si="32"/>
        <v>4.1882612014103732E-2</v>
      </c>
      <c r="AA36" s="16">
        <f t="shared" si="32"/>
        <v>4.3887999022962962E-2</v>
      </c>
      <c r="AB36" s="16">
        <f t="shared" si="32"/>
        <v>4.2576483265902208E-2</v>
      </c>
      <c r="AC36" s="16">
        <f t="shared" si="32"/>
        <v>4.4437397020243484E-2</v>
      </c>
      <c r="AD36" s="16">
        <f t="shared" si="32"/>
        <v>4.8368193808384391E-2</v>
      </c>
      <c r="AE36" s="16">
        <f t="shared" si="32"/>
        <v>5.5288658762012416E-2</v>
      </c>
      <c r="AF36" s="16">
        <f t="shared" si="32"/>
        <v>5.6322241087970452E-2</v>
      </c>
      <c r="AG36" s="16">
        <f t="shared" si="32"/>
        <v>6.0146196058331956E-2</v>
      </c>
      <c r="AH36" s="16">
        <f t="shared" si="32"/>
        <v>6.9027771449253608E-2</v>
      </c>
      <c r="AI36" s="16">
        <f t="shared" si="32"/>
        <v>6.7162135590761202E-2</v>
      </c>
    </row>
    <row r="37" spans="1:35">
      <c r="A37" s="11" t="s">
        <v>29</v>
      </c>
      <c r="O37" s="16">
        <f t="shared" ref="O37:AI37" si="33">O24/O$29</f>
        <v>6.537203355797104E-2</v>
      </c>
      <c r="P37" s="16">
        <f t="shared" si="33"/>
        <v>7.1046734941089873E-2</v>
      </c>
      <c r="Q37" s="16">
        <f t="shared" si="33"/>
        <v>7.8941299829044381E-2</v>
      </c>
      <c r="R37" s="16">
        <f t="shared" si="33"/>
        <v>7.3475855462738965E-2</v>
      </c>
      <c r="S37" s="16">
        <f t="shared" si="33"/>
        <v>7.9765545274640068E-2</v>
      </c>
      <c r="T37" s="16">
        <f t="shared" si="33"/>
        <v>0.11989117377628958</v>
      </c>
      <c r="U37" s="16">
        <f t="shared" si="33"/>
        <v>0.11737429913423911</v>
      </c>
      <c r="V37" s="16">
        <f t="shared" si="33"/>
        <v>0.10453390688518156</v>
      </c>
      <c r="W37" s="16">
        <f t="shared" si="33"/>
        <v>0.1035380579400183</v>
      </c>
      <c r="X37" s="16">
        <f t="shared" si="33"/>
        <v>9.3388790371577282E-2</v>
      </c>
      <c r="Y37" s="16">
        <f t="shared" si="33"/>
        <v>8.0387341842983406E-2</v>
      </c>
      <c r="Z37" s="16">
        <f t="shared" si="33"/>
        <v>8.150160408496715E-2</v>
      </c>
      <c r="AA37" s="16">
        <f t="shared" si="33"/>
        <v>9.8961416301567628E-2</v>
      </c>
      <c r="AB37" s="16">
        <f t="shared" si="33"/>
        <v>8.6412551287134085E-2</v>
      </c>
      <c r="AC37" s="16">
        <f t="shared" si="33"/>
        <v>8.5737792342630056E-2</v>
      </c>
      <c r="AD37" s="16">
        <f t="shared" si="33"/>
        <v>7.6913322721627042E-2</v>
      </c>
      <c r="AE37" s="16">
        <f t="shared" si="33"/>
        <v>6.5114974312956833E-2</v>
      </c>
      <c r="AF37" s="16">
        <f t="shared" si="33"/>
        <v>6.7345420160429104E-2</v>
      </c>
      <c r="AG37" s="16">
        <f t="shared" si="33"/>
        <v>7.0264593386134402E-2</v>
      </c>
      <c r="AH37" s="16">
        <f t="shared" si="33"/>
        <v>6.052011355547162E-2</v>
      </c>
      <c r="AI37" s="16">
        <f t="shared" si="33"/>
        <v>6.0565346739091933E-2</v>
      </c>
    </row>
    <row r="38" spans="1:35">
      <c r="A38" s="11" t="s">
        <v>30</v>
      </c>
      <c r="O38" s="16">
        <f t="shared" ref="O38:AI38" si="34">O25/O$29</f>
        <v>9.4736091258379423E-2</v>
      </c>
      <c r="P38" s="16">
        <f t="shared" si="34"/>
        <v>8.7075594382361898E-2</v>
      </c>
      <c r="Q38" s="16">
        <f t="shared" si="34"/>
        <v>9.3737341618785414E-2</v>
      </c>
      <c r="R38" s="16">
        <f t="shared" si="34"/>
        <v>8.8770119790569951E-2</v>
      </c>
      <c r="S38" s="16">
        <f t="shared" si="34"/>
        <v>9.1487099418403009E-2</v>
      </c>
      <c r="T38" s="16">
        <f t="shared" si="34"/>
        <v>9.7004288186274074E-2</v>
      </c>
      <c r="U38" s="16">
        <f t="shared" si="34"/>
        <v>9.8359910849982565E-2</v>
      </c>
      <c r="V38" s="16">
        <f t="shared" si="34"/>
        <v>9.3095283029011391E-2</v>
      </c>
      <c r="W38" s="16">
        <f t="shared" si="34"/>
        <v>9.0059344239351871E-2</v>
      </c>
      <c r="X38" s="16">
        <f t="shared" si="34"/>
        <v>0.10166729847554681</v>
      </c>
      <c r="Y38" s="16">
        <f t="shared" si="34"/>
        <v>0.1109124480533379</v>
      </c>
      <c r="Z38" s="16">
        <f t="shared" si="34"/>
        <v>0.10847430877467565</v>
      </c>
      <c r="AA38" s="16">
        <f t="shared" si="34"/>
        <v>0.11269470836039311</v>
      </c>
      <c r="AB38" s="16">
        <f t="shared" si="34"/>
        <v>0.11120043037824419</v>
      </c>
      <c r="AC38" s="16">
        <f t="shared" si="34"/>
        <v>0.11869111262766525</v>
      </c>
      <c r="AD38" s="16">
        <f t="shared" si="34"/>
        <v>0.12143119296504072</v>
      </c>
      <c r="AE38" s="16">
        <f t="shared" si="34"/>
        <v>0.11230005843849544</v>
      </c>
      <c r="AF38" s="16">
        <f t="shared" si="34"/>
        <v>0.10846026782225342</v>
      </c>
      <c r="AG38" s="16">
        <f t="shared" si="34"/>
        <v>0.10834099075024087</v>
      </c>
      <c r="AH38" s="16">
        <f t="shared" si="34"/>
        <v>0.11107182691690747</v>
      </c>
      <c r="AI38" s="16">
        <f t="shared" si="34"/>
        <v>0.10506013173800671</v>
      </c>
    </row>
    <row r="39" spans="1:35">
      <c r="A39" s="11" t="s">
        <v>31</v>
      </c>
      <c r="O39" s="16">
        <f t="shared" ref="O39:AI39" si="35">O26/O$29</f>
        <v>4.9229864934454019E-2</v>
      </c>
      <c r="P39" s="16">
        <f t="shared" si="35"/>
        <v>5.1543265060910962E-2</v>
      </c>
      <c r="Q39" s="16">
        <f t="shared" si="35"/>
        <v>6.2106059119691991E-2</v>
      </c>
      <c r="R39" s="16">
        <f t="shared" si="35"/>
        <v>7.6089797374222973E-2</v>
      </c>
      <c r="S39" s="16">
        <f t="shared" si="35"/>
        <v>8.7525043806791006E-2</v>
      </c>
      <c r="T39" s="16">
        <f t="shared" si="35"/>
        <v>8.3623175957431656E-2</v>
      </c>
      <c r="U39" s="16">
        <f t="shared" si="35"/>
        <v>8.2110630864054512E-2</v>
      </c>
      <c r="V39" s="16">
        <f t="shared" si="35"/>
        <v>7.4645701011672672E-2</v>
      </c>
      <c r="W39" s="16">
        <f t="shared" si="35"/>
        <v>7.2633835867823418E-2</v>
      </c>
      <c r="X39" s="16">
        <f t="shared" si="35"/>
        <v>8.0534780197180342E-2</v>
      </c>
      <c r="Y39" s="16">
        <f t="shared" si="35"/>
        <v>9.1191385042583409E-2</v>
      </c>
      <c r="Z39" s="16">
        <f t="shared" si="35"/>
        <v>9.9930127684220479E-2</v>
      </c>
      <c r="AA39" s="16">
        <f t="shared" si="35"/>
        <v>9.4783141814957075E-2</v>
      </c>
      <c r="AB39" s="16">
        <f t="shared" si="35"/>
        <v>0.10009504642561484</v>
      </c>
      <c r="AC39" s="16">
        <f t="shared" si="35"/>
        <v>9.0645315574156185E-2</v>
      </c>
      <c r="AD39" s="16">
        <f t="shared" si="35"/>
        <v>8.379862145697993E-2</v>
      </c>
      <c r="AE39" s="16">
        <f t="shared" si="35"/>
        <v>7.9879320430082251E-2</v>
      </c>
      <c r="AF39" s="16">
        <f t="shared" si="35"/>
        <v>8.1799793103123353E-2</v>
      </c>
      <c r="AG39" s="16">
        <f t="shared" si="35"/>
        <v>7.9490226300989633E-2</v>
      </c>
      <c r="AH39" s="16">
        <f t="shared" si="35"/>
        <v>7.7193170321822088E-2</v>
      </c>
      <c r="AI39" s="16">
        <f t="shared" si="35"/>
        <v>6.9972691582185442E-2</v>
      </c>
    </row>
    <row r="40" spans="1:35">
      <c r="A40" s="11" t="s">
        <v>32</v>
      </c>
      <c r="O40" s="16">
        <f t="shared" ref="O40:AI40" si="36">O27/O$29</f>
        <v>7.20961404067018E-2</v>
      </c>
      <c r="P40" s="16">
        <f t="shared" si="36"/>
        <v>8.6716066167701861E-2</v>
      </c>
      <c r="Q40" s="16">
        <f t="shared" si="36"/>
        <v>7.571948951508288E-2</v>
      </c>
      <c r="R40" s="16">
        <f t="shared" si="36"/>
        <v>6.062838936513347E-2</v>
      </c>
      <c r="S40" s="16">
        <f t="shared" si="36"/>
        <v>6.4585610742960903E-2</v>
      </c>
      <c r="T40" s="16">
        <f t="shared" si="36"/>
        <v>5.2869555315526943E-2</v>
      </c>
      <c r="U40" s="16">
        <f t="shared" si="36"/>
        <v>5.7001321707930548E-2</v>
      </c>
      <c r="V40" s="16">
        <f t="shared" si="36"/>
        <v>5.2603831324433227E-2</v>
      </c>
      <c r="W40" s="16">
        <f t="shared" si="36"/>
        <v>5.1245387924505517E-2</v>
      </c>
      <c r="X40" s="16">
        <f t="shared" si="36"/>
        <v>5.6422108303456293E-2</v>
      </c>
      <c r="Y40" s="16">
        <f t="shared" si="36"/>
        <v>4.848760484468323E-2</v>
      </c>
      <c r="Z40" s="16">
        <f t="shared" si="36"/>
        <v>7.7108715544181666E-2</v>
      </c>
      <c r="AA40" s="16">
        <f t="shared" si="36"/>
        <v>6.6678581762130332E-2</v>
      </c>
      <c r="AB40" s="16">
        <f t="shared" si="36"/>
        <v>7.5265129818842647E-2</v>
      </c>
      <c r="AC40" s="16">
        <f t="shared" si="36"/>
        <v>8.418087301797568E-2</v>
      </c>
      <c r="AD40" s="16">
        <f t="shared" si="36"/>
        <v>7.8406746360652327E-2</v>
      </c>
      <c r="AE40" s="16">
        <f t="shared" si="36"/>
        <v>8.2718572619899955E-2</v>
      </c>
      <c r="AF40" s="16">
        <f t="shared" si="36"/>
        <v>8.4922502414663759E-2</v>
      </c>
      <c r="AG40" s="16">
        <f t="shared" si="36"/>
        <v>8.7398736605699676E-2</v>
      </c>
      <c r="AH40" s="16">
        <f t="shared" si="36"/>
        <v>8.6835198904161456E-2</v>
      </c>
      <c r="AI40" s="16">
        <f t="shared" si="36"/>
        <v>9.4989169528454986E-2</v>
      </c>
    </row>
    <row r="41" spans="1:35">
      <c r="A41" s="11" t="s">
        <v>33</v>
      </c>
      <c r="O41" s="16">
        <f t="shared" ref="O41:AI41" si="37">O28/O$29</f>
        <v>2.3033858337772491E-2</v>
      </c>
      <c r="P41" s="16">
        <f t="shared" si="37"/>
        <v>2.7610081126608343E-2</v>
      </c>
      <c r="Q41" s="16">
        <f t="shared" si="37"/>
        <v>2.4896924541072972E-2</v>
      </c>
      <c r="R41" s="16">
        <f t="shared" si="37"/>
        <v>2.3603223944856526E-2</v>
      </c>
      <c r="S41" s="16">
        <f t="shared" si="37"/>
        <v>2.5974412308803239E-2</v>
      </c>
      <c r="T41" s="16">
        <f t="shared" si="37"/>
        <v>2.2586273639879417E-2</v>
      </c>
      <c r="U41" s="16">
        <f t="shared" si="37"/>
        <v>2.511949241009373E-2</v>
      </c>
      <c r="V41" s="16">
        <f t="shared" si="37"/>
        <v>2.37548424557773E-2</v>
      </c>
      <c r="W41" s="16">
        <f t="shared" si="37"/>
        <v>2.4122181812845166E-2</v>
      </c>
      <c r="X41" s="16">
        <f t="shared" si="37"/>
        <v>2.6276737050385589E-2</v>
      </c>
      <c r="Y41" s="16">
        <f t="shared" si="37"/>
        <v>2.4513998427049887E-2</v>
      </c>
      <c r="Z41" s="16">
        <f t="shared" si="37"/>
        <v>2.7461965001585764E-2</v>
      </c>
      <c r="AA41" s="16">
        <f t="shared" si="37"/>
        <v>2.7550436379069829E-2</v>
      </c>
      <c r="AB41" s="16">
        <f t="shared" si="37"/>
        <v>2.4658202849718629E-2</v>
      </c>
      <c r="AC41" s="16">
        <f t="shared" si="37"/>
        <v>2.7746369637783465E-2</v>
      </c>
      <c r="AD41" s="16">
        <f t="shared" si="37"/>
        <v>2.1785684539974676E-2</v>
      </c>
      <c r="AE41" s="16">
        <f t="shared" si="37"/>
        <v>2.0386723182833279E-2</v>
      </c>
      <c r="AF41" s="16">
        <f t="shared" si="37"/>
        <v>1.8885428751126303E-2</v>
      </c>
      <c r="AG41" s="16">
        <f t="shared" si="37"/>
        <v>1.6863600067884049E-2</v>
      </c>
      <c r="AH41" s="16">
        <f t="shared" si="37"/>
        <v>1.8814887772787309E-2</v>
      </c>
      <c r="AI41" s="16">
        <f t="shared" si="37"/>
        <v>1.721341746361606E-2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DF65-77EE-4BE6-B9A5-543B68D952E6}">
  <dimension ref="A1:J23"/>
  <sheetViews>
    <sheetView workbookViewId="0"/>
  </sheetViews>
  <sheetFormatPr defaultRowHeight="15"/>
  <cols>
    <col min="2" max="2" width="3.28515625" customWidth="1" collapsed="1"/>
    <col min="3" max="3" width="33.7109375" bestFit="1" customWidth="1" collapsed="1"/>
    <col min="4" max="4" width="13.28515625" customWidth="1" collapsed="1"/>
    <col min="5" max="5" width="37" bestFit="1" customWidth="1" collapsed="1"/>
    <col min="6" max="6" width="15" customWidth="1" collapsed="1"/>
  </cols>
  <sheetData>
    <row r="1" spans="1:10">
      <c r="B1">
        <v>2015</v>
      </c>
      <c r="D1">
        <v>2019</v>
      </c>
      <c r="F1">
        <v>2020</v>
      </c>
    </row>
    <row r="2" spans="1:10">
      <c r="A2" t="str">
        <f>'2015 DoD (9700)'!A2</f>
        <v>LOCKHEED MARTIN CORPORATION</v>
      </c>
      <c r="B2" s="107">
        <f>'2015 DoD (9700)'!C2</f>
        <v>29405035099.950001</v>
      </c>
      <c r="C2" t="str">
        <f>'2019 DoD (9700)'!A2</f>
        <v>LOCKHEED MARTIN CORPORATION</v>
      </c>
      <c r="D2" s="22">
        <f>'2019 DoD (9700)'!C2</f>
        <v>47073503159.870003</v>
      </c>
      <c r="E2" t="str">
        <f>'2020 DoD (9700)'!A2</f>
        <v>LOCKHEED MARTIN CORPORATION</v>
      </c>
      <c r="F2" s="4">
        <f>'2020 DoD (9700)'!C2</f>
        <v>75212351607.919998</v>
      </c>
    </row>
    <row r="3" spans="1:10">
      <c r="A3" t="str">
        <f>'2015 DoD (9700)'!A3</f>
        <v>THE BOEING COMPANY</v>
      </c>
      <c r="B3" s="107">
        <f>'2015 DoD (9700)'!C3</f>
        <v>14617281593.030001</v>
      </c>
      <c r="C3" t="str">
        <f>'2019 DoD (9700)'!A3</f>
        <v>BOEING COMPANY, THE</v>
      </c>
      <c r="D3" s="22">
        <f>'2019 DoD (9700)'!C3</f>
        <v>26317459541.82</v>
      </c>
      <c r="E3" t="str">
        <f>'2020 DoD (9700)'!A3</f>
        <v>RAYTHEON TECHNOLOGIES CORPORATION</v>
      </c>
      <c r="F3" s="4">
        <f>'2020 DoD (9700)'!C3</f>
        <v>27405894269.400002</v>
      </c>
    </row>
    <row r="4" spans="1:10">
      <c r="A4" t="str">
        <f>'2015 DoD (9700)'!A4</f>
        <v>RAYTHEON COMPANY</v>
      </c>
      <c r="B4" s="107">
        <f>'2015 DoD (9700)'!C4</f>
        <v>12369896493.049999</v>
      </c>
      <c r="C4" t="str">
        <f>'2019 DoD (9700)'!A4</f>
        <v>GENERAL DYNAMICS CORPORATION</v>
      </c>
      <c r="D4" s="22">
        <f>'2019 DoD (9700)'!C4</f>
        <v>16504393194.860001</v>
      </c>
      <c r="E4" t="str">
        <f>'2020 DoD (9700)'!A4</f>
        <v>GENERAL DYNAMICS CORPORATION</v>
      </c>
      <c r="F4" s="4">
        <f>'2020 DoD (9700)'!C4</f>
        <v>21842409576.669998</v>
      </c>
    </row>
    <row r="5" spans="1:10">
      <c r="A5" t="str">
        <f>'2015 DoD (9700)'!A5</f>
        <v>GENERAL DYNAMICS CORPORATION</v>
      </c>
      <c r="B5" s="107">
        <f>'2015 DoD (9700)'!C5</f>
        <v>11806173874.129999</v>
      </c>
      <c r="C5" t="str">
        <f>'2019 DoD (9700)'!A5</f>
        <v>RAYTHEON COMPANY</v>
      </c>
      <c r="D5" s="22">
        <f>'2019 DoD (9700)'!C5</f>
        <v>15613250767.51</v>
      </c>
      <c r="E5" t="str">
        <f>'2020 DoD (9700)'!A5</f>
        <v>BOEING COMPANY  THE</v>
      </c>
      <c r="F5" s="4">
        <f>'2020 DoD (9700)'!C5</f>
        <v>21737405194.830002</v>
      </c>
    </row>
    <row r="6" spans="1:10">
      <c r="A6" t="str">
        <f>'2015 DoD (9700)'!A6</f>
        <v>NORTHROP GRUMMAN CORPORATION</v>
      </c>
      <c r="B6" s="107">
        <f>'2015 DoD (9700)'!C6</f>
        <v>9513579686.0400009</v>
      </c>
      <c r="C6" t="str">
        <f>'2019 DoD (9700)'!A6</f>
        <v>NORTHROP GRUMMAN CORPORATION</v>
      </c>
      <c r="D6" s="22">
        <f>'2019 DoD (9700)'!C6</f>
        <v>14182732150</v>
      </c>
      <c r="E6" t="str">
        <f>'2020 DoD (9700)'!A6</f>
        <v>NORTHROP GRUMMAN CORPORATION</v>
      </c>
      <c r="F6" s="4">
        <f>'2020 DoD (9700)'!C6</f>
        <v>12334259578.389999</v>
      </c>
    </row>
    <row r="8" spans="1:10" ht="45">
      <c r="B8" s="109"/>
      <c r="C8" s="109" t="s">
        <v>330</v>
      </c>
      <c r="D8" s="110" t="s">
        <v>331</v>
      </c>
      <c r="E8" s="109" t="s">
        <v>329</v>
      </c>
      <c r="F8" s="110" t="s">
        <v>331</v>
      </c>
    </row>
    <row r="9" spans="1:10">
      <c r="B9" s="111">
        <v>1</v>
      </c>
      <c r="C9" s="111" t="str">
        <f>VLOOKUP(C2,PrettyName,2,FALSE)</f>
        <v>Lockheed Martin</v>
      </c>
      <c r="D9" s="112">
        <f>D2/1000000/VLOOKUP(D$1,deflator,2,FALSE)</f>
        <v>47663.806051957807</v>
      </c>
      <c r="E9" s="111" t="str">
        <f>VLOOKUP(E2,PrettyName,2,FALSE)</f>
        <v>Lockheed Martin</v>
      </c>
      <c r="F9" s="112">
        <f>F2/1000000/VLOOKUP(F$1,deflator,2,FALSE)</f>
        <v>75212.351607920005</v>
      </c>
      <c r="H9">
        <f>F9/D9-1</f>
        <v>0.5779762011856926</v>
      </c>
    </row>
    <row r="10" spans="1:10">
      <c r="B10" s="111">
        <v>2</v>
      </c>
      <c r="C10" s="111" t="str">
        <f>VLOOKUP(C3,PrettyName,2,FALSE)</f>
        <v>Boeing</v>
      </c>
      <c r="D10" s="112">
        <f>D3/1000000/VLOOKUP(D$1,deflator,2,FALSE)</f>
        <v>26647.481134374513</v>
      </c>
      <c r="E10" s="111" t="str">
        <f>VLOOKUP(E3,PrettyName,2,FALSE)</f>
        <v>Raytheon Technologies</v>
      </c>
      <c r="F10" s="112">
        <f>F3/1000000/VLOOKUP(F$1,deflator,2,FALSE)</f>
        <v>27405.8942694</v>
      </c>
      <c r="H10">
        <f>F10/D12-1</f>
        <v>0.73355826698480886</v>
      </c>
    </row>
    <row r="11" spans="1:10">
      <c r="B11" s="111">
        <v>3</v>
      </c>
      <c r="C11" s="111" t="str">
        <f>VLOOKUP(C4,PrettyName,2,FALSE)</f>
        <v>General Dynamics</v>
      </c>
      <c r="D11" s="112">
        <f>D4/1000000/VLOOKUP(D$1,deflator,2,FALSE)</f>
        <v>16711.358693093531</v>
      </c>
      <c r="E11" s="111" t="str">
        <f>VLOOKUP(E4,PrettyName,2,FALSE)</f>
        <v>General Dynamics</v>
      </c>
      <c r="F11" s="112">
        <f>F4/1000000/VLOOKUP(F$1,deflator,2,FALSE)</f>
        <v>21842.409576669997</v>
      </c>
      <c r="H11">
        <f>F11/D11-1</f>
        <v>0.30703971937943186</v>
      </c>
    </row>
    <row r="12" spans="1:10">
      <c r="B12" s="111">
        <v>4</v>
      </c>
      <c r="C12" s="111" t="str">
        <f>VLOOKUP(C5,PrettyName,2,FALSE)</f>
        <v>Raytheon</v>
      </c>
      <c r="D12" s="112">
        <f>D5/1000000/VLOOKUP(D$1,deflator,2,FALSE)</f>
        <v>15809.041317698124</v>
      </c>
      <c r="E12" s="111" t="str">
        <f>VLOOKUP(E5,PrettyName,2,FALSE)</f>
        <v>Boeing</v>
      </c>
      <c r="F12" s="112">
        <f>F5/1000000/VLOOKUP(F$1,deflator,2,FALSE)</f>
        <v>21737.40519483</v>
      </c>
      <c r="H12">
        <f>F12/D10</f>
        <v>0.81573958473656072</v>
      </c>
      <c r="I12" s="108" t="s">
        <v>124</v>
      </c>
      <c r="J12" s="108" t="s">
        <v>323</v>
      </c>
    </row>
    <row r="13" spans="1:10">
      <c r="B13" s="111">
        <v>5</v>
      </c>
      <c r="C13" s="111" t="str">
        <f>VLOOKUP(C6,PrettyName,2,FALSE)</f>
        <v>Northrop Grumman</v>
      </c>
      <c r="D13" s="112">
        <f>D6/1000000/VLOOKUP(D$1,deflator,2,FALSE)</f>
        <v>14360.58396139841</v>
      </c>
      <c r="E13" s="111" t="str">
        <f>VLOOKUP(E6,PrettyName,2,FALSE)</f>
        <v>Northrop Grumman</v>
      </c>
      <c r="F13" s="112">
        <f>F6/1000000/VLOOKUP(F$1,deflator,2,FALSE)</f>
        <v>12334.25957839</v>
      </c>
      <c r="H13">
        <f>F13/D13</f>
        <v>0.85889679775869709</v>
      </c>
      <c r="I13" s="108" t="s">
        <v>125</v>
      </c>
      <c r="J13" s="108" t="s">
        <v>324</v>
      </c>
    </row>
    <row r="14" spans="1:10">
      <c r="B14" s="1016" t="s">
        <v>333</v>
      </c>
      <c r="C14" s="1016"/>
      <c r="D14" s="113">
        <f>SUBTOTAL(9,D9:D13)</f>
        <v>121192.27115852239</v>
      </c>
      <c r="E14" s="114" t="s">
        <v>333</v>
      </c>
      <c r="F14" s="113">
        <f>SUBTOTAL(9,F9:F13)</f>
        <v>158532.32022721</v>
      </c>
      <c r="I14" s="108" t="s">
        <v>126</v>
      </c>
      <c r="J14" s="108" t="s">
        <v>326</v>
      </c>
    </row>
    <row r="15" spans="1:10">
      <c r="I15" s="108" t="s">
        <v>127</v>
      </c>
      <c r="J15" s="108" t="s">
        <v>325</v>
      </c>
    </row>
    <row r="16" spans="1:10">
      <c r="I16" s="108" t="s">
        <v>128</v>
      </c>
      <c r="J16" s="108" t="s">
        <v>327</v>
      </c>
    </row>
    <row r="17" spans="2:10" ht="45">
      <c r="B17" s="109"/>
      <c r="C17" s="109" t="s">
        <v>332</v>
      </c>
      <c r="D17" s="110" t="s">
        <v>331</v>
      </c>
      <c r="E17" s="109" t="s">
        <v>329</v>
      </c>
      <c r="F17" s="110" t="s">
        <v>331</v>
      </c>
      <c r="I17" s="108" t="s">
        <v>272</v>
      </c>
      <c r="J17" s="108" t="s">
        <v>328</v>
      </c>
    </row>
    <row r="18" spans="2:10">
      <c r="B18" s="111">
        <v>1</v>
      </c>
      <c r="C18" s="111" t="str">
        <f>VLOOKUP(A2,PrettyName,2,FALSE)</f>
        <v>Lockheed Martin</v>
      </c>
      <c r="D18" s="112">
        <f>B2/1000000/VLOOKUP(B$1,deflator,2,FALSE)</f>
        <v>31895.610201669395</v>
      </c>
      <c r="E18" s="111" t="str">
        <f>VLOOKUP(E2,PrettyName,2,FALSE)</f>
        <v>Lockheed Martin</v>
      </c>
      <c r="F18" s="112">
        <f>F2/1000000/VLOOKUP(F$1,deflator,2,FALSE)</f>
        <v>75212.351607920005</v>
      </c>
      <c r="H18">
        <f>F18/D18-1</f>
        <v>1.3580784669855115</v>
      </c>
      <c r="I18" t="s">
        <v>271</v>
      </c>
      <c r="J18" s="108" t="s">
        <v>324</v>
      </c>
    </row>
    <row r="19" spans="2:10">
      <c r="B19" s="111">
        <v>2</v>
      </c>
      <c r="C19" s="111" t="str">
        <f>VLOOKUP(A3,PrettyName,2,FALSE)</f>
        <v>Boeing</v>
      </c>
      <c r="D19" s="112">
        <f>B3/1000000/VLOOKUP(B$1,deflator,2,FALSE)</f>
        <v>15855.349749271842</v>
      </c>
      <c r="E19" s="111" t="str">
        <f>VLOOKUP(E3,PrettyName,2,FALSE)</f>
        <v>Raytheon Technologies</v>
      </c>
      <c r="F19" s="112">
        <f>F3/1000000/VLOOKUP(F$1,deflator,2,FALSE)</f>
        <v>27405.8942694</v>
      </c>
      <c r="H19">
        <f>F19/D20-1</f>
        <v>1.0425312005149472</v>
      </c>
      <c r="I19" t="s">
        <v>275</v>
      </c>
      <c r="J19" s="108" t="s">
        <v>324</v>
      </c>
    </row>
    <row r="20" spans="2:10">
      <c r="B20" s="111">
        <v>3</v>
      </c>
      <c r="C20" s="111" t="str">
        <f>VLOOKUP(A4,PrettyName,2,FALSE)</f>
        <v>Raytheon</v>
      </c>
      <c r="D20" s="112">
        <f>B4/1000000/VLOOKUP(B$1,deflator,2,FALSE)</f>
        <v>13417.613528983371</v>
      </c>
      <c r="E20" s="111" t="str">
        <f>VLOOKUP(E4,PrettyName,2,FALSE)</f>
        <v>General Dynamics</v>
      </c>
      <c r="F20" s="112">
        <f>F4/1000000/VLOOKUP(F$1,deflator,2,FALSE)</f>
        <v>21842.409576669997</v>
      </c>
      <c r="H20">
        <f>F20/D21-1</f>
        <v>0.7056195234019198</v>
      </c>
    </row>
    <row r="21" spans="2:10">
      <c r="B21" s="111">
        <v>4</v>
      </c>
      <c r="C21" s="111" t="str">
        <f>VLOOKUP(A5,PrettyName,2,FALSE)</f>
        <v>General Dynamics</v>
      </c>
      <c r="D21" s="112">
        <f>B5/1000000/VLOOKUP(B$1,deflator,2,FALSE)</f>
        <v>12806.144205657614</v>
      </c>
      <c r="E21" s="111" t="str">
        <f>VLOOKUP(E5,PrettyName,2,FALSE)</f>
        <v>Boeing</v>
      </c>
      <c r="F21" s="112">
        <f>F5/1000000/VLOOKUP(F$1,deflator,2,FALSE)</f>
        <v>21737.40519483</v>
      </c>
      <c r="H21">
        <f>F21/D19-1</f>
        <v>0.37098238377417636</v>
      </c>
    </row>
    <row r="22" spans="2:10">
      <c r="B22" s="111">
        <v>5</v>
      </c>
      <c r="C22" s="111" t="str">
        <f>VLOOKUP(A6,PrettyName,2,FALSE)</f>
        <v>Northrop Grumman</v>
      </c>
      <c r="D22" s="112">
        <f>B6/1000000/VLOOKUP(B$1,deflator,2,FALSE)</f>
        <v>10319.369735728291</v>
      </c>
      <c r="E22" s="111" t="str">
        <f>VLOOKUP(E6,PrettyName,2,FALSE)</f>
        <v>Northrop Grumman</v>
      </c>
      <c r="F22" s="112">
        <f>F6/1000000/VLOOKUP(F$1,deflator,2,FALSE)</f>
        <v>12334.25957839</v>
      </c>
      <c r="H22">
        <f>F22/D22-1</f>
        <v>0.19525318834983163</v>
      </c>
    </row>
    <row r="23" spans="2:10">
      <c r="B23" s="1016" t="s">
        <v>333</v>
      </c>
      <c r="C23" s="1016"/>
      <c r="D23" s="113">
        <f>SUBTOTAL(9,D18:D22)</f>
        <v>84294.087421310513</v>
      </c>
      <c r="E23" s="114" t="s">
        <v>333</v>
      </c>
      <c r="F23" s="113">
        <f>SUBTOTAL(9,F18:F22)</f>
        <v>158532.32022721</v>
      </c>
    </row>
  </sheetData>
  <mergeCells count="2">
    <mergeCell ref="B14:C14"/>
    <mergeCell ref="B23:C2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8D5D-5C0F-4029-AAEC-E1511C8FCEAA}">
  <sheetPr>
    <tabColor rgb="FFFFFF00"/>
  </sheetPr>
  <dimension ref="A1:V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:I21"/>
    </sheetView>
  </sheetViews>
  <sheetFormatPr defaultRowHeight="15"/>
  <sheetData>
    <row r="1" spans="1:22">
      <c r="A1" t="s">
        <v>108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109</v>
      </c>
      <c r="B2">
        <v>30.339680098375801</v>
      </c>
      <c r="C2">
        <v>31.2683410747774</v>
      </c>
      <c r="D2">
        <v>36.995982752528697</v>
      </c>
      <c r="E2">
        <v>45.3383177147456</v>
      </c>
      <c r="F2">
        <v>47.263693909407898</v>
      </c>
      <c r="G2">
        <v>57.191681667145701</v>
      </c>
      <c r="H2">
        <v>58.313967441559797</v>
      </c>
      <c r="I2">
        <v>62.036266499732797</v>
      </c>
      <c r="J2">
        <v>66.851221190480203</v>
      </c>
      <c r="K2">
        <v>71.413433701201996</v>
      </c>
      <c r="L2">
        <v>69.200439449264493</v>
      </c>
      <c r="M2">
        <v>65.836615910684401</v>
      </c>
      <c r="N2">
        <v>64.420267303685506</v>
      </c>
      <c r="O2">
        <v>53.069537734539999</v>
      </c>
      <c r="P2">
        <v>59.024066870449197</v>
      </c>
      <c r="Q2">
        <v>57.284182998906203</v>
      </c>
      <c r="R2">
        <v>61.009358920715201</v>
      </c>
      <c r="S2">
        <v>62.927853615739501</v>
      </c>
      <c r="T2">
        <v>72.943070568555001</v>
      </c>
      <c r="U2">
        <v>74.727499652813194</v>
      </c>
      <c r="V2">
        <v>75.646909965349806</v>
      </c>
    </row>
    <row r="3" spans="1:22">
      <c r="A3" t="s">
        <v>110</v>
      </c>
      <c r="B3">
        <v>45.817112333001802</v>
      </c>
      <c r="C3">
        <v>55.739215805460503</v>
      </c>
      <c r="D3">
        <v>55.8558346962363</v>
      </c>
      <c r="E3">
        <v>65.925306523227803</v>
      </c>
      <c r="F3">
        <v>65.310728095000798</v>
      </c>
      <c r="G3">
        <v>76.220233578435995</v>
      </c>
      <c r="H3">
        <v>78.432277929553294</v>
      </c>
      <c r="I3">
        <v>81.693306036242802</v>
      </c>
      <c r="J3">
        <v>93.630000206569505</v>
      </c>
      <c r="K3">
        <v>98.654474794554602</v>
      </c>
      <c r="L3">
        <v>93.441573907648007</v>
      </c>
      <c r="M3">
        <v>92.654778394699207</v>
      </c>
      <c r="N3">
        <v>84.669655424461098</v>
      </c>
      <c r="O3">
        <v>69.535541832454101</v>
      </c>
      <c r="P3">
        <v>61.162098326423099</v>
      </c>
      <c r="Q3">
        <v>58.0649187155975</v>
      </c>
      <c r="R3">
        <v>58.175203149056202</v>
      </c>
      <c r="S3">
        <v>62.973858790787503</v>
      </c>
      <c r="T3">
        <v>72.598523280486702</v>
      </c>
      <c r="U3">
        <v>79.469015667080797</v>
      </c>
      <c r="V3">
        <v>81.929113607457396</v>
      </c>
    </row>
    <row r="4" spans="1:22">
      <c r="A4" t="s">
        <v>111</v>
      </c>
      <c r="B4">
        <v>53.955300331337</v>
      </c>
      <c r="C4">
        <v>51.971539304662997</v>
      </c>
      <c r="D4">
        <v>60.249692446087998</v>
      </c>
      <c r="E4">
        <v>84.387580780682697</v>
      </c>
      <c r="F4">
        <v>97.775856433244101</v>
      </c>
      <c r="G4">
        <v>109.41480736244</v>
      </c>
      <c r="H4">
        <v>117.844005593909</v>
      </c>
      <c r="I4">
        <v>131.93716451210599</v>
      </c>
      <c r="J4">
        <v>160.05952884203501</v>
      </c>
      <c r="K4">
        <v>153.149768123032</v>
      </c>
      <c r="L4">
        <v>148.16951624397399</v>
      </c>
      <c r="M4">
        <v>139.23657206616701</v>
      </c>
      <c r="N4">
        <v>136.720475059709</v>
      </c>
      <c r="O4">
        <v>112.199977888006</v>
      </c>
      <c r="P4">
        <v>101.458685154083</v>
      </c>
      <c r="Q4">
        <v>93.936908167812106</v>
      </c>
      <c r="R4">
        <v>91.331132461831103</v>
      </c>
      <c r="S4">
        <v>94.767908631894301</v>
      </c>
      <c r="T4">
        <v>109.245731177423</v>
      </c>
      <c r="U4">
        <v>110.622127291552</v>
      </c>
      <c r="V4">
        <v>110.880344405169</v>
      </c>
    </row>
    <row r="5" spans="1:22">
      <c r="A5" t="s">
        <v>112</v>
      </c>
      <c r="B5">
        <v>63.116989295194202</v>
      </c>
      <c r="C5">
        <v>66.157658508902202</v>
      </c>
      <c r="D5">
        <v>84.980078110796697</v>
      </c>
      <c r="E5">
        <v>97.490296090816301</v>
      </c>
      <c r="F5">
        <v>98.965025106702797</v>
      </c>
      <c r="G5">
        <v>97.491662528185401</v>
      </c>
      <c r="H5">
        <v>113.063944268176</v>
      </c>
      <c r="I5">
        <v>123.18528681432799</v>
      </c>
      <c r="J5">
        <v>128.064880621985</v>
      </c>
      <c r="K5">
        <v>129.094447297394</v>
      </c>
      <c r="L5">
        <v>115.692153671467</v>
      </c>
      <c r="M5">
        <v>128.07638772691001</v>
      </c>
      <c r="N5">
        <v>120.941958580912</v>
      </c>
      <c r="O5">
        <v>108.772171761002</v>
      </c>
      <c r="P5">
        <v>90.734394233146602</v>
      </c>
      <c r="Q5">
        <v>89.504088568008896</v>
      </c>
      <c r="R5">
        <v>111.404109323425</v>
      </c>
      <c r="S5">
        <v>119.53995639153</v>
      </c>
      <c r="T5">
        <v>117.86104069366399</v>
      </c>
      <c r="U5">
        <v>126.14237748663901</v>
      </c>
      <c r="V5">
        <v>152.80049302653501</v>
      </c>
    </row>
    <row r="6" spans="1:22">
      <c r="A6" t="s">
        <v>51</v>
      </c>
      <c r="B6">
        <v>1.3255717112468699</v>
      </c>
      <c r="C6">
        <v>1.9175440491293001</v>
      </c>
      <c r="D6">
        <v>2.23411483233805</v>
      </c>
      <c r="E6">
        <v>0.93796116370137606</v>
      </c>
      <c r="F6">
        <v>2.4220176161812401</v>
      </c>
      <c r="G6">
        <v>9.4899441132043503</v>
      </c>
      <c r="H6">
        <v>9.0642560604638103</v>
      </c>
      <c r="I6">
        <v>8.7118227718275101</v>
      </c>
      <c r="J6">
        <v>11.2202333662886</v>
      </c>
      <c r="K6">
        <v>6.3809553099573897</v>
      </c>
      <c r="L6">
        <v>5.7421435577991398</v>
      </c>
      <c r="M6">
        <v>4.9598622765252101</v>
      </c>
      <c r="N6">
        <v>3.48419248875221</v>
      </c>
      <c r="O6">
        <v>1.74025909490202</v>
      </c>
      <c r="P6">
        <v>0.72956020285929202</v>
      </c>
      <c r="Q6">
        <v>0.59042208199836099</v>
      </c>
      <c r="R6">
        <v>0.79868033280758</v>
      </c>
      <c r="S6">
        <v>0.55135294849787297</v>
      </c>
      <c r="T6">
        <v>0.24821353152862799</v>
      </c>
      <c r="U6">
        <v>0.37849162455535201</v>
      </c>
      <c r="V6">
        <v>7.9764232551299996E-2</v>
      </c>
    </row>
    <row r="7" spans="1:22">
      <c r="A7" t="s">
        <v>113</v>
      </c>
      <c r="B7" s="4">
        <f>SUM(B2:B6)</f>
        <v>194.55465376915569</v>
      </c>
      <c r="C7" s="4">
        <f t="shared" ref="C7:V7" si="0">SUM(C2:C6)</f>
        <v>207.05429874293239</v>
      </c>
      <c r="D7" s="4">
        <f t="shared" si="0"/>
        <v>240.31570283798771</v>
      </c>
      <c r="E7" s="4">
        <f t="shared" si="0"/>
        <v>294.07946227317382</v>
      </c>
      <c r="F7" s="4">
        <f t="shared" si="0"/>
        <v>311.73732116053679</v>
      </c>
      <c r="G7" s="4">
        <f t="shared" si="0"/>
        <v>349.80832924941143</v>
      </c>
      <c r="H7" s="4">
        <f t="shared" si="0"/>
        <v>376.71845129366193</v>
      </c>
      <c r="I7" s="4">
        <f t="shared" si="0"/>
        <v>407.56384663423705</v>
      </c>
      <c r="J7" s="4">
        <f t="shared" si="0"/>
        <v>459.8258642273583</v>
      </c>
      <c r="K7" s="4">
        <f t="shared" si="0"/>
        <v>458.69307922614001</v>
      </c>
      <c r="L7" s="4">
        <f t="shared" si="0"/>
        <v>432.24582683015262</v>
      </c>
      <c r="M7" s="4">
        <f t="shared" si="0"/>
        <v>430.76421637498584</v>
      </c>
      <c r="N7" s="4">
        <f t="shared" si="0"/>
        <v>410.23654885751984</v>
      </c>
      <c r="O7" s="4">
        <f t="shared" si="0"/>
        <v>345.31748831090414</v>
      </c>
      <c r="P7" s="4">
        <f t="shared" si="0"/>
        <v>313.10880478696123</v>
      </c>
      <c r="Q7" s="4">
        <f t="shared" si="0"/>
        <v>299.38052053232309</v>
      </c>
      <c r="R7" s="4">
        <f t="shared" si="0"/>
        <v>322.71848418783509</v>
      </c>
      <c r="S7" s="4">
        <f t="shared" si="0"/>
        <v>340.76093037844919</v>
      </c>
      <c r="T7" s="4">
        <f t="shared" si="0"/>
        <v>372.89657925165733</v>
      </c>
      <c r="U7" s="4">
        <f t="shared" si="0"/>
        <v>391.33951172264034</v>
      </c>
      <c r="V7" s="4">
        <f t="shared" si="0"/>
        <v>421.33662523706249</v>
      </c>
    </row>
    <row r="8" spans="1:2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t="s">
        <v>108</v>
      </c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>
        <v>2011</v>
      </c>
      <c r="N9">
        <v>2012</v>
      </c>
      <c r="O9">
        <v>2013</v>
      </c>
      <c r="P9">
        <v>2014</v>
      </c>
      <c r="Q9">
        <v>2015</v>
      </c>
      <c r="R9">
        <v>2016</v>
      </c>
      <c r="S9">
        <v>2017</v>
      </c>
      <c r="T9">
        <v>2018</v>
      </c>
      <c r="U9">
        <v>2019</v>
      </c>
      <c r="V9">
        <v>2020</v>
      </c>
    </row>
    <row r="10" spans="1:22">
      <c r="A10" t="s">
        <v>109</v>
      </c>
      <c r="B10" s="13">
        <f>B2/B$7</f>
        <v>0.15594425273617277</v>
      </c>
      <c r="C10" s="13">
        <f t="shared" ref="C10:V10" si="1">C2/C$7</f>
        <v>0.15101517459243147</v>
      </c>
      <c r="D10" s="13">
        <f t="shared" si="1"/>
        <v>0.15394742131133257</v>
      </c>
      <c r="E10" s="13">
        <f t="shared" si="1"/>
        <v>0.15417029589312262</v>
      </c>
      <c r="F10" s="13">
        <f t="shared" si="1"/>
        <v>0.15161384505857192</v>
      </c>
      <c r="G10" s="13">
        <f t="shared" si="1"/>
        <v>0.16349433928535287</v>
      </c>
      <c r="H10" s="13">
        <f t="shared" si="1"/>
        <v>0.15479456140602607</v>
      </c>
      <c r="I10" s="13">
        <f t="shared" si="1"/>
        <v>0.15221238834612935</v>
      </c>
      <c r="J10" s="13">
        <f t="shared" si="1"/>
        <v>0.14538377762375279</v>
      </c>
      <c r="K10" s="13">
        <f t="shared" si="1"/>
        <v>0.15568892781570506</v>
      </c>
      <c r="L10" s="13">
        <f t="shared" si="1"/>
        <v>0.16009510133791582</v>
      </c>
      <c r="M10" s="13">
        <f t="shared" si="1"/>
        <v>0.15283678032664805</v>
      </c>
      <c r="N10" s="13">
        <f t="shared" si="1"/>
        <v>0.15703200381119492</v>
      </c>
      <c r="O10" s="13">
        <f t="shared" si="1"/>
        <v>0.15368331906422075</v>
      </c>
      <c r="P10" s="13">
        <f t="shared" si="1"/>
        <v>0.18850976391612201</v>
      </c>
      <c r="Q10" s="13">
        <f t="shared" si="1"/>
        <v>0.19134238559359251</v>
      </c>
      <c r="R10" s="13">
        <f t="shared" si="1"/>
        <v>0.18904823215891567</v>
      </c>
      <c r="S10" s="13">
        <f t="shared" si="1"/>
        <v>0.18466862837195511</v>
      </c>
      <c r="T10" s="13">
        <f t="shared" si="1"/>
        <v>0.19561206679594609</v>
      </c>
      <c r="U10" s="13">
        <f t="shared" si="1"/>
        <v>0.19095311721494632</v>
      </c>
      <c r="V10" s="13">
        <f t="shared" si="1"/>
        <v>0.17954031393019187</v>
      </c>
    </row>
    <row r="11" spans="1:22">
      <c r="A11" t="s">
        <v>110</v>
      </c>
      <c r="B11" s="13">
        <f t="shared" ref="B11:V11" si="2">B3/B$7</f>
        <v>0.2354973856722288</v>
      </c>
      <c r="C11" s="13">
        <f t="shared" si="2"/>
        <v>0.26920095909075209</v>
      </c>
      <c r="D11" s="13">
        <f t="shared" si="2"/>
        <v>0.23242690359644252</v>
      </c>
      <c r="E11" s="13">
        <f t="shared" si="2"/>
        <v>0.22417514645068626</v>
      </c>
      <c r="F11" s="13">
        <f t="shared" si="2"/>
        <v>0.20950564357152293</v>
      </c>
      <c r="G11" s="13">
        <f t="shared" si="2"/>
        <v>0.21789141997271136</v>
      </c>
      <c r="H11" s="13">
        <f t="shared" si="2"/>
        <v>0.20819866311356561</v>
      </c>
      <c r="I11" s="13">
        <f t="shared" si="2"/>
        <v>0.20044296546635898</v>
      </c>
      <c r="J11" s="13">
        <f t="shared" si="2"/>
        <v>0.2036205605004304</v>
      </c>
      <c r="K11" s="13">
        <f t="shared" si="2"/>
        <v>0.21507731261390367</v>
      </c>
      <c r="L11" s="13">
        <f t="shared" si="2"/>
        <v>0.21617692550763501</v>
      </c>
      <c r="M11" s="13">
        <f t="shared" si="2"/>
        <v>0.21509395365849521</v>
      </c>
      <c r="N11" s="13">
        <f t="shared" si="2"/>
        <v>0.20639227699301824</v>
      </c>
      <c r="O11" s="13">
        <f t="shared" si="2"/>
        <v>0.20136698599477901</v>
      </c>
      <c r="P11" s="13">
        <f t="shared" si="2"/>
        <v>0.19533816165929188</v>
      </c>
      <c r="Q11" s="13">
        <f t="shared" si="2"/>
        <v>0.19395022298830036</v>
      </c>
      <c r="R11" s="13">
        <f t="shared" si="2"/>
        <v>0.18026610187966768</v>
      </c>
      <c r="S11" s="13">
        <f t="shared" si="2"/>
        <v>0.18480363556012339</v>
      </c>
      <c r="T11" s="13">
        <f t="shared" si="2"/>
        <v>0.1946880913366921</v>
      </c>
      <c r="U11" s="13">
        <f t="shared" si="2"/>
        <v>0.20306923601265187</v>
      </c>
      <c r="V11" s="13">
        <f t="shared" si="2"/>
        <v>0.19445049089041447</v>
      </c>
    </row>
    <row r="12" spans="1:22">
      <c r="A12" t="s">
        <v>111</v>
      </c>
      <c r="B12" s="13">
        <f t="shared" ref="B12:V12" si="3">B4/B$7</f>
        <v>0.27732721518631165</v>
      </c>
      <c r="C12" s="13">
        <f t="shared" si="3"/>
        <v>0.25100439652879702</v>
      </c>
      <c r="D12" s="13">
        <f t="shared" si="3"/>
        <v>0.25071059333441142</v>
      </c>
      <c r="E12" s="13">
        <f t="shared" si="3"/>
        <v>0.28695502952971974</v>
      </c>
      <c r="F12" s="13">
        <f t="shared" si="3"/>
        <v>0.31364822174401125</v>
      </c>
      <c r="G12" s="13">
        <f t="shared" si="3"/>
        <v>0.31278502600899433</v>
      </c>
      <c r="H12" s="13">
        <f t="shared" si="3"/>
        <v>0.31281718532561736</v>
      </c>
      <c r="I12" s="13">
        <f t="shared" si="3"/>
        <v>0.32372146254304868</v>
      </c>
      <c r="J12" s="13">
        <f t="shared" si="3"/>
        <v>0.34808726801608203</v>
      </c>
      <c r="K12" s="13">
        <f t="shared" si="3"/>
        <v>0.33388288391316173</v>
      </c>
      <c r="L12" s="13">
        <f t="shared" si="3"/>
        <v>0.34278992889431864</v>
      </c>
      <c r="M12" s="13">
        <f t="shared" si="3"/>
        <v>0.32323151917744203</v>
      </c>
      <c r="N12" s="13">
        <f t="shared" si="3"/>
        <v>0.33327229238951522</v>
      </c>
      <c r="O12" s="13">
        <f t="shared" si="3"/>
        <v>0.32491831918743586</v>
      </c>
      <c r="P12" s="13">
        <f t="shared" si="3"/>
        <v>0.32403651255708166</v>
      </c>
      <c r="Q12" s="13">
        <f t="shared" si="3"/>
        <v>0.31377094274799372</v>
      </c>
      <c r="R12" s="13">
        <f t="shared" si="3"/>
        <v>0.28300558206846538</v>
      </c>
      <c r="S12" s="13">
        <f t="shared" si="3"/>
        <v>0.27810673168031624</v>
      </c>
      <c r="T12" s="13">
        <f t="shared" si="3"/>
        <v>0.29296522750801679</v>
      </c>
      <c r="U12" s="13">
        <f t="shared" si="3"/>
        <v>0.28267558980845975</v>
      </c>
      <c r="V12" s="13">
        <f t="shared" si="3"/>
        <v>0.26316331826786443</v>
      </c>
    </row>
    <row r="13" spans="1:22">
      <c r="A13" t="s">
        <v>112</v>
      </c>
      <c r="B13" s="13">
        <f t="shared" ref="B13:V13" si="4">B5/B$7</f>
        <v>0.32441778221395928</v>
      </c>
      <c r="C13" s="13">
        <f t="shared" si="4"/>
        <v>0.3195184012626564</v>
      </c>
      <c r="D13" s="13">
        <f t="shared" si="4"/>
        <v>0.35361849894630998</v>
      </c>
      <c r="E13" s="13">
        <f t="shared" si="4"/>
        <v>0.33151004608494705</v>
      </c>
      <c r="F13" s="13">
        <f t="shared" si="4"/>
        <v>0.31746287142737822</v>
      </c>
      <c r="G13" s="13">
        <f t="shared" si="4"/>
        <v>0.27870023203099425</v>
      </c>
      <c r="H13" s="13">
        <f t="shared" si="4"/>
        <v>0.30012850148409559</v>
      </c>
      <c r="I13" s="13">
        <f t="shared" si="4"/>
        <v>0.30224782652245169</v>
      </c>
      <c r="J13" s="13">
        <f t="shared" si="4"/>
        <v>0.27850734502977859</v>
      </c>
      <c r="K13" s="13">
        <f t="shared" si="4"/>
        <v>0.28143971022015185</v>
      </c>
      <c r="L13" s="13">
        <f t="shared" si="4"/>
        <v>0.26765360470889465</v>
      </c>
      <c r="M13" s="13">
        <f t="shared" si="4"/>
        <v>0.29732364680778839</v>
      </c>
      <c r="N13" s="13">
        <f t="shared" si="4"/>
        <v>0.2948102964441538</v>
      </c>
      <c r="O13" s="13">
        <f t="shared" si="4"/>
        <v>0.31499178420720397</v>
      </c>
      <c r="P13" s="13">
        <f t="shared" si="4"/>
        <v>0.2897855085706777</v>
      </c>
      <c r="Q13" s="13">
        <f t="shared" si="4"/>
        <v>0.29896430271703484</v>
      </c>
      <c r="R13" s="13">
        <f t="shared" si="4"/>
        <v>0.34520523236773554</v>
      </c>
      <c r="S13" s="13">
        <f t="shared" si="4"/>
        <v>0.35080299921346292</v>
      </c>
      <c r="T13" s="13">
        <f t="shared" si="4"/>
        <v>0.31606897797290578</v>
      </c>
      <c r="U13" s="13">
        <f t="shared" si="4"/>
        <v>0.32233488750310935</v>
      </c>
      <c r="V13" s="13">
        <f t="shared" si="4"/>
        <v>0.36265656454755801</v>
      </c>
    </row>
    <row r="14" spans="1:22">
      <c r="A14" t="s">
        <v>51</v>
      </c>
      <c r="B14" s="13">
        <f t="shared" ref="B14:V14" si="5">B6/B$7</f>
        <v>6.8133641913274215E-3</v>
      </c>
      <c r="C14" s="13">
        <f t="shared" si="5"/>
        <v>9.2610685253631028E-3</v>
      </c>
      <c r="D14" s="13">
        <f t="shared" si="5"/>
        <v>9.2965828115036276E-3</v>
      </c>
      <c r="E14" s="13">
        <f t="shared" si="5"/>
        <v>3.1894820415241821E-3</v>
      </c>
      <c r="F14" s="13">
        <f t="shared" si="5"/>
        <v>7.7694181985158029E-3</v>
      </c>
      <c r="G14" s="13">
        <f t="shared" si="5"/>
        <v>2.712898270194725E-2</v>
      </c>
      <c r="H14" s="13">
        <f t="shared" si="5"/>
        <v>2.4061088670695306E-2</v>
      </c>
      <c r="I14" s="13">
        <f t="shared" si="5"/>
        <v>2.1375357122011423E-2</v>
      </c>
      <c r="J14" s="13">
        <f t="shared" si="5"/>
        <v>2.4401048829956244E-2</v>
      </c>
      <c r="K14" s="13">
        <f t="shared" si="5"/>
        <v>1.3911165437077629E-2</v>
      </c>
      <c r="L14" s="13">
        <f t="shared" si="5"/>
        <v>1.3284439551235892E-2</v>
      </c>
      <c r="M14" s="13">
        <f t="shared" si="5"/>
        <v>1.1514100029626382E-2</v>
      </c>
      <c r="N14" s="13">
        <f t="shared" si="5"/>
        <v>8.4931303621177661E-3</v>
      </c>
      <c r="O14" s="13">
        <f t="shared" si="5"/>
        <v>5.0395915463603454E-3</v>
      </c>
      <c r="P14" s="13">
        <f t="shared" si="5"/>
        <v>2.3300532968265892E-3</v>
      </c>
      <c r="Q14" s="13">
        <f t="shared" si="5"/>
        <v>1.9721459530785174E-3</v>
      </c>
      <c r="R14" s="13">
        <f t="shared" si="5"/>
        <v>2.4748515252157543E-3</v>
      </c>
      <c r="S14" s="13">
        <f t="shared" si="5"/>
        <v>1.6180051741422946E-3</v>
      </c>
      <c r="T14" s="13">
        <f t="shared" si="5"/>
        <v>6.6563638643924307E-4</v>
      </c>
      <c r="U14" s="13">
        <f t="shared" si="5"/>
        <v>9.6716946083278657E-4</v>
      </c>
      <c r="V14" s="13">
        <f t="shared" si="5"/>
        <v>1.8931236397125726E-4</v>
      </c>
    </row>
    <row r="16" spans="1:22">
      <c r="A16" s="10" t="s">
        <v>4</v>
      </c>
      <c r="B16" s="10">
        <v>2015</v>
      </c>
      <c r="C16" s="10">
        <v>2019</v>
      </c>
      <c r="D16" s="10">
        <v>2020</v>
      </c>
      <c r="E16" t="s">
        <v>35</v>
      </c>
      <c r="F16" t="s">
        <v>36</v>
      </c>
      <c r="G16" t="s">
        <v>88</v>
      </c>
      <c r="H16" t="s">
        <v>89</v>
      </c>
      <c r="I16" t="s">
        <v>90</v>
      </c>
    </row>
    <row r="17" spans="1:10">
      <c r="A17" s="11" t="str">
        <f>A2</f>
        <v>Small</v>
      </c>
      <c r="B17" s="17">
        <f t="shared" ref="B17:B22" si="6">Q2</f>
        <v>57.284182998906203</v>
      </c>
      <c r="C17" s="17">
        <f t="shared" ref="C17:D22" si="7">U2</f>
        <v>74.727499652813194</v>
      </c>
      <c r="D17" s="17">
        <f t="shared" si="7"/>
        <v>75.646909965349806</v>
      </c>
      <c r="E17" s="117">
        <f t="shared" ref="E17:E22" si="8">D17/C17-1</f>
        <v>1.2303506966086397E-2</v>
      </c>
      <c r="F17" s="60">
        <f>D17/B17-1</f>
        <v>0.32055492467779856</v>
      </c>
      <c r="G17" s="13">
        <f>D17/$D$22</f>
        <v>0.17954031393019187</v>
      </c>
      <c r="H17" s="13">
        <f>C17/$C$22</f>
        <v>0.19095311721494632</v>
      </c>
      <c r="I17" s="13">
        <f>B17/$B$22</f>
        <v>0.19134238559359251</v>
      </c>
    </row>
    <row r="18" spans="1:10">
      <c r="A18" s="11" t="str">
        <f>A3</f>
        <v>Medium</v>
      </c>
      <c r="B18" s="17">
        <f t="shared" si="6"/>
        <v>58.0649187155975</v>
      </c>
      <c r="C18" s="17">
        <f t="shared" si="7"/>
        <v>79.469015667080797</v>
      </c>
      <c r="D18" s="17">
        <f t="shared" si="7"/>
        <v>81.929113607457396</v>
      </c>
      <c r="E18" s="117">
        <f t="shared" si="8"/>
        <v>3.0956693243599176E-2</v>
      </c>
      <c r="F18" s="60">
        <f t="shared" ref="F18:F22" si="9">D18/B18-1</f>
        <v>0.41099161799824335</v>
      </c>
      <c r="G18" s="13">
        <f t="shared" ref="G18:G22" si="10">D18/$D$22</f>
        <v>0.19445049089041447</v>
      </c>
      <c r="H18" s="13">
        <f t="shared" ref="H18:H22" si="11">C18/$C$22</f>
        <v>0.20306923601265187</v>
      </c>
      <c r="I18" s="13">
        <f t="shared" ref="I18:I22" si="12">B18/$B$22</f>
        <v>0.19395022298830036</v>
      </c>
    </row>
    <row r="19" spans="1:10">
      <c r="A19" s="11" t="str">
        <f>A4</f>
        <v>Large</v>
      </c>
      <c r="B19" s="17">
        <f t="shared" si="6"/>
        <v>93.936908167812106</v>
      </c>
      <c r="C19" s="17">
        <f t="shared" si="7"/>
        <v>110.622127291552</v>
      </c>
      <c r="D19" s="17">
        <f t="shared" si="7"/>
        <v>110.880344405169</v>
      </c>
      <c r="E19" s="61">
        <f t="shared" si="8"/>
        <v>2.3342266139616541E-3</v>
      </c>
      <c r="F19" s="60">
        <f t="shared" si="9"/>
        <v>0.18037038441896081</v>
      </c>
      <c r="G19" s="13">
        <f t="shared" si="10"/>
        <v>0.26316331826786443</v>
      </c>
      <c r="H19" s="13">
        <f t="shared" si="11"/>
        <v>0.28267558980845975</v>
      </c>
      <c r="I19" s="13">
        <f t="shared" si="12"/>
        <v>0.31377094274799372</v>
      </c>
      <c r="J19" s="116"/>
    </row>
    <row r="20" spans="1:10">
      <c r="A20" s="11" t="str">
        <f>A5</f>
        <v>Big Five</v>
      </c>
      <c r="B20" s="17">
        <f t="shared" si="6"/>
        <v>89.504088568008896</v>
      </c>
      <c r="C20" s="17">
        <f t="shared" si="7"/>
        <v>126.14237748663901</v>
      </c>
      <c r="D20" s="17">
        <f t="shared" si="7"/>
        <v>152.80049302653501</v>
      </c>
      <c r="E20" s="60">
        <f t="shared" si="8"/>
        <v>0.21133354286682615</v>
      </c>
      <c r="F20" s="60">
        <f t="shared" si="9"/>
        <v>0.7071900900977377</v>
      </c>
      <c r="G20" s="13">
        <f t="shared" si="10"/>
        <v>0.36265656454755801</v>
      </c>
      <c r="H20" s="13">
        <f t="shared" si="11"/>
        <v>0.32233488750310935</v>
      </c>
      <c r="I20" s="13">
        <f t="shared" si="12"/>
        <v>0.29896430271703484</v>
      </c>
    </row>
    <row r="21" spans="1:10">
      <c r="A21" s="11" t="str">
        <f>A6</f>
        <v>Unlabeled</v>
      </c>
      <c r="B21" s="17">
        <f t="shared" si="6"/>
        <v>0.59042208199836099</v>
      </c>
      <c r="C21" s="17">
        <f t="shared" si="7"/>
        <v>0.37849162455535201</v>
      </c>
      <c r="D21" s="17">
        <f t="shared" si="7"/>
        <v>7.9764232551299996E-2</v>
      </c>
      <c r="E21" s="69">
        <f t="shared" si="8"/>
        <v>-0.78925760208034679</v>
      </c>
      <c r="F21" s="69">
        <f t="shared" si="9"/>
        <v>-0.86490303296020454</v>
      </c>
      <c r="G21" s="13">
        <f t="shared" si="10"/>
        <v>1.8931236397125726E-4</v>
      </c>
      <c r="H21" s="13">
        <f t="shared" si="11"/>
        <v>9.6716946083278657E-4</v>
      </c>
      <c r="I21" s="13">
        <f t="shared" si="12"/>
        <v>1.9721459530785174E-3</v>
      </c>
    </row>
    <row r="22" spans="1:10">
      <c r="A22" s="11" t="s">
        <v>91</v>
      </c>
      <c r="B22" s="17">
        <f t="shared" si="6"/>
        <v>299.38052053232309</v>
      </c>
      <c r="C22" s="17">
        <f t="shared" si="7"/>
        <v>391.33951172264034</v>
      </c>
      <c r="D22" s="17">
        <f t="shared" si="7"/>
        <v>421.33662523706249</v>
      </c>
      <c r="E22" s="69">
        <f t="shared" si="8"/>
        <v>7.6652401855303642E-2</v>
      </c>
      <c r="F22" s="69">
        <f t="shared" si="9"/>
        <v>0.40736152267987058</v>
      </c>
      <c r="G22" s="13">
        <f t="shared" si="10"/>
        <v>1</v>
      </c>
      <c r="H22" s="13">
        <f t="shared" si="11"/>
        <v>1</v>
      </c>
      <c r="I22" s="13">
        <f t="shared" si="12"/>
        <v>1</v>
      </c>
    </row>
    <row r="23" spans="1:10">
      <c r="A23" s="11"/>
      <c r="B23" s="17"/>
      <c r="C23" s="17"/>
      <c r="D23" s="17"/>
      <c r="E23" s="13"/>
      <c r="F23" s="13"/>
      <c r="G23" s="13"/>
      <c r="H23" s="13"/>
      <c r="I23" s="1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5D5E-56EE-4A05-A618-70002B9AF010}">
  <sheetPr>
    <tabColor rgb="FFFFFF00"/>
  </sheetPr>
  <dimension ref="A1:T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5"/>
  <cols>
    <col min="1" max="1" width="14.7109375" bestFit="1" customWidth="1" collapsed="1"/>
    <col min="2" max="16" width="10.28515625" bestFit="1" customWidth="1" collapsed="1"/>
    <col min="17" max="17" width="10.140625" bestFit="1" customWidth="1" collapsed="1"/>
  </cols>
  <sheetData>
    <row r="1" spans="1:20">
      <c r="A1" t="s">
        <v>354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S1" t="s">
        <v>117</v>
      </c>
      <c r="T1" t="s">
        <v>118</v>
      </c>
    </row>
    <row r="2" spans="1:20">
      <c r="A2" t="s">
        <v>355</v>
      </c>
      <c r="B2">
        <v>40187</v>
      </c>
      <c r="C2">
        <v>39516</v>
      </c>
      <c r="D2">
        <v>40925</v>
      </c>
      <c r="E2">
        <v>41089</v>
      </c>
      <c r="F2">
        <v>40944</v>
      </c>
      <c r="G2">
        <v>40196</v>
      </c>
      <c r="H2">
        <v>38962</v>
      </c>
      <c r="I2">
        <v>37066</v>
      </c>
      <c r="J2">
        <v>34152</v>
      </c>
      <c r="K2">
        <v>33848</v>
      </c>
      <c r="L2">
        <v>32527</v>
      </c>
      <c r="M2">
        <v>31793</v>
      </c>
      <c r="N2">
        <v>31146</v>
      </c>
      <c r="O2">
        <v>28180</v>
      </c>
      <c r="P2">
        <v>29587</v>
      </c>
      <c r="Q2">
        <v>26626</v>
      </c>
    </row>
    <row r="3" spans="1:20">
      <c r="A3" t="s">
        <v>356</v>
      </c>
      <c r="B3">
        <v>10529</v>
      </c>
      <c r="C3">
        <v>11017</v>
      </c>
      <c r="D3">
        <v>12823</v>
      </c>
      <c r="E3">
        <v>13054</v>
      </c>
      <c r="F3">
        <v>12713</v>
      </c>
      <c r="G3">
        <v>12501</v>
      </c>
      <c r="H3">
        <v>11429</v>
      </c>
      <c r="I3">
        <v>10911</v>
      </c>
      <c r="J3">
        <v>10134</v>
      </c>
      <c r="K3">
        <v>9541</v>
      </c>
      <c r="L3">
        <v>9925</v>
      </c>
      <c r="M3">
        <v>9689</v>
      </c>
      <c r="N3">
        <v>9562</v>
      </c>
      <c r="O3">
        <v>8502</v>
      </c>
      <c r="P3">
        <v>7950</v>
      </c>
      <c r="Q3">
        <v>7149</v>
      </c>
    </row>
    <row r="4" spans="1:20">
      <c r="A4" t="s">
        <v>357</v>
      </c>
      <c r="B4">
        <v>11109</v>
      </c>
      <c r="C4">
        <v>9857</v>
      </c>
      <c r="D4">
        <v>10103</v>
      </c>
      <c r="E4">
        <v>10594</v>
      </c>
      <c r="F4">
        <v>11290</v>
      </c>
      <c r="G4">
        <v>11489</v>
      </c>
      <c r="H4">
        <v>12092</v>
      </c>
      <c r="I4">
        <v>11321</v>
      </c>
      <c r="J4">
        <v>10404</v>
      </c>
      <c r="K4">
        <v>9925</v>
      </c>
      <c r="L4">
        <v>9602</v>
      </c>
      <c r="M4">
        <v>9510</v>
      </c>
      <c r="N4">
        <v>8941</v>
      </c>
      <c r="O4">
        <v>8640</v>
      </c>
      <c r="P4">
        <v>8672</v>
      </c>
      <c r="Q4">
        <v>7806</v>
      </c>
    </row>
    <row r="5" spans="1:20">
      <c r="A5" t="s">
        <v>358</v>
      </c>
      <c r="B5">
        <v>5</v>
      </c>
      <c r="C5">
        <v>5</v>
      </c>
      <c r="D5">
        <v>6</v>
      </c>
      <c r="E5">
        <v>6</v>
      </c>
      <c r="F5">
        <v>5</v>
      </c>
      <c r="G5">
        <v>6</v>
      </c>
      <c r="H5">
        <v>1</v>
      </c>
      <c r="I5">
        <v>2</v>
      </c>
      <c r="J5">
        <v>1</v>
      </c>
      <c r="K5">
        <v>2</v>
      </c>
      <c r="L5">
        <v>27</v>
      </c>
      <c r="M5">
        <v>16</v>
      </c>
      <c r="N5">
        <v>4</v>
      </c>
      <c r="O5">
        <v>3</v>
      </c>
      <c r="P5">
        <v>2</v>
      </c>
      <c r="Q5">
        <v>6</v>
      </c>
    </row>
    <row r="6" spans="1:20">
      <c r="B6">
        <f>SUBTOTAL(9,B2:B5)</f>
        <v>61830</v>
      </c>
      <c r="C6">
        <f t="shared" ref="C6:Q6" si="0">SUBTOTAL(9,C2:C5)</f>
        <v>60395</v>
      </c>
      <c r="D6">
        <f t="shared" si="0"/>
        <v>63857</v>
      </c>
      <c r="E6">
        <f t="shared" si="0"/>
        <v>64743</v>
      </c>
      <c r="F6">
        <f t="shared" si="0"/>
        <v>64952</v>
      </c>
      <c r="G6">
        <f t="shared" si="0"/>
        <v>64192</v>
      </c>
      <c r="H6">
        <f t="shared" si="0"/>
        <v>62484</v>
      </c>
      <c r="I6">
        <f t="shared" si="0"/>
        <v>59300</v>
      </c>
      <c r="J6">
        <f t="shared" si="0"/>
        <v>54691</v>
      </c>
      <c r="K6">
        <f t="shared" si="0"/>
        <v>53316</v>
      </c>
      <c r="L6">
        <f t="shared" si="0"/>
        <v>52081</v>
      </c>
      <c r="M6">
        <f t="shared" si="0"/>
        <v>51008</v>
      </c>
      <c r="N6">
        <f t="shared" si="0"/>
        <v>49653</v>
      </c>
      <c r="O6">
        <f t="shared" si="0"/>
        <v>45325</v>
      </c>
      <c r="P6">
        <f t="shared" si="0"/>
        <v>46211</v>
      </c>
      <c r="Q6">
        <f t="shared" si="0"/>
        <v>41587</v>
      </c>
    </row>
    <row r="11" spans="1:20">
      <c r="B11" s="20">
        <v>87270</v>
      </c>
      <c r="C11" s="20">
        <v>84132</v>
      </c>
      <c r="D11" s="20">
        <v>86574</v>
      </c>
      <c r="E11" s="20">
        <v>86461</v>
      </c>
      <c r="F11" s="20">
        <v>86394</v>
      </c>
      <c r="G11" s="20">
        <v>84614</v>
      </c>
      <c r="H11" s="20">
        <v>81848</v>
      </c>
      <c r="I11" s="20">
        <v>76343</v>
      </c>
      <c r="J11" s="20">
        <v>69392</v>
      </c>
      <c r="K11" s="20">
        <v>66873</v>
      </c>
      <c r="L11" s="20">
        <v>66788</v>
      </c>
      <c r="M11" s="20">
        <v>65096</v>
      </c>
      <c r="N11" s="20">
        <v>61870</v>
      </c>
      <c r="O11" s="20">
        <v>56702</v>
      </c>
      <c r="P11" s="20">
        <v>56163</v>
      </c>
      <c r="Q11" s="20">
        <v>50786</v>
      </c>
      <c r="S11" s="16">
        <f>Q11/L11-1</f>
        <v>-0.2395939390309636</v>
      </c>
      <c r="T11" s="16">
        <f>Q11/P11-1</f>
        <v>-9.5739187721453622E-2</v>
      </c>
    </row>
    <row r="16" spans="1:20">
      <c r="A16" t="s">
        <v>115</v>
      </c>
      <c r="B16" s="72">
        <v>2005</v>
      </c>
      <c r="C16" s="72">
        <v>2006</v>
      </c>
      <c r="D16" s="72">
        <v>2007</v>
      </c>
      <c r="E16" s="72">
        <v>2008</v>
      </c>
      <c r="F16" s="72">
        <v>2009</v>
      </c>
      <c r="G16" s="72">
        <v>2010</v>
      </c>
      <c r="H16" s="72">
        <v>2011</v>
      </c>
      <c r="I16" s="72">
        <v>2012</v>
      </c>
      <c r="J16" s="72">
        <v>2013</v>
      </c>
      <c r="K16" s="72">
        <v>2014</v>
      </c>
      <c r="L16" s="72">
        <v>2015</v>
      </c>
      <c r="M16" s="72">
        <v>2016</v>
      </c>
      <c r="N16" s="72">
        <v>2017</v>
      </c>
      <c r="O16" s="72">
        <v>2018</v>
      </c>
      <c r="P16" s="72">
        <v>2019</v>
      </c>
      <c r="Q16" s="72">
        <v>2020</v>
      </c>
    </row>
    <row r="17" spans="1:20">
      <c r="A17" t="s">
        <v>23</v>
      </c>
      <c r="B17" s="20">
        <v>7910</v>
      </c>
      <c r="C17" s="20">
        <v>6573</v>
      </c>
      <c r="D17" s="20">
        <v>6359</v>
      </c>
      <c r="E17" s="20">
        <v>6856</v>
      </c>
      <c r="F17" s="20">
        <v>6472</v>
      </c>
      <c r="G17" s="20">
        <v>6257</v>
      </c>
      <c r="H17" s="20">
        <v>6087</v>
      </c>
      <c r="I17" s="20">
        <v>5939</v>
      </c>
      <c r="J17" s="20">
        <v>5865</v>
      </c>
      <c r="K17" s="20">
        <v>5809</v>
      </c>
      <c r="L17" s="20">
        <v>6654</v>
      </c>
      <c r="M17" s="20">
        <v>6545</v>
      </c>
      <c r="N17" s="20">
        <v>6148</v>
      </c>
      <c r="O17" s="20">
        <v>5705</v>
      </c>
      <c r="P17" s="20">
        <v>5530</v>
      </c>
      <c r="Q17" s="20">
        <v>5117</v>
      </c>
      <c r="S17" s="16">
        <f>Q17/L17-1</f>
        <v>-0.23098887886985275</v>
      </c>
      <c r="T17" s="16">
        <f>Q17/P17-1</f>
        <v>-7.4683544303797422E-2</v>
      </c>
    </row>
    <row r="18" spans="1:20" ht="45">
      <c r="A18" s="25" t="s">
        <v>105</v>
      </c>
      <c r="B18" s="20">
        <v>18464</v>
      </c>
      <c r="C18" s="20">
        <v>18311</v>
      </c>
      <c r="D18" s="20">
        <v>18657</v>
      </c>
      <c r="E18" s="20">
        <v>18678</v>
      </c>
      <c r="F18" s="20">
        <v>18296</v>
      </c>
      <c r="G18" s="20">
        <v>18037</v>
      </c>
      <c r="H18" s="20">
        <v>17091</v>
      </c>
      <c r="I18" s="20">
        <v>15983</v>
      </c>
      <c r="J18" s="20">
        <v>14471</v>
      </c>
      <c r="K18" s="20">
        <v>14175</v>
      </c>
      <c r="L18" s="20">
        <v>14536</v>
      </c>
      <c r="M18" s="20">
        <v>13812</v>
      </c>
      <c r="N18" s="20">
        <v>13183</v>
      </c>
      <c r="O18" s="20">
        <v>12347</v>
      </c>
      <c r="P18" s="20">
        <v>11800</v>
      </c>
      <c r="Q18" s="20">
        <v>11639</v>
      </c>
      <c r="S18" s="16">
        <f t="shared" ref="S18:S28" si="1">Q18/L18-1</f>
        <v>-0.19929829389102915</v>
      </c>
      <c r="T18" s="16">
        <f t="shared" ref="T18:T28" si="2">Q18/P18-1</f>
        <v>-1.3644067796610204E-2</v>
      </c>
    </row>
    <row r="19" spans="1:20" ht="30">
      <c r="A19" s="25" t="s">
        <v>106</v>
      </c>
      <c r="B19" s="20">
        <v>36382</v>
      </c>
      <c r="C19" s="20">
        <v>36406</v>
      </c>
      <c r="D19" s="20">
        <v>37028</v>
      </c>
      <c r="E19" s="20">
        <v>36678</v>
      </c>
      <c r="F19" s="20">
        <v>37064</v>
      </c>
      <c r="G19" s="20">
        <v>36287</v>
      </c>
      <c r="H19" s="20">
        <v>35228</v>
      </c>
      <c r="I19" s="20">
        <v>32714</v>
      </c>
      <c r="J19" s="20">
        <v>28593</v>
      </c>
      <c r="K19" s="20">
        <v>27813</v>
      </c>
      <c r="L19" s="20">
        <v>27478</v>
      </c>
      <c r="M19" s="20">
        <v>26315</v>
      </c>
      <c r="N19" s="20">
        <v>25182</v>
      </c>
      <c r="O19" s="20">
        <v>23260</v>
      </c>
      <c r="P19" s="20">
        <v>21998</v>
      </c>
      <c r="Q19" s="20">
        <v>20345</v>
      </c>
      <c r="S19" s="16">
        <f t="shared" si="1"/>
        <v>-0.25958948977363705</v>
      </c>
      <c r="T19" s="16">
        <f t="shared" si="2"/>
        <v>-7.5143194835894156E-2</v>
      </c>
    </row>
    <row r="20" spans="1:20">
      <c r="A20" t="s">
        <v>26</v>
      </c>
      <c r="B20" s="20">
        <v>6206</v>
      </c>
      <c r="C20" s="20">
        <v>5838</v>
      </c>
      <c r="D20" s="20">
        <v>6005</v>
      </c>
      <c r="E20" s="20">
        <v>5908</v>
      </c>
      <c r="F20" s="20">
        <v>6277</v>
      </c>
      <c r="G20" s="20">
        <v>5502</v>
      </c>
      <c r="H20" s="20">
        <v>5220</v>
      </c>
      <c r="I20" s="20">
        <v>4603</v>
      </c>
      <c r="J20" s="20">
        <v>4258</v>
      </c>
      <c r="K20" s="20">
        <v>4316</v>
      </c>
      <c r="L20" s="20">
        <v>4487</v>
      </c>
      <c r="M20" s="20">
        <v>4439</v>
      </c>
      <c r="N20" s="20">
        <v>4277</v>
      </c>
      <c r="O20" s="20">
        <v>3938</v>
      </c>
      <c r="P20" s="20">
        <v>3727</v>
      </c>
      <c r="Q20" s="20">
        <v>3391</v>
      </c>
      <c r="S20" s="16">
        <f t="shared" si="1"/>
        <v>-0.24426119901938936</v>
      </c>
      <c r="T20" s="16">
        <f t="shared" si="2"/>
        <v>-9.0152938019855133E-2</v>
      </c>
    </row>
    <row r="21" spans="1:20" ht="30">
      <c r="A21" s="25" t="s">
        <v>103</v>
      </c>
      <c r="B21" s="20">
        <v>644</v>
      </c>
      <c r="C21" s="20">
        <v>552</v>
      </c>
      <c r="D21" s="20">
        <v>672</v>
      </c>
      <c r="E21" s="20">
        <v>666</v>
      </c>
      <c r="F21" s="20">
        <v>660</v>
      </c>
      <c r="G21" s="20">
        <v>616</v>
      </c>
      <c r="H21" s="20">
        <v>645</v>
      </c>
      <c r="I21" s="20">
        <v>579</v>
      </c>
      <c r="J21" s="20">
        <v>558</v>
      </c>
      <c r="K21" s="20">
        <v>526</v>
      </c>
      <c r="L21" s="20">
        <v>492</v>
      </c>
      <c r="M21" s="20">
        <v>560</v>
      </c>
      <c r="N21" s="20">
        <v>523</v>
      </c>
      <c r="O21" s="20">
        <v>491</v>
      </c>
      <c r="P21" s="20">
        <v>562</v>
      </c>
      <c r="Q21" s="20">
        <v>550</v>
      </c>
      <c r="S21" s="16">
        <f t="shared" si="1"/>
        <v>0.11788617886178865</v>
      </c>
      <c r="T21" s="16">
        <f t="shared" si="2"/>
        <v>-2.1352313167259829E-2</v>
      </c>
    </row>
    <row r="22" spans="1:20" ht="30">
      <c r="A22" s="25" t="s">
        <v>104</v>
      </c>
      <c r="B22" s="20">
        <v>3168</v>
      </c>
      <c r="C22" s="20">
        <v>3372</v>
      </c>
      <c r="D22" s="20">
        <v>3129</v>
      </c>
      <c r="E22" s="20">
        <v>3226</v>
      </c>
      <c r="F22" s="20">
        <v>3116</v>
      </c>
      <c r="G22" s="20">
        <v>3039</v>
      </c>
      <c r="H22" s="20">
        <v>2910</v>
      </c>
      <c r="I22" s="20">
        <v>2690</v>
      </c>
      <c r="J22" s="20">
        <v>2497</v>
      </c>
      <c r="K22" s="20">
        <v>2358</v>
      </c>
      <c r="L22" s="20">
        <v>2486</v>
      </c>
      <c r="M22" s="20">
        <v>2502</v>
      </c>
      <c r="N22" s="20">
        <v>2314</v>
      </c>
      <c r="O22" s="20">
        <v>2350</v>
      </c>
      <c r="P22" s="20">
        <v>2603</v>
      </c>
      <c r="Q22" s="20">
        <v>2179</v>
      </c>
      <c r="S22" s="16">
        <f t="shared" si="1"/>
        <v>-0.12349155269509249</v>
      </c>
      <c r="T22" s="16">
        <f t="shared" si="2"/>
        <v>-0.16288897426046867</v>
      </c>
    </row>
    <row r="23" spans="1:20">
      <c r="A23" t="s">
        <v>29</v>
      </c>
      <c r="B23" s="20">
        <v>17009</v>
      </c>
      <c r="C23" s="20">
        <v>14450</v>
      </c>
      <c r="D23" s="20">
        <v>14801</v>
      </c>
      <c r="E23" s="20">
        <v>14939</v>
      </c>
      <c r="F23" s="20">
        <v>14224</v>
      </c>
      <c r="G23" s="20">
        <v>13369</v>
      </c>
      <c r="H23" s="20">
        <v>13075</v>
      </c>
      <c r="I23" s="20">
        <v>12194</v>
      </c>
      <c r="J23" s="20">
        <v>10863</v>
      </c>
      <c r="K23" s="20">
        <v>10713</v>
      </c>
      <c r="L23" s="20">
        <v>11877</v>
      </c>
      <c r="M23" s="20">
        <v>11290</v>
      </c>
      <c r="N23" s="20">
        <v>10511</v>
      </c>
      <c r="O23" s="20">
        <v>9611</v>
      </c>
      <c r="P23" s="20">
        <v>8665</v>
      </c>
      <c r="Q23" s="20">
        <v>8011</v>
      </c>
      <c r="S23" s="16">
        <f t="shared" si="1"/>
        <v>-0.32550307316662452</v>
      </c>
      <c r="T23" s="16">
        <f t="shared" si="2"/>
        <v>-7.5476053087132122E-2</v>
      </c>
    </row>
    <row r="24" spans="1:20" ht="45">
      <c r="A24" s="25" t="s">
        <v>107</v>
      </c>
      <c r="B24" s="20">
        <v>14985</v>
      </c>
      <c r="C24" s="20">
        <v>13965</v>
      </c>
      <c r="D24" s="20">
        <v>14730</v>
      </c>
      <c r="E24" s="20">
        <v>14646</v>
      </c>
      <c r="F24" s="20">
        <v>14544</v>
      </c>
      <c r="G24" s="20">
        <v>14867</v>
      </c>
      <c r="H24" s="20">
        <v>14289</v>
      </c>
      <c r="I24" s="20">
        <v>13263</v>
      </c>
      <c r="J24" s="20">
        <v>13233</v>
      </c>
      <c r="K24" s="20">
        <v>13054</v>
      </c>
      <c r="L24" s="20">
        <v>12611</v>
      </c>
      <c r="M24" s="20">
        <v>12764</v>
      </c>
      <c r="N24" s="20">
        <v>12319</v>
      </c>
      <c r="O24" s="20">
        <v>10395</v>
      </c>
      <c r="P24" s="20">
        <v>12396</v>
      </c>
      <c r="Q24" s="20">
        <v>9852</v>
      </c>
      <c r="S24" s="16">
        <f t="shared" si="1"/>
        <v>-0.21877725794940928</v>
      </c>
      <c r="T24" s="16">
        <f t="shared" si="2"/>
        <v>-0.2052274927395934</v>
      </c>
    </row>
    <row r="25" spans="1:20">
      <c r="A25" t="s">
        <v>31</v>
      </c>
      <c r="B25" s="20">
        <v>9668</v>
      </c>
      <c r="C25" s="20">
        <v>9661</v>
      </c>
      <c r="D25" s="20">
        <v>9974</v>
      </c>
      <c r="E25" s="20">
        <v>10238</v>
      </c>
      <c r="F25" s="20">
        <v>10510</v>
      </c>
      <c r="G25" s="20">
        <v>10343</v>
      </c>
      <c r="H25" s="20">
        <v>9858</v>
      </c>
      <c r="I25" s="20">
        <v>9367</v>
      </c>
      <c r="J25" s="20">
        <v>8361</v>
      </c>
      <c r="K25" s="20">
        <v>7955</v>
      </c>
      <c r="L25" s="20">
        <v>7761</v>
      </c>
      <c r="M25" s="20">
        <v>7728</v>
      </c>
      <c r="N25" s="20">
        <v>7708</v>
      </c>
      <c r="O25" s="20">
        <v>6966</v>
      </c>
      <c r="P25" s="20">
        <v>6927</v>
      </c>
      <c r="Q25" s="20">
        <v>5747</v>
      </c>
      <c r="S25" s="16">
        <f t="shared" si="1"/>
        <v>-0.25950264141218915</v>
      </c>
      <c r="T25" s="16">
        <f t="shared" si="2"/>
        <v>-0.17034791395986715</v>
      </c>
    </row>
    <row r="26" spans="1:20" ht="30">
      <c r="A26" s="25" t="s">
        <v>102</v>
      </c>
      <c r="B26" s="20">
        <v>5338</v>
      </c>
      <c r="C26" s="20">
        <v>5765</v>
      </c>
      <c r="D26" s="20">
        <v>5572</v>
      </c>
      <c r="E26" s="20">
        <v>5690</v>
      </c>
      <c r="F26" s="20">
        <v>5436</v>
      </c>
      <c r="G26" s="20">
        <v>5459</v>
      </c>
      <c r="H26" s="20">
        <v>5578</v>
      </c>
      <c r="I26" s="20">
        <v>5407</v>
      </c>
      <c r="J26" s="20">
        <v>5330</v>
      </c>
      <c r="K26" s="20">
        <v>5432</v>
      </c>
      <c r="L26" s="20">
        <v>5856</v>
      </c>
      <c r="M26" s="20">
        <v>5876</v>
      </c>
      <c r="N26" s="20">
        <v>5436</v>
      </c>
      <c r="O26" s="20">
        <v>4935</v>
      </c>
      <c r="P26" s="20">
        <v>4640</v>
      </c>
      <c r="Q26" s="20">
        <v>4261</v>
      </c>
      <c r="S26" s="16">
        <f t="shared" si="1"/>
        <v>-0.27237021857923494</v>
      </c>
      <c r="T26" s="16">
        <f t="shared" si="2"/>
        <v>-8.1681034482758652E-2</v>
      </c>
    </row>
    <row r="27" spans="1:20">
      <c r="A27" t="s">
        <v>33</v>
      </c>
      <c r="B27" s="20">
        <v>473</v>
      </c>
      <c r="C27" s="20">
        <v>474</v>
      </c>
      <c r="D27" s="20">
        <v>610</v>
      </c>
      <c r="E27" s="20">
        <v>599</v>
      </c>
      <c r="F27" s="20">
        <v>597</v>
      </c>
      <c r="G27" s="20">
        <v>679</v>
      </c>
      <c r="H27" s="20">
        <v>674</v>
      </c>
      <c r="I27" s="20">
        <v>695</v>
      </c>
      <c r="J27" s="20">
        <v>663</v>
      </c>
      <c r="K27" s="20">
        <v>665</v>
      </c>
      <c r="L27" s="20">
        <v>590</v>
      </c>
      <c r="M27" s="20">
        <v>586</v>
      </c>
      <c r="N27" s="20">
        <v>586</v>
      </c>
      <c r="O27" s="20">
        <v>539</v>
      </c>
      <c r="P27" s="20">
        <v>527</v>
      </c>
      <c r="Q27" s="20">
        <v>398</v>
      </c>
      <c r="S27" s="16">
        <f t="shared" si="1"/>
        <v>-0.3254237288135593</v>
      </c>
      <c r="T27" s="16">
        <f t="shared" si="2"/>
        <v>-0.24478178368121439</v>
      </c>
    </row>
    <row r="28" spans="1:20">
      <c r="A28" t="s">
        <v>51</v>
      </c>
      <c r="B28" s="20">
        <v>105</v>
      </c>
      <c r="C28" s="20">
        <v>287</v>
      </c>
      <c r="D28" s="20">
        <v>28</v>
      </c>
      <c r="E28" s="20">
        <v>96</v>
      </c>
      <c r="F28" s="20">
        <v>23</v>
      </c>
      <c r="G28" s="20">
        <v>26</v>
      </c>
      <c r="H28" s="20">
        <v>28</v>
      </c>
      <c r="I28" s="20">
        <v>7</v>
      </c>
      <c r="J28" s="20">
        <v>9</v>
      </c>
      <c r="K28" s="20" t="s">
        <v>70</v>
      </c>
      <c r="L28" s="20">
        <v>2</v>
      </c>
      <c r="M28" s="20">
        <v>7</v>
      </c>
      <c r="N28" s="20">
        <v>5</v>
      </c>
      <c r="O28" s="20">
        <v>3</v>
      </c>
      <c r="P28" s="20">
        <v>2</v>
      </c>
      <c r="Q28" s="20">
        <v>4</v>
      </c>
      <c r="S28" s="16">
        <f t="shared" si="1"/>
        <v>1</v>
      </c>
      <c r="T28" s="16">
        <f t="shared" si="2"/>
        <v>1</v>
      </c>
    </row>
    <row r="30" spans="1:20">
      <c r="A30" t="s">
        <v>116</v>
      </c>
    </row>
    <row r="31" spans="1:20">
      <c r="A31" t="s">
        <v>115</v>
      </c>
    </row>
    <row r="32" spans="1:20">
      <c r="A32" t="s">
        <v>23</v>
      </c>
      <c r="B32" s="13">
        <f>B17/B$11</f>
        <v>9.0638249111951411E-2</v>
      </c>
      <c r="C32" s="13">
        <f t="shared" ref="C32:Q32" si="3">C17/C$11</f>
        <v>7.8127228640707466E-2</v>
      </c>
      <c r="D32" s="13">
        <f t="shared" si="3"/>
        <v>7.3451613648439482E-2</v>
      </c>
      <c r="E32" s="13">
        <f t="shared" si="3"/>
        <v>7.9295867500954187E-2</v>
      </c>
      <c r="F32" s="13">
        <f t="shared" si="3"/>
        <v>7.4912609671967959E-2</v>
      </c>
      <c r="G32" s="13">
        <f t="shared" si="3"/>
        <v>7.3947573687569434E-2</v>
      </c>
      <c r="H32" s="13">
        <f t="shared" si="3"/>
        <v>7.4369563092561819E-2</v>
      </c>
      <c r="I32" s="13">
        <f t="shared" si="3"/>
        <v>7.7793641853215093E-2</v>
      </c>
      <c r="J32" s="13">
        <f t="shared" si="3"/>
        <v>8.4519829375144115E-2</v>
      </c>
      <c r="K32" s="13">
        <f t="shared" si="3"/>
        <v>8.6866149268015488E-2</v>
      </c>
      <c r="L32" s="13">
        <f t="shared" si="3"/>
        <v>9.9628675810025755E-2</v>
      </c>
      <c r="M32" s="13">
        <f t="shared" si="3"/>
        <v>0.10054381221580436</v>
      </c>
      <c r="N32" s="13">
        <f t="shared" si="3"/>
        <v>9.9369646032002587E-2</v>
      </c>
      <c r="O32" s="13">
        <f t="shared" si="3"/>
        <v>0.10061373496525695</v>
      </c>
      <c r="P32" s="13">
        <f t="shared" si="3"/>
        <v>9.8463401171589832E-2</v>
      </c>
      <c r="Q32" s="13">
        <f t="shared" si="3"/>
        <v>0.10075611388965464</v>
      </c>
    </row>
    <row r="33" spans="1:17" ht="45">
      <c r="A33" s="25" t="s">
        <v>105</v>
      </c>
      <c r="B33" s="13">
        <f t="shared" ref="B33:Q33" si="4">B18/B$11</f>
        <v>0.21157327833161452</v>
      </c>
      <c r="C33" s="13">
        <f t="shared" si="4"/>
        <v>0.21764607996957164</v>
      </c>
      <c r="D33" s="13">
        <f t="shared" si="4"/>
        <v>0.2155034998960427</v>
      </c>
      <c r="E33" s="13">
        <f t="shared" si="4"/>
        <v>0.21602803576178856</v>
      </c>
      <c r="F33" s="13">
        <f t="shared" si="4"/>
        <v>0.21177396578466098</v>
      </c>
      <c r="G33" s="13">
        <f t="shared" si="4"/>
        <v>0.2131680336587326</v>
      </c>
      <c r="H33" s="13">
        <f t="shared" si="4"/>
        <v>0.2088138989346105</v>
      </c>
      <c r="I33" s="13">
        <f t="shared" si="4"/>
        <v>0.20935776692034633</v>
      </c>
      <c r="J33" s="13">
        <f t="shared" si="4"/>
        <v>0.2085398893244178</v>
      </c>
      <c r="K33" s="13">
        <f t="shared" si="4"/>
        <v>0.21196895608092953</v>
      </c>
      <c r="L33" s="13">
        <f t="shared" si="4"/>
        <v>0.21764388812361501</v>
      </c>
      <c r="M33" s="13">
        <f t="shared" si="4"/>
        <v>0.21217893572569743</v>
      </c>
      <c r="N33" s="13">
        <f t="shared" si="4"/>
        <v>0.21307580410538227</v>
      </c>
      <c r="O33" s="13">
        <f t="shared" si="4"/>
        <v>0.21775246023067971</v>
      </c>
      <c r="P33" s="13">
        <f t="shared" si="4"/>
        <v>0.2101027366771718</v>
      </c>
      <c r="Q33" s="13">
        <f t="shared" si="4"/>
        <v>0.22917733233568308</v>
      </c>
    </row>
    <row r="34" spans="1:17" ht="30">
      <c r="A34" s="25" t="s">
        <v>106</v>
      </c>
      <c r="B34" s="13">
        <f t="shared" ref="B34:Q34" si="5">B19/B$11</f>
        <v>0.41689011114930674</v>
      </c>
      <c r="C34" s="13">
        <f t="shared" si="5"/>
        <v>0.43272476584414965</v>
      </c>
      <c r="D34" s="13">
        <f t="shared" si="5"/>
        <v>0.42770346755376903</v>
      </c>
      <c r="E34" s="13">
        <f t="shared" si="5"/>
        <v>0.4242143856767791</v>
      </c>
      <c r="F34" s="13">
        <f t="shared" si="5"/>
        <v>0.42901127393106003</v>
      </c>
      <c r="G34" s="13">
        <f t="shared" si="5"/>
        <v>0.4288533812371475</v>
      </c>
      <c r="H34" s="13">
        <f t="shared" si="5"/>
        <v>0.43040758479132052</v>
      </c>
      <c r="I34" s="13">
        <f t="shared" si="5"/>
        <v>0.42851341969794216</v>
      </c>
      <c r="J34" s="13">
        <f t="shared" si="5"/>
        <v>0.41205038044731379</v>
      </c>
      <c r="K34" s="13">
        <f t="shared" si="5"/>
        <v>0.41590776546588309</v>
      </c>
      <c r="L34" s="13">
        <f t="shared" si="5"/>
        <v>0.41142121339162724</v>
      </c>
      <c r="M34" s="13">
        <f t="shared" si="5"/>
        <v>0.40424910900823402</v>
      </c>
      <c r="N34" s="13">
        <f t="shared" si="5"/>
        <v>0.40701470825925329</v>
      </c>
      <c r="O34" s="13">
        <f t="shared" si="5"/>
        <v>0.41021480723783993</v>
      </c>
      <c r="P34" s="13">
        <f t="shared" si="5"/>
        <v>0.39168135605291743</v>
      </c>
      <c r="Q34" s="13">
        <f t="shared" si="5"/>
        <v>0.40060252825581855</v>
      </c>
    </row>
    <row r="35" spans="1:17">
      <c r="A35" t="s">
        <v>26</v>
      </c>
      <c r="B35" s="13">
        <f t="shared" ref="B35:Q35" si="6">B20/B$11</f>
        <v>7.1112638936633443E-2</v>
      </c>
      <c r="C35" s="13">
        <f t="shared" si="6"/>
        <v>6.9390957067465411E-2</v>
      </c>
      <c r="D35" s="13">
        <f t="shared" si="6"/>
        <v>6.9362626192621346E-2</v>
      </c>
      <c r="E35" s="13">
        <f t="shared" si="6"/>
        <v>6.8331386405431349E-2</v>
      </c>
      <c r="F35" s="13">
        <f t="shared" si="6"/>
        <v>7.2655508484385484E-2</v>
      </c>
      <c r="G35" s="13">
        <f t="shared" si="6"/>
        <v>6.5024700404188437E-2</v>
      </c>
      <c r="H35" s="13">
        <f t="shared" si="6"/>
        <v>6.3776756915257554E-2</v>
      </c>
      <c r="I35" s="13">
        <f t="shared" si="6"/>
        <v>6.0293674600159802E-2</v>
      </c>
      <c r="J35" s="13">
        <f t="shared" si="6"/>
        <v>6.1361540235185613E-2</v>
      </c>
      <c r="K35" s="13">
        <f t="shared" si="6"/>
        <v>6.4540247932648453E-2</v>
      </c>
      <c r="L35" s="13">
        <f t="shared" si="6"/>
        <v>6.7182727436066361E-2</v>
      </c>
      <c r="M35" s="13">
        <f t="shared" si="6"/>
        <v>6.8191593953545529E-2</v>
      </c>
      <c r="N35" s="13">
        <f t="shared" si="6"/>
        <v>6.9128818490383062E-2</v>
      </c>
      <c r="O35" s="13">
        <f t="shared" si="6"/>
        <v>6.9450813022468347E-2</v>
      </c>
      <c r="P35" s="13">
        <f t="shared" si="6"/>
        <v>6.6360415219984689E-2</v>
      </c>
      <c r="Q35" s="13">
        <f t="shared" si="6"/>
        <v>6.6770369786949155E-2</v>
      </c>
    </row>
    <row r="36" spans="1:17" ht="30">
      <c r="A36" s="25" t="s">
        <v>103</v>
      </c>
      <c r="B36" s="13">
        <f t="shared" ref="B36:Q36" si="7">B21/B$11</f>
        <v>7.3793972728314425E-3</v>
      </c>
      <c r="C36" s="13">
        <f t="shared" si="7"/>
        <v>6.5611182427613747E-3</v>
      </c>
      <c r="D36" s="13">
        <f t="shared" si="7"/>
        <v>7.7621456788412226E-3</v>
      </c>
      <c r="E36" s="13">
        <f t="shared" si="7"/>
        <v>7.7028949468546512E-3</v>
      </c>
      <c r="F36" s="13">
        <f t="shared" si="7"/>
        <v>7.6394194041252868E-3</v>
      </c>
      <c r="G36" s="13">
        <f t="shared" si="7"/>
        <v>7.2801191292221146E-3</v>
      </c>
      <c r="H36" s="13">
        <f t="shared" si="7"/>
        <v>7.8804613429772265E-3</v>
      </c>
      <c r="I36" s="13">
        <f t="shared" si="7"/>
        <v>7.5841923948495602E-3</v>
      </c>
      <c r="J36" s="13">
        <f t="shared" si="7"/>
        <v>8.0412727691952963E-3</v>
      </c>
      <c r="K36" s="13">
        <f t="shared" si="7"/>
        <v>7.8656557953135052E-3</v>
      </c>
      <c r="L36" s="13">
        <f t="shared" si="7"/>
        <v>7.3665928011019946E-3</v>
      </c>
      <c r="M36" s="13">
        <f t="shared" si="7"/>
        <v>8.6026791200688214E-3</v>
      </c>
      <c r="N36" s="13">
        <f t="shared" si="7"/>
        <v>8.4532083400678838E-3</v>
      </c>
      <c r="O36" s="13">
        <f t="shared" si="7"/>
        <v>8.6593065500335086E-3</v>
      </c>
      <c r="P36" s="13">
        <f t="shared" si="7"/>
        <v>1.0006587967166997E-2</v>
      </c>
      <c r="Q36" s="13">
        <f t="shared" si="7"/>
        <v>1.082975623203245E-2</v>
      </c>
    </row>
    <row r="37" spans="1:17" ht="30">
      <c r="A37" s="25" t="s">
        <v>104</v>
      </c>
      <c r="B37" s="13">
        <f t="shared" ref="B37:Q37" si="8">B22/B$11</f>
        <v>3.6301134410450325E-2</v>
      </c>
      <c r="C37" s="13">
        <f t="shared" si="8"/>
        <v>4.0079874482955358E-2</v>
      </c>
      <c r="D37" s="13">
        <f t="shared" si="8"/>
        <v>3.6142490817104439E-2</v>
      </c>
      <c r="E37" s="13">
        <f t="shared" si="8"/>
        <v>3.7311620268097756E-2</v>
      </c>
      <c r="F37" s="13">
        <f t="shared" si="8"/>
        <v>3.6067319489779384E-2</v>
      </c>
      <c r="G37" s="13">
        <f t="shared" si="8"/>
        <v>3.5916042262509752E-2</v>
      </c>
      <c r="H37" s="13">
        <f t="shared" si="8"/>
        <v>3.5553709314827486E-2</v>
      </c>
      <c r="I37" s="13">
        <f t="shared" si="8"/>
        <v>3.5235712508023001E-2</v>
      </c>
      <c r="J37" s="13">
        <f t="shared" si="8"/>
        <v>3.5983975097994003E-2</v>
      </c>
      <c r="K37" s="13">
        <f t="shared" si="8"/>
        <v>3.5260867614732405E-2</v>
      </c>
      <c r="L37" s="13">
        <f t="shared" si="8"/>
        <v>3.72222554949991E-2</v>
      </c>
      <c r="M37" s="13">
        <f t="shared" si="8"/>
        <v>3.8435541354307483E-2</v>
      </c>
      <c r="N37" s="13">
        <f t="shared" si="8"/>
        <v>3.7401002101179893E-2</v>
      </c>
      <c r="O37" s="13">
        <f t="shared" si="8"/>
        <v>4.1444746217064656E-2</v>
      </c>
      <c r="P37" s="13">
        <f t="shared" si="8"/>
        <v>4.6347239285650696E-2</v>
      </c>
      <c r="Q37" s="13">
        <f t="shared" si="8"/>
        <v>4.2905525144724926E-2</v>
      </c>
    </row>
    <row r="38" spans="1:17">
      <c r="A38" t="s">
        <v>29</v>
      </c>
      <c r="B38" s="13">
        <f t="shared" ref="B38:Q38" si="9">B23/B$11</f>
        <v>0.19490088231923913</v>
      </c>
      <c r="C38" s="13">
        <f t="shared" si="9"/>
        <v>0.17175391052156136</v>
      </c>
      <c r="D38" s="13">
        <f t="shared" si="9"/>
        <v>0.17096356873888235</v>
      </c>
      <c r="E38" s="13">
        <f t="shared" si="9"/>
        <v>0.17278310452111356</v>
      </c>
      <c r="F38" s="13">
        <f t="shared" si="9"/>
        <v>0.16464106303678497</v>
      </c>
      <c r="G38" s="13">
        <f t="shared" si="9"/>
        <v>0.15799985817949749</v>
      </c>
      <c r="H38" s="13">
        <f t="shared" si="9"/>
        <v>0.15974733652624376</v>
      </c>
      <c r="I38" s="13">
        <f t="shared" si="9"/>
        <v>0.15972649751778159</v>
      </c>
      <c r="J38" s="13">
        <f t="shared" si="9"/>
        <v>0.15654542310352779</v>
      </c>
      <c r="K38" s="13">
        <f t="shared" si="9"/>
        <v>0.16019918352698398</v>
      </c>
      <c r="L38" s="13">
        <f t="shared" si="9"/>
        <v>0.17783134694855363</v>
      </c>
      <c r="M38" s="13">
        <f t="shared" si="9"/>
        <v>0.1734361558313875</v>
      </c>
      <c r="N38" s="13">
        <f t="shared" si="9"/>
        <v>0.16988847583643121</v>
      </c>
      <c r="O38" s="13">
        <f t="shared" si="9"/>
        <v>0.16950019399668442</v>
      </c>
      <c r="P38" s="13">
        <f t="shared" si="9"/>
        <v>0.15428306892438082</v>
      </c>
      <c r="Q38" s="13">
        <f t="shared" si="9"/>
        <v>0.15774032213602174</v>
      </c>
    </row>
    <row r="39" spans="1:17" ht="45">
      <c r="A39" s="25" t="s">
        <v>107</v>
      </c>
      <c r="B39" s="13">
        <f t="shared" ref="B39:Q39" si="10">B24/B$11</f>
        <v>0.17170849089034032</v>
      </c>
      <c r="C39" s="13">
        <f t="shared" si="10"/>
        <v>0.1659891598915989</v>
      </c>
      <c r="D39" s="13">
        <f t="shared" si="10"/>
        <v>0.17014346108531431</v>
      </c>
      <c r="E39" s="13">
        <f t="shared" si="10"/>
        <v>0.16939429338083067</v>
      </c>
      <c r="F39" s="13">
        <f t="shared" si="10"/>
        <v>0.16834502395999723</v>
      </c>
      <c r="G39" s="13">
        <f t="shared" si="10"/>
        <v>0.17570378424374217</v>
      </c>
      <c r="H39" s="13">
        <f t="shared" si="10"/>
        <v>0.17457970872837456</v>
      </c>
      <c r="I39" s="13">
        <f t="shared" si="10"/>
        <v>0.17372909107580262</v>
      </c>
      <c r="J39" s="13">
        <f t="shared" si="10"/>
        <v>0.19069921604795942</v>
      </c>
      <c r="K39" s="13">
        <f t="shared" si="10"/>
        <v>0.19520583793160171</v>
      </c>
      <c r="L39" s="13">
        <f t="shared" si="10"/>
        <v>0.18882134515182369</v>
      </c>
      <c r="M39" s="13">
        <f t="shared" si="10"/>
        <v>0.19607963622956864</v>
      </c>
      <c r="N39" s="13">
        <f t="shared" si="10"/>
        <v>0.19911103927590107</v>
      </c>
      <c r="O39" s="13">
        <f t="shared" si="10"/>
        <v>0.18332686677718599</v>
      </c>
      <c r="P39" s="13">
        <f t="shared" si="10"/>
        <v>0.22071470541103574</v>
      </c>
      <c r="Q39" s="13">
        <f t="shared" si="10"/>
        <v>0.19399046981451581</v>
      </c>
    </row>
    <row r="40" spans="1:17">
      <c r="A40" t="s">
        <v>31</v>
      </c>
      <c r="B40" s="13">
        <f t="shared" ref="B40:Q40" si="11">B25/B$11</f>
        <v>0.11078262862381116</v>
      </c>
      <c r="C40" s="13">
        <f t="shared" si="11"/>
        <v>0.11483145533209718</v>
      </c>
      <c r="D40" s="13">
        <f t="shared" si="11"/>
        <v>0.11520779910827732</v>
      </c>
      <c r="E40" s="13">
        <f t="shared" si="11"/>
        <v>0.11841176946831519</v>
      </c>
      <c r="F40" s="13">
        <f t="shared" si="11"/>
        <v>0.12165196657175267</v>
      </c>
      <c r="G40" s="13">
        <f t="shared" si="11"/>
        <v>0.12223745479471482</v>
      </c>
      <c r="H40" s="13">
        <f t="shared" si="11"/>
        <v>0.1204427719675496</v>
      </c>
      <c r="I40" s="13">
        <f t="shared" si="11"/>
        <v>0.12269625243964738</v>
      </c>
      <c r="J40" s="13">
        <f t="shared" si="11"/>
        <v>0.1204893935900392</v>
      </c>
      <c r="K40" s="13">
        <f t="shared" si="11"/>
        <v>0.11895682861543523</v>
      </c>
      <c r="L40" s="13">
        <f t="shared" si="11"/>
        <v>0.11620350961250524</v>
      </c>
      <c r="M40" s="13">
        <f t="shared" si="11"/>
        <v>0.11871697185694974</v>
      </c>
      <c r="N40" s="13">
        <f t="shared" si="11"/>
        <v>0.12458380475189915</v>
      </c>
      <c r="O40" s="13">
        <f t="shared" si="11"/>
        <v>0.12285280942471165</v>
      </c>
      <c r="P40" s="13">
        <f t="shared" si="11"/>
        <v>0.12333742855616688</v>
      </c>
      <c r="Q40" s="13">
        <f t="shared" si="11"/>
        <v>0.11316110739180089</v>
      </c>
    </row>
    <row r="41" spans="1:17" ht="30">
      <c r="A41" s="25" t="s">
        <v>102</v>
      </c>
      <c r="B41" s="13">
        <f t="shared" ref="B41:Q41" si="12">B26/B$11</f>
        <v>6.1166494786295406E-2</v>
      </c>
      <c r="C41" s="13">
        <f t="shared" si="12"/>
        <v>6.8523272952027772E-2</v>
      </c>
      <c r="D41" s="13">
        <f t="shared" si="12"/>
        <v>6.4361124587058477E-2</v>
      </c>
      <c r="E41" s="13">
        <f t="shared" si="12"/>
        <v>6.5810018389794236E-2</v>
      </c>
      <c r="F41" s="13">
        <f t="shared" si="12"/>
        <v>6.2921036183068269E-2</v>
      </c>
      <c r="G41" s="13">
        <f t="shared" si="12"/>
        <v>6.4516510270168054E-2</v>
      </c>
      <c r="H41" s="13">
        <f t="shared" si="12"/>
        <v>6.8150718404848015E-2</v>
      </c>
      <c r="I41" s="13">
        <f t="shared" si="12"/>
        <v>7.082509201891464E-2</v>
      </c>
      <c r="J41" s="13">
        <f t="shared" si="12"/>
        <v>7.6810006917223894E-2</v>
      </c>
      <c r="K41" s="13">
        <f t="shared" si="12"/>
        <v>8.122859749076608E-2</v>
      </c>
      <c r="L41" s="13">
        <f t="shared" si="12"/>
        <v>8.7680421632628611E-2</v>
      </c>
      <c r="M41" s="13">
        <f t="shared" si="12"/>
        <v>9.0266683052722133E-2</v>
      </c>
      <c r="N41" s="13">
        <f t="shared" si="12"/>
        <v>8.7861645385485701E-2</v>
      </c>
      <c r="O41" s="13">
        <f t="shared" si="12"/>
        <v>8.703396705583577E-2</v>
      </c>
      <c r="P41" s="13">
        <f t="shared" si="12"/>
        <v>8.2616669337464171E-2</v>
      </c>
      <c r="Q41" s="13">
        <f t="shared" si="12"/>
        <v>8.3901075099436853E-2</v>
      </c>
    </row>
    <row r="42" spans="1:17">
      <c r="A42" t="s">
        <v>33</v>
      </c>
      <c r="B42" s="13">
        <f t="shared" ref="B42:Q42" si="13">B27/B$11</f>
        <v>5.4199610404491805E-3</v>
      </c>
      <c r="C42" s="13">
        <f t="shared" si="13"/>
        <v>5.634003708458137E-3</v>
      </c>
      <c r="D42" s="13">
        <f t="shared" si="13"/>
        <v>7.045995333471943E-3</v>
      </c>
      <c r="E42" s="13">
        <f t="shared" si="13"/>
        <v>6.9279790888377418E-3</v>
      </c>
      <c r="F42" s="13">
        <f t="shared" si="13"/>
        <v>6.9102020973678732E-3</v>
      </c>
      <c r="G42" s="13">
        <f t="shared" si="13"/>
        <v>8.0246767674380121E-3</v>
      </c>
      <c r="H42" s="13">
        <f t="shared" si="13"/>
        <v>8.2347766591731007E-3</v>
      </c>
      <c r="I42" s="13">
        <f t="shared" si="13"/>
        <v>9.1036506293962777E-3</v>
      </c>
      <c r="J42" s="13">
        <f t="shared" si="13"/>
        <v>9.5544154945815078E-3</v>
      </c>
      <c r="K42" s="13">
        <f t="shared" si="13"/>
        <v>9.9442226309571884E-3</v>
      </c>
      <c r="L42" s="13">
        <f t="shared" si="13"/>
        <v>8.8339222614840993E-3</v>
      </c>
      <c r="M42" s="13">
        <f t="shared" si="13"/>
        <v>9.0020892220720166E-3</v>
      </c>
      <c r="N42" s="13">
        <f t="shared" si="13"/>
        <v>9.4714724422175524E-3</v>
      </c>
      <c r="O42" s="13">
        <f t="shared" si="13"/>
        <v>9.505837536594829E-3</v>
      </c>
      <c r="P42" s="13">
        <f t="shared" si="13"/>
        <v>9.383401883802503E-3</v>
      </c>
      <c r="Q42" s="13">
        <f t="shared" si="13"/>
        <v>7.8368054188162097E-3</v>
      </c>
    </row>
    <row r="43" spans="1:17">
      <c r="A43" t="s">
        <v>51</v>
      </c>
      <c r="B43" s="13">
        <f t="shared" ref="B43:Q43" si="14">B28/B$11</f>
        <v>1.2031625988312134E-3</v>
      </c>
      <c r="C43" s="13">
        <f t="shared" si="14"/>
        <v>3.4113060428849901E-3</v>
      </c>
      <c r="D43" s="13">
        <f t="shared" si="14"/>
        <v>3.2342273661838426E-4</v>
      </c>
      <c r="E43" s="13">
        <f t="shared" si="14"/>
        <v>1.1103271995466164E-3</v>
      </c>
      <c r="F43" s="13">
        <f t="shared" si="14"/>
        <v>2.6622219135588121E-4</v>
      </c>
      <c r="G43" s="13">
        <f t="shared" si="14"/>
        <v>3.0727775545418018E-4</v>
      </c>
      <c r="H43" s="13">
        <f t="shared" si="14"/>
        <v>3.4209754667187956E-4</v>
      </c>
      <c r="I43" s="13">
        <f t="shared" si="14"/>
        <v>9.1691445188163949E-5</v>
      </c>
      <c r="J43" s="13">
        <f t="shared" si="14"/>
        <v>1.2969794789024672E-4</v>
      </c>
      <c r="K43" s="13" t="e">
        <f t="shared" si="14"/>
        <v>#VALUE!</v>
      </c>
      <c r="L43" s="13">
        <f t="shared" si="14"/>
        <v>2.994549919147152E-5</v>
      </c>
      <c r="M43" s="13">
        <f t="shared" si="14"/>
        <v>1.0753348900086027E-4</v>
      </c>
      <c r="N43" s="13">
        <f t="shared" si="14"/>
        <v>8.081461128171973E-5</v>
      </c>
      <c r="O43" s="13">
        <f t="shared" si="14"/>
        <v>5.2908186660082535E-5</v>
      </c>
      <c r="P43" s="13">
        <f t="shared" si="14"/>
        <v>3.5610633335113865E-5</v>
      </c>
      <c r="Q43" s="13">
        <f t="shared" si="14"/>
        <v>7.8761863505690549E-5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1885-BC23-4DB6-9FC5-356B78FE7426}">
  <dimension ref="A1:F101"/>
  <sheetViews>
    <sheetView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2.75"/>
  <cols>
    <col min="1" max="1" width="66.5703125" style="76" bestFit="1" customWidth="1" collapsed="1"/>
    <col min="2" max="2" width="22.42578125" style="76" bestFit="1" customWidth="1" collapsed="1"/>
    <col min="3" max="3" width="21.42578125" style="76" bestFit="1" customWidth="1" collapsed="1"/>
    <col min="4" max="4" width="18.85546875" style="76" bestFit="1" customWidth="1" collapsed="1"/>
    <col min="5" max="5" width="18.5703125" style="76" bestFit="1" customWidth="1" collapsed="1"/>
    <col min="6" max="256" width="9" style="76" collapsed="1"/>
    <col min="257" max="257" width="66.5703125" style="76" bestFit="1" customWidth="1" collapsed="1"/>
    <col min="258" max="258" width="22.42578125" style="76" bestFit="1" customWidth="1" collapsed="1"/>
    <col min="259" max="259" width="21.42578125" style="76" bestFit="1" customWidth="1" collapsed="1"/>
    <col min="260" max="260" width="18.85546875" style="76" bestFit="1" customWidth="1" collapsed="1"/>
    <col min="261" max="261" width="18.5703125" style="76" bestFit="1" customWidth="1" collapsed="1"/>
    <col min="262" max="512" width="9" style="76" collapsed="1"/>
    <col min="513" max="513" width="66.5703125" style="76" bestFit="1" customWidth="1" collapsed="1"/>
    <col min="514" max="514" width="22.42578125" style="76" bestFit="1" customWidth="1" collapsed="1"/>
    <col min="515" max="515" width="21.42578125" style="76" bestFit="1" customWidth="1" collapsed="1"/>
    <col min="516" max="516" width="18.85546875" style="76" bestFit="1" customWidth="1" collapsed="1"/>
    <col min="517" max="517" width="18.5703125" style="76" bestFit="1" customWidth="1" collapsed="1"/>
    <col min="518" max="768" width="9" style="76" collapsed="1"/>
    <col min="769" max="769" width="66.5703125" style="76" bestFit="1" customWidth="1" collapsed="1"/>
    <col min="770" max="770" width="22.42578125" style="76" bestFit="1" customWidth="1" collapsed="1"/>
    <col min="771" max="771" width="21.42578125" style="76" bestFit="1" customWidth="1" collapsed="1"/>
    <col min="772" max="772" width="18.85546875" style="76" bestFit="1" customWidth="1" collapsed="1"/>
    <col min="773" max="773" width="18.5703125" style="76" bestFit="1" customWidth="1" collapsed="1"/>
    <col min="774" max="1024" width="9" style="76" collapsed="1"/>
    <col min="1025" max="1025" width="66.5703125" style="76" bestFit="1" customWidth="1" collapsed="1"/>
    <col min="1026" max="1026" width="22.42578125" style="76" bestFit="1" customWidth="1" collapsed="1"/>
    <col min="1027" max="1027" width="21.42578125" style="76" bestFit="1" customWidth="1" collapsed="1"/>
    <col min="1028" max="1028" width="18.85546875" style="76" bestFit="1" customWidth="1" collapsed="1"/>
    <col min="1029" max="1029" width="18.5703125" style="76" bestFit="1" customWidth="1" collapsed="1"/>
    <col min="1030" max="1280" width="9" style="76" collapsed="1"/>
    <col min="1281" max="1281" width="66.5703125" style="76" bestFit="1" customWidth="1" collapsed="1"/>
    <col min="1282" max="1282" width="22.42578125" style="76" bestFit="1" customWidth="1" collapsed="1"/>
    <col min="1283" max="1283" width="21.42578125" style="76" bestFit="1" customWidth="1" collapsed="1"/>
    <col min="1284" max="1284" width="18.85546875" style="76" bestFit="1" customWidth="1" collapsed="1"/>
    <col min="1285" max="1285" width="18.5703125" style="76" bestFit="1" customWidth="1" collapsed="1"/>
    <col min="1286" max="1536" width="9" style="76" collapsed="1"/>
    <col min="1537" max="1537" width="66.5703125" style="76" bestFit="1" customWidth="1" collapsed="1"/>
    <col min="1538" max="1538" width="22.42578125" style="76" bestFit="1" customWidth="1" collapsed="1"/>
    <col min="1539" max="1539" width="21.42578125" style="76" bestFit="1" customWidth="1" collapsed="1"/>
    <col min="1540" max="1540" width="18.85546875" style="76" bestFit="1" customWidth="1" collapsed="1"/>
    <col min="1541" max="1541" width="18.5703125" style="76" bestFit="1" customWidth="1" collapsed="1"/>
    <col min="1542" max="1792" width="9" style="76" collapsed="1"/>
    <col min="1793" max="1793" width="66.5703125" style="76" bestFit="1" customWidth="1" collapsed="1"/>
    <col min="1794" max="1794" width="22.42578125" style="76" bestFit="1" customWidth="1" collapsed="1"/>
    <col min="1795" max="1795" width="21.42578125" style="76" bestFit="1" customWidth="1" collapsed="1"/>
    <col min="1796" max="1796" width="18.85546875" style="76" bestFit="1" customWidth="1" collapsed="1"/>
    <col min="1797" max="1797" width="18.5703125" style="76" bestFit="1" customWidth="1" collapsed="1"/>
    <col min="1798" max="2048" width="9" style="76" collapsed="1"/>
    <col min="2049" max="2049" width="66.5703125" style="76" bestFit="1" customWidth="1" collapsed="1"/>
    <col min="2050" max="2050" width="22.42578125" style="76" bestFit="1" customWidth="1" collapsed="1"/>
    <col min="2051" max="2051" width="21.42578125" style="76" bestFit="1" customWidth="1" collapsed="1"/>
    <col min="2052" max="2052" width="18.85546875" style="76" bestFit="1" customWidth="1" collapsed="1"/>
    <col min="2053" max="2053" width="18.5703125" style="76" bestFit="1" customWidth="1" collapsed="1"/>
    <col min="2054" max="2304" width="9" style="76" collapsed="1"/>
    <col min="2305" max="2305" width="66.5703125" style="76" bestFit="1" customWidth="1" collapsed="1"/>
    <col min="2306" max="2306" width="22.42578125" style="76" bestFit="1" customWidth="1" collapsed="1"/>
    <col min="2307" max="2307" width="21.42578125" style="76" bestFit="1" customWidth="1" collapsed="1"/>
    <col min="2308" max="2308" width="18.85546875" style="76" bestFit="1" customWidth="1" collapsed="1"/>
    <col min="2309" max="2309" width="18.5703125" style="76" bestFit="1" customWidth="1" collapsed="1"/>
    <col min="2310" max="2560" width="9" style="76" collapsed="1"/>
    <col min="2561" max="2561" width="66.5703125" style="76" bestFit="1" customWidth="1" collapsed="1"/>
    <col min="2562" max="2562" width="22.42578125" style="76" bestFit="1" customWidth="1" collapsed="1"/>
    <col min="2563" max="2563" width="21.42578125" style="76" bestFit="1" customWidth="1" collapsed="1"/>
    <col min="2564" max="2564" width="18.85546875" style="76" bestFit="1" customWidth="1" collapsed="1"/>
    <col min="2565" max="2565" width="18.5703125" style="76" bestFit="1" customWidth="1" collapsed="1"/>
    <col min="2566" max="2816" width="9" style="76" collapsed="1"/>
    <col min="2817" max="2817" width="66.5703125" style="76" bestFit="1" customWidth="1" collapsed="1"/>
    <col min="2818" max="2818" width="22.42578125" style="76" bestFit="1" customWidth="1" collapsed="1"/>
    <col min="2819" max="2819" width="21.42578125" style="76" bestFit="1" customWidth="1" collapsed="1"/>
    <col min="2820" max="2820" width="18.85546875" style="76" bestFit="1" customWidth="1" collapsed="1"/>
    <col min="2821" max="2821" width="18.5703125" style="76" bestFit="1" customWidth="1" collapsed="1"/>
    <col min="2822" max="3072" width="9" style="76" collapsed="1"/>
    <col min="3073" max="3073" width="66.5703125" style="76" bestFit="1" customWidth="1" collapsed="1"/>
    <col min="3074" max="3074" width="22.42578125" style="76" bestFit="1" customWidth="1" collapsed="1"/>
    <col min="3075" max="3075" width="21.42578125" style="76" bestFit="1" customWidth="1" collapsed="1"/>
    <col min="3076" max="3076" width="18.85546875" style="76" bestFit="1" customWidth="1" collapsed="1"/>
    <col min="3077" max="3077" width="18.5703125" style="76" bestFit="1" customWidth="1" collapsed="1"/>
    <col min="3078" max="3328" width="9" style="76" collapsed="1"/>
    <col min="3329" max="3329" width="66.5703125" style="76" bestFit="1" customWidth="1" collapsed="1"/>
    <col min="3330" max="3330" width="22.42578125" style="76" bestFit="1" customWidth="1" collapsed="1"/>
    <col min="3331" max="3331" width="21.42578125" style="76" bestFit="1" customWidth="1" collapsed="1"/>
    <col min="3332" max="3332" width="18.85546875" style="76" bestFit="1" customWidth="1" collapsed="1"/>
    <col min="3333" max="3333" width="18.5703125" style="76" bestFit="1" customWidth="1" collapsed="1"/>
    <col min="3334" max="3584" width="9" style="76" collapsed="1"/>
    <col min="3585" max="3585" width="66.5703125" style="76" bestFit="1" customWidth="1" collapsed="1"/>
    <col min="3586" max="3586" width="22.42578125" style="76" bestFit="1" customWidth="1" collapsed="1"/>
    <col min="3587" max="3587" width="21.42578125" style="76" bestFit="1" customWidth="1" collapsed="1"/>
    <col min="3588" max="3588" width="18.85546875" style="76" bestFit="1" customWidth="1" collapsed="1"/>
    <col min="3589" max="3589" width="18.5703125" style="76" bestFit="1" customWidth="1" collapsed="1"/>
    <col min="3590" max="3840" width="9" style="76" collapsed="1"/>
    <col min="3841" max="3841" width="66.5703125" style="76" bestFit="1" customWidth="1" collapsed="1"/>
    <col min="3842" max="3842" width="22.42578125" style="76" bestFit="1" customWidth="1" collapsed="1"/>
    <col min="3843" max="3843" width="21.42578125" style="76" bestFit="1" customWidth="1" collapsed="1"/>
    <col min="3844" max="3844" width="18.85546875" style="76" bestFit="1" customWidth="1" collapsed="1"/>
    <col min="3845" max="3845" width="18.5703125" style="76" bestFit="1" customWidth="1" collapsed="1"/>
    <col min="3846" max="4096" width="9" style="76" collapsed="1"/>
    <col min="4097" max="4097" width="66.5703125" style="76" bestFit="1" customWidth="1" collapsed="1"/>
    <col min="4098" max="4098" width="22.42578125" style="76" bestFit="1" customWidth="1" collapsed="1"/>
    <col min="4099" max="4099" width="21.42578125" style="76" bestFit="1" customWidth="1" collapsed="1"/>
    <col min="4100" max="4100" width="18.85546875" style="76" bestFit="1" customWidth="1" collapsed="1"/>
    <col min="4101" max="4101" width="18.5703125" style="76" bestFit="1" customWidth="1" collapsed="1"/>
    <col min="4102" max="4352" width="9" style="76" collapsed="1"/>
    <col min="4353" max="4353" width="66.5703125" style="76" bestFit="1" customWidth="1" collapsed="1"/>
    <col min="4354" max="4354" width="22.42578125" style="76" bestFit="1" customWidth="1" collapsed="1"/>
    <col min="4355" max="4355" width="21.42578125" style="76" bestFit="1" customWidth="1" collapsed="1"/>
    <col min="4356" max="4356" width="18.85546875" style="76" bestFit="1" customWidth="1" collapsed="1"/>
    <col min="4357" max="4357" width="18.5703125" style="76" bestFit="1" customWidth="1" collapsed="1"/>
    <col min="4358" max="4608" width="9" style="76" collapsed="1"/>
    <col min="4609" max="4609" width="66.5703125" style="76" bestFit="1" customWidth="1" collapsed="1"/>
    <col min="4610" max="4610" width="22.42578125" style="76" bestFit="1" customWidth="1" collapsed="1"/>
    <col min="4611" max="4611" width="21.42578125" style="76" bestFit="1" customWidth="1" collapsed="1"/>
    <col min="4612" max="4612" width="18.85546875" style="76" bestFit="1" customWidth="1" collapsed="1"/>
    <col min="4613" max="4613" width="18.5703125" style="76" bestFit="1" customWidth="1" collapsed="1"/>
    <col min="4614" max="4864" width="9" style="76" collapsed="1"/>
    <col min="4865" max="4865" width="66.5703125" style="76" bestFit="1" customWidth="1" collapsed="1"/>
    <col min="4866" max="4866" width="22.42578125" style="76" bestFit="1" customWidth="1" collapsed="1"/>
    <col min="4867" max="4867" width="21.42578125" style="76" bestFit="1" customWidth="1" collapsed="1"/>
    <col min="4868" max="4868" width="18.85546875" style="76" bestFit="1" customWidth="1" collapsed="1"/>
    <col min="4869" max="4869" width="18.5703125" style="76" bestFit="1" customWidth="1" collapsed="1"/>
    <col min="4870" max="5120" width="9" style="76" collapsed="1"/>
    <col min="5121" max="5121" width="66.5703125" style="76" bestFit="1" customWidth="1" collapsed="1"/>
    <col min="5122" max="5122" width="22.42578125" style="76" bestFit="1" customWidth="1" collapsed="1"/>
    <col min="5123" max="5123" width="21.42578125" style="76" bestFit="1" customWidth="1" collapsed="1"/>
    <col min="5124" max="5124" width="18.85546875" style="76" bestFit="1" customWidth="1" collapsed="1"/>
    <col min="5125" max="5125" width="18.5703125" style="76" bestFit="1" customWidth="1" collapsed="1"/>
    <col min="5126" max="5376" width="9" style="76" collapsed="1"/>
    <col min="5377" max="5377" width="66.5703125" style="76" bestFit="1" customWidth="1" collapsed="1"/>
    <col min="5378" max="5378" width="22.42578125" style="76" bestFit="1" customWidth="1" collapsed="1"/>
    <col min="5379" max="5379" width="21.42578125" style="76" bestFit="1" customWidth="1" collapsed="1"/>
    <col min="5380" max="5380" width="18.85546875" style="76" bestFit="1" customWidth="1" collapsed="1"/>
    <col min="5381" max="5381" width="18.5703125" style="76" bestFit="1" customWidth="1" collapsed="1"/>
    <col min="5382" max="5632" width="9" style="76" collapsed="1"/>
    <col min="5633" max="5633" width="66.5703125" style="76" bestFit="1" customWidth="1" collapsed="1"/>
    <col min="5634" max="5634" width="22.42578125" style="76" bestFit="1" customWidth="1" collapsed="1"/>
    <col min="5635" max="5635" width="21.42578125" style="76" bestFit="1" customWidth="1" collapsed="1"/>
    <col min="5636" max="5636" width="18.85546875" style="76" bestFit="1" customWidth="1" collapsed="1"/>
    <col min="5637" max="5637" width="18.5703125" style="76" bestFit="1" customWidth="1" collapsed="1"/>
    <col min="5638" max="5888" width="9" style="76" collapsed="1"/>
    <col min="5889" max="5889" width="66.5703125" style="76" bestFit="1" customWidth="1" collapsed="1"/>
    <col min="5890" max="5890" width="22.42578125" style="76" bestFit="1" customWidth="1" collapsed="1"/>
    <col min="5891" max="5891" width="21.42578125" style="76" bestFit="1" customWidth="1" collapsed="1"/>
    <col min="5892" max="5892" width="18.85546875" style="76" bestFit="1" customWidth="1" collapsed="1"/>
    <col min="5893" max="5893" width="18.5703125" style="76" bestFit="1" customWidth="1" collapsed="1"/>
    <col min="5894" max="6144" width="9" style="76" collapsed="1"/>
    <col min="6145" max="6145" width="66.5703125" style="76" bestFit="1" customWidth="1" collapsed="1"/>
    <col min="6146" max="6146" width="22.42578125" style="76" bestFit="1" customWidth="1" collapsed="1"/>
    <col min="6147" max="6147" width="21.42578125" style="76" bestFit="1" customWidth="1" collapsed="1"/>
    <col min="6148" max="6148" width="18.85546875" style="76" bestFit="1" customWidth="1" collapsed="1"/>
    <col min="6149" max="6149" width="18.5703125" style="76" bestFit="1" customWidth="1" collapsed="1"/>
    <col min="6150" max="6400" width="9" style="76" collapsed="1"/>
    <col min="6401" max="6401" width="66.5703125" style="76" bestFit="1" customWidth="1" collapsed="1"/>
    <col min="6402" max="6402" width="22.42578125" style="76" bestFit="1" customWidth="1" collapsed="1"/>
    <col min="6403" max="6403" width="21.42578125" style="76" bestFit="1" customWidth="1" collapsed="1"/>
    <col min="6404" max="6404" width="18.85546875" style="76" bestFit="1" customWidth="1" collapsed="1"/>
    <col min="6405" max="6405" width="18.5703125" style="76" bestFit="1" customWidth="1" collapsed="1"/>
    <col min="6406" max="6656" width="9" style="76" collapsed="1"/>
    <col min="6657" max="6657" width="66.5703125" style="76" bestFit="1" customWidth="1" collapsed="1"/>
    <col min="6658" max="6658" width="22.42578125" style="76" bestFit="1" customWidth="1" collapsed="1"/>
    <col min="6659" max="6659" width="21.42578125" style="76" bestFit="1" customWidth="1" collapsed="1"/>
    <col min="6660" max="6660" width="18.85546875" style="76" bestFit="1" customWidth="1" collapsed="1"/>
    <col min="6661" max="6661" width="18.5703125" style="76" bestFit="1" customWidth="1" collapsed="1"/>
    <col min="6662" max="6912" width="9" style="76" collapsed="1"/>
    <col min="6913" max="6913" width="66.5703125" style="76" bestFit="1" customWidth="1" collapsed="1"/>
    <col min="6914" max="6914" width="22.42578125" style="76" bestFit="1" customWidth="1" collapsed="1"/>
    <col min="6915" max="6915" width="21.42578125" style="76" bestFit="1" customWidth="1" collapsed="1"/>
    <col min="6916" max="6916" width="18.85546875" style="76" bestFit="1" customWidth="1" collapsed="1"/>
    <col min="6917" max="6917" width="18.5703125" style="76" bestFit="1" customWidth="1" collapsed="1"/>
    <col min="6918" max="7168" width="9" style="76" collapsed="1"/>
    <col min="7169" max="7169" width="66.5703125" style="76" bestFit="1" customWidth="1" collapsed="1"/>
    <col min="7170" max="7170" width="22.42578125" style="76" bestFit="1" customWidth="1" collapsed="1"/>
    <col min="7171" max="7171" width="21.42578125" style="76" bestFit="1" customWidth="1" collapsed="1"/>
    <col min="7172" max="7172" width="18.85546875" style="76" bestFit="1" customWidth="1" collapsed="1"/>
    <col min="7173" max="7173" width="18.5703125" style="76" bestFit="1" customWidth="1" collapsed="1"/>
    <col min="7174" max="7424" width="9" style="76" collapsed="1"/>
    <col min="7425" max="7425" width="66.5703125" style="76" bestFit="1" customWidth="1" collapsed="1"/>
    <col min="7426" max="7426" width="22.42578125" style="76" bestFit="1" customWidth="1" collapsed="1"/>
    <col min="7427" max="7427" width="21.42578125" style="76" bestFit="1" customWidth="1" collapsed="1"/>
    <col min="7428" max="7428" width="18.85546875" style="76" bestFit="1" customWidth="1" collapsed="1"/>
    <col min="7429" max="7429" width="18.5703125" style="76" bestFit="1" customWidth="1" collapsed="1"/>
    <col min="7430" max="7680" width="9" style="76" collapsed="1"/>
    <col min="7681" max="7681" width="66.5703125" style="76" bestFit="1" customWidth="1" collapsed="1"/>
    <col min="7682" max="7682" width="22.42578125" style="76" bestFit="1" customWidth="1" collapsed="1"/>
    <col min="7683" max="7683" width="21.42578125" style="76" bestFit="1" customWidth="1" collapsed="1"/>
    <col min="7684" max="7684" width="18.85546875" style="76" bestFit="1" customWidth="1" collapsed="1"/>
    <col min="7685" max="7685" width="18.5703125" style="76" bestFit="1" customWidth="1" collapsed="1"/>
    <col min="7686" max="7936" width="9" style="76" collapsed="1"/>
    <col min="7937" max="7937" width="66.5703125" style="76" bestFit="1" customWidth="1" collapsed="1"/>
    <col min="7938" max="7938" width="22.42578125" style="76" bestFit="1" customWidth="1" collapsed="1"/>
    <col min="7939" max="7939" width="21.42578125" style="76" bestFit="1" customWidth="1" collapsed="1"/>
    <col min="7940" max="7940" width="18.85546875" style="76" bestFit="1" customWidth="1" collapsed="1"/>
    <col min="7941" max="7941" width="18.5703125" style="76" bestFit="1" customWidth="1" collapsed="1"/>
    <col min="7942" max="8192" width="9" style="76" collapsed="1"/>
    <col min="8193" max="8193" width="66.5703125" style="76" bestFit="1" customWidth="1" collapsed="1"/>
    <col min="8194" max="8194" width="22.42578125" style="76" bestFit="1" customWidth="1" collapsed="1"/>
    <col min="8195" max="8195" width="21.42578125" style="76" bestFit="1" customWidth="1" collapsed="1"/>
    <col min="8196" max="8196" width="18.85546875" style="76" bestFit="1" customWidth="1" collapsed="1"/>
    <col min="8197" max="8197" width="18.5703125" style="76" bestFit="1" customWidth="1" collapsed="1"/>
    <col min="8198" max="8448" width="9" style="76" collapsed="1"/>
    <col min="8449" max="8449" width="66.5703125" style="76" bestFit="1" customWidth="1" collapsed="1"/>
    <col min="8450" max="8450" width="22.42578125" style="76" bestFit="1" customWidth="1" collapsed="1"/>
    <col min="8451" max="8451" width="21.42578125" style="76" bestFit="1" customWidth="1" collapsed="1"/>
    <col min="8452" max="8452" width="18.85546875" style="76" bestFit="1" customWidth="1" collapsed="1"/>
    <col min="8453" max="8453" width="18.5703125" style="76" bestFit="1" customWidth="1" collapsed="1"/>
    <col min="8454" max="8704" width="9" style="76" collapsed="1"/>
    <col min="8705" max="8705" width="66.5703125" style="76" bestFit="1" customWidth="1" collapsed="1"/>
    <col min="8706" max="8706" width="22.42578125" style="76" bestFit="1" customWidth="1" collapsed="1"/>
    <col min="8707" max="8707" width="21.42578125" style="76" bestFit="1" customWidth="1" collapsed="1"/>
    <col min="8708" max="8708" width="18.85546875" style="76" bestFit="1" customWidth="1" collapsed="1"/>
    <col min="8709" max="8709" width="18.5703125" style="76" bestFit="1" customWidth="1" collapsed="1"/>
    <col min="8710" max="8960" width="9" style="76" collapsed="1"/>
    <col min="8961" max="8961" width="66.5703125" style="76" bestFit="1" customWidth="1" collapsed="1"/>
    <col min="8962" max="8962" width="22.42578125" style="76" bestFit="1" customWidth="1" collapsed="1"/>
    <col min="8963" max="8963" width="21.42578125" style="76" bestFit="1" customWidth="1" collapsed="1"/>
    <col min="8964" max="8964" width="18.85546875" style="76" bestFit="1" customWidth="1" collapsed="1"/>
    <col min="8965" max="8965" width="18.5703125" style="76" bestFit="1" customWidth="1" collapsed="1"/>
    <col min="8966" max="9216" width="9" style="76" collapsed="1"/>
    <col min="9217" max="9217" width="66.5703125" style="76" bestFit="1" customWidth="1" collapsed="1"/>
    <col min="9218" max="9218" width="22.42578125" style="76" bestFit="1" customWidth="1" collapsed="1"/>
    <col min="9219" max="9219" width="21.42578125" style="76" bestFit="1" customWidth="1" collapsed="1"/>
    <col min="9220" max="9220" width="18.85546875" style="76" bestFit="1" customWidth="1" collapsed="1"/>
    <col min="9221" max="9221" width="18.5703125" style="76" bestFit="1" customWidth="1" collapsed="1"/>
    <col min="9222" max="9472" width="9" style="76" collapsed="1"/>
    <col min="9473" max="9473" width="66.5703125" style="76" bestFit="1" customWidth="1" collapsed="1"/>
    <col min="9474" max="9474" width="22.42578125" style="76" bestFit="1" customWidth="1" collapsed="1"/>
    <col min="9475" max="9475" width="21.42578125" style="76" bestFit="1" customWidth="1" collapsed="1"/>
    <col min="9476" max="9476" width="18.85546875" style="76" bestFit="1" customWidth="1" collapsed="1"/>
    <col min="9477" max="9477" width="18.5703125" style="76" bestFit="1" customWidth="1" collapsed="1"/>
    <col min="9478" max="9728" width="9" style="76" collapsed="1"/>
    <col min="9729" max="9729" width="66.5703125" style="76" bestFit="1" customWidth="1" collapsed="1"/>
    <col min="9730" max="9730" width="22.42578125" style="76" bestFit="1" customWidth="1" collapsed="1"/>
    <col min="9731" max="9731" width="21.42578125" style="76" bestFit="1" customWidth="1" collapsed="1"/>
    <col min="9732" max="9732" width="18.85546875" style="76" bestFit="1" customWidth="1" collapsed="1"/>
    <col min="9733" max="9733" width="18.5703125" style="76" bestFit="1" customWidth="1" collapsed="1"/>
    <col min="9734" max="9984" width="9" style="76" collapsed="1"/>
    <col min="9985" max="9985" width="66.5703125" style="76" bestFit="1" customWidth="1" collapsed="1"/>
    <col min="9986" max="9986" width="22.42578125" style="76" bestFit="1" customWidth="1" collapsed="1"/>
    <col min="9987" max="9987" width="21.42578125" style="76" bestFit="1" customWidth="1" collapsed="1"/>
    <col min="9988" max="9988" width="18.85546875" style="76" bestFit="1" customWidth="1" collapsed="1"/>
    <col min="9989" max="9989" width="18.5703125" style="76" bestFit="1" customWidth="1" collapsed="1"/>
    <col min="9990" max="10240" width="9" style="76" collapsed="1"/>
    <col min="10241" max="10241" width="66.5703125" style="76" bestFit="1" customWidth="1" collapsed="1"/>
    <col min="10242" max="10242" width="22.42578125" style="76" bestFit="1" customWidth="1" collapsed="1"/>
    <col min="10243" max="10243" width="21.42578125" style="76" bestFit="1" customWidth="1" collapsed="1"/>
    <col min="10244" max="10244" width="18.85546875" style="76" bestFit="1" customWidth="1" collapsed="1"/>
    <col min="10245" max="10245" width="18.5703125" style="76" bestFit="1" customWidth="1" collapsed="1"/>
    <col min="10246" max="10496" width="9" style="76" collapsed="1"/>
    <col min="10497" max="10497" width="66.5703125" style="76" bestFit="1" customWidth="1" collapsed="1"/>
    <col min="10498" max="10498" width="22.42578125" style="76" bestFit="1" customWidth="1" collapsed="1"/>
    <col min="10499" max="10499" width="21.42578125" style="76" bestFit="1" customWidth="1" collapsed="1"/>
    <col min="10500" max="10500" width="18.85546875" style="76" bestFit="1" customWidth="1" collapsed="1"/>
    <col min="10501" max="10501" width="18.5703125" style="76" bestFit="1" customWidth="1" collapsed="1"/>
    <col min="10502" max="10752" width="9" style="76" collapsed="1"/>
    <col min="10753" max="10753" width="66.5703125" style="76" bestFit="1" customWidth="1" collapsed="1"/>
    <col min="10754" max="10754" width="22.42578125" style="76" bestFit="1" customWidth="1" collapsed="1"/>
    <col min="10755" max="10755" width="21.42578125" style="76" bestFit="1" customWidth="1" collapsed="1"/>
    <col min="10756" max="10756" width="18.85546875" style="76" bestFit="1" customWidth="1" collapsed="1"/>
    <col min="10757" max="10757" width="18.5703125" style="76" bestFit="1" customWidth="1" collapsed="1"/>
    <col min="10758" max="11008" width="9" style="76" collapsed="1"/>
    <col min="11009" max="11009" width="66.5703125" style="76" bestFit="1" customWidth="1" collapsed="1"/>
    <col min="11010" max="11010" width="22.42578125" style="76" bestFit="1" customWidth="1" collapsed="1"/>
    <col min="11011" max="11011" width="21.42578125" style="76" bestFit="1" customWidth="1" collapsed="1"/>
    <col min="11012" max="11012" width="18.85546875" style="76" bestFit="1" customWidth="1" collapsed="1"/>
    <col min="11013" max="11013" width="18.5703125" style="76" bestFit="1" customWidth="1" collapsed="1"/>
    <col min="11014" max="11264" width="9" style="76" collapsed="1"/>
    <col min="11265" max="11265" width="66.5703125" style="76" bestFit="1" customWidth="1" collapsed="1"/>
    <col min="11266" max="11266" width="22.42578125" style="76" bestFit="1" customWidth="1" collapsed="1"/>
    <col min="11267" max="11267" width="21.42578125" style="76" bestFit="1" customWidth="1" collapsed="1"/>
    <col min="11268" max="11268" width="18.85546875" style="76" bestFit="1" customWidth="1" collapsed="1"/>
    <col min="11269" max="11269" width="18.5703125" style="76" bestFit="1" customWidth="1" collapsed="1"/>
    <col min="11270" max="11520" width="9" style="76" collapsed="1"/>
    <col min="11521" max="11521" width="66.5703125" style="76" bestFit="1" customWidth="1" collapsed="1"/>
    <col min="11522" max="11522" width="22.42578125" style="76" bestFit="1" customWidth="1" collapsed="1"/>
    <col min="11523" max="11523" width="21.42578125" style="76" bestFit="1" customWidth="1" collapsed="1"/>
    <col min="11524" max="11524" width="18.85546875" style="76" bestFit="1" customWidth="1" collapsed="1"/>
    <col min="11525" max="11525" width="18.5703125" style="76" bestFit="1" customWidth="1" collapsed="1"/>
    <col min="11526" max="11776" width="9" style="76" collapsed="1"/>
    <col min="11777" max="11777" width="66.5703125" style="76" bestFit="1" customWidth="1" collapsed="1"/>
    <col min="11778" max="11778" width="22.42578125" style="76" bestFit="1" customWidth="1" collapsed="1"/>
    <col min="11779" max="11779" width="21.42578125" style="76" bestFit="1" customWidth="1" collapsed="1"/>
    <col min="11780" max="11780" width="18.85546875" style="76" bestFit="1" customWidth="1" collapsed="1"/>
    <col min="11781" max="11781" width="18.5703125" style="76" bestFit="1" customWidth="1" collapsed="1"/>
    <col min="11782" max="12032" width="9" style="76" collapsed="1"/>
    <col min="12033" max="12033" width="66.5703125" style="76" bestFit="1" customWidth="1" collapsed="1"/>
    <col min="12034" max="12034" width="22.42578125" style="76" bestFit="1" customWidth="1" collapsed="1"/>
    <col min="12035" max="12035" width="21.42578125" style="76" bestFit="1" customWidth="1" collapsed="1"/>
    <col min="12036" max="12036" width="18.85546875" style="76" bestFit="1" customWidth="1" collapsed="1"/>
    <col min="12037" max="12037" width="18.5703125" style="76" bestFit="1" customWidth="1" collapsed="1"/>
    <col min="12038" max="12288" width="9" style="76" collapsed="1"/>
    <col min="12289" max="12289" width="66.5703125" style="76" bestFit="1" customWidth="1" collapsed="1"/>
    <col min="12290" max="12290" width="22.42578125" style="76" bestFit="1" customWidth="1" collapsed="1"/>
    <col min="12291" max="12291" width="21.42578125" style="76" bestFit="1" customWidth="1" collapsed="1"/>
    <col min="12292" max="12292" width="18.85546875" style="76" bestFit="1" customWidth="1" collapsed="1"/>
    <col min="12293" max="12293" width="18.5703125" style="76" bestFit="1" customWidth="1" collapsed="1"/>
    <col min="12294" max="12544" width="9" style="76" collapsed="1"/>
    <col min="12545" max="12545" width="66.5703125" style="76" bestFit="1" customWidth="1" collapsed="1"/>
    <col min="12546" max="12546" width="22.42578125" style="76" bestFit="1" customWidth="1" collapsed="1"/>
    <col min="12547" max="12547" width="21.42578125" style="76" bestFit="1" customWidth="1" collapsed="1"/>
    <col min="12548" max="12548" width="18.85546875" style="76" bestFit="1" customWidth="1" collapsed="1"/>
    <col min="12549" max="12549" width="18.5703125" style="76" bestFit="1" customWidth="1" collapsed="1"/>
    <col min="12550" max="12800" width="9" style="76" collapsed="1"/>
    <col min="12801" max="12801" width="66.5703125" style="76" bestFit="1" customWidth="1" collapsed="1"/>
    <col min="12802" max="12802" width="22.42578125" style="76" bestFit="1" customWidth="1" collapsed="1"/>
    <col min="12803" max="12803" width="21.42578125" style="76" bestFit="1" customWidth="1" collapsed="1"/>
    <col min="12804" max="12804" width="18.85546875" style="76" bestFit="1" customWidth="1" collapsed="1"/>
    <col min="12805" max="12805" width="18.5703125" style="76" bestFit="1" customWidth="1" collapsed="1"/>
    <col min="12806" max="13056" width="9" style="76" collapsed="1"/>
    <col min="13057" max="13057" width="66.5703125" style="76" bestFit="1" customWidth="1" collapsed="1"/>
    <col min="13058" max="13058" width="22.42578125" style="76" bestFit="1" customWidth="1" collapsed="1"/>
    <col min="13059" max="13059" width="21.42578125" style="76" bestFit="1" customWidth="1" collapsed="1"/>
    <col min="13060" max="13060" width="18.85546875" style="76" bestFit="1" customWidth="1" collapsed="1"/>
    <col min="13061" max="13061" width="18.5703125" style="76" bestFit="1" customWidth="1" collapsed="1"/>
    <col min="13062" max="13312" width="9" style="76" collapsed="1"/>
    <col min="13313" max="13313" width="66.5703125" style="76" bestFit="1" customWidth="1" collapsed="1"/>
    <col min="13314" max="13314" width="22.42578125" style="76" bestFit="1" customWidth="1" collapsed="1"/>
    <col min="13315" max="13315" width="21.42578125" style="76" bestFit="1" customWidth="1" collapsed="1"/>
    <col min="13316" max="13316" width="18.85546875" style="76" bestFit="1" customWidth="1" collapsed="1"/>
    <col min="13317" max="13317" width="18.5703125" style="76" bestFit="1" customWidth="1" collapsed="1"/>
    <col min="13318" max="13568" width="9" style="76" collapsed="1"/>
    <col min="13569" max="13569" width="66.5703125" style="76" bestFit="1" customWidth="1" collapsed="1"/>
    <col min="13570" max="13570" width="22.42578125" style="76" bestFit="1" customWidth="1" collapsed="1"/>
    <col min="13571" max="13571" width="21.42578125" style="76" bestFit="1" customWidth="1" collapsed="1"/>
    <col min="13572" max="13572" width="18.85546875" style="76" bestFit="1" customWidth="1" collapsed="1"/>
    <col min="13573" max="13573" width="18.5703125" style="76" bestFit="1" customWidth="1" collapsed="1"/>
    <col min="13574" max="13824" width="9" style="76" collapsed="1"/>
    <col min="13825" max="13825" width="66.5703125" style="76" bestFit="1" customWidth="1" collapsed="1"/>
    <col min="13826" max="13826" width="22.42578125" style="76" bestFit="1" customWidth="1" collapsed="1"/>
    <col min="13827" max="13827" width="21.42578125" style="76" bestFit="1" customWidth="1" collapsed="1"/>
    <col min="13828" max="13828" width="18.85546875" style="76" bestFit="1" customWidth="1" collapsed="1"/>
    <col min="13829" max="13829" width="18.5703125" style="76" bestFit="1" customWidth="1" collapsed="1"/>
    <col min="13830" max="14080" width="9" style="76" collapsed="1"/>
    <col min="14081" max="14081" width="66.5703125" style="76" bestFit="1" customWidth="1" collapsed="1"/>
    <col min="14082" max="14082" width="22.42578125" style="76" bestFit="1" customWidth="1" collapsed="1"/>
    <col min="14083" max="14083" width="21.42578125" style="76" bestFit="1" customWidth="1" collapsed="1"/>
    <col min="14084" max="14084" width="18.85546875" style="76" bestFit="1" customWidth="1" collapsed="1"/>
    <col min="14085" max="14085" width="18.5703125" style="76" bestFit="1" customWidth="1" collapsed="1"/>
    <col min="14086" max="14336" width="9" style="76" collapsed="1"/>
    <col min="14337" max="14337" width="66.5703125" style="76" bestFit="1" customWidth="1" collapsed="1"/>
    <col min="14338" max="14338" width="22.42578125" style="76" bestFit="1" customWidth="1" collapsed="1"/>
    <col min="14339" max="14339" width="21.42578125" style="76" bestFit="1" customWidth="1" collapsed="1"/>
    <col min="14340" max="14340" width="18.85546875" style="76" bestFit="1" customWidth="1" collapsed="1"/>
    <col min="14341" max="14341" width="18.5703125" style="76" bestFit="1" customWidth="1" collapsed="1"/>
    <col min="14342" max="14592" width="9" style="76" collapsed="1"/>
    <col min="14593" max="14593" width="66.5703125" style="76" bestFit="1" customWidth="1" collapsed="1"/>
    <col min="14594" max="14594" width="22.42578125" style="76" bestFit="1" customWidth="1" collapsed="1"/>
    <col min="14595" max="14595" width="21.42578125" style="76" bestFit="1" customWidth="1" collapsed="1"/>
    <col min="14596" max="14596" width="18.85546875" style="76" bestFit="1" customWidth="1" collapsed="1"/>
    <col min="14597" max="14597" width="18.5703125" style="76" bestFit="1" customWidth="1" collapsed="1"/>
    <col min="14598" max="14848" width="9" style="76" collapsed="1"/>
    <col min="14849" max="14849" width="66.5703125" style="76" bestFit="1" customWidth="1" collapsed="1"/>
    <col min="14850" max="14850" width="22.42578125" style="76" bestFit="1" customWidth="1" collapsed="1"/>
    <col min="14851" max="14851" width="21.42578125" style="76" bestFit="1" customWidth="1" collapsed="1"/>
    <col min="14852" max="14852" width="18.85546875" style="76" bestFit="1" customWidth="1" collapsed="1"/>
    <col min="14853" max="14853" width="18.5703125" style="76" bestFit="1" customWidth="1" collapsed="1"/>
    <col min="14854" max="15104" width="9" style="76" collapsed="1"/>
    <col min="15105" max="15105" width="66.5703125" style="76" bestFit="1" customWidth="1" collapsed="1"/>
    <col min="15106" max="15106" width="22.42578125" style="76" bestFit="1" customWidth="1" collapsed="1"/>
    <col min="15107" max="15107" width="21.42578125" style="76" bestFit="1" customWidth="1" collapsed="1"/>
    <col min="15108" max="15108" width="18.85546875" style="76" bestFit="1" customWidth="1" collapsed="1"/>
    <col min="15109" max="15109" width="18.5703125" style="76" bestFit="1" customWidth="1" collapsed="1"/>
    <col min="15110" max="15360" width="9" style="76" collapsed="1"/>
    <col min="15361" max="15361" width="66.5703125" style="76" bestFit="1" customWidth="1" collapsed="1"/>
    <col min="15362" max="15362" width="22.42578125" style="76" bestFit="1" customWidth="1" collapsed="1"/>
    <col min="15363" max="15363" width="21.42578125" style="76" bestFit="1" customWidth="1" collapsed="1"/>
    <col min="15364" max="15364" width="18.85546875" style="76" bestFit="1" customWidth="1" collapsed="1"/>
    <col min="15365" max="15365" width="18.5703125" style="76" bestFit="1" customWidth="1" collapsed="1"/>
    <col min="15366" max="15616" width="9" style="76" collapsed="1"/>
    <col min="15617" max="15617" width="66.5703125" style="76" bestFit="1" customWidth="1" collapsed="1"/>
    <col min="15618" max="15618" width="22.42578125" style="76" bestFit="1" customWidth="1" collapsed="1"/>
    <col min="15619" max="15619" width="21.42578125" style="76" bestFit="1" customWidth="1" collapsed="1"/>
    <col min="15620" max="15620" width="18.85546875" style="76" bestFit="1" customWidth="1" collapsed="1"/>
    <col min="15621" max="15621" width="18.5703125" style="76" bestFit="1" customWidth="1" collapsed="1"/>
    <col min="15622" max="15872" width="9" style="76" collapsed="1"/>
    <col min="15873" max="15873" width="66.5703125" style="76" bestFit="1" customWidth="1" collapsed="1"/>
    <col min="15874" max="15874" width="22.42578125" style="76" bestFit="1" customWidth="1" collapsed="1"/>
    <col min="15875" max="15875" width="21.42578125" style="76" bestFit="1" customWidth="1" collapsed="1"/>
    <col min="15876" max="15876" width="18.85546875" style="76" bestFit="1" customWidth="1" collapsed="1"/>
    <col min="15877" max="15877" width="18.5703125" style="76" bestFit="1" customWidth="1" collapsed="1"/>
    <col min="15878" max="16128" width="9" style="76" collapsed="1"/>
    <col min="16129" max="16129" width="66.5703125" style="76" bestFit="1" customWidth="1" collapsed="1"/>
    <col min="16130" max="16130" width="22.42578125" style="76" bestFit="1" customWidth="1" collapsed="1"/>
    <col min="16131" max="16131" width="21.42578125" style="76" bestFit="1" customWidth="1" collapsed="1"/>
    <col min="16132" max="16132" width="18.85546875" style="76" bestFit="1" customWidth="1" collapsed="1"/>
    <col min="16133" max="16133" width="18.5703125" style="76" bestFit="1" customWidth="1" collapsed="1"/>
    <col min="16134" max="16384" width="9" style="76" collapsed="1"/>
  </cols>
  <sheetData>
    <row r="1" spans="1:6">
      <c r="A1" s="73" t="s">
        <v>119</v>
      </c>
      <c r="B1" s="73" t="s">
        <v>120</v>
      </c>
      <c r="C1" s="74" t="s">
        <v>121</v>
      </c>
      <c r="D1" s="75" t="s">
        <v>122</v>
      </c>
      <c r="E1" s="75" t="s">
        <v>123</v>
      </c>
    </row>
    <row r="2" spans="1:6">
      <c r="A2" s="77" t="s">
        <v>124</v>
      </c>
      <c r="B2" s="78">
        <v>66353</v>
      </c>
      <c r="C2" s="79">
        <v>29405035099.950001</v>
      </c>
      <c r="D2" s="103">
        <v>5.0385000000000004E-3</v>
      </c>
      <c r="E2" s="103">
        <v>0.10771280000000001</v>
      </c>
    </row>
    <row r="3" spans="1:6">
      <c r="A3" s="77" t="s">
        <v>275</v>
      </c>
      <c r="B3" s="78">
        <v>12645</v>
      </c>
      <c r="C3" s="79">
        <v>14617281593.030001</v>
      </c>
      <c r="D3" s="104">
        <v>9.6019999999999992E-4</v>
      </c>
      <c r="E3" s="104">
        <v>5.35442E-2</v>
      </c>
    </row>
    <row r="4" spans="1:6">
      <c r="A4" s="77" t="s">
        <v>127</v>
      </c>
      <c r="B4" s="78">
        <v>10008</v>
      </c>
      <c r="C4" s="79">
        <v>12369896493.049999</v>
      </c>
      <c r="D4" s="104">
        <v>7.5999999999999993E-4</v>
      </c>
      <c r="E4" s="104">
        <v>4.5311899999999995E-2</v>
      </c>
    </row>
    <row r="5" spans="1:6">
      <c r="A5" s="77" t="s">
        <v>126</v>
      </c>
      <c r="B5" s="78">
        <v>20822</v>
      </c>
      <c r="C5" s="79">
        <v>11806173874.129999</v>
      </c>
      <c r="D5" s="103">
        <v>1.5811E-3</v>
      </c>
      <c r="E5" s="103">
        <v>4.3246900000000005E-2</v>
      </c>
    </row>
    <row r="6" spans="1:6">
      <c r="A6" s="77" t="s">
        <v>128</v>
      </c>
      <c r="B6" s="78">
        <v>10397</v>
      </c>
      <c r="C6" s="79">
        <v>9513579686.0400009</v>
      </c>
      <c r="D6" s="103">
        <v>7.8949999999999995E-4</v>
      </c>
      <c r="E6" s="103">
        <v>3.4848999999999998E-2</v>
      </c>
      <c r="F6" s="105">
        <f>SUM(E2:E6)</f>
        <v>0.2846648</v>
      </c>
    </row>
    <row r="7" spans="1:6">
      <c r="A7" s="77" t="s">
        <v>129</v>
      </c>
      <c r="B7" s="78">
        <v>24626</v>
      </c>
      <c r="C7" s="79">
        <v>6699330240.5799999</v>
      </c>
      <c r="D7" s="103">
        <v>1.8699999999999999E-3</v>
      </c>
      <c r="E7" s="103">
        <v>2.4540099999999999E-2</v>
      </c>
    </row>
    <row r="8" spans="1:6">
      <c r="A8" s="77" t="s">
        <v>276</v>
      </c>
      <c r="B8" s="78">
        <v>7622</v>
      </c>
      <c r="C8" s="79">
        <v>5040999557.5600004</v>
      </c>
      <c r="D8" s="104">
        <v>5.7879999999999997E-4</v>
      </c>
      <c r="E8" s="104">
        <v>1.8465599999999999E-2</v>
      </c>
    </row>
    <row r="9" spans="1:6">
      <c r="A9" s="77" t="s">
        <v>132</v>
      </c>
      <c r="B9" s="78">
        <v>10133</v>
      </c>
      <c r="C9" s="79">
        <v>4294755447.9000001</v>
      </c>
      <c r="D9" s="103">
        <v>7.6939999999999995E-4</v>
      </c>
      <c r="E9" s="103">
        <v>1.5731999999999999E-2</v>
      </c>
    </row>
    <row r="10" spans="1:6">
      <c r="A10" s="77" t="s">
        <v>130</v>
      </c>
      <c r="B10" s="78">
        <v>206</v>
      </c>
      <c r="C10" s="79">
        <v>3553902730.7600002</v>
      </c>
      <c r="D10" s="104">
        <v>1.56E-5</v>
      </c>
      <c r="E10" s="104">
        <v>1.3018200000000001E-2</v>
      </c>
    </row>
    <row r="11" spans="1:6">
      <c r="A11" s="77" t="s">
        <v>277</v>
      </c>
      <c r="B11" s="78">
        <v>2729</v>
      </c>
      <c r="C11" s="79">
        <v>3079363549.2199998</v>
      </c>
      <c r="D11" s="104">
        <v>2.0719999999999999E-4</v>
      </c>
      <c r="E11" s="104">
        <v>1.1279900000000001E-2</v>
      </c>
    </row>
    <row r="12" spans="1:6">
      <c r="A12" s="77" t="s">
        <v>278</v>
      </c>
      <c r="B12" s="78">
        <v>155</v>
      </c>
      <c r="C12" s="79">
        <v>2916483132.6700001</v>
      </c>
      <c r="D12" s="104">
        <v>1.1800000000000001E-5</v>
      </c>
      <c r="E12" s="104">
        <v>1.06833E-2</v>
      </c>
    </row>
    <row r="13" spans="1:6">
      <c r="A13" s="77" t="s">
        <v>279</v>
      </c>
      <c r="B13" s="78">
        <v>120</v>
      </c>
      <c r="C13" s="79">
        <v>2764954879.23</v>
      </c>
      <c r="D13" s="104">
        <v>9.0999999999999993E-6</v>
      </c>
      <c r="E13" s="104">
        <v>1.01282E-2</v>
      </c>
    </row>
    <row r="14" spans="1:6">
      <c r="A14" s="77" t="s">
        <v>280</v>
      </c>
      <c r="B14" s="78">
        <v>207</v>
      </c>
      <c r="C14" s="79">
        <v>2632864042.6599998</v>
      </c>
      <c r="D14" s="104">
        <v>1.5699999999999999E-5</v>
      </c>
      <c r="E14" s="104">
        <v>9.6443999999999992E-3</v>
      </c>
    </row>
    <row r="15" spans="1:6">
      <c r="A15" s="77" t="s">
        <v>134</v>
      </c>
      <c r="B15" s="78">
        <v>730</v>
      </c>
      <c r="C15" s="79">
        <v>2302782829.9899998</v>
      </c>
      <c r="D15" s="104">
        <v>5.5399999999999998E-5</v>
      </c>
      <c r="E15" s="104">
        <v>8.4352999999999997E-3</v>
      </c>
    </row>
    <row r="16" spans="1:6">
      <c r="A16" s="77" t="s">
        <v>141</v>
      </c>
      <c r="B16" s="78">
        <v>37139</v>
      </c>
      <c r="C16" s="79">
        <v>2151090018.6399999</v>
      </c>
      <c r="D16" s="104">
        <v>2.8200999999999999E-3</v>
      </c>
      <c r="E16" s="104">
        <v>7.8796000000000005E-3</v>
      </c>
    </row>
    <row r="17" spans="1:5">
      <c r="A17" s="77" t="s">
        <v>150</v>
      </c>
      <c r="B17" s="78">
        <v>2570</v>
      </c>
      <c r="C17" s="79">
        <v>2043291313.1199999</v>
      </c>
      <c r="D17" s="104">
        <v>1.952E-4</v>
      </c>
      <c r="E17" s="104">
        <v>7.4846999999999995E-3</v>
      </c>
    </row>
    <row r="18" spans="1:5">
      <c r="A18" s="77" t="s">
        <v>149</v>
      </c>
      <c r="B18" s="78">
        <v>64563</v>
      </c>
      <c r="C18" s="79">
        <v>1921173837.5799999</v>
      </c>
      <c r="D18" s="103">
        <v>4.9026E-3</v>
      </c>
      <c r="E18" s="103">
        <v>7.0374000000000001E-3</v>
      </c>
    </row>
    <row r="19" spans="1:5">
      <c r="A19" s="77" t="s">
        <v>143</v>
      </c>
      <c r="B19" s="78">
        <v>207112</v>
      </c>
      <c r="C19" s="79">
        <v>1860713738.8800001</v>
      </c>
      <c r="D19" s="104">
        <v>1.5727000000000001E-2</v>
      </c>
      <c r="E19" s="104">
        <v>6.8159000000000006E-3</v>
      </c>
    </row>
    <row r="20" spans="1:5">
      <c r="A20" s="77" t="s">
        <v>152</v>
      </c>
      <c r="B20" s="78">
        <v>74</v>
      </c>
      <c r="C20" s="79">
        <v>1723432101.78</v>
      </c>
      <c r="D20" s="104">
        <v>5.5999999999999997E-6</v>
      </c>
      <c r="E20" s="104">
        <v>6.3131000000000003E-3</v>
      </c>
    </row>
    <row r="21" spans="1:5">
      <c r="A21" s="77" t="s">
        <v>146</v>
      </c>
      <c r="B21" s="78">
        <v>4137</v>
      </c>
      <c r="C21" s="79">
        <v>1709241519.29</v>
      </c>
      <c r="D21" s="104">
        <v>3.1409999999999999E-4</v>
      </c>
      <c r="E21" s="104">
        <v>6.2611000000000003E-3</v>
      </c>
    </row>
    <row r="22" spans="1:5">
      <c r="A22" s="77" t="s">
        <v>281</v>
      </c>
      <c r="B22" s="78">
        <v>3094</v>
      </c>
      <c r="C22" s="79">
        <v>1589976165.98</v>
      </c>
      <c r="D22" s="104">
        <v>2.3499999999999999E-4</v>
      </c>
      <c r="E22" s="104">
        <v>5.824199999999999E-3</v>
      </c>
    </row>
    <row r="23" spans="1:5">
      <c r="A23" s="77" t="s">
        <v>151</v>
      </c>
      <c r="B23" s="78">
        <v>4453</v>
      </c>
      <c r="C23" s="79">
        <v>1584726253.5899999</v>
      </c>
      <c r="D23" s="104">
        <v>3.3809999999999998E-4</v>
      </c>
      <c r="E23" s="104">
        <v>5.8050000000000003E-3</v>
      </c>
    </row>
    <row r="24" spans="1:5">
      <c r="A24" s="77" t="s">
        <v>282</v>
      </c>
      <c r="B24" s="78">
        <v>4145</v>
      </c>
      <c r="C24" s="79">
        <v>1532685593.02</v>
      </c>
      <c r="D24" s="103">
        <v>3.1470000000000001E-4</v>
      </c>
      <c r="E24" s="103">
        <v>5.6143E-3</v>
      </c>
    </row>
    <row r="25" spans="1:5">
      <c r="A25" s="77" t="s">
        <v>136</v>
      </c>
      <c r="B25" s="78">
        <v>4734</v>
      </c>
      <c r="C25" s="79">
        <v>1502229781.25</v>
      </c>
      <c r="D25" s="104">
        <v>3.5950000000000001E-4</v>
      </c>
      <c r="E25" s="104">
        <v>5.5027999999999995E-3</v>
      </c>
    </row>
    <row r="26" spans="1:5">
      <c r="A26" s="85" t="s">
        <v>283</v>
      </c>
      <c r="B26" s="78">
        <v>1573</v>
      </c>
      <c r="C26" s="79">
        <v>1445921919.9000001</v>
      </c>
      <c r="D26" s="104">
        <v>1.2019999999999999E-4</v>
      </c>
      <c r="E26" s="104">
        <v>5.2671999999999997E-3</v>
      </c>
    </row>
    <row r="27" spans="1:5">
      <c r="A27" s="77" t="s">
        <v>140</v>
      </c>
      <c r="B27" s="78">
        <v>7322</v>
      </c>
      <c r="C27" s="79">
        <v>1408755629.01</v>
      </c>
      <c r="D27" s="104">
        <v>5.5599999999999996E-4</v>
      </c>
      <c r="E27" s="104">
        <v>5.1604000000000008E-3</v>
      </c>
    </row>
    <row r="28" spans="1:5">
      <c r="A28" s="77" t="s">
        <v>284</v>
      </c>
      <c r="B28" s="78">
        <v>2742</v>
      </c>
      <c r="C28" s="79">
        <v>1327098282.4000001</v>
      </c>
      <c r="D28" s="104">
        <v>2.0820000000000002E-4</v>
      </c>
      <c r="E28" s="104">
        <v>4.8612999999999998E-3</v>
      </c>
    </row>
    <row r="29" spans="1:5">
      <c r="A29" s="77" t="s">
        <v>155</v>
      </c>
      <c r="B29" s="78">
        <v>2209</v>
      </c>
      <c r="C29" s="79">
        <v>1257434220.98</v>
      </c>
      <c r="D29" s="104">
        <v>1.6770000000000001E-4</v>
      </c>
      <c r="E29" s="104">
        <v>4.6061000000000001E-3</v>
      </c>
    </row>
    <row r="30" spans="1:5">
      <c r="A30" s="77" t="s">
        <v>285</v>
      </c>
      <c r="B30" s="78">
        <v>1108</v>
      </c>
      <c r="C30" s="79">
        <v>1164515507.8299999</v>
      </c>
      <c r="D30" s="104">
        <v>8.4100000000000011E-5</v>
      </c>
      <c r="E30" s="104">
        <v>4.2656999999999999E-3</v>
      </c>
    </row>
    <row r="31" spans="1:5">
      <c r="A31" s="77" t="s">
        <v>286</v>
      </c>
      <c r="B31" s="78">
        <v>18424</v>
      </c>
      <c r="C31" s="79">
        <v>1143875462.2</v>
      </c>
      <c r="D31" s="104">
        <v>1.3990000000000001E-3</v>
      </c>
      <c r="E31" s="104">
        <v>4.1900999999999996E-3</v>
      </c>
    </row>
    <row r="32" spans="1:5">
      <c r="A32" s="77" t="s">
        <v>171</v>
      </c>
      <c r="B32" s="78">
        <v>2174</v>
      </c>
      <c r="C32" s="79">
        <v>1114068127.96</v>
      </c>
      <c r="D32" s="104">
        <v>1.66E-4</v>
      </c>
      <c r="E32" s="104">
        <v>4.0532999999999993E-3</v>
      </c>
    </row>
    <row r="33" spans="1:5">
      <c r="A33" s="77" t="s">
        <v>137</v>
      </c>
      <c r="B33" s="78">
        <v>20696</v>
      </c>
      <c r="C33" s="79">
        <v>1077054175.99</v>
      </c>
      <c r="D33" s="104">
        <v>1.5715000000000002E-3</v>
      </c>
      <c r="E33" s="104">
        <v>3.9452999999999997E-3</v>
      </c>
    </row>
    <row r="34" spans="1:5">
      <c r="A34" s="77" t="s">
        <v>162</v>
      </c>
      <c r="B34" s="78">
        <v>200</v>
      </c>
      <c r="C34" s="79">
        <v>967553608.22000003</v>
      </c>
      <c r="D34" s="104">
        <v>1.52E-5</v>
      </c>
      <c r="E34" s="104">
        <v>3.5442E-3</v>
      </c>
    </row>
    <row r="35" spans="1:5">
      <c r="A35" s="77" t="s">
        <v>158</v>
      </c>
      <c r="B35" s="78">
        <v>764</v>
      </c>
      <c r="C35" s="79">
        <v>928013793.64999998</v>
      </c>
      <c r="D35" s="104">
        <v>5.7999999999999994E-5</v>
      </c>
      <c r="E35" s="104">
        <v>3.3994000000000003E-3</v>
      </c>
    </row>
    <row r="36" spans="1:5">
      <c r="A36" s="77" t="s">
        <v>160</v>
      </c>
      <c r="B36" s="78">
        <v>6194</v>
      </c>
      <c r="C36" s="79">
        <v>896918452.57000005</v>
      </c>
      <c r="D36" s="104">
        <v>4.7030000000000005E-4</v>
      </c>
      <c r="E36" s="104">
        <v>3.2855000000000002E-3</v>
      </c>
    </row>
    <row r="37" spans="1:5">
      <c r="A37" s="77" t="s">
        <v>287</v>
      </c>
      <c r="B37" s="78">
        <v>499</v>
      </c>
      <c r="C37" s="79">
        <v>893275093.66999996</v>
      </c>
      <c r="D37" s="104">
        <v>3.79E-5</v>
      </c>
      <c r="E37" s="104">
        <v>3.2721E-3</v>
      </c>
    </row>
    <row r="38" spans="1:5">
      <c r="A38" s="77" t="s">
        <v>177</v>
      </c>
      <c r="B38" s="78">
        <v>769</v>
      </c>
      <c r="C38" s="79">
        <v>889088412.24000001</v>
      </c>
      <c r="D38" s="104">
        <v>5.8399999999999997E-5</v>
      </c>
      <c r="E38" s="104">
        <v>3.2568000000000002E-3</v>
      </c>
    </row>
    <row r="39" spans="1:5">
      <c r="A39" s="77" t="s">
        <v>189</v>
      </c>
      <c r="B39" s="78">
        <v>313825</v>
      </c>
      <c r="C39" s="79">
        <v>882705392.83000004</v>
      </c>
      <c r="D39" s="104">
        <v>2.3830200000000003E-2</v>
      </c>
      <c r="E39" s="104">
        <v>3.2334E-3</v>
      </c>
    </row>
    <row r="40" spans="1:5">
      <c r="A40" s="77" t="s">
        <v>288</v>
      </c>
      <c r="B40" s="78">
        <v>103</v>
      </c>
      <c r="C40" s="79">
        <v>864975051.99000001</v>
      </c>
      <c r="D40" s="104">
        <v>7.7999999999999999E-6</v>
      </c>
      <c r="E40" s="104">
        <v>3.1685000000000003E-3</v>
      </c>
    </row>
    <row r="41" spans="1:5">
      <c r="A41" s="77" t="s">
        <v>156</v>
      </c>
      <c r="B41" s="78">
        <v>127</v>
      </c>
      <c r="C41" s="79">
        <v>845997862.19000006</v>
      </c>
      <c r="D41" s="103">
        <v>9.5999999999999996E-6</v>
      </c>
      <c r="E41" s="103">
        <v>3.0990000000000002E-3</v>
      </c>
    </row>
    <row r="42" spans="1:5">
      <c r="A42" s="77" t="s">
        <v>165</v>
      </c>
      <c r="B42" s="78">
        <v>24</v>
      </c>
      <c r="C42" s="79">
        <v>840444751.69000006</v>
      </c>
      <c r="D42" s="104">
        <v>1.8000000000000001E-6</v>
      </c>
      <c r="E42" s="104">
        <v>3.0786000000000003E-3</v>
      </c>
    </row>
    <row r="43" spans="1:5">
      <c r="A43" s="77" t="s">
        <v>142</v>
      </c>
      <c r="B43" s="78">
        <v>444</v>
      </c>
      <c r="C43" s="79">
        <v>778467547.88999999</v>
      </c>
      <c r="D43" s="104">
        <v>3.3699999999999999E-5</v>
      </c>
      <c r="E43" s="104">
        <v>2.8516000000000001E-3</v>
      </c>
    </row>
    <row r="44" spans="1:5">
      <c r="A44" s="77" t="s">
        <v>289</v>
      </c>
      <c r="B44" s="78">
        <v>278</v>
      </c>
      <c r="C44" s="79">
        <v>770793543.46000004</v>
      </c>
      <c r="D44" s="104">
        <v>2.1099999999999998E-5</v>
      </c>
      <c r="E44" s="104">
        <v>2.8235000000000001E-3</v>
      </c>
    </row>
    <row r="45" spans="1:5">
      <c r="A45" s="77" t="s">
        <v>290</v>
      </c>
      <c r="B45" s="78">
        <v>2193</v>
      </c>
      <c r="C45" s="79">
        <v>769507374.16999996</v>
      </c>
      <c r="D45" s="104">
        <v>1.6650000000000001E-4</v>
      </c>
      <c r="E45" s="104">
        <v>2.8188000000000002E-3</v>
      </c>
    </row>
    <row r="46" spans="1:5">
      <c r="A46" s="77" t="s">
        <v>164</v>
      </c>
      <c r="B46" s="78">
        <v>1536</v>
      </c>
      <c r="C46" s="79">
        <v>761023695.47000003</v>
      </c>
      <c r="D46" s="103">
        <v>1.166E-4</v>
      </c>
      <c r="E46" s="103">
        <v>2.7877000000000002E-3</v>
      </c>
    </row>
    <row r="47" spans="1:5">
      <c r="A47" s="77" t="s">
        <v>169</v>
      </c>
      <c r="B47" s="78">
        <v>192</v>
      </c>
      <c r="C47" s="79">
        <v>754934014.10000002</v>
      </c>
      <c r="D47" s="104">
        <v>1.4599999999999999E-5</v>
      </c>
      <c r="E47" s="104">
        <v>2.7653999999999999E-3</v>
      </c>
    </row>
    <row r="48" spans="1:5">
      <c r="A48" s="77" t="s">
        <v>291</v>
      </c>
      <c r="B48" s="78">
        <v>1216</v>
      </c>
      <c r="C48" s="79">
        <v>722795893.48000002</v>
      </c>
      <c r="D48" s="104">
        <v>9.2600000000000015E-5</v>
      </c>
      <c r="E48" s="104">
        <v>2.6215000000000001E-3</v>
      </c>
    </row>
    <row r="49" spans="1:5">
      <c r="A49" s="77" t="s">
        <v>182</v>
      </c>
      <c r="B49" s="78">
        <v>2067</v>
      </c>
      <c r="C49" s="79">
        <v>718991955.13999999</v>
      </c>
      <c r="D49" s="104">
        <v>1.5760000000000001E-4</v>
      </c>
      <c r="E49" s="104">
        <v>2.6004999999999999E-3</v>
      </c>
    </row>
    <row r="50" spans="1:5">
      <c r="A50" s="77" t="s">
        <v>159</v>
      </c>
      <c r="B50" s="78">
        <v>2309</v>
      </c>
      <c r="C50" s="79">
        <v>717534628.72000003</v>
      </c>
      <c r="D50" s="104">
        <v>1.7530000000000001E-4</v>
      </c>
      <c r="E50" s="104">
        <v>2.6284000000000004E-3</v>
      </c>
    </row>
    <row r="51" spans="1:5">
      <c r="A51" s="77" t="s">
        <v>173</v>
      </c>
      <c r="B51" s="78">
        <v>1099</v>
      </c>
      <c r="C51" s="79">
        <v>693251139.72000003</v>
      </c>
      <c r="D51" s="104">
        <v>8.3499999999999997E-5</v>
      </c>
      <c r="E51" s="104">
        <v>2.5393999999999998E-3</v>
      </c>
    </row>
    <row r="52" spans="1:5">
      <c r="A52" s="77" t="s">
        <v>213</v>
      </c>
      <c r="B52" s="78">
        <v>409</v>
      </c>
      <c r="C52" s="79">
        <v>645962647.92999995</v>
      </c>
      <c r="D52" s="104">
        <v>3.1099999999999997E-5</v>
      </c>
      <c r="E52" s="104">
        <v>2.3662000000000002E-3</v>
      </c>
    </row>
    <row r="53" spans="1:5">
      <c r="A53" s="77" t="s">
        <v>292</v>
      </c>
      <c r="B53" s="78">
        <v>2158</v>
      </c>
      <c r="C53" s="79">
        <v>640999985.26999998</v>
      </c>
      <c r="D53" s="104">
        <v>1.6389999999999997E-4</v>
      </c>
      <c r="E53" s="104">
        <v>2.3480000000000003E-3</v>
      </c>
    </row>
    <row r="54" spans="1:5">
      <c r="A54" s="77" t="s">
        <v>166</v>
      </c>
      <c r="B54" s="78">
        <v>6157422</v>
      </c>
      <c r="C54" s="79">
        <v>639200143.72000003</v>
      </c>
      <c r="D54" s="104">
        <v>0.46756259999999999</v>
      </c>
      <c r="E54" s="104">
        <v>2.3414E-3</v>
      </c>
    </row>
    <row r="55" spans="1:5">
      <c r="A55" s="77" t="s">
        <v>293</v>
      </c>
      <c r="B55" s="78">
        <v>688</v>
      </c>
      <c r="C55" s="79">
        <v>637407552.63</v>
      </c>
      <c r="D55" s="104">
        <v>5.2599999999999998E-5</v>
      </c>
      <c r="E55" s="104">
        <v>2.3001000000000002E-3</v>
      </c>
    </row>
    <row r="56" spans="1:5">
      <c r="A56" s="77" t="s">
        <v>188</v>
      </c>
      <c r="B56" s="78">
        <v>3630</v>
      </c>
      <c r="C56" s="79">
        <v>620506250.86000001</v>
      </c>
      <c r="D56" s="103">
        <v>2.7690000000000001E-4</v>
      </c>
      <c r="E56" s="103">
        <v>2.2402999999999998E-3</v>
      </c>
    </row>
    <row r="57" spans="1:5">
      <c r="A57" s="77" t="s">
        <v>294</v>
      </c>
      <c r="B57" s="78">
        <v>1504</v>
      </c>
      <c r="C57" s="79">
        <v>613961808.51999998</v>
      </c>
      <c r="D57" s="103">
        <v>1.142E-4</v>
      </c>
      <c r="E57" s="103">
        <v>2.2489999999999997E-3</v>
      </c>
    </row>
    <row r="58" spans="1:5">
      <c r="A58" s="77" t="s">
        <v>218</v>
      </c>
      <c r="B58" s="78">
        <v>762</v>
      </c>
      <c r="C58" s="79">
        <v>606214682.01999998</v>
      </c>
      <c r="D58" s="104">
        <v>5.8100000000000003E-5</v>
      </c>
      <c r="E58" s="104">
        <v>2.1882E-3</v>
      </c>
    </row>
    <row r="59" spans="1:5">
      <c r="A59" s="77" t="s">
        <v>295</v>
      </c>
      <c r="B59" s="78">
        <v>2466</v>
      </c>
      <c r="C59" s="79">
        <v>591883310.01999998</v>
      </c>
      <c r="D59" s="104">
        <v>1.8769999999999998E-4</v>
      </c>
      <c r="E59" s="104">
        <v>2.1390000000000003E-3</v>
      </c>
    </row>
    <row r="60" spans="1:5">
      <c r="A60" s="77" t="s">
        <v>144</v>
      </c>
      <c r="B60" s="78">
        <v>935</v>
      </c>
      <c r="C60" s="79">
        <v>569707504.37</v>
      </c>
      <c r="D60" s="104">
        <v>7.1400000000000001E-5</v>
      </c>
      <c r="E60" s="104">
        <v>2.0517999999999999E-3</v>
      </c>
    </row>
    <row r="61" spans="1:5">
      <c r="A61" s="77" t="s">
        <v>296</v>
      </c>
      <c r="B61" s="78">
        <v>335</v>
      </c>
      <c r="C61" s="79">
        <v>556872920.86000001</v>
      </c>
      <c r="D61" s="104">
        <v>2.5400000000000001E-5</v>
      </c>
      <c r="E61" s="104">
        <v>2.0398999999999999E-3</v>
      </c>
    </row>
    <row r="62" spans="1:5">
      <c r="A62" s="77" t="s">
        <v>297</v>
      </c>
      <c r="B62" s="78">
        <v>56</v>
      </c>
      <c r="C62" s="79">
        <v>546629951.45000005</v>
      </c>
      <c r="D62" s="104">
        <v>4.3000000000000003E-6</v>
      </c>
      <c r="E62" s="104">
        <v>1.9657999999999998E-3</v>
      </c>
    </row>
    <row r="63" spans="1:5">
      <c r="A63" s="77" t="s">
        <v>210</v>
      </c>
      <c r="B63" s="78">
        <v>133</v>
      </c>
      <c r="C63" s="79">
        <v>542892294.96000004</v>
      </c>
      <c r="D63" s="104">
        <v>1.01E-5</v>
      </c>
      <c r="E63" s="104">
        <v>1.9886999999999999E-3</v>
      </c>
    </row>
    <row r="64" spans="1:5">
      <c r="A64" s="77" t="s">
        <v>172</v>
      </c>
      <c r="B64" s="78">
        <v>668</v>
      </c>
      <c r="C64" s="79">
        <v>540062440.73000002</v>
      </c>
      <c r="D64" s="104">
        <v>5.0699999999999999E-5</v>
      </c>
      <c r="E64" s="104">
        <v>1.9783000000000001E-3</v>
      </c>
    </row>
    <row r="65" spans="1:5">
      <c r="A65" s="77" t="s">
        <v>207</v>
      </c>
      <c r="B65" s="78">
        <v>1232</v>
      </c>
      <c r="C65" s="79">
        <v>536933120.31999993</v>
      </c>
      <c r="D65" s="104">
        <v>9.4000000000000008E-5</v>
      </c>
      <c r="E65" s="104">
        <v>1.9317000000000002E-3</v>
      </c>
    </row>
    <row r="66" spans="1:5">
      <c r="A66" s="77" t="s">
        <v>223</v>
      </c>
      <c r="B66" s="78">
        <v>52</v>
      </c>
      <c r="C66" s="79">
        <v>534389494.41000003</v>
      </c>
      <c r="D66" s="104">
        <v>3.9999999999999998E-6</v>
      </c>
      <c r="E66" s="104">
        <v>1.9250000000000001E-3</v>
      </c>
    </row>
    <row r="67" spans="1:5">
      <c r="A67" s="77" t="s">
        <v>298</v>
      </c>
      <c r="B67" s="78">
        <v>3324</v>
      </c>
      <c r="C67" s="79">
        <v>532336968.68000001</v>
      </c>
      <c r="D67" s="104">
        <v>2.5379999999999999E-4</v>
      </c>
      <c r="E67" s="104">
        <v>1.9142999999999999E-3</v>
      </c>
    </row>
    <row r="68" spans="1:5">
      <c r="A68" s="77" t="s">
        <v>299</v>
      </c>
      <c r="B68" s="78">
        <v>830</v>
      </c>
      <c r="C68" s="79">
        <v>529146477.52999997</v>
      </c>
      <c r="D68" s="103">
        <v>6.3E-5</v>
      </c>
      <c r="E68" s="103">
        <v>1.9383E-3</v>
      </c>
    </row>
    <row r="69" spans="1:5">
      <c r="A69" s="77" t="s">
        <v>202</v>
      </c>
      <c r="B69" s="78">
        <v>192</v>
      </c>
      <c r="C69" s="79">
        <v>517908128.19</v>
      </c>
      <c r="D69" s="104">
        <v>1.4599999999999999E-5</v>
      </c>
      <c r="E69" s="104">
        <v>1.8970999999999999E-3</v>
      </c>
    </row>
    <row r="70" spans="1:5">
      <c r="A70" s="77" t="s">
        <v>300</v>
      </c>
      <c r="B70" s="78">
        <v>1917</v>
      </c>
      <c r="C70" s="79">
        <v>517114023.62</v>
      </c>
      <c r="D70" s="104">
        <v>1.4559999999999999E-4</v>
      </c>
      <c r="E70" s="104">
        <v>1.8942E-3</v>
      </c>
    </row>
    <row r="71" spans="1:5">
      <c r="A71" s="77" t="s">
        <v>191</v>
      </c>
      <c r="B71" s="78">
        <v>843</v>
      </c>
      <c r="C71" s="79">
        <v>516025384.51999998</v>
      </c>
      <c r="D71" s="104">
        <v>6.4399999999999993E-5</v>
      </c>
      <c r="E71" s="104">
        <v>1.8564999999999999E-3</v>
      </c>
    </row>
    <row r="72" spans="1:5">
      <c r="A72" s="77" t="s">
        <v>179</v>
      </c>
      <c r="B72" s="78">
        <v>101</v>
      </c>
      <c r="C72" s="79">
        <v>499549010.23000002</v>
      </c>
      <c r="D72" s="104">
        <v>7.6999999999999991E-6</v>
      </c>
      <c r="E72" s="104">
        <v>1.8299000000000002E-3</v>
      </c>
    </row>
    <row r="73" spans="1:5">
      <c r="A73" s="77" t="s">
        <v>193</v>
      </c>
      <c r="B73" s="78">
        <v>20267</v>
      </c>
      <c r="C73" s="79">
        <v>478876378.69</v>
      </c>
      <c r="D73" s="104">
        <v>1.539E-3</v>
      </c>
      <c r="E73" s="104">
        <v>1.7542E-3</v>
      </c>
    </row>
    <row r="74" spans="1:5">
      <c r="A74" s="77" t="s">
        <v>301</v>
      </c>
      <c r="B74" s="78">
        <v>656</v>
      </c>
      <c r="C74" s="79">
        <v>461627451.16000003</v>
      </c>
      <c r="D74" s="104">
        <v>4.9799999999999998E-5</v>
      </c>
      <c r="E74" s="104">
        <v>1.691E-3</v>
      </c>
    </row>
    <row r="75" spans="1:5">
      <c r="A75" s="77" t="s">
        <v>302</v>
      </c>
      <c r="B75" s="78">
        <v>1193</v>
      </c>
      <c r="C75" s="79">
        <v>443143713.48000002</v>
      </c>
      <c r="D75" s="104">
        <v>9.0600000000000007E-5</v>
      </c>
      <c r="E75" s="104">
        <v>1.6233E-3</v>
      </c>
    </row>
    <row r="76" spans="1:5">
      <c r="A76" s="77" t="s">
        <v>214</v>
      </c>
      <c r="B76" s="78">
        <v>212</v>
      </c>
      <c r="C76" s="79">
        <v>436644793.31999999</v>
      </c>
      <c r="D76" s="104">
        <v>1.6100000000000002E-5</v>
      </c>
      <c r="E76" s="104">
        <v>1.5995E-3</v>
      </c>
    </row>
    <row r="77" spans="1:5">
      <c r="A77" s="77" t="s">
        <v>303</v>
      </c>
      <c r="B77" s="78">
        <v>1139</v>
      </c>
      <c r="C77" s="79">
        <v>419996570.77999997</v>
      </c>
      <c r="D77" s="104">
        <v>8.7000000000000001E-5</v>
      </c>
      <c r="E77" s="104">
        <v>1.5045E-3</v>
      </c>
    </row>
    <row r="78" spans="1:5">
      <c r="A78" s="77" t="s">
        <v>304</v>
      </c>
      <c r="B78" s="78">
        <v>634</v>
      </c>
      <c r="C78" s="79">
        <v>409086090.30000001</v>
      </c>
      <c r="D78" s="104">
        <v>4.8100000000000004E-5</v>
      </c>
      <c r="E78" s="104">
        <v>1.4985E-3</v>
      </c>
    </row>
    <row r="79" spans="1:5">
      <c r="A79" s="77" t="s">
        <v>305</v>
      </c>
      <c r="B79" s="78">
        <v>125</v>
      </c>
      <c r="C79" s="79">
        <v>405662893.94999999</v>
      </c>
      <c r="D79" s="104">
        <v>9.5000000000000005E-6</v>
      </c>
      <c r="E79" s="104">
        <v>1.4860000000000001E-3</v>
      </c>
    </row>
    <row r="80" spans="1:5">
      <c r="A80" s="77" t="s">
        <v>306</v>
      </c>
      <c r="B80" s="78">
        <v>612</v>
      </c>
      <c r="C80" s="79">
        <v>378395964.45999998</v>
      </c>
      <c r="D80" s="104">
        <v>4.6499999999999999E-5</v>
      </c>
      <c r="E80" s="104">
        <v>1.3861000000000001E-3</v>
      </c>
    </row>
    <row r="81" spans="1:5">
      <c r="A81" s="77" t="s">
        <v>199</v>
      </c>
      <c r="B81" s="78">
        <v>1555</v>
      </c>
      <c r="C81" s="79">
        <v>376039697.85000002</v>
      </c>
      <c r="D81" s="104">
        <v>1.181E-4</v>
      </c>
      <c r="E81" s="104">
        <v>1.3775E-3</v>
      </c>
    </row>
    <row r="82" spans="1:5">
      <c r="A82" s="77" t="s">
        <v>307</v>
      </c>
      <c r="B82" s="78">
        <v>8</v>
      </c>
      <c r="C82" s="79">
        <v>373996218</v>
      </c>
      <c r="D82" s="104">
        <v>5.9999999999999997E-7</v>
      </c>
      <c r="E82" s="104">
        <v>1.3700000000000001E-3</v>
      </c>
    </row>
    <row r="83" spans="1:5">
      <c r="A83" s="77" t="s">
        <v>308</v>
      </c>
      <c r="B83" s="78">
        <v>2252</v>
      </c>
      <c r="C83" s="79">
        <v>371558518.06999999</v>
      </c>
      <c r="D83" s="104">
        <v>1.7100000000000001E-4</v>
      </c>
      <c r="E83" s="104">
        <v>1.361E-3</v>
      </c>
    </row>
    <row r="84" spans="1:5">
      <c r="A84" s="77" t="s">
        <v>309</v>
      </c>
      <c r="B84" s="78">
        <v>75</v>
      </c>
      <c r="C84" s="79">
        <v>355897098.88999999</v>
      </c>
      <c r="D84" s="104">
        <v>5.6999999999999996E-6</v>
      </c>
      <c r="E84" s="104">
        <v>1.3037000000000001E-3</v>
      </c>
    </row>
    <row r="85" spans="1:5">
      <c r="A85" s="77" t="s">
        <v>310</v>
      </c>
      <c r="B85" s="78">
        <v>1473</v>
      </c>
      <c r="C85" s="79">
        <v>351129648.56</v>
      </c>
      <c r="D85" s="104">
        <v>1.1190000000000001E-4</v>
      </c>
      <c r="E85" s="104">
        <v>1.2862000000000001E-3</v>
      </c>
    </row>
    <row r="86" spans="1:5">
      <c r="A86" s="77" t="s">
        <v>311</v>
      </c>
      <c r="B86" s="78">
        <v>54</v>
      </c>
      <c r="C86" s="79">
        <v>350708878.12</v>
      </c>
      <c r="D86" s="104">
        <v>4.0999999999999997E-6</v>
      </c>
      <c r="E86" s="104">
        <v>1.2846999999999999E-3</v>
      </c>
    </row>
    <row r="87" spans="1:5">
      <c r="A87" s="77" t="s">
        <v>312</v>
      </c>
      <c r="B87" s="78">
        <v>17150</v>
      </c>
      <c r="C87" s="79">
        <v>345088064.70999998</v>
      </c>
      <c r="D87" s="104">
        <v>1.3023000000000002E-3</v>
      </c>
      <c r="E87" s="104">
        <v>1.2641E-3</v>
      </c>
    </row>
    <row r="88" spans="1:5">
      <c r="A88" s="77" t="s">
        <v>313</v>
      </c>
      <c r="B88" s="78">
        <v>4466</v>
      </c>
      <c r="C88" s="79">
        <v>332482774.01999998</v>
      </c>
      <c r="D88" s="104">
        <v>3.391E-4</v>
      </c>
      <c r="E88" s="104">
        <v>1.2179000000000001E-3</v>
      </c>
    </row>
    <row r="89" spans="1:5">
      <c r="A89" s="77" t="s">
        <v>236</v>
      </c>
      <c r="B89" s="78">
        <v>13</v>
      </c>
      <c r="C89" s="79">
        <v>321500000</v>
      </c>
      <c r="D89" s="103">
        <v>9.9999999999999995E-7</v>
      </c>
      <c r="E89" s="103">
        <v>1.1777000000000001E-3</v>
      </c>
    </row>
    <row r="90" spans="1:5">
      <c r="A90" s="77" t="s">
        <v>180</v>
      </c>
      <c r="B90" s="78">
        <v>1440</v>
      </c>
      <c r="C90" s="79">
        <v>321444446.31</v>
      </c>
      <c r="D90" s="104">
        <v>1.093E-4</v>
      </c>
      <c r="E90" s="104">
        <v>1.1774999999999999E-3</v>
      </c>
    </row>
    <row r="91" spans="1:5">
      <c r="A91" s="77" t="s">
        <v>314</v>
      </c>
      <c r="B91" s="78">
        <v>294</v>
      </c>
      <c r="C91" s="79">
        <v>321381315.76999998</v>
      </c>
      <c r="D91" s="104">
        <v>2.2300000000000003E-5</v>
      </c>
      <c r="E91" s="104">
        <v>1.1772E-3</v>
      </c>
    </row>
    <row r="92" spans="1:5">
      <c r="A92" s="77" t="s">
        <v>315</v>
      </c>
      <c r="B92" s="78">
        <v>1245</v>
      </c>
      <c r="C92" s="79">
        <v>309631515.24000001</v>
      </c>
      <c r="D92" s="104">
        <v>9.4500000000000007E-5</v>
      </c>
      <c r="E92" s="104">
        <v>1.1342000000000001E-3</v>
      </c>
    </row>
    <row r="93" spans="1:5">
      <c r="A93" s="77" t="s">
        <v>316</v>
      </c>
      <c r="B93" s="78">
        <v>89</v>
      </c>
      <c r="C93" s="79">
        <v>294673562.68000001</v>
      </c>
      <c r="D93" s="104">
        <v>6.8000000000000001E-6</v>
      </c>
      <c r="E93" s="104">
        <v>1.0793999999999999E-3</v>
      </c>
    </row>
    <row r="94" spans="1:5">
      <c r="A94" s="77" t="s">
        <v>317</v>
      </c>
      <c r="B94" s="78">
        <v>136</v>
      </c>
      <c r="C94" s="79">
        <v>277992376.98000002</v>
      </c>
      <c r="D94" s="103">
        <v>1.0300000000000001E-5</v>
      </c>
      <c r="E94" s="103">
        <v>1.0183E-3</v>
      </c>
    </row>
    <row r="95" spans="1:5">
      <c r="A95" s="77" t="s">
        <v>318</v>
      </c>
      <c r="B95" s="78">
        <v>126</v>
      </c>
      <c r="C95" s="79">
        <v>273535190.07999998</v>
      </c>
      <c r="D95" s="104">
        <v>9.5999999999999996E-6</v>
      </c>
      <c r="E95" s="104">
        <v>1.0020000000000001E-3</v>
      </c>
    </row>
    <row r="96" spans="1:5">
      <c r="A96" s="77" t="s">
        <v>319</v>
      </c>
      <c r="B96" s="78">
        <v>3440</v>
      </c>
      <c r="C96" s="79">
        <v>272759476.23000002</v>
      </c>
      <c r="D96" s="104">
        <v>2.6120000000000001E-4</v>
      </c>
      <c r="E96" s="104">
        <v>9.9909999999999994E-4</v>
      </c>
    </row>
    <row r="97" spans="1:5">
      <c r="A97" s="77" t="s">
        <v>320</v>
      </c>
      <c r="B97" s="78">
        <v>167</v>
      </c>
      <c r="C97" s="79">
        <v>269299574.69999999</v>
      </c>
      <c r="D97" s="104">
        <v>1.27E-5</v>
      </c>
      <c r="E97" s="104">
        <v>9.8649999999999996E-4</v>
      </c>
    </row>
    <row r="98" spans="1:5">
      <c r="A98" s="77" t="s">
        <v>212</v>
      </c>
      <c r="B98" s="78">
        <v>12</v>
      </c>
      <c r="C98" s="79">
        <v>266700000</v>
      </c>
      <c r="D98" s="104">
        <v>9.0000000000000007E-7</v>
      </c>
      <c r="E98" s="104">
        <v>9.7689999999999995E-4</v>
      </c>
    </row>
    <row r="99" spans="1:5">
      <c r="A99" s="77" t="s">
        <v>196</v>
      </c>
      <c r="B99" s="78">
        <v>482</v>
      </c>
      <c r="C99" s="79">
        <v>265650029.84</v>
      </c>
      <c r="D99" s="104">
        <v>3.6600000000000002E-5</v>
      </c>
      <c r="E99" s="104">
        <v>9.7309999999999996E-4</v>
      </c>
    </row>
    <row r="100" spans="1:5" ht="15">
      <c r="A100" s="85" t="s">
        <v>321</v>
      </c>
      <c r="B100" s="85">
        <v>90</v>
      </c>
      <c r="C100" s="83">
        <v>257451581.21000001</v>
      </c>
      <c r="D100" s="106">
        <v>6.9E-6</v>
      </c>
      <c r="E100" s="106">
        <v>9.0679999999999992E-4</v>
      </c>
    </row>
    <row r="101" spans="1:5" ht="15">
      <c r="A101" s="85" t="s">
        <v>322</v>
      </c>
      <c r="B101" s="82">
        <v>11986</v>
      </c>
      <c r="C101" s="83">
        <v>256632740.94999999</v>
      </c>
      <c r="D101" s="106">
        <v>9.2100000000000005E-4</v>
      </c>
      <c r="E101" s="106">
        <v>9.0390000000000002E-4</v>
      </c>
    </row>
  </sheetData>
  <autoFilter ref="A1:E101" xr:uid="{24CA8FC5-739A-489D-9189-E5AC966C649E}">
    <sortState xmlns:xlrd2="http://schemas.microsoft.com/office/spreadsheetml/2017/richdata2" ref="A2:F134">
      <sortCondition descending="1" ref="C1:C134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60E4-105C-4914-9A9B-5FC6109A6386}">
  <dimension ref="A1:G104"/>
  <sheetViews>
    <sheetView workbookViewId="0">
      <pane ySplit="1" topLeftCell="A2" activePane="bottomLeft" state="frozen"/>
      <selection activeCell="A2" sqref="A2"/>
      <selection pane="bottomLeft" activeCell="G3" sqref="G3"/>
    </sheetView>
  </sheetViews>
  <sheetFormatPr defaultColWidth="9" defaultRowHeight="12.75"/>
  <cols>
    <col min="1" max="1" width="59.140625" style="76" bestFit="1" customWidth="1" collapsed="1"/>
    <col min="2" max="2" width="21.42578125" style="76" bestFit="1" customWidth="1" collapsed="1"/>
    <col min="3" max="3" width="20.28515625" style="89" bestFit="1" customWidth="1" collapsed="1"/>
    <col min="4" max="4" width="18.28515625" style="81" bestFit="1" customWidth="1" collapsed="1"/>
    <col min="5" max="5" width="17.7109375" style="81" bestFit="1" customWidth="1" collapsed="1"/>
    <col min="6" max="6" width="9" style="76" collapsed="1"/>
    <col min="7" max="7" width="18.5703125" style="76" bestFit="1" customWidth="1" collapsed="1"/>
    <col min="8" max="16384" width="9" style="76" collapsed="1"/>
  </cols>
  <sheetData>
    <row r="1" spans="1:7">
      <c r="A1" s="73" t="s">
        <v>119</v>
      </c>
      <c r="B1" s="73" t="s">
        <v>120</v>
      </c>
      <c r="C1" s="74" t="s">
        <v>121</v>
      </c>
      <c r="D1" s="75" t="s">
        <v>122</v>
      </c>
      <c r="E1" s="75" t="s">
        <v>123</v>
      </c>
    </row>
    <row r="2" spans="1:7">
      <c r="A2" s="77" t="s">
        <v>124</v>
      </c>
      <c r="B2" s="78">
        <v>57701</v>
      </c>
      <c r="C2" s="79">
        <v>47073503159.870003</v>
      </c>
      <c r="D2" s="80">
        <v>8.1568962689999999E-4</v>
      </c>
      <c r="E2" s="80">
        <v>0.1214582699362</v>
      </c>
      <c r="G2" s="89">
        <f>C2/E2</f>
        <v>387569353528.55701</v>
      </c>
    </row>
    <row r="3" spans="1:7">
      <c r="A3" s="77" t="s">
        <v>125</v>
      </c>
      <c r="B3" s="78">
        <v>18211</v>
      </c>
      <c r="C3" s="79">
        <v>26317459541.82</v>
      </c>
      <c r="D3" s="80">
        <v>2.574396249E-4</v>
      </c>
      <c r="E3" s="80">
        <v>6.7903871403200006E-2</v>
      </c>
      <c r="G3" s="89">
        <f>C3/E3</f>
        <v>387569353528.49078</v>
      </c>
    </row>
    <row r="4" spans="1:7">
      <c r="A4" s="77" t="s">
        <v>126</v>
      </c>
      <c r="B4" s="78">
        <v>14144</v>
      </c>
      <c r="C4" s="79">
        <v>16504393194.860001</v>
      </c>
      <c r="D4" s="80">
        <v>1.999465188E-4</v>
      </c>
      <c r="E4" s="80">
        <v>4.2584360823699999E-2</v>
      </c>
    </row>
    <row r="5" spans="1:7">
      <c r="A5" s="77" t="s">
        <v>127</v>
      </c>
      <c r="B5" s="78">
        <v>11949</v>
      </c>
      <c r="C5" s="79">
        <v>15613250767.51</v>
      </c>
      <c r="D5" s="80">
        <v>1.689169226E-4</v>
      </c>
      <c r="E5" s="80">
        <v>4.0285049953899997E-2</v>
      </c>
    </row>
    <row r="6" spans="1:7">
      <c r="A6" s="77" t="s">
        <v>128</v>
      </c>
      <c r="B6" s="78">
        <v>11722</v>
      </c>
      <c r="C6" s="79">
        <v>14182732150</v>
      </c>
      <c r="D6" s="80">
        <v>1.6570793929999999E-4</v>
      </c>
      <c r="E6" s="80">
        <v>3.6594049609099996E-2</v>
      </c>
      <c r="F6" s="81">
        <f>SUM(E2:E6)</f>
        <v>0.30882560172609996</v>
      </c>
    </row>
    <row r="7" spans="1:7">
      <c r="A7" s="77" t="s">
        <v>129</v>
      </c>
      <c r="B7" s="78">
        <v>17813</v>
      </c>
      <c r="C7" s="79">
        <v>9262915698.3700008</v>
      </c>
      <c r="D7" s="80">
        <v>2.5181330179999996E-4</v>
      </c>
      <c r="E7" s="80">
        <v>2.3900021025999998E-2</v>
      </c>
    </row>
    <row r="8" spans="1:7">
      <c r="A8" s="77" t="s">
        <v>130</v>
      </c>
      <c r="B8" s="78">
        <v>107</v>
      </c>
      <c r="C8" s="79">
        <v>6723695162.0900002</v>
      </c>
      <c r="D8" s="80">
        <v>1.5126044999999999E-6</v>
      </c>
      <c r="E8" s="80">
        <v>1.7348366430100001E-2</v>
      </c>
    </row>
    <row r="9" spans="1:7">
      <c r="A9" s="77" t="s">
        <v>131</v>
      </c>
      <c r="B9" s="78">
        <v>3068</v>
      </c>
      <c r="C9" s="79">
        <v>6637043093.9799995</v>
      </c>
      <c r="D9" s="80">
        <v>4.33707522E-5</v>
      </c>
      <c r="E9" s="80">
        <v>1.7124788205100001E-2</v>
      </c>
    </row>
    <row r="10" spans="1:7">
      <c r="A10" s="77" t="s">
        <v>132</v>
      </c>
      <c r="B10" s="78">
        <v>8611</v>
      </c>
      <c r="C10" s="79">
        <v>6157554471.6899996</v>
      </c>
      <c r="D10" s="80">
        <v>1.21729318E-4</v>
      </c>
      <c r="E10" s="80">
        <v>1.58876196367E-2</v>
      </c>
    </row>
    <row r="11" spans="1:7">
      <c r="A11" s="77" t="s">
        <v>133</v>
      </c>
      <c r="B11" s="78">
        <v>8498</v>
      </c>
      <c r="C11" s="79">
        <v>6145463543.3599997</v>
      </c>
      <c r="D11" s="80">
        <v>1.2013189459999999E-4</v>
      </c>
      <c r="E11" s="80">
        <v>1.5856422824500001E-2</v>
      </c>
    </row>
    <row r="12" spans="1:7">
      <c r="A12" s="77" t="s">
        <v>134</v>
      </c>
      <c r="B12" s="78">
        <v>806</v>
      </c>
      <c r="C12" s="79">
        <v>3341138608.3099999</v>
      </c>
      <c r="D12" s="80">
        <v>1.13940112E-5</v>
      </c>
      <c r="E12" s="80">
        <v>8.6207502680000006E-3</v>
      </c>
    </row>
    <row r="13" spans="1:7">
      <c r="A13" s="77" t="s">
        <v>135</v>
      </c>
      <c r="B13" s="78">
        <v>392</v>
      </c>
      <c r="C13" s="79">
        <v>3325445284.1100001</v>
      </c>
      <c r="D13" s="80">
        <v>5.5415042000000002E-6</v>
      </c>
      <c r="E13" s="80">
        <v>8.5802586139000006E-3</v>
      </c>
    </row>
    <row r="14" spans="1:7">
      <c r="A14" s="77" t="s">
        <v>136</v>
      </c>
      <c r="B14" s="78">
        <v>7146</v>
      </c>
      <c r="C14" s="79">
        <v>3304744118.9899998</v>
      </c>
      <c r="D14" s="80">
        <v>1.010193597E-4</v>
      </c>
      <c r="E14" s="80">
        <v>8.5268458120000001E-3</v>
      </c>
    </row>
    <row r="15" spans="1:7">
      <c r="A15" s="77" t="s">
        <v>137</v>
      </c>
      <c r="B15" s="78">
        <v>36363</v>
      </c>
      <c r="C15" s="79">
        <v>3064660687.2800002</v>
      </c>
      <c r="D15" s="80">
        <v>5.1404519679999999E-4</v>
      </c>
      <c r="E15" s="80">
        <v>7.9073865345000004E-3</v>
      </c>
    </row>
    <row r="16" spans="1:7">
      <c r="A16" s="77" t="s">
        <v>138</v>
      </c>
      <c r="B16" s="78">
        <v>106</v>
      </c>
      <c r="C16" s="79">
        <v>3023585698.8299999</v>
      </c>
      <c r="D16" s="80">
        <v>1.4984680000000001E-6</v>
      </c>
      <c r="E16" s="80">
        <v>7.8014055323999999E-3</v>
      </c>
    </row>
    <row r="17" spans="1:5">
      <c r="A17" s="77" t="s">
        <v>139</v>
      </c>
      <c r="B17" s="78">
        <v>2970</v>
      </c>
      <c r="C17" s="79">
        <v>3013705511.4699998</v>
      </c>
      <c r="D17" s="80">
        <v>4.1985376199999997E-5</v>
      </c>
      <c r="E17" s="80">
        <v>7.7759128372999996E-3</v>
      </c>
    </row>
    <row r="18" spans="1:5">
      <c r="A18" s="77" t="s">
        <v>140</v>
      </c>
      <c r="B18" s="78">
        <v>13428</v>
      </c>
      <c r="C18" s="79">
        <v>2863076285.5599999</v>
      </c>
      <c r="D18" s="80">
        <v>1.898247918E-4</v>
      </c>
      <c r="E18" s="80">
        <v>7.3872618139000003E-3</v>
      </c>
    </row>
    <row r="19" spans="1:5">
      <c r="A19" s="77" t="s">
        <v>141</v>
      </c>
      <c r="B19" s="78">
        <v>33952</v>
      </c>
      <c r="C19" s="79">
        <v>2720562307.1500001</v>
      </c>
      <c r="D19" s="80">
        <v>4.7996211869999998E-4</v>
      </c>
      <c r="E19" s="80">
        <v>7.0195496171000004E-3</v>
      </c>
    </row>
    <row r="20" spans="1:5">
      <c r="A20" s="77" t="s">
        <v>142</v>
      </c>
      <c r="B20" s="78">
        <v>234</v>
      </c>
      <c r="C20" s="79">
        <v>2538732048.8400002</v>
      </c>
      <c r="D20" s="80">
        <v>3.3079386999999999E-6</v>
      </c>
      <c r="E20" s="80">
        <v>6.5503942087000002E-3</v>
      </c>
    </row>
    <row r="21" spans="1:5">
      <c r="A21" s="77" t="s">
        <v>143</v>
      </c>
      <c r="B21" s="78">
        <v>406082</v>
      </c>
      <c r="C21" s="79">
        <v>2360611691.79</v>
      </c>
      <c r="D21" s="80">
        <v>5.7405742547999997E-3</v>
      </c>
      <c r="E21" s="80">
        <v>6.0908110258999998E-3</v>
      </c>
    </row>
    <row r="22" spans="1:5">
      <c r="A22" s="77" t="s">
        <v>144</v>
      </c>
      <c r="B22" s="78">
        <v>2019</v>
      </c>
      <c r="C22" s="79">
        <v>2219616365.27</v>
      </c>
      <c r="D22" s="80">
        <v>2.8541573899999999E-5</v>
      </c>
      <c r="E22" s="80">
        <v>5.7270172294999998E-3</v>
      </c>
    </row>
    <row r="23" spans="1:5">
      <c r="A23" s="77" t="s">
        <v>145</v>
      </c>
      <c r="B23" s="78">
        <v>53</v>
      </c>
      <c r="C23" s="79">
        <v>2180116348.9299998</v>
      </c>
      <c r="D23" s="80">
        <v>7.4923400000000005E-7</v>
      </c>
      <c r="E23" s="80">
        <v>5.6250999442999999E-3</v>
      </c>
    </row>
    <row r="24" spans="1:5">
      <c r="A24" s="77" t="s">
        <v>146</v>
      </c>
      <c r="B24" s="78">
        <v>3217</v>
      </c>
      <c r="C24" s="79">
        <v>2075204411.0999999</v>
      </c>
      <c r="D24" s="80">
        <v>4.5477089299999997E-5</v>
      </c>
      <c r="E24" s="80">
        <v>5.3544079071000004E-3</v>
      </c>
    </row>
    <row r="25" spans="1:5">
      <c r="A25" s="77" t="s">
        <v>147</v>
      </c>
      <c r="B25" s="78">
        <v>2572</v>
      </c>
      <c r="C25" s="79">
        <v>1909090473.2</v>
      </c>
      <c r="D25" s="80">
        <v>3.6359053099999999E-5</v>
      </c>
      <c r="E25" s="80">
        <v>4.9258034873000001E-3</v>
      </c>
    </row>
    <row r="26" spans="1:5">
      <c r="A26" s="77" t="s">
        <v>148</v>
      </c>
      <c r="B26" s="78">
        <v>580</v>
      </c>
      <c r="C26" s="79">
        <v>1866569587.7</v>
      </c>
      <c r="D26" s="80">
        <v>8.1991644000000007E-6</v>
      </c>
      <c r="E26" s="80">
        <v>4.8160918058000003E-3</v>
      </c>
    </row>
    <row r="27" spans="1:5">
      <c r="A27" s="77" t="s">
        <v>149</v>
      </c>
      <c r="B27" s="78">
        <v>239865</v>
      </c>
      <c r="C27" s="79">
        <v>1809842141.1500001</v>
      </c>
      <c r="D27" s="80">
        <v>3.3908492463E-3</v>
      </c>
      <c r="E27" s="80">
        <v>4.6697245916999999E-3</v>
      </c>
    </row>
    <row r="28" spans="1:5">
      <c r="A28" s="77" t="s">
        <v>150</v>
      </c>
      <c r="B28" s="78">
        <v>5968</v>
      </c>
      <c r="C28" s="79">
        <v>1724170323.28</v>
      </c>
      <c r="D28" s="80">
        <v>8.43665741E-5</v>
      </c>
      <c r="E28" s="80">
        <v>4.4486755921000001E-3</v>
      </c>
    </row>
    <row r="29" spans="1:5">
      <c r="A29" s="77" t="s">
        <v>151</v>
      </c>
      <c r="B29" s="78">
        <v>5406</v>
      </c>
      <c r="C29" s="79">
        <v>1707289087.6600001</v>
      </c>
      <c r="D29" s="80">
        <v>7.6421866600000004E-5</v>
      </c>
      <c r="E29" s="80">
        <v>4.4051189087000002E-3</v>
      </c>
    </row>
    <row r="30" spans="1:5">
      <c r="A30" s="77" t="s">
        <v>152</v>
      </c>
      <c r="B30" s="78">
        <v>53</v>
      </c>
      <c r="C30" s="79">
        <v>1695877793.4400001</v>
      </c>
      <c r="D30" s="80">
        <v>7.4923400000000005E-7</v>
      </c>
      <c r="E30" s="80">
        <v>4.3756756771000001E-3</v>
      </c>
    </row>
    <row r="31" spans="1:5">
      <c r="A31" s="77" t="s">
        <v>153</v>
      </c>
      <c r="B31" s="78">
        <v>17</v>
      </c>
      <c r="C31" s="79">
        <v>1645275200</v>
      </c>
      <c r="D31" s="80">
        <v>2.403203E-7</v>
      </c>
      <c r="E31" s="80">
        <v>4.2451117072000001E-3</v>
      </c>
    </row>
    <row r="32" spans="1:5">
      <c r="A32" s="77" t="s">
        <v>154</v>
      </c>
      <c r="B32" s="78">
        <v>2407</v>
      </c>
      <c r="C32" s="79">
        <v>1494915227.77</v>
      </c>
      <c r="D32" s="80">
        <v>3.4026532200000001E-5</v>
      </c>
      <c r="E32" s="80">
        <v>3.8571554075999999E-3</v>
      </c>
    </row>
    <row r="33" spans="1:5">
      <c r="A33" s="77" t="s">
        <v>155</v>
      </c>
      <c r="B33" s="78">
        <v>2036</v>
      </c>
      <c r="C33" s="79">
        <v>1490293935.0699999</v>
      </c>
      <c r="D33" s="80">
        <v>2.8781894300000001E-5</v>
      </c>
      <c r="E33" s="80">
        <v>3.8452316249999998E-3</v>
      </c>
    </row>
    <row r="34" spans="1:5">
      <c r="A34" s="77" t="s">
        <v>156</v>
      </c>
      <c r="B34" s="78">
        <v>290</v>
      </c>
      <c r="C34" s="79">
        <v>1414323692.71</v>
      </c>
      <c r="D34" s="80">
        <v>4.0995822000000003E-6</v>
      </c>
      <c r="E34" s="80">
        <v>3.6492144692000001E-3</v>
      </c>
    </row>
    <row r="35" spans="1:5">
      <c r="A35" s="77" t="s">
        <v>157</v>
      </c>
      <c r="B35" s="78">
        <v>14172</v>
      </c>
      <c r="C35" s="79">
        <v>1376683754.05</v>
      </c>
      <c r="D35" s="80">
        <v>2.003423406E-4</v>
      </c>
      <c r="E35" s="80">
        <v>3.5520965255000001E-3</v>
      </c>
    </row>
    <row r="36" spans="1:5">
      <c r="A36" s="77" t="s">
        <v>158</v>
      </c>
      <c r="B36" s="78">
        <v>915</v>
      </c>
      <c r="C36" s="79">
        <v>1340920258.8599999</v>
      </c>
      <c r="D36" s="80">
        <v>1.2934888600000001E-5</v>
      </c>
      <c r="E36" s="80">
        <v>3.45982015E-3</v>
      </c>
    </row>
    <row r="37" spans="1:5">
      <c r="A37" s="77" t="s">
        <v>159</v>
      </c>
      <c r="B37" s="78">
        <v>2107</v>
      </c>
      <c r="C37" s="79">
        <v>1317337747.5</v>
      </c>
      <c r="D37" s="80">
        <v>2.9785585099999999E-5</v>
      </c>
      <c r="E37" s="80">
        <v>3.3989729464000001E-3</v>
      </c>
    </row>
    <row r="38" spans="1:5">
      <c r="A38" s="77" t="s">
        <v>160</v>
      </c>
      <c r="B38" s="78">
        <v>9697</v>
      </c>
      <c r="C38" s="79">
        <v>1309408158.45</v>
      </c>
      <c r="D38" s="80">
        <v>1.3708154650000001E-4</v>
      </c>
      <c r="E38" s="80">
        <v>3.3785131526E-3</v>
      </c>
    </row>
    <row r="39" spans="1:5">
      <c r="A39" s="77" t="s">
        <v>161</v>
      </c>
      <c r="B39" s="78">
        <v>53</v>
      </c>
      <c r="C39" s="79">
        <v>1299213562.71</v>
      </c>
      <c r="D39" s="80">
        <v>7.4923400000000005E-7</v>
      </c>
      <c r="E39" s="80">
        <v>3.3522092263000001E-3</v>
      </c>
    </row>
    <row r="40" spans="1:5">
      <c r="A40" s="77" t="s">
        <v>162</v>
      </c>
      <c r="B40" s="78">
        <v>433</v>
      </c>
      <c r="C40" s="79">
        <v>1110237077.3900001</v>
      </c>
      <c r="D40" s="80">
        <v>6.1211003000000004E-6</v>
      </c>
      <c r="E40" s="80">
        <v>2.8646152418000002E-3</v>
      </c>
    </row>
    <row r="41" spans="1:5">
      <c r="A41" s="77" t="s">
        <v>163</v>
      </c>
      <c r="B41" s="78">
        <v>369</v>
      </c>
      <c r="C41" s="79">
        <v>1080241271.3299999</v>
      </c>
      <c r="D41" s="80">
        <v>5.2163648999999999E-6</v>
      </c>
      <c r="E41" s="80">
        <v>2.7872205619E-3</v>
      </c>
    </row>
    <row r="42" spans="1:5">
      <c r="A42" s="77" t="s">
        <v>164</v>
      </c>
      <c r="B42" s="78">
        <v>1634</v>
      </c>
      <c r="C42" s="79">
        <v>1043868518.53</v>
      </c>
      <c r="D42" s="80">
        <v>2.3099025199999998E-5</v>
      </c>
      <c r="E42" s="80">
        <v>2.6933721900999998E-3</v>
      </c>
    </row>
    <row r="43" spans="1:5">
      <c r="A43" s="77" t="s">
        <v>165</v>
      </c>
      <c r="B43" s="78">
        <v>27</v>
      </c>
      <c r="C43" s="79">
        <v>1011229672.97</v>
      </c>
      <c r="D43" s="80">
        <v>3.8168519999999998E-7</v>
      </c>
      <c r="E43" s="80">
        <v>2.6091579836E-3</v>
      </c>
    </row>
    <row r="44" spans="1:5">
      <c r="A44" s="77" t="s">
        <v>166</v>
      </c>
      <c r="B44" s="78">
        <v>23343791</v>
      </c>
      <c r="C44" s="79">
        <v>960467422.96000004</v>
      </c>
      <c r="D44" s="80">
        <v>0.32999927508080001</v>
      </c>
      <c r="E44" s="80">
        <v>2.4781820703999998E-3</v>
      </c>
    </row>
    <row r="45" spans="1:5">
      <c r="A45" s="77" t="s">
        <v>167</v>
      </c>
      <c r="B45" s="78">
        <v>888</v>
      </c>
      <c r="C45" s="79">
        <v>923731908.84000003</v>
      </c>
      <c r="D45" s="80">
        <v>1.25532034E-5</v>
      </c>
      <c r="E45" s="80">
        <v>2.3833977079000001E-3</v>
      </c>
    </row>
    <row r="46" spans="1:5">
      <c r="A46" s="77" t="s">
        <v>168</v>
      </c>
      <c r="B46" s="78">
        <v>173</v>
      </c>
      <c r="C46" s="79">
        <v>903632974.60000002</v>
      </c>
      <c r="D46" s="80">
        <v>2.4456128000000002E-6</v>
      </c>
      <c r="E46" s="80">
        <v>2.3315387720000001E-3</v>
      </c>
    </row>
    <row r="47" spans="1:5">
      <c r="A47" s="77" t="s">
        <v>169</v>
      </c>
      <c r="B47" s="78">
        <v>236</v>
      </c>
      <c r="C47" s="79">
        <v>869271957.87</v>
      </c>
      <c r="D47" s="80">
        <v>3.3362117E-6</v>
      </c>
      <c r="E47" s="80">
        <v>2.2428810481000001E-3</v>
      </c>
    </row>
    <row r="48" spans="1:5">
      <c r="A48" s="77" t="s">
        <v>170</v>
      </c>
      <c r="B48" s="78">
        <v>840</v>
      </c>
      <c r="C48" s="79">
        <v>819689032</v>
      </c>
      <c r="D48" s="80">
        <v>1.18746519E-5</v>
      </c>
      <c r="E48" s="80">
        <v>2.1149480074999999E-3</v>
      </c>
    </row>
    <row r="49" spans="1:5">
      <c r="A49" s="77" t="s">
        <v>171</v>
      </c>
      <c r="B49" s="78">
        <v>1179</v>
      </c>
      <c r="C49" s="79">
        <v>809557496.58000004</v>
      </c>
      <c r="D49" s="80">
        <v>1.66669221E-5</v>
      </c>
      <c r="E49" s="80">
        <v>2.0888067882999998E-3</v>
      </c>
    </row>
    <row r="50" spans="1:5">
      <c r="A50" s="77" t="s">
        <v>172</v>
      </c>
      <c r="B50" s="78">
        <v>953</v>
      </c>
      <c r="C50" s="79">
        <v>729824762.73000002</v>
      </c>
      <c r="D50" s="80">
        <v>1.3472075300000001E-5</v>
      </c>
      <c r="E50" s="80">
        <v>1.8830817145E-3</v>
      </c>
    </row>
    <row r="51" spans="1:5">
      <c r="A51" s="77" t="s">
        <v>173</v>
      </c>
      <c r="B51" s="78">
        <v>783</v>
      </c>
      <c r="C51" s="79">
        <v>688545373.13999999</v>
      </c>
      <c r="D51" s="80">
        <v>1.10688719E-5</v>
      </c>
      <c r="E51" s="80">
        <v>1.7765733200000001E-3</v>
      </c>
    </row>
    <row r="52" spans="1:5">
      <c r="A52" s="77" t="s">
        <v>174</v>
      </c>
      <c r="B52" s="78">
        <v>663</v>
      </c>
      <c r="C52" s="79">
        <v>682758711.03999996</v>
      </c>
      <c r="D52" s="80">
        <v>9.3724930999999996E-6</v>
      </c>
      <c r="E52" s="80">
        <v>1.7616426707E-3</v>
      </c>
    </row>
    <row r="53" spans="1:5">
      <c r="A53" s="77" t="s">
        <v>175</v>
      </c>
      <c r="B53" s="78">
        <v>125</v>
      </c>
      <c r="C53" s="79">
        <v>659697274.75</v>
      </c>
      <c r="D53" s="80">
        <v>1.7670613E-6</v>
      </c>
      <c r="E53" s="80">
        <v>1.7021399363999999E-3</v>
      </c>
    </row>
    <row r="54" spans="1:5">
      <c r="A54" s="77" t="s">
        <v>176</v>
      </c>
      <c r="B54" s="78">
        <v>330</v>
      </c>
      <c r="C54" s="79">
        <v>644929325.33000004</v>
      </c>
      <c r="D54" s="80">
        <v>4.6650418000000002E-6</v>
      </c>
      <c r="E54" s="80">
        <v>1.6640359189000001E-3</v>
      </c>
    </row>
    <row r="55" spans="1:5">
      <c r="A55" s="77" t="s">
        <v>177</v>
      </c>
      <c r="B55" s="78">
        <v>414</v>
      </c>
      <c r="C55" s="79">
        <v>627699033.23000002</v>
      </c>
      <c r="D55" s="80">
        <v>5.8525070000000003E-6</v>
      </c>
      <c r="E55" s="80">
        <v>1.6195786058E-3</v>
      </c>
    </row>
    <row r="56" spans="1:5">
      <c r="A56" s="77" t="s">
        <v>178</v>
      </c>
      <c r="B56" s="78">
        <v>1162</v>
      </c>
      <c r="C56" s="79">
        <v>622332454.38</v>
      </c>
      <c r="D56" s="80">
        <v>1.64266017E-5</v>
      </c>
      <c r="E56" s="80">
        <v>1.6057318482999999E-3</v>
      </c>
    </row>
    <row r="57" spans="1:5">
      <c r="A57" s="77" t="s">
        <v>179</v>
      </c>
      <c r="B57" s="78">
        <v>123</v>
      </c>
      <c r="C57" s="79">
        <v>611748539.66999996</v>
      </c>
      <c r="D57" s="80">
        <v>1.7387883000000001E-6</v>
      </c>
      <c r="E57" s="80">
        <v>1.5784234076E-3</v>
      </c>
    </row>
    <row r="58" spans="1:5">
      <c r="A58" s="77" t="s">
        <v>180</v>
      </c>
      <c r="B58" s="78">
        <v>2135</v>
      </c>
      <c r="C58" s="79">
        <v>610938346.08000004</v>
      </c>
      <c r="D58" s="80">
        <v>3.0181406800000001E-5</v>
      </c>
      <c r="E58" s="80">
        <v>1.5763329596000001E-3</v>
      </c>
    </row>
    <row r="59" spans="1:5">
      <c r="A59" s="77" t="s">
        <v>181</v>
      </c>
      <c r="B59" s="78">
        <v>368452</v>
      </c>
      <c r="C59" s="79">
        <v>571265143.13</v>
      </c>
      <c r="D59" s="80">
        <v>5.2086181247000003E-3</v>
      </c>
      <c r="E59" s="80">
        <v>1.4739688211E-3</v>
      </c>
    </row>
    <row r="60" spans="1:5">
      <c r="A60" s="77" t="s">
        <v>182</v>
      </c>
      <c r="B60" s="78">
        <v>923</v>
      </c>
      <c r="C60" s="79">
        <v>566798859.12</v>
      </c>
      <c r="D60" s="80">
        <v>1.3047980499999999E-5</v>
      </c>
      <c r="E60" s="80">
        <v>1.4624449894000001E-3</v>
      </c>
    </row>
    <row r="61" spans="1:5">
      <c r="A61" s="77" t="s">
        <v>183</v>
      </c>
      <c r="B61" s="78">
        <v>27434</v>
      </c>
      <c r="C61" s="79">
        <v>556543721.78999996</v>
      </c>
      <c r="D61" s="80">
        <v>3.878204749E-4</v>
      </c>
      <c r="E61" s="80">
        <v>1.4359848546000001E-3</v>
      </c>
    </row>
    <row r="62" spans="1:5">
      <c r="A62" s="77" t="s">
        <v>184</v>
      </c>
      <c r="B62" s="78">
        <v>190</v>
      </c>
      <c r="C62" s="79">
        <v>540177745.41999996</v>
      </c>
      <c r="D62" s="80">
        <v>2.6859332000000001E-6</v>
      </c>
      <c r="E62" s="80">
        <v>1.3937576346E-3</v>
      </c>
    </row>
    <row r="63" spans="1:5">
      <c r="A63" s="77" t="s">
        <v>185</v>
      </c>
      <c r="B63" s="78">
        <v>243</v>
      </c>
      <c r="C63" s="79">
        <v>535650242.26999998</v>
      </c>
      <c r="D63" s="80">
        <v>3.4351670999999998E-6</v>
      </c>
      <c r="E63" s="80">
        <v>1.3820758463000001E-3</v>
      </c>
    </row>
    <row r="64" spans="1:5">
      <c r="A64" s="77" t="s">
        <v>186</v>
      </c>
      <c r="B64" s="78">
        <v>4802</v>
      </c>
      <c r="C64" s="79">
        <v>508038752.70999998</v>
      </c>
      <c r="D64" s="80">
        <v>6.7883426399999999E-5</v>
      </c>
      <c r="E64" s="80">
        <v>1.3108331400999999E-3</v>
      </c>
    </row>
    <row r="65" spans="1:5">
      <c r="A65" s="77" t="s">
        <v>187</v>
      </c>
      <c r="B65" s="78">
        <v>549</v>
      </c>
      <c r="C65" s="79">
        <v>504169458.49000001</v>
      </c>
      <c r="D65" s="80">
        <v>7.7609332000000007E-6</v>
      </c>
      <c r="E65" s="80">
        <v>1.3008496516000001E-3</v>
      </c>
    </row>
    <row r="66" spans="1:5">
      <c r="A66" s="77" t="s">
        <v>188</v>
      </c>
      <c r="B66" s="78">
        <v>1443</v>
      </c>
      <c r="C66" s="79">
        <v>490453193.23000002</v>
      </c>
      <c r="D66" s="80">
        <v>2.0398955500000001E-5</v>
      </c>
      <c r="E66" s="80">
        <v>1.2654591721000001E-3</v>
      </c>
    </row>
    <row r="67" spans="1:5">
      <c r="A67" s="77" t="s">
        <v>189</v>
      </c>
      <c r="B67" s="78">
        <v>321173</v>
      </c>
      <c r="C67" s="79">
        <v>483987013.99000001</v>
      </c>
      <c r="D67" s="80">
        <v>4.5402589997E-3</v>
      </c>
      <c r="E67" s="80">
        <v>1.2487752439E-3</v>
      </c>
    </row>
    <row r="68" spans="1:5">
      <c r="A68" s="77" t="s">
        <v>190</v>
      </c>
      <c r="B68" s="78">
        <v>723</v>
      </c>
      <c r="C68" s="79">
        <v>482798489.43000001</v>
      </c>
      <c r="D68" s="80">
        <v>1.0220682500000001E-5</v>
      </c>
      <c r="E68" s="80">
        <v>1.2457086326E-3</v>
      </c>
    </row>
    <row r="69" spans="1:5">
      <c r="A69" s="77" t="s">
        <v>191</v>
      </c>
      <c r="B69" s="78">
        <v>586</v>
      </c>
      <c r="C69" s="79">
        <v>477003786.75</v>
      </c>
      <c r="D69" s="80">
        <v>8.2839833000000006E-6</v>
      </c>
      <c r="E69" s="80">
        <v>1.2307572371000001E-3</v>
      </c>
    </row>
    <row r="70" spans="1:5">
      <c r="A70" s="77" t="s">
        <v>192</v>
      </c>
      <c r="B70" s="78">
        <v>463</v>
      </c>
      <c r="C70" s="79">
        <v>476143029.93000001</v>
      </c>
      <c r="D70" s="80">
        <v>6.5451950000000001E-6</v>
      </c>
      <c r="E70" s="80">
        <v>1.2285363267000001E-3</v>
      </c>
    </row>
    <row r="71" spans="1:5">
      <c r="A71" s="77" t="s">
        <v>193</v>
      </c>
      <c r="B71" s="78">
        <v>16690</v>
      </c>
      <c r="C71" s="79">
        <v>456558886.10000002</v>
      </c>
      <c r="D71" s="80">
        <v>2.3593802310000001E-4</v>
      </c>
      <c r="E71" s="80">
        <v>1.1780056445E-3</v>
      </c>
    </row>
    <row r="72" spans="1:5">
      <c r="A72" s="77" t="s">
        <v>194</v>
      </c>
      <c r="B72" s="78">
        <v>1493</v>
      </c>
      <c r="C72" s="79">
        <v>454725663.41000003</v>
      </c>
      <c r="D72" s="80">
        <v>2.1105779999999999E-5</v>
      </c>
      <c r="E72" s="80">
        <v>1.1732755937999999E-3</v>
      </c>
    </row>
    <row r="73" spans="1:5">
      <c r="A73" s="77" t="s">
        <v>195</v>
      </c>
      <c r="B73" s="78">
        <v>3252</v>
      </c>
      <c r="C73" s="79">
        <v>446437786.45999998</v>
      </c>
      <c r="D73" s="80">
        <v>4.5971866499999998E-5</v>
      </c>
      <c r="E73" s="80">
        <v>1.1518913515999999E-3</v>
      </c>
    </row>
    <row r="74" spans="1:5">
      <c r="A74" s="77" t="s">
        <v>196</v>
      </c>
      <c r="B74" s="78">
        <v>340</v>
      </c>
      <c r="C74" s="79">
        <v>446160080.50999999</v>
      </c>
      <c r="D74" s="80">
        <v>4.8064066999999996E-6</v>
      </c>
      <c r="E74" s="80">
        <v>1.1511748193000001E-3</v>
      </c>
    </row>
    <row r="75" spans="1:5">
      <c r="A75" s="77" t="s">
        <v>197</v>
      </c>
      <c r="B75" s="78">
        <v>16</v>
      </c>
      <c r="C75" s="79">
        <v>443645401</v>
      </c>
      <c r="D75" s="80">
        <v>2.261838E-7</v>
      </c>
      <c r="E75" s="80">
        <v>1.144686485E-3</v>
      </c>
    </row>
    <row r="76" spans="1:5">
      <c r="A76" s="77" t="s">
        <v>198</v>
      </c>
      <c r="B76" s="78">
        <v>193</v>
      </c>
      <c r="C76" s="79">
        <v>437297892.19999999</v>
      </c>
      <c r="D76" s="80">
        <v>2.7283426000000002E-6</v>
      </c>
      <c r="E76" s="80">
        <v>1.1283087483999999E-3</v>
      </c>
    </row>
    <row r="77" spans="1:5">
      <c r="A77" s="77" t="s">
        <v>199</v>
      </c>
      <c r="B77" s="78">
        <v>780</v>
      </c>
      <c r="C77" s="79">
        <v>434632044.44999999</v>
      </c>
      <c r="D77" s="80">
        <v>1.1026462399999999E-5</v>
      </c>
      <c r="E77" s="80">
        <v>1.1214303724E-3</v>
      </c>
    </row>
    <row r="78" spans="1:5">
      <c r="A78" s="77" t="s">
        <v>200</v>
      </c>
      <c r="B78" s="78">
        <v>7</v>
      </c>
      <c r="C78" s="79">
        <v>422394949.63</v>
      </c>
      <c r="D78" s="80">
        <v>9.8955399999999997E-8</v>
      </c>
      <c r="E78" s="80">
        <v>1.0898564238E-3</v>
      </c>
    </row>
    <row r="79" spans="1:5">
      <c r="A79" s="77" t="s">
        <v>201</v>
      </c>
      <c r="B79" s="78">
        <v>98</v>
      </c>
      <c r="C79" s="79">
        <v>418861333</v>
      </c>
      <c r="D79" s="80">
        <v>1.3853760000000001E-6</v>
      </c>
      <c r="E79" s="80">
        <v>1.0807390450000001E-3</v>
      </c>
    </row>
    <row r="80" spans="1:5">
      <c r="A80" s="77" t="s">
        <v>202</v>
      </c>
      <c r="B80" s="78">
        <v>251</v>
      </c>
      <c r="C80" s="79">
        <v>415311578.44999999</v>
      </c>
      <c r="D80" s="80">
        <v>3.5482590999999998E-6</v>
      </c>
      <c r="E80" s="80">
        <v>1.0715800273000001E-3</v>
      </c>
    </row>
    <row r="81" spans="1:5">
      <c r="A81" s="77" t="s">
        <v>203</v>
      </c>
      <c r="B81" s="78">
        <v>2</v>
      </c>
      <c r="C81" s="79">
        <v>407965869</v>
      </c>
      <c r="D81" s="80">
        <v>2.8273000000000001E-8</v>
      </c>
      <c r="E81" s="80">
        <v>1.0526267499999999E-3</v>
      </c>
    </row>
    <row r="82" spans="1:5">
      <c r="A82" s="77" t="s">
        <v>204</v>
      </c>
      <c r="B82" s="78">
        <v>158</v>
      </c>
      <c r="C82" s="79">
        <v>406867830.00999999</v>
      </c>
      <c r="D82" s="80">
        <v>2.2335654999999999E-6</v>
      </c>
      <c r="E82" s="80">
        <v>1.049793608E-3</v>
      </c>
    </row>
    <row r="83" spans="1:5">
      <c r="A83" s="77" t="s">
        <v>205</v>
      </c>
      <c r="B83" s="78">
        <v>40</v>
      </c>
      <c r="C83" s="79">
        <v>400340272.82999998</v>
      </c>
      <c r="D83" s="80">
        <v>5.6545960000000001E-7</v>
      </c>
      <c r="E83" s="80">
        <v>1.0329513136E-3</v>
      </c>
    </row>
    <row r="84" spans="1:5">
      <c r="A84" s="77" t="s">
        <v>206</v>
      </c>
      <c r="B84" s="78">
        <v>290</v>
      </c>
      <c r="C84" s="79">
        <v>399664963.18000001</v>
      </c>
      <c r="D84" s="80">
        <v>4.0995822000000003E-6</v>
      </c>
      <c r="E84" s="80">
        <v>1.0312088909000001E-3</v>
      </c>
    </row>
    <row r="85" spans="1:5">
      <c r="A85" s="77" t="s">
        <v>207</v>
      </c>
      <c r="B85" s="78">
        <v>1437</v>
      </c>
      <c r="C85" s="79">
        <v>395427283.07999998</v>
      </c>
      <c r="D85" s="80">
        <v>2.0314136600000001E-5</v>
      </c>
      <c r="E85" s="80">
        <v>1.0202748991E-3</v>
      </c>
    </row>
    <row r="86" spans="1:5">
      <c r="A86" s="77" t="s">
        <v>208</v>
      </c>
      <c r="B86" s="78">
        <v>837</v>
      </c>
      <c r="C86" s="79">
        <v>384285582.19999999</v>
      </c>
      <c r="D86" s="80">
        <v>1.18322424E-5</v>
      </c>
      <c r="E86" s="80">
        <v>9.9152726779999992E-4</v>
      </c>
    </row>
    <row r="87" spans="1:5">
      <c r="A87" s="77" t="s">
        <v>209</v>
      </c>
      <c r="B87" s="78">
        <v>863</v>
      </c>
      <c r="C87" s="79">
        <v>381385595.5</v>
      </c>
      <c r="D87" s="80">
        <v>1.21997911E-5</v>
      </c>
      <c r="E87" s="80">
        <v>9.8404477039999998E-4</v>
      </c>
    </row>
    <row r="88" spans="1:5">
      <c r="A88" s="77" t="s">
        <v>210</v>
      </c>
      <c r="B88" s="78">
        <v>26</v>
      </c>
      <c r="C88" s="79">
        <v>377784168.99000001</v>
      </c>
      <c r="D88" s="80">
        <v>3.6754869999999998E-7</v>
      </c>
      <c r="E88" s="80">
        <v>9.7475242959999995E-4</v>
      </c>
    </row>
    <row r="89" spans="1:5">
      <c r="A89" s="77" t="s">
        <v>211</v>
      </c>
      <c r="B89" s="78">
        <v>30</v>
      </c>
      <c r="C89" s="79">
        <v>376897109.88999999</v>
      </c>
      <c r="D89" s="80">
        <v>4.2409469999999998E-7</v>
      </c>
      <c r="E89" s="80">
        <v>9.724636545E-4</v>
      </c>
    </row>
    <row r="90" spans="1:5">
      <c r="A90" s="77" t="s">
        <v>212</v>
      </c>
      <c r="B90" s="82">
        <v>8</v>
      </c>
      <c r="C90" s="83">
        <v>354727511.44999999</v>
      </c>
      <c r="D90" s="84">
        <v>1.130919E-7</v>
      </c>
      <c r="E90" s="84">
        <v>9.1526202529999996E-4</v>
      </c>
    </row>
    <row r="91" spans="1:5">
      <c r="A91" s="77" t="s">
        <v>213</v>
      </c>
      <c r="B91" s="85">
        <v>241</v>
      </c>
      <c r="C91" s="83">
        <v>347208090.91000003</v>
      </c>
      <c r="D91" s="84">
        <v>3.4068942000000001E-6</v>
      </c>
      <c r="E91" s="84">
        <v>8.9586054149999996E-4</v>
      </c>
    </row>
    <row r="92" spans="1:5">
      <c r="A92" s="77" t="s">
        <v>214</v>
      </c>
      <c r="B92" s="85">
        <v>152</v>
      </c>
      <c r="C92" s="83">
        <v>346572891.69999999</v>
      </c>
      <c r="D92" s="84">
        <v>2.1487465E-6</v>
      </c>
      <c r="E92" s="84">
        <v>8.94221611E-4</v>
      </c>
    </row>
    <row r="93" spans="1:5">
      <c r="A93" s="77" t="s">
        <v>215</v>
      </c>
      <c r="B93" s="82">
        <v>363</v>
      </c>
      <c r="C93" s="83">
        <v>343345526.85000002</v>
      </c>
      <c r="D93" s="84">
        <v>5.1315459999999999E-6</v>
      </c>
      <c r="E93" s="84">
        <v>8.858944179E-4</v>
      </c>
    </row>
    <row r="94" spans="1:5">
      <c r="A94" s="77" t="s">
        <v>216</v>
      </c>
      <c r="B94" s="82">
        <v>183</v>
      </c>
      <c r="C94" s="83">
        <v>341913492.66000003</v>
      </c>
      <c r="D94" s="84">
        <v>2.5869777E-6</v>
      </c>
      <c r="E94" s="84">
        <v>8.8219950709999997E-4</v>
      </c>
    </row>
    <row r="95" spans="1:5">
      <c r="A95" s="77" t="s">
        <v>217</v>
      </c>
      <c r="B95" s="82">
        <v>79</v>
      </c>
      <c r="C95" s="83">
        <v>339847682.25</v>
      </c>
      <c r="D95" s="84">
        <v>1.1167827E-6</v>
      </c>
      <c r="E95" s="84">
        <v>8.7686933750000002E-4</v>
      </c>
    </row>
    <row r="96" spans="1:5">
      <c r="A96" s="77" t="s">
        <v>218</v>
      </c>
      <c r="B96" s="82">
        <v>383</v>
      </c>
      <c r="C96" s="83">
        <v>339560424.04000002</v>
      </c>
      <c r="D96" s="84">
        <v>5.4142758000000003E-6</v>
      </c>
      <c r="E96" s="84">
        <v>8.7612815859999999E-4</v>
      </c>
    </row>
    <row r="97" spans="1:5">
      <c r="A97" s="77" t="s">
        <v>219</v>
      </c>
      <c r="B97" s="82">
        <v>2143</v>
      </c>
      <c r="C97" s="83">
        <v>339393852.33999997</v>
      </c>
      <c r="D97" s="84">
        <v>3.0294498699999998E-5</v>
      </c>
      <c r="E97" s="84">
        <v>8.7569837309999995E-4</v>
      </c>
    </row>
    <row r="98" spans="1:5">
      <c r="A98" s="77" t="s">
        <v>220</v>
      </c>
      <c r="B98" s="82">
        <v>504</v>
      </c>
      <c r="C98" s="83">
        <v>335739516.67000002</v>
      </c>
      <c r="D98" s="84">
        <v>7.1247911000000003E-6</v>
      </c>
      <c r="E98" s="84">
        <v>8.6626951700000002E-4</v>
      </c>
    </row>
    <row r="99" spans="1:5">
      <c r="A99" s="77" t="s">
        <v>221</v>
      </c>
      <c r="B99" s="82">
        <v>361</v>
      </c>
      <c r="C99" s="83">
        <v>332654335.30000001</v>
      </c>
      <c r="D99" s="84">
        <v>5.1032730000000002E-6</v>
      </c>
      <c r="E99" s="84">
        <v>8.5830918329999999E-4</v>
      </c>
    </row>
    <row r="100" spans="1:5">
      <c r="A100" s="77" t="s">
        <v>222</v>
      </c>
      <c r="B100" s="82">
        <v>17056</v>
      </c>
      <c r="C100" s="83">
        <v>328213519.00999999</v>
      </c>
      <c r="D100" s="84">
        <v>2.4111197859999999E-4</v>
      </c>
      <c r="E100" s="84">
        <v>8.4685106299999999E-4</v>
      </c>
    </row>
    <row r="101" spans="1:5">
      <c r="A101" s="77" t="s">
        <v>223</v>
      </c>
      <c r="B101" s="82">
        <v>48</v>
      </c>
      <c r="C101" s="83">
        <v>326999224.14999998</v>
      </c>
      <c r="D101" s="84">
        <v>6.7855149999999999E-7</v>
      </c>
      <c r="E101" s="84">
        <v>8.4371795959999995E-4</v>
      </c>
    </row>
    <row r="104" spans="1:5">
      <c r="B104" s="86"/>
      <c r="C104" s="87"/>
      <c r="D104" s="88"/>
      <c r="E104" s="88"/>
    </row>
  </sheetData>
  <autoFilter ref="A1:E101" xr:uid="{00000000-0009-0000-0000-000017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2201-A3D1-4BBC-B652-DD4A2496B346}">
  <sheetPr>
    <tabColor rgb="FFFFFF00"/>
  </sheetPr>
  <dimension ref="A1:AF34"/>
  <sheetViews>
    <sheetView zoomScale="55" zoomScaleNormal="5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14" sqref="X14:AD22"/>
    </sheetView>
  </sheetViews>
  <sheetFormatPr defaultRowHeight="15"/>
  <cols>
    <col min="2" max="2" width="29.85546875" bestFit="1" customWidth="1" collapsed="1"/>
    <col min="3" max="3" width="19.42578125" bestFit="1" customWidth="1" collapsed="1"/>
    <col min="4" max="4" width="19.28515625" customWidth="1" collapsed="1"/>
    <col min="5" max="8" width="18" bestFit="1" customWidth="1" collapsed="1"/>
    <col min="9" max="15" width="19" bestFit="1" customWidth="1" collapsed="1"/>
    <col min="16" max="19" width="18" bestFit="1" customWidth="1" collapsed="1"/>
    <col min="20" max="23" width="19" bestFit="1" customWidth="1" collapsed="1"/>
    <col min="24" max="24" width="20.5703125" bestFit="1" customWidth="1" collapsed="1"/>
    <col min="25" max="25" width="12.28515625" bestFit="1" customWidth="1" collapsed="1"/>
  </cols>
  <sheetData>
    <row r="1" spans="1:32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Z1" s="7">
        <v>1000000000</v>
      </c>
    </row>
    <row r="2" spans="1:32">
      <c r="A2" t="s">
        <v>348</v>
      </c>
      <c r="B2" t="s">
        <v>349</v>
      </c>
      <c r="C2">
        <v>2000</v>
      </c>
      <c r="D2">
        <v>2001</v>
      </c>
      <c r="E2">
        <v>2002</v>
      </c>
      <c r="F2">
        <v>2003</v>
      </c>
      <c r="G2">
        <v>2004</v>
      </c>
      <c r="H2">
        <v>2005</v>
      </c>
      <c r="I2">
        <v>2006</v>
      </c>
      <c r="J2">
        <v>2007</v>
      </c>
      <c r="K2">
        <v>2008</v>
      </c>
      <c r="L2">
        <v>2009</v>
      </c>
      <c r="M2">
        <v>2010</v>
      </c>
      <c r="N2">
        <v>2011</v>
      </c>
      <c r="O2">
        <v>2012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 s="10" t="s">
        <v>5</v>
      </c>
    </row>
    <row r="3" spans="1:32">
      <c r="A3" t="s">
        <v>6</v>
      </c>
      <c r="B3" t="s">
        <v>6</v>
      </c>
      <c r="C3">
        <v>37958129703.979202</v>
      </c>
      <c r="D3">
        <v>40652410691.734596</v>
      </c>
      <c r="E3">
        <v>47402011725.134804</v>
      </c>
      <c r="F3">
        <v>55569365806.987602</v>
      </c>
      <c r="G3">
        <v>55056895008.764198</v>
      </c>
      <c r="H3">
        <v>55587803338.577499</v>
      </c>
      <c r="I3">
        <v>63178874606.868698</v>
      </c>
      <c r="J3">
        <v>69880590570.059204</v>
      </c>
      <c r="K3">
        <v>63648931502.920601</v>
      </c>
      <c r="L3">
        <v>67810299809.778099</v>
      </c>
      <c r="M3">
        <v>64905685744.493301</v>
      </c>
      <c r="N3">
        <v>65471250934.980904</v>
      </c>
      <c r="O3">
        <v>71493344398.304504</v>
      </c>
      <c r="P3">
        <v>55062490676.191101</v>
      </c>
      <c r="Q3">
        <v>55808455701.0382</v>
      </c>
      <c r="R3">
        <v>52960906012.523697</v>
      </c>
      <c r="S3">
        <v>65088055395.682098</v>
      </c>
      <c r="T3">
        <v>61010388194.228401</v>
      </c>
      <c r="U3">
        <v>71343686564.410797</v>
      </c>
      <c r="V3">
        <v>75846518023.6698</v>
      </c>
      <c r="W3">
        <v>77839628345.448807</v>
      </c>
      <c r="X3" s="20">
        <v>1659889044917.2046</v>
      </c>
    </row>
    <row r="4" spans="1:32">
      <c r="A4" t="s">
        <v>7</v>
      </c>
      <c r="B4" t="s">
        <v>7</v>
      </c>
      <c r="C4">
        <v>36816714508.776703</v>
      </c>
      <c r="D4">
        <v>40506777632.239799</v>
      </c>
      <c r="E4">
        <v>46140177485.633904</v>
      </c>
      <c r="F4">
        <v>64112009829.846901</v>
      </c>
      <c r="G4">
        <v>75922598096.537598</v>
      </c>
      <c r="H4">
        <v>95414444934.856094</v>
      </c>
      <c r="I4">
        <v>101542774585.061</v>
      </c>
      <c r="J4">
        <v>118188593379.257</v>
      </c>
      <c r="K4">
        <v>152781502183.047</v>
      </c>
      <c r="L4">
        <v>146737858381.375</v>
      </c>
      <c r="M4">
        <v>140953759530.30301</v>
      </c>
      <c r="N4">
        <v>125119443513.802</v>
      </c>
      <c r="O4">
        <v>108616992646.74699</v>
      </c>
      <c r="P4">
        <v>86805666035.011703</v>
      </c>
      <c r="Q4">
        <v>75209210227.197906</v>
      </c>
      <c r="R4">
        <v>72468966564.285706</v>
      </c>
      <c r="S4">
        <v>74036432940.578201</v>
      </c>
      <c r="T4">
        <v>78368345005.258698</v>
      </c>
      <c r="U4">
        <v>91634915048.463806</v>
      </c>
      <c r="V4">
        <v>94840286879.3134</v>
      </c>
      <c r="W4">
        <v>100144827843.44501</v>
      </c>
      <c r="X4" s="20">
        <v>2223982249413.0146</v>
      </c>
    </row>
    <row r="5" spans="1:32">
      <c r="A5" t="s">
        <v>12</v>
      </c>
      <c r="B5" t="s">
        <v>350</v>
      </c>
      <c r="C5">
        <v>178031456</v>
      </c>
      <c r="D5">
        <v>268635741</v>
      </c>
      <c r="E5">
        <v>6554622</v>
      </c>
      <c r="F5">
        <v>239927692</v>
      </c>
      <c r="G5">
        <v>196180517.09380001</v>
      </c>
      <c r="H5">
        <v>297828366</v>
      </c>
      <c r="I5">
        <v>634208169</v>
      </c>
      <c r="J5">
        <v>1065862766.7227</v>
      </c>
      <c r="K5">
        <v>2725377126.3311</v>
      </c>
      <c r="L5">
        <v>3681464062.0067</v>
      </c>
      <c r="M5">
        <v>1874856013.4356999</v>
      </c>
      <c r="N5">
        <v>4877655064.5173998</v>
      </c>
      <c r="O5">
        <v>4691798600.1306</v>
      </c>
      <c r="P5">
        <v>12181364143.379999</v>
      </c>
      <c r="Q5">
        <v>3796342018.1999998</v>
      </c>
      <c r="R5">
        <v>11389818543.0914</v>
      </c>
      <c r="S5">
        <v>10143588537.082701</v>
      </c>
      <c r="T5">
        <v>24140285523.0243</v>
      </c>
      <c r="U5">
        <v>15839582196.248899</v>
      </c>
      <c r="V5">
        <v>17244736490.105499</v>
      </c>
      <c r="W5">
        <v>35815025520.692902</v>
      </c>
      <c r="X5" s="20">
        <v>107183336729.59099</v>
      </c>
    </row>
    <row r="6" spans="1:32">
      <c r="A6" t="s">
        <v>12</v>
      </c>
      <c r="B6" t="s">
        <v>12</v>
      </c>
      <c r="C6">
        <v>40297578381.959297</v>
      </c>
      <c r="D6">
        <v>41942298464.841202</v>
      </c>
      <c r="E6">
        <v>47787048789.0858</v>
      </c>
      <c r="F6">
        <v>56700220382.472298</v>
      </c>
      <c r="G6">
        <v>60622576359.000298</v>
      </c>
      <c r="H6">
        <v>65314644503.876602</v>
      </c>
      <c r="I6">
        <v>74324918466.388702</v>
      </c>
      <c r="J6">
        <v>84718044929.307205</v>
      </c>
      <c r="K6">
        <v>93701888950.942001</v>
      </c>
      <c r="L6">
        <v>92072325878.530899</v>
      </c>
      <c r="M6">
        <v>86214019790.620697</v>
      </c>
      <c r="N6">
        <v>99171181940.823593</v>
      </c>
      <c r="O6">
        <v>89920331082.254807</v>
      </c>
      <c r="P6">
        <v>81816957956.987198</v>
      </c>
      <c r="Q6">
        <v>80331823372.881897</v>
      </c>
      <c r="R6">
        <v>73495327382.998093</v>
      </c>
      <c r="S6">
        <v>82830904731.206696</v>
      </c>
      <c r="T6">
        <v>85325771924.775208</v>
      </c>
      <c r="U6">
        <v>92021560596.714996</v>
      </c>
      <c r="V6">
        <v>104751079281.853</v>
      </c>
      <c r="W6">
        <v>114136997531.25999</v>
      </c>
      <c r="X6" s="20">
        <v>724915369082.2865</v>
      </c>
    </row>
    <row r="7" spans="1:32">
      <c r="A7" t="s">
        <v>14</v>
      </c>
      <c r="B7" t="s">
        <v>351</v>
      </c>
      <c r="C7">
        <v>9580614163.6177998</v>
      </c>
      <c r="D7">
        <v>11426063429.7901</v>
      </c>
      <c r="E7">
        <v>14591296027.897301</v>
      </c>
      <c r="F7">
        <v>17678992692.309399</v>
      </c>
      <c r="G7">
        <v>19619614418.431702</v>
      </c>
      <c r="H7">
        <v>27932430142.792801</v>
      </c>
      <c r="I7">
        <v>32613003554.835899</v>
      </c>
      <c r="J7">
        <v>30627306588.9314</v>
      </c>
      <c r="K7">
        <v>35724232129.352798</v>
      </c>
      <c r="L7">
        <v>38001522311.591797</v>
      </c>
      <c r="M7">
        <v>34948183114.000603</v>
      </c>
      <c r="N7">
        <v>36156678383.938499</v>
      </c>
      <c r="O7">
        <v>43190032880.014603</v>
      </c>
      <c r="P7">
        <v>33769600615.291901</v>
      </c>
      <c r="Q7">
        <v>32283074585.6749</v>
      </c>
      <c r="R7">
        <v>30860856931.490501</v>
      </c>
      <c r="S7">
        <v>30241626915.519299</v>
      </c>
      <c r="T7">
        <v>35336966924.973602</v>
      </c>
      <c r="U7">
        <v>45053199805.796997</v>
      </c>
      <c r="V7">
        <v>44192620433.396896</v>
      </c>
      <c r="W7">
        <v>41850402307.5569</v>
      </c>
      <c r="X7" s="20">
        <v>115540436844.10352</v>
      </c>
    </row>
    <row r="8" spans="1:32">
      <c r="A8" t="s">
        <v>14</v>
      </c>
      <c r="B8" t="s">
        <v>352</v>
      </c>
      <c r="C8">
        <v>1373879916</v>
      </c>
      <c r="D8">
        <v>1673010902</v>
      </c>
      <c r="E8">
        <v>2485964870.8281002</v>
      </c>
      <c r="F8">
        <v>2671495105.0938001</v>
      </c>
      <c r="G8">
        <v>3382922949.586</v>
      </c>
      <c r="H8">
        <v>3841746302.1563001</v>
      </c>
      <c r="I8">
        <v>3492627123.4842</v>
      </c>
      <c r="J8">
        <v>4929029582.7201996</v>
      </c>
      <c r="K8">
        <v>5760262871.0691004</v>
      </c>
      <c r="L8">
        <v>5673422750.5377998</v>
      </c>
      <c r="M8">
        <v>5356951767.0356998</v>
      </c>
      <c r="N8">
        <v>5382146532.3794003</v>
      </c>
      <c r="O8">
        <v>6877002433.8232002</v>
      </c>
      <c r="P8">
        <v>7703008831.9635</v>
      </c>
      <c r="Q8">
        <v>6050847486.8788996</v>
      </c>
      <c r="R8">
        <v>4688499792.4277</v>
      </c>
      <c r="S8">
        <v>6589081606.0209999</v>
      </c>
      <c r="T8">
        <v>5413263859.5578003</v>
      </c>
      <c r="U8">
        <v>8293301636.4348001</v>
      </c>
      <c r="V8">
        <v>8812739694.2830009</v>
      </c>
      <c r="W8">
        <v>12326711111.823</v>
      </c>
      <c r="X8" s="20">
        <v>216624024595.25101</v>
      </c>
    </row>
    <row r="9" spans="1:32">
      <c r="A9" t="s">
        <v>14</v>
      </c>
      <c r="B9" t="s">
        <v>14</v>
      </c>
      <c r="C9">
        <v>5956028175.0544004</v>
      </c>
      <c r="D9">
        <v>7495657054.3551998</v>
      </c>
      <c r="E9">
        <v>11345958964.1747</v>
      </c>
      <c r="F9">
        <v>14559345704.384001</v>
      </c>
      <c r="G9">
        <v>14824923417.437901</v>
      </c>
      <c r="H9">
        <v>17115624312.0436</v>
      </c>
      <c r="I9">
        <v>19297156392.687302</v>
      </c>
      <c r="J9">
        <v>18557199569.5732</v>
      </c>
      <c r="K9">
        <v>23312787526.266602</v>
      </c>
      <c r="L9">
        <v>27105317027.256699</v>
      </c>
      <c r="M9">
        <v>27925322341.0966</v>
      </c>
      <c r="N9">
        <v>31995819365.259102</v>
      </c>
      <c r="O9">
        <v>32485508358.739399</v>
      </c>
      <c r="P9">
        <v>28922992124.116001</v>
      </c>
      <c r="Q9">
        <v>29570606135.541</v>
      </c>
      <c r="R9">
        <v>28068801060.258499</v>
      </c>
      <c r="S9">
        <v>29100830021.375801</v>
      </c>
      <c r="T9">
        <v>30788405310.000198</v>
      </c>
      <c r="U9">
        <v>34018208181.071098</v>
      </c>
      <c r="V9">
        <v>37863874636.738701</v>
      </c>
      <c r="W9">
        <v>39223032576.836304</v>
      </c>
      <c r="X9" s="20">
        <v>2189928549339.6091</v>
      </c>
    </row>
    <row r="10" spans="1:32">
      <c r="B10" s="12" t="s">
        <v>5</v>
      </c>
      <c r="C10" s="19">
        <f t="shared" ref="C10:X10" si="0">SUM(C3:C9)</f>
        <v>132160976305.38741</v>
      </c>
      <c r="D10" s="19">
        <f t="shared" si="0"/>
        <v>143964853915.96091</v>
      </c>
      <c r="E10" s="19">
        <f t="shared" si="0"/>
        <v>169759012484.75461</v>
      </c>
      <c r="F10" s="19">
        <f t="shared" si="0"/>
        <v>211531357213.09399</v>
      </c>
      <c r="G10" s="19">
        <f t="shared" si="0"/>
        <v>229625710766.85147</v>
      </c>
      <c r="H10" s="19">
        <f t="shared" si="0"/>
        <v>265504521900.30289</v>
      </c>
      <c r="I10" s="19">
        <f t="shared" si="0"/>
        <v>295083562898.32581</v>
      </c>
      <c r="J10" s="19">
        <f t="shared" si="0"/>
        <v>327966627386.57092</v>
      </c>
      <c r="K10" s="19">
        <f t="shared" si="0"/>
        <v>377654982289.92914</v>
      </c>
      <c r="L10" s="19">
        <f t="shared" si="0"/>
        <v>381082210221.07703</v>
      </c>
      <c r="M10" s="19">
        <f t="shared" si="0"/>
        <v>362178778300.98566</v>
      </c>
      <c r="N10" s="19">
        <f t="shared" si="0"/>
        <v>368174175735.70087</v>
      </c>
      <c r="O10" s="19">
        <f t="shared" si="0"/>
        <v>357275010400.0141</v>
      </c>
      <c r="P10" s="19">
        <f t="shared" si="0"/>
        <v>306262080382.94141</v>
      </c>
      <c r="Q10" s="19">
        <f t="shared" si="0"/>
        <v>283050359527.41278</v>
      </c>
      <c r="R10" s="19">
        <f t="shared" si="0"/>
        <v>273933176287.07562</v>
      </c>
      <c r="S10" s="19">
        <f t="shared" si="0"/>
        <v>298030520147.46582</v>
      </c>
      <c r="T10" s="19">
        <f t="shared" si="0"/>
        <v>320383426741.81818</v>
      </c>
      <c r="U10" s="19">
        <f t="shared" si="0"/>
        <v>358204454029.14142</v>
      </c>
      <c r="V10" s="19">
        <f t="shared" si="0"/>
        <v>383551855439.36035</v>
      </c>
      <c r="W10" s="19">
        <f t="shared" si="0"/>
        <v>421336625237.06287</v>
      </c>
      <c r="X10" s="19">
        <f t="shared" si="0"/>
        <v>7238063010921.0605</v>
      </c>
    </row>
    <row r="14" spans="1:32">
      <c r="A14" t="s">
        <v>348</v>
      </c>
      <c r="B14" t="s">
        <v>349</v>
      </c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10">
        <v>2016</v>
      </c>
      <c r="T14" s="10">
        <v>2017</v>
      </c>
      <c r="U14" s="10">
        <v>2018</v>
      </c>
      <c r="V14" s="10">
        <v>2019</v>
      </c>
      <c r="W14" s="10">
        <v>2020</v>
      </c>
      <c r="Z14" s="29">
        <v>2015</v>
      </c>
      <c r="AA14" s="29">
        <v>2019</v>
      </c>
      <c r="AB14" s="29">
        <v>2020</v>
      </c>
      <c r="AC14" t="s">
        <v>35</v>
      </c>
      <c r="AD14" t="s">
        <v>36</v>
      </c>
      <c r="AE14" t="s">
        <v>335</v>
      </c>
      <c r="AF14" t="s">
        <v>336</v>
      </c>
    </row>
    <row r="15" spans="1:32">
      <c r="A15" t="s">
        <v>6</v>
      </c>
      <c r="B15" t="s">
        <v>6</v>
      </c>
      <c r="C15" s="1">
        <f t="shared" ref="C15:W15" si="1">C3/VLOOKUP(C$14,deflator,2,FALSE)/$Z$1</f>
        <v>55.40427004347012</v>
      </c>
      <c r="D15" s="1">
        <f t="shared" si="1"/>
        <v>57.969400405263499</v>
      </c>
      <c r="E15" s="1">
        <f t="shared" si="1"/>
        <v>66.527601425318366</v>
      </c>
      <c r="F15" s="1">
        <f t="shared" si="1"/>
        <v>76.592884938720928</v>
      </c>
      <c r="G15" s="1">
        <f t="shared" si="1"/>
        <v>74.110044127259044</v>
      </c>
      <c r="H15" s="1">
        <f t="shared" si="1"/>
        <v>72.609814325328429</v>
      </c>
      <c r="I15" s="1">
        <f t="shared" si="1"/>
        <v>79.965701731110698</v>
      </c>
      <c r="J15" s="1">
        <f t="shared" si="1"/>
        <v>86.102870831333192</v>
      </c>
      <c r="K15" s="1">
        <f t="shared" si="1"/>
        <v>76.836293915721967</v>
      </c>
      <c r="L15" s="1">
        <f t="shared" si="1"/>
        <v>80.924556294419375</v>
      </c>
      <c r="M15" s="1">
        <f t="shared" si="1"/>
        <v>76.798091371941609</v>
      </c>
      <c r="N15" s="1">
        <f t="shared" si="1"/>
        <v>75.951721074624402</v>
      </c>
      <c r="O15" s="1">
        <f t="shared" si="1"/>
        <v>81.3951730085153</v>
      </c>
      <c r="P15" s="1">
        <f t="shared" si="1"/>
        <v>61.55601500068898</v>
      </c>
      <c r="Q15" s="1">
        <f t="shared" si="1"/>
        <v>61.211875222943313</v>
      </c>
      <c r="R15" s="46">
        <f t="shared" si="1"/>
        <v>57.446638249568934</v>
      </c>
      <c r="S15" s="1">
        <f t="shared" si="1"/>
        <v>69.980877625003302</v>
      </c>
      <c r="T15" s="1">
        <f t="shared" si="1"/>
        <v>64.452377163306764</v>
      </c>
      <c r="U15" s="1">
        <f t="shared" si="1"/>
        <v>73.666594667411786</v>
      </c>
      <c r="V15" s="46">
        <f t="shared" si="1"/>
        <v>76.797635232688776</v>
      </c>
      <c r="W15" s="46">
        <f t="shared" si="1"/>
        <v>77.839628345448801</v>
      </c>
      <c r="X15" s="1" t="str">
        <f>A15</f>
        <v>Air Force</v>
      </c>
      <c r="Y15" s="1" t="str">
        <f t="shared" ref="Y15:Y22" si="2">B15</f>
        <v>Air Force</v>
      </c>
      <c r="Z15" s="120">
        <f t="shared" ref="Z15:Z22" si="3">R15</f>
        <v>57.446638249568934</v>
      </c>
      <c r="AA15" s="120">
        <f t="shared" ref="AA15:AB22" si="4">V15</f>
        <v>76.797635232688776</v>
      </c>
      <c r="AB15" s="120">
        <f t="shared" si="4"/>
        <v>77.839628345448801</v>
      </c>
      <c r="AC15" s="44">
        <f t="shared" ref="AC15:AC22" si="5">(W15/V15)-1</f>
        <v>1.3568036432409558E-2</v>
      </c>
      <c r="AD15" s="13">
        <f t="shared" ref="AD15:AD22" si="6">(W15/R15)-1</f>
        <v>0.35499013897532805</v>
      </c>
      <c r="AE15" s="4">
        <f t="shared" ref="AE15:AE22" si="7">W15-V15</f>
        <v>1.041993112760025</v>
      </c>
      <c r="AF15">
        <f t="shared" ref="AF15:AF21" si="8">R15/O15-1</f>
        <v>-0.29422549119025698</v>
      </c>
    </row>
    <row r="16" spans="1:32">
      <c r="A16" t="s">
        <v>7</v>
      </c>
      <c r="B16" t="s">
        <v>7</v>
      </c>
      <c r="C16" s="1">
        <f t="shared" ref="C16:W16" si="9">C4/VLOOKUP(C$14,deflator,2,FALSE)/$Z$1</f>
        <v>53.73824286563238</v>
      </c>
      <c r="D16" s="1">
        <f t="shared" si="9"/>
        <v>57.761731019993469</v>
      </c>
      <c r="E16" s="1">
        <f t="shared" si="9"/>
        <v>64.756646938468535</v>
      </c>
      <c r="F16" s="1">
        <f t="shared" si="9"/>
        <v>88.367461474072329</v>
      </c>
      <c r="G16" s="1">
        <f t="shared" si="9"/>
        <v>102.19659307512499</v>
      </c>
      <c r="H16" s="1">
        <f t="shared" si="9"/>
        <v>124.63210838673635</v>
      </c>
      <c r="I16" s="1">
        <f t="shared" si="9"/>
        <v>128.52301146458868</v>
      </c>
      <c r="J16" s="1">
        <f t="shared" si="9"/>
        <v>145.62523164810321</v>
      </c>
      <c r="K16" s="1">
        <f t="shared" si="9"/>
        <v>184.43615830508412</v>
      </c>
      <c r="L16" s="1">
        <f t="shared" si="9"/>
        <v>175.11640730710667</v>
      </c>
      <c r="M16" s="1">
        <f t="shared" si="9"/>
        <v>166.78014536723856</v>
      </c>
      <c r="N16" s="1">
        <f t="shared" si="9"/>
        <v>145.14824352768088</v>
      </c>
      <c r="O16" s="1">
        <f t="shared" si="9"/>
        <v>123.66044675280672</v>
      </c>
      <c r="P16" s="1">
        <f t="shared" si="9"/>
        <v>97.042665796199771</v>
      </c>
      <c r="Q16" s="1">
        <f t="shared" si="9"/>
        <v>82.491026390427564</v>
      </c>
      <c r="R16" s="46">
        <f t="shared" si="9"/>
        <v>78.607010717569239</v>
      </c>
      <c r="S16" s="1">
        <f t="shared" si="9"/>
        <v>79.601925759024596</v>
      </c>
      <c r="T16" s="1">
        <f t="shared" si="9"/>
        <v>82.789608121538066</v>
      </c>
      <c r="U16" s="1">
        <f t="shared" si="9"/>
        <v>94.61849351117344</v>
      </c>
      <c r="V16" s="46">
        <f t="shared" si="9"/>
        <v>96.029586418826369</v>
      </c>
      <c r="W16" s="46">
        <f t="shared" si="9"/>
        <v>100.144827843445</v>
      </c>
      <c r="X16" s="1" t="str">
        <f t="shared" ref="X16:X22" si="10">A16</f>
        <v>Army</v>
      </c>
      <c r="Y16" s="1" t="str">
        <f t="shared" si="2"/>
        <v>Army</v>
      </c>
      <c r="Z16" s="120">
        <f t="shared" si="3"/>
        <v>78.607010717569239</v>
      </c>
      <c r="AA16" s="120">
        <f t="shared" si="4"/>
        <v>96.029586418826369</v>
      </c>
      <c r="AB16" s="120">
        <f t="shared" si="4"/>
        <v>100.144827843445</v>
      </c>
      <c r="AC16" s="44">
        <f t="shared" si="5"/>
        <v>4.2853890952630813E-2</v>
      </c>
      <c r="AD16" s="13">
        <f t="shared" si="6"/>
        <v>0.27399359076584129</v>
      </c>
      <c r="AE16" s="4">
        <f t="shared" si="7"/>
        <v>4.1152414246186311</v>
      </c>
      <c r="AF16">
        <f t="shared" si="8"/>
        <v>-0.36433182329753233</v>
      </c>
    </row>
    <row r="17" spans="1:32">
      <c r="A17" t="s">
        <v>12</v>
      </c>
      <c r="B17" t="s">
        <v>350</v>
      </c>
      <c r="C17" s="1">
        <f t="shared" ref="C17:W17" si="11">C5/VLOOKUP(C$14,deflator,2,FALSE)/$Z$1</f>
        <v>0.25985745191818932</v>
      </c>
      <c r="D17" s="1">
        <f t="shared" si="11"/>
        <v>0.38306837327017057</v>
      </c>
      <c r="E17" s="1">
        <f t="shared" si="11"/>
        <v>9.1992568256001155E-3</v>
      </c>
      <c r="F17" s="1">
        <f t="shared" si="11"/>
        <v>0.33069936718007459</v>
      </c>
      <c r="G17" s="1">
        <f t="shared" si="11"/>
        <v>0.26407131706965392</v>
      </c>
      <c r="H17" s="1">
        <f t="shared" si="11"/>
        <v>0.38902890665348883</v>
      </c>
      <c r="I17" s="1">
        <f t="shared" si="11"/>
        <v>0.8027192885796387</v>
      </c>
      <c r="J17" s="1">
        <f t="shared" si="11"/>
        <v>1.3132951994022382</v>
      </c>
      <c r="K17" s="1">
        <f t="shared" si="11"/>
        <v>3.2900454566209527</v>
      </c>
      <c r="L17" s="1">
        <f t="shared" si="11"/>
        <v>4.3934453404198548</v>
      </c>
      <c r="M17" s="1">
        <f t="shared" si="11"/>
        <v>2.2183782788441615</v>
      </c>
      <c r="N17" s="1">
        <f t="shared" si="11"/>
        <v>5.6584575927281797</v>
      </c>
      <c r="O17" s="1">
        <f t="shared" si="11"/>
        <v>5.3416127332238323</v>
      </c>
      <c r="P17" s="1">
        <f t="shared" si="11"/>
        <v>13.617913478494021</v>
      </c>
      <c r="Q17" s="1">
        <f t="shared" si="11"/>
        <v>4.1639069026837845</v>
      </c>
      <c r="R17" s="46">
        <f t="shared" si="11"/>
        <v>12.354524022275594</v>
      </c>
      <c r="S17" s="1">
        <f t="shared" si="11"/>
        <v>10.906105947959574</v>
      </c>
      <c r="T17" s="1">
        <f t="shared" si="11"/>
        <v>25.502194518196244</v>
      </c>
      <c r="U17" s="1">
        <f t="shared" si="11"/>
        <v>16.355309594195994</v>
      </c>
      <c r="V17" s="46">
        <f t="shared" si="11"/>
        <v>17.460985911543915</v>
      </c>
      <c r="W17" s="46">
        <f t="shared" si="11"/>
        <v>35.815025520692899</v>
      </c>
      <c r="X17" s="1" t="str">
        <f t="shared" si="10"/>
        <v>Navy</v>
      </c>
      <c r="Y17" s="1" t="s">
        <v>353</v>
      </c>
      <c r="Z17" s="120">
        <f t="shared" si="3"/>
        <v>12.354524022275594</v>
      </c>
      <c r="AA17" s="120">
        <f t="shared" si="4"/>
        <v>17.460985911543915</v>
      </c>
      <c r="AB17" s="120">
        <f t="shared" si="4"/>
        <v>35.815025520692899</v>
      </c>
      <c r="AC17" s="44">
        <f t="shared" si="5"/>
        <v>1.0511456628010132</v>
      </c>
      <c r="AD17" s="13">
        <f t="shared" si="6"/>
        <v>1.8989401336803655</v>
      </c>
      <c r="AE17" s="4">
        <f t="shared" si="7"/>
        <v>18.354039609148984</v>
      </c>
      <c r="AF17">
        <f t="shared" si="8"/>
        <v>1.3128827639324667</v>
      </c>
    </row>
    <row r="18" spans="1:32">
      <c r="A18" t="s">
        <v>12</v>
      </c>
      <c r="B18" t="s">
        <v>12</v>
      </c>
      <c r="C18" s="1">
        <f t="shared" ref="C18:W18" si="12">C6/VLOOKUP(C$14,deflator,2,FALSE)/$Z$1</f>
        <v>58.818965322675638</v>
      </c>
      <c r="D18" s="1">
        <f t="shared" si="12"/>
        <v>59.808750631356574</v>
      </c>
      <c r="E18" s="1">
        <f t="shared" si="12"/>
        <v>67.067991830540848</v>
      </c>
      <c r="F18" s="1">
        <f t="shared" si="12"/>
        <v>78.151574931393725</v>
      </c>
      <c r="G18" s="1">
        <f t="shared" si="12"/>
        <v>81.60180134311004</v>
      </c>
      <c r="H18" s="1">
        <f t="shared" si="12"/>
        <v>85.315193717325144</v>
      </c>
      <c r="I18" s="1">
        <f t="shared" si="12"/>
        <v>94.07328475310004</v>
      </c>
      <c r="J18" s="1">
        <f t="shared" si="12"/>
        <v>104.38473430355614</v>
      </c>
      <c r="K18" s="1">
        <f t="shared" si="12"/>
        <v>113.11589542650147</v>
      </c>
      <c r="L18" s="1">
        <f t="shared" si="12"/>
        <v>109.87876678936161</v>
      </c>
      <c r="M18" s="1">
        <f t="shared" si="12"/>
        <v>102.01066506695391</v>
      </c>
      <c r="N18" s="1">
        <f t="shared" si="12"/>
        <v>115.04625071071982</v>
      </c>
      <c r="O18" s="1">
        <f t="shared" si="12"/>
        <v>102.37429745413729</v>
      </c>
      <c r="P18" s="1">
        <f t="shared" si="12"/>
        <v>91.465638939735427</v>
      </c>
      <c r="Q18" s="1">
        <f t="shared" si="12"/>
        <v>88.109615056789551</v>
      </c>
      <c r="R18" s="46">
        <f t="shared" si="12"/>
        <v>79.720303202636615</v>
      </c>
      <c r="S18" s="1">
        <f t="shared" si="12"/>
        <v>89.057498681200784</v>
      </c>
      <c r="T18" s="1">
        <f t="shared" si="12"/>
        <v>90.139548306728415</v>
      </c>
      <c r="U18" s="1">
        <f t="shared" si="12"/>
        <v>95.01772800906086</v>
      </c>
      <c r="V18" s="46">
        <f t="shared" si="12"/>
        <v>106.06466040283722</v>
      </c>
      <c r="W18" s="46">
        <f t="shared" si="12"/>
        <v>114.13699753125999</v>
      </c>
      <c r="X18" s="1" t="str">
        <f t="shared" si="10"/>
        <v>Navy</v>
      </c>
      <c r="Y18" s="1" t="str">
        <f t="shared" si="2"/>
        <v>Navy</v>
      </c>
      <c r="Z18" s="120">
        <f t="shared" si="3"/>
        <v>79.720303202636615</v>
      </c>
      <c r="AA18" s="120">
        <f t="shared" si="4"/>
        <v>106.06466040283722</v>
      </c>
      <c r="AB18" s="120">
        <f t="shared" si="4"/>
        <v>114.13699753125999</v>
      </c>
      <c r="AC18" s="45">
        <f t="shared" si="5"/>
        <v>7.6107697868109447E-2</v>
      </c>
      <c r="AD18" s="13">
        <f t="shared" si="6"/>
        <v>0.43171805607840574</v>
      </c>
      <c r="AE18" s="4">
        <f t="shared" si="7"/>
        <v>8.0723371284227738</v>
      </c>
      <c r="AF18">
        <f t="shared" si="8"/>
        <v>-0.22128595570240128</v>
      </c>
    </row>
    <row r="19" spans="1:32">
      <c r="A19" t="s">
        <v>14</v>
      </c>
      <c r="B19" t="s">
        <v>351</v>
      </c>
      <c r="C19" s="1">
        <f t="shared" ref="C19:W19" si="13">C7/VLOOKUP(C$14,deflator,2,FALSE)/$Z$1</f>
        <v>13.984011816254739</v>
      </c>
      <c r="D19" s="1">
        <f t="shared" si="13"/>
        <v>16.293303023038469</v>
      </c>
      <c r="E19" s="1">
        <f t="shared" si="13"/>
        <v>20.47853859139186</v>
      </c>
      <c r="F19" s="1">
        <f t="shared" si="13"/>
        <v>24.367473579197689</v>
      </c>
      <c r="G19" s="1">
        <f t="shared" si="13"/>
        <v>26.40923521165379</v>
      </c>
      <c r="H19" s="1">
        <f t="shared" si="13"/>
        <v>36.485855610629237</v>
      </c>
      <c r="I19" s="1">
        <f t="shared" si="13"/>
        <v>41.278381912458627</v>
      </c>
      <c r="J19" s="1">
        <f t="shared" si="13"/>
        <v>37.737217181851967</v>
      </c>
      <c r="K19" s="1">
        <f t="shared" si="13"/>
        <v>43.12590227344942</v>
      </c>
      <c r="L19" s="1">
        <f t="shared" si="13"/>
        <v>45.350873542880265</v>
      </c>
      <c r="M19" s="1">
        <f t="shared" si="13"/>
        <v>41.351597002425571</v>
      </c>
      <c r="N19" s="1">
        <f t="shared" si="13"/>
        <v>41.944546841315045</v>
      </c>
      <c r="O19" s="1">
        <f t="shared" si="13"/>
        <v>49.171852682214485</v>
      </c>
      <c r="P19" s="1">
        <f t="shared" si="13"/>
        <v>37.752052559093897</v>
      </c>
      <c r="Q19" s="1">
        <f t="shared" si="13"/>
        <v>35.408747805837294</v>
      </c>
      <c r="R19" s="46">
        <f t="shared" si="13"/>
        <v>33.47473858917386</v>
      </c>
      <c r="S19" s="1">
        <f t="shared" si="13"/>
        <v>32.51496114748511</v>
      </c>
      <c r="T19" s="1">
        <f t="shared" si="13"/>
        <v>37.330552836429128</v>
      </c>
      <c r="U19" s="1">
        <f t="shared" si="13"/>
        <v>46.520105259309325</v>
      </c>
      <c r="V19" s="46">
        <f t="shared" si="13"/>
        <v>44.746796984952375</v>
      </c>
      <c r="W19" s="46">
        <f t="shared" si="13"/>
        <v>41.850402307556898</v>
      </c>
      <c r="X19" s="1" t="str">
        <f t="shared" si="10"/>
        <v>Other DoD</v>
      </c>
      <c r="Y19" s="1" t="s">
        <v>9</v>
      </c>
      <c r="Z19" s="120">
        <f t="shared" si="3"/>
        <v>33.47473858917386</v>
      </c>
      <c r="AA19" s="120">
        <f t="shared" si="4"/>
        <v>44.746796984952375</v>
      </c>
      <c r="AB19" s="120">
        <f t="shared" si="4"/>
        <v>41.850402307556898</v>
      </c>
      <c r="AC19" s="44">
        <f t="shared" si="5"/>
        <v>-6.4728536399364822E-2</v>
      </c>
      <c r="AD19" s="13">
        <f t="shared" si="6"/>
        <v>0.25020848769501169</v>
      </c>
      <c r="AE19" s="4">
        <f t="shared" si="7"/>
        <v>-2.8963946773954774</v>
      </c>
      <c r="AF19">
        <f t="shared" si="8"/>
        <v>-0.31922966568876687</v>
      </c>
    </row>
    <row r="20" spans="1:32">
      <c r="A20" t="s">
        <v>14</v>
      </c>
      <c r="B20" t="s">
        <v>352</v>
      </c>
      <c r="C20" s="1">
        <f t="shared" ref="C20:W20" si="14">C8/VLOOKUP(C$14,deflator,2,FALSE)/$Z$1</f>
        <v>2.0053362604265619</v>
      </c>
      <c r="D20" s="1">
        <f t="shared" si="14"/>
        <v>2.3856749749929986</v>
      </c>
      <c r="E20" s="1">
        <f t="shared" si="14"/>
        <v>3.4889928520923883</v>
      </c>
      <c r="F20" s="1">
        <f t="shared" si="14"/>
        <v>3.6821999716447342</v>
      </c>
      <c r="G20" s="1">
        <f t="shared" si="14"/>
        <v>4.5536270985319263</v>
      </c>
      <c r="H20" s="1">
        <f t="shared" si="14"/>
        <v>5.0181599007528686</v>
      </c>
      <c r="I20" s="1">
        <f t="shared" si="14"/>
        <v>4.4206292143127337</v>
      </c>
      <c r="J20" s="1">
        <f t="shared" si="14"/>
        <v>6.0732686146847765</v>
      </c>
      <c r="K20" s="1">
        <f t="shared" si="14"/>
        <v>6.9537263319648472</v>
      </c>
      <c r="L20" s="1">
        <f t="shared" si="14"/>
        <v>6.7706413339250826</v>
      </c>
      <c r="M20" s="1">
        <f t="shared" si="14"/>
        <v>6.3384843186067998</v>
      </c>
      <c r="N20" s="1">
        <f t="shared" si="14"/>
        <v>6.2437067624688778</v>
      </c>
      <c r="O20" s="1">
        <f t="shared" si="14"/>
        <v>7.8294673104465238</v>
      </c>
      <c r="P20" s="1">
        <f t="shared" si="14"/>
        <v>8.611425334884343</v>
      </c>
      <c r="Q20" s="1">
        <f t="shared" si="14"/>
        <v>6.6366954022883151</v>
      </c>
      <c r="R20" s="46">
        <f t="shared" si="14"/>
        <v>5.0856107228430432</v>
      </c>
      <c r="S20" s="1">
        <f t="shared" si="14"/>
        <v>7.0843983697000352</v>
      </c>
      <c r="T20" s="1">
        <f t="shared" si="14"/>
        <v>5.7186609409858313</v>
      </c>
      <c r="U20" s="1">
        <f t="shared" si="14"/>
        <v>8.5633266169145124</v>
      </c>
      <c r="V20" s="46">
        <f t="shared" si="14"/>
        <v>8.9232516676767109</v>
      </c>
      <c r="W20" s="46">
        <f t="shared" si="14"/>
        <v>12.326711111823</v>
      </c>
      <c r="X20" s="1" t="str">
        <f t="shared" si="10"/>
        <v>Other DoD</v>
      </c>
      <c r="Y20" s="1" t="s">
        <v>10</v>
      </c>
      <c r="Z20" s="120">
        <f t="shared" si="3"/>
        <v>5.0856107228430432</v>
      </c>
      <c r="AA20" s="120">
        <f t="shared" si="4"/>
        <v>8.9232516676767109</v>
      </c>
      <c r="AB20" s="120">
        <f t="shared" si="4"/>
        <v>12.326711111823</v>
      </c>
      <c r="AC20" s="45">
        <f t="shared" si="5"/>
        <v>0.38141470967078828</v>
      </c>
      <c r="AD20" s="13">
        <f t="shared" si="6"/>
        <v>1.4238408686011099</v>
      </c>
      <c r="AE20" s="4">
        <f t="shared" si="7"/>
        <v>3.4034594441462893</v>
      </c>
      <c r="AF20">
        <f t="shared" si="8"/>
        <v>-0.35045252490453216</v>
      </c>
    </row>
    <row r="21" spans="1:32">
      <c r="A21" t="s">
        <v>14</v>
      </c>
      <c r="B21" t="s">
        <v>14</v>
      </c>
      <c r="C21" s="1">
        <f t="shared" ref="C21:W21" si="15">C9/VLOOKUP(C$14,deflator,2,FALSE)/$Z$1</f>
        <v>8.6935103486575969</v>
      </c>
      <c r="D21" s="1">
        <f t="shared" si="15"/>
        <v>10.688634147170033</v>
      </c>
      <c r="E21" s="1">
        <f t="shared" si="15"/>
        <v>15.923784841317001</v>
      </c>
      <c r="F21" s="1">
        <f t="shared" si="15"/>
        <v>20.067572737688515</v>
      </c>
      <c r="G21" s="1">
        <f t="shared" si="15"/>
        <v>19.955279506311914</v>
      </c>
      <c r="H21" s="1">
        <f t="shared" si="15"/>
        <v>22.35674426258711</v>
      </c>
      <c r="I21" s="1">
        <f t="shared" si="15"/>
        <v>24.424471976720909</v>
      </c>
      <c r="J21" s="1">
        <f t="shared" si="15"/>
        <v>22.865120979885265</v>
      </c>
      <c r="K21" s="1">
        <f t="shared" si="15"/>
        <v>28.142942105490071</v>
      </c>
      <c r="L21" s="1">
        <f t="shared" si="15"/>
        <v>32.347383211746582</v>
      </c>
      <c r="M21" s="1">
        <f t="shared" si="15"/>
        <v>33.041965925526199</v>
      </c>
      <c r="N21" s="1">
        <f t="shared" si="15"/>
        <v>37.117628169310215</v>
      </c>
      <c r="O21" s="1">
        <f t="shared" si="15"/>
        <v>36.984751453197802</v>
      </c>
      <c r="P21" s="1">
        <f t="shared" si="15"/>
        <v>32.333883106140128</v>
      </c>
      <c r="Q21" s="1">
        <f t="shared" si="15"/>
        <v>32.433655980949588</v>
      </c>
      <c r="R21" s="46">
        <f t="shared" si="15"/>
        <v>30.446198564399335</v>
      </c>
      <c r="S21" s="1">
        <f t="shared" si="15"/>
        <v>31.288407867336936</v>
      </c>
      <c r="T21" s="1">
        <f t="shared" si="15"/>
        <v>32.525377563236241</v>
      </c>
      <c r="U21" s="1">
        <f t="shared" si="15"/>
        <v>35.125820854857473</v>
      </c>
      <c r="V21" s="46">
        <f t="shared" si="15"/>
        <v>38.338688559718008</v>
      </c>
      <c r="W21" s="46">
        <f t="shared" si="15"/>
        <v>39.223032576836303</v>
      </c>
      <c r="X21" s="1" t="str">
        <f t="shared" si="10"/>
        <v>Other DoD</v>
      </c>
      <c r="Y21" s="1" t="str">
        <f t="shared" si="2"/>
        <v>Other DoD</v>
      </c>
      <c r="Z21" s="120">
        <f t="shared" si="3"/>
        <v>30.446198564399335</v>
      </c>
      <c r="AA21" s="120">
        <f t="shared" si="4"/>
        <v>38.338688559718008</v>
      </c>
      <c r="AB21" s="120">
        <f t="shared" si="4"/>
        <v>39.223032576836303</v>
      </c>
      <c r="AC21" s="44">
        <f t="shared" si="5"/>
        <v>2.3066621481869554E-2</v>
      </c>
      <c r="AD21" s="13">
        <f t="shared" si="6"/>
        <v>0.28827355881136829</v>
      </c>
      <c r="AE21" s="4">
        <f t="shared" si="7"/>
        <v>0.8843440171182948</v>
      </c>
      <c r="AF21">
        <f t="shared" si="8"/>
        <v>-0.17679050505645955</v>
      </c>
    </row>
    <row r="22" spans="1:32">
      <c r="C22" s="1">
        <f t="shared" ref="C22:W22" si="16">C10/VLOOKUP(C$14,deflator,2,FALSE)/$Z$1</f>
        <v>192.90419410903522</v>
      </c>
      <c r="D22" s="1">
        <f t="shared" si="16"/>
        <v>205.29056257508523</v>
      </c>
      <c r="E22" s="1">
        <f t="shared" si="16"/>
        <v>238.25275573595459</v>
      </c>
      <c r="F22" s="1">
        <f t="shared" si="16"/>
        <v>291.55986699989802</v>
      </c>
      <c r="G22" s="1">
        <f t="shared" si="16"/>
        <v>309.09065167906135</v>
      </c>
      <c r="H22" s="1">
        <f t="shared" si="16"/>
        <v>346.80690511001262</v>
      </c>
      <c r="I22" s="1">
        <f t="shared" si="16"/>
        <v>373.48820034087134</v>
      </c>
      <c r="J22" s="1">
        <f t="shared" si="16"/>
        <v>404.10173875881679</v>
      </c>
      <c r="K22" s="1">
        <f t="shared" si="16"/>
        <v>455.90096381483278</v>
      </c>
      <c r="L22" s="1">
        <f t="shared" si="16"/>
        <v>454.78207381985942</v>
      </c>
      <c r="M22" s="1">
        <f t="shared" si="16"/>
        <v>428.53932733153687</v>
      </c>
      <c r="N22" s="1">
        <f t="shared" si="16"/>
        <v>427.11055467884739</v>
      </c>
      <c r="O22" s="1">
        <f t="shared" si="16"/>
        <v>406.75760139454195</v>
      </c>
      <c r="P22" s="1">
        <f t="shared" si="16"/>
        <v>342.37959421523658</v>
      </c>
      <c r="Q22" s="1">
        <f t="shared" si="16"/>
        <v>310.45552276191938</v>
      </c>
      <c r="R22" s="46">
        <f t="shared" si="16"/>
        <v>297.13502406846663</v>
      </c>
      <c r="S22" s="1">
        <f t="shared" si="16"/>
        <v>320.43417539771036</v>
      </c>
      <c r="T22" s="1">
        <f t="shared" si="16"/>
        <v>338.45831945042067</v>
      </c>
      <c r="U22" s="1">
        <f t="shared" si="16"/>
        <v>369.86737851292344</v>
      </c>
      <c r="V22" s="46">
        <f t="shared" si="16"/>
        <v>388.36160517824345</v>
      </c>
      <c r="W22" s="46">
        <f t="shared" si="16"/>
        <v>421.33662523706289</v>
      </c>
      <c r="X22" s="1">
        <f t="shared" si="10"/>
        <v>0</v>
      </c>
      <c r="Y22" s="1">
        <f t="shared" si="2"/>
        <v>0</v>
      </c>
      <c r="Z22" s="120">
        <f t="shared" si="3"/>
        <v>297.13502406846663</v>
      </c>
      <c r="AA22" s="120">
        <f t="shared" si="4"/>
        <v>388.36160517824345</v>
      </c>
      <c r="AB22" s="120">
        <f t="shared" si="4"/>
        <v>421.33662523706289</v>
      </c>
      <c r="AC22" s="44">
        <f t="shared" si="5"/>
        <v>8.4908033181305687E-2</v>
      </c>
      <c r="AD22" s="13">
        <f t="shared" si="6"/>
        <v>0.41799717673126735</v>
      </c>
      <c r="AE22" s="4">
        <f t="shared" si="7"/>
        <v>32.975020058819439</v>
      </c>
    </row>
    <row r="23" spans="1:3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46"/>
      <c r="S23" s="1"/>
      <c r="T23" s="1"/>
      <c r="U23" s="1"/>
      <c r="V23" s="46"/>
      <c r="W23" s="46"/>
      <c r="Y23" s="44"/>
      <c r="Z23" s="13"/>
      <c r="AA23" s="4"/>
      <c r="AB23" s="11"/>
    </row>
    <row r="24" spans="1:32">
      <c r="A24" t="s">
        <v>348</v>
      </c>
      <c r="B24" t="s">
        <v>349</v>
      </c>
      <c r="C24" s="10">
        <v>2000</v>
      </c>
      <c r="D24" s="10">
        <v>2001</v>
      </c>
      <c r="E24" s="10">
        <v>2002</v>
      </c>
      <c r="F24" s="10">
        <v>2003</v>
      </c>
      <c r="G24" s="10">
        <v>2004</v>
      </c>
      <c r="H24" s="10">
        <v>2005</v>
      </c>
      <c r="I24" s="10">
        <v>2006</v>
      </c>
      <c r="J24" s="10">
        <v>2007</v>
      </c>
      <c r="K24" s="10">
        <v>2008</v>
      </c>
      <c r="L24" s="10">
        <v>2009</v>
      </c>
      <c r="M24" s="10">
        <v>2010</v>
      </c>
      <c r="N24" s="10">
        <v>2011</v>
      </c>
      <c r="O24" s="10">
        <v>2012</v>
      </c>
      <c r="P24" s="10">
        <v>2013</v>
      </c>
      <c r="Q24" s="10">
        <v>2014</v>
      </c>
      <c r="R24" s="10">
        <v>2015</v>
      </c>
      <c r="S24" s="10">
        <v>2016</v>
      </c>
      <c r="T24" s="10">
        <v>2017</v>
      </c>
      <c r="U24" s="10">
        <v>2018</v>
      </c>
      <c r="V24" s="10">
        <v>2019</v>
      </c>
      <c r="W24" s="10">
        <v>2020</v>
      </c>
    </row>
    <row r="25" spans="1:32">
      <c r="A25" t="s">
        <v>6</v>
      </c>
      <c r="B25" t="s">
        <v>6</v>
      </c>
      <c r="C25" s="16">
        <f t="shared" ref="C25:W25" si="17">C15/C$22</f>
        <v>0.28721132943410227</v>
      </c>
      <c r="D25" s="16">
        <f t="shared" si="17"/>
        <v>0.28237732742371502</v>
      </c>
      <c r="E25" s="16">
        <f t="shared" si="17"/>
        <v>0.27923119386307571</v>
      </c>
      <c r="F25" s="16">
        <f t="shared" si="17"/>
        <v>0.26270037000239033</v>
      </c>
      <c r="G25" s="16">
        <f t="shared" si="17"/>
        <v>0.23976798950299494</v>
      </c>
      <c r="H25" s="16">
        <f t="shared" si="17"/>
        <v>0.2093666915377462</v>
      </c>
      <c r="I25" s="16">
        <f t="shared" si="17"/>
        <v>0.21410502837339554</v>
      </c>
      <c r="J25" s="16">
        <f t="shared" si="17"/>
        <v>0.21307226020802311</v>
      </c>
      <c r="K25" s="16">
        <f t="shared" si="17"/>
        <v>0.1685372482496649</v>
      </c>
      <c r="L25" s="16">
        <f t="shared" si="17"/>
        <v>0.17794139424781691</v>
      </c>
      <c r="M25" s="16">
        <f t="shared" si="17"/>
        <v>0.17920896980483481</v>
      </c>
      <c r="N25" s="16">
        <f t="shared" si="17"/>
        <v>0.17782684188578285</v>
      </c>
      <c r="O25" s="16">
        <f t="shared" si="17"/>
        <v>0.20010731878017091</v>
      </c>
      <c r="P25" s="16">
        <f t="shared" si="17"/>
        <v>0.17978879594673464</v>
      </c>
      <c r="Q25" s="16">
        <f t="shared" si="17"/>
        <v>0.19716793786878509</v>
      </c>
      <c r="R25" s="61">
        <f t="shared" si="17"/>
        <v>0.19333512913755979</v>
      </c>
      <c r="S25" s="16">
        <f t="shared" si="17"/>
        <v>0.21839392611024019</v>
      </c>
      <c r="T25" s="16">
        <f t="shared" si="17"/>
        <v>0.19042928910112999</v>
      </c>
      <c r="U25" s="16">
        <f t="shared" si="17"/>
        <v>0.19917029440009892</v>
      </c>
      <c r="V25" s="61">
        <f t="shared" si="17"/>
        <v>0.19774775417729962</v>
      </c>
      <c r="W25" s="61">
        <f t="shared" si="17"/>
        <v>0.18474450993110969</v>
      </c>
      <c r="AB25" s="11"/>
    </row>
    <row r="26" spans="1:32">
      <c r="A26" t="s">
        <v>7</v>
      </c>
      <c r="B26" t="s">
        <v>7</v>
      </c>
      <c r="C26" s="16">
        <f t="shared" ref="C26:W26" si="18">C16/C$22</f>
        <v>0.27857477704843431</v>
      </c>
      <c r="D26" s="16">
        <f t="shared" si="18"/>
        <v>0.2813657398345677</v>
      </c>
      <c r="E26" s="16">
        <f t="shared" si="18"/>
        <v>0.27179810255892939</v>
      </c>
      <c r="F26" s="16">
        <f t="shared" si="18"/>
        <v>0.30308513439575424</v>
      </c>
      <c r="G26" s="16">
        <f t="shared" si="18"/>
        <v>0.33063631177444658</v>
      </c>
      <c r="H26" s="16">
        <f t="shared" si="18"/>
        <v>0.35937031976684858</v>
      </c>
      <c r="I26" s="16">
        <f t="shared" si="18"/>
        <v>0.34411531970030013</v>
      </c>
      <c r="J26" s="16">
        <f t="shared" si="18"/>
        <v>0.36036774327026061</v>
      </c>
      <c r="K26" s="16">
        <f t="shared" si="18"/>
        <v>0.40455312215570155</v>
      </c>
      <c r="L26" s="16">
        <f t="shared" si="18"/>
        <v>0.38505565058061375</v>
      </c>
      <c r="M26" s="16">
        <f t="shared" si="18"/>
        <v>0.38918282344296984</v>
      </c>
      <c r="N26" s="16">
        <f t="shared" si="18"/>
        <v>0.33983764142007827</v>
      </c>
      <c r="O26" s="16">
        <f t="shared" si="18"/>
        <v>0.30401508497651902</v>
      </c>
      <c r="P26" s="16">
        <f t="shared" si="18"/>
        <v>0.28343589231312072</v>
      </c>
      <c r="Q26" s="16">
        <f t="shared" si="18"/>
        <v>0.26570964386962403</v>
      </c>
      <c r="R26" s="61">
        <f t="shared" si="18"/>
        <v>0.26454979840901016</v>
      </c>
      <c r="S26" s="16">
        <f t="shared" si="18"/>
        <v>0.24841896361468249</v>
      </c>
      <c r="T26" s="16">
        <f t="shared" si="18"/>
        <v>0.24460798675585685</v>
      </c>
      <c r="U26" s="16">
        <f t="shared" si="18"/>
        <v>0.25581735240234871</v>
      </c>
      <c r="V26" s="61">
        <f t="shared" si="18"/>
        <v>0.24726848673609839</v>
      </c>
      <c r="W26" s="61">
        <f t="shared" si="18"/>
        <v>0.23768365208483602</v>
      </c>
      <c r="AB26" s="11"/>
    </row>
    <row r="27" spans="1:32">
      <c r="A27" t="s">
        <v>12</v>
      </c>
      <c r="B27" t="s">
        <v>350</v>
      </c>
      <c r="C27" s="16">
        <f t="shared" ref="C27:W27" si="19">C17/C$22</f>
        <v>1.3470803634850475E-3</v>
      </c>
      <c r="D27" s="16">
        <f t="shared" si="19"/>
        <v>1.8659814093015743E-3</v>
      </c>
      <c r="E27" s="16">
        <f t="shared" si="19"/>
        <v>3.8611334409056158E-5</v>
      </c>
      <c r="F27" s="16">
        <f t="shared" si="19"/>
        <v>1.1342417273780354E-3</v>
      </c>
      <c r="G27" s="16">
        <f t="shared" si="19"/>
        <v>8.5434909025927956E-4</v>
      </c>
      <c r="H27" s="16">
        <f t="shared" si="19"/>
        <v>1.1217449852392147E-3</v>
      </c>
      <c r="I27" s="16">
        <f t="shared" si="19"/>
        <v>2.1492493948858924E-3</v>
      </c>
      <c r="J27" s="16">
        <f t="shared" si="19"/>
        <v>3.2499122706969156E-3</v>
      </c>
      <c r="K27" s="16">
        <f t="shared" si="19"/>
        <v>7.2165792962816076E-3</v>
      </c>
      <c r="L27" s="16">
        <f t="shared" si="19"/>
        <v>9.660550829362971E-3</v>
      </c>
      <c r="M27" s="16">
        <f t="shared" si="19"/>
        <v>5.1766037265651623E-3</v>
      </c>
      <c r="N27" s="16">
        <f t="shared" si="19"/>
        <v>1.3248227023991206E-2</v>
      </c>
      <c r="O27" s="16">
        <f t="shared" si="19"/>
        <v>1.3132176792542931E-2</v>
      </c>
      <c r="P27" s="16">
        <f t="shared" si="19"/>
        <v>3.9774313973668457E-2</v>
      </c>
      <c r="Q27" s="16">
        <f t="shared" si="19"/>
        <v>1.3412249412219286E-2</v>
      </c>
      <c r="R27" s="61">
        <f t="shared" si="19"/>
        <v>4.1578821147078344E-2</v>
      </c>
      <c r="S27" s="16">
        <f t="shared" si="19"/>
        <v>3.403540191811108E-2</v>
      </c>
      <c r="T27" s="16">
        <f t="shared" si="19"/>
        <v>7.5348109509040903E-2</v>
      </c>
      <c r="U27" s="16">
        <f t="shared" si="19"/>
        <v>4.4219389284758256E-2</v>
      </c>
      <c r="V27" s="61">
        <f t="shared" si="19"/>
        <v>4.496063894763741E-2</v>
      </c>
      <c r="W27" s="61">
        <f t="shared" si="19"/>
        <v>8.5003352130951726E-2</v>
      </c>
      <c r="AB27" s="11"/>
    </row>
    <row r="28" spans="1:32">
      <c r="A28" t="s">
        <v>12</v>
      </c>
      <c r="B28" t="s">
        <v>12</v>
      </c>
      <c r="C28" s="16">
        <f t="shared" ref="C28:W28" si="20">C18/C$22</f>
        <v>0.30491283818033216</v>
      </c>
      <c r="D28" s="16">
        <f t="shared" si="20"/>
        <v>0.29133706820780647</v>
      </c>
      <c r="E28" s="16">
        <f t="shared" si="20"/>
        <v>0.28149933302290719</v>
      </c>
      <c r="F28" s="16">
        <f t="shared" si="20"/>
        <v>0.26804640753736197</v>
      </c>
      <c r="G28" s="16">
        <f t="shared" si="20"/>
        <v>0.26400604773980607</v>
      </c>
      <c r="H28" s="16">
        <f t="shared" si="20"/>
        <v>0.24600200417076995</v>
      </c>
      <c r="I28" s="16">
        <f t="shared" si="20"/>
        <v>0.25187752830542492</v>
      </c>
      <c r="J28" s="16">
        <f t="shared" si="20"/>
        <v>0.25831300460168743</v>
      </c>
      <c r="K28" s="16">
        <f t="shared" si="20"/>
        <v>0.24811506095530925</v>
      </c>
      <c r="L28" s="16">
        <f t="shared" si="20"/>
        <v>0.24160751514776047</v>
      </c>
      <c r="M28" s="16">
        <f t="shared" si="20"/>
        <v>0.23804271524427434</v>
      </c>
      <c r="N28" s="16">
        <f t="shared" si="20"/>
        <v>0.26935941865736684</v>
      </c>
      <c r="O28" s="16">
        <f t="shared" si="20"/>
        <v>0.25168379669649366</v>
      </c>
      <c r="P28" s="16">
        <f t="shared" si="20"/>
        <v>0.26714687582179808</v>
      </c>
      <c r="Q28" s="16">
        <f t="shared" si="20"/>
        <v>0.28380752989328722</v>
      </c>
      <c r="R28" s="64">
        <f t="shared" si="20"/>
        <v>0.26829655458007284</v>
      </c>
      <c r="S28" s="16">
        <f t="shared" si="20"/>
        <v>0.27792759174537518</v>
      </c>
      <c r="T28" s="16">
        <f t="shared" si="20"/>
        <v>0.26632392565529056</v>
      </c>
      <c r="U28" s="16">
        <f t="shared" si="20"/>
        <v>0.25689675145476737</v>
      </c>
      <c r="V28" s="61">
        <f t="shared" si="20"/>
        <v>0.27310799777479938</v>
      </c>
      <c r="W28" s="64">
        <f t="shared" si="20"/>
        <v>0.27089265612036789</v>
      </c>
      <c r="AB28" s="11"/>
    </row>
    <row r="29" spans="1:32">
      <c r="A29" t="s">
        <v>14</v>
      </c>
      <c r="B29" t="s">
        <v>351</v>
      </c>
      <c r="C29" s="16">
        <f t="shared" ref="C29:W29" si="21">C19/C$22</f>
        <v>7.2492005064185169E-2</v>
      </c>
      <c r="D29" s="16">
        <f t="shared" si="21"/>
        <v>7.9367033821046581E-2</v>
      </c>
      <c r="E29" s="16">
        <f t="shared" si="21"/>
        <v>8.5952997807451831E-2</v>
      </c>
      <c r="F29" s="16">
        <f t="shared" si="21"/>
        <v>8.3576226830993208E-2</v>
      </c>
      <c r="G29" s="16">
        <f t="shared" si="21"/>
        <v>8.5441714487940384E-2</v>
      </c>
      <c r="H29" s="16">
        <f t="shared" si="21"/>
        <v>0.10520510137782679</v>
      </c>
      <c r="I29" s="16">
        <f t="shared" si="21"/>
        <v>0.11052124772559106</v>
      </c>
      <c r="J29" s="16">
        <f t="shared" si="21"/>
        <v>9.3385436295721977E-2</v>
      </c>
      <c r="K29" s="16">
        <f t="shared" si="21"/>
        <v>9.4594891646171853E-2</v>
      </c>
      <c r="L29" s="16">
        <f t="shared" si="21"/>
        <v>9.9720011305555301E-2</v>
      </c>
      <c r="M29" s="16">
        <f t="shared" si="21"/>
        <v>9.6494287373616372E-2</v>
      </c>
      <c r="N29" s="16">
        <f t="shared" si="21"/>
        <v>9.8205362480105307E-2</v>
      </c>
      <c r="O29" s="16">
        <f t="shared" si="21"/>
        <v>0.12088736022051461</v>
      </c>
      <c r="P29" s="16">
        <f t="shared" si="21"/>
        <v>0.11026373416215077</v>
      </c>
      <c r="Q29" s="16">
        <f t="shared" si="21"/>
        <v>0.11405417269059627</v>
      </c>
      <c r="R29" s="61">
        <f t="shared" si="21"/>
        <v>0.11265834007323391</v>
      </c>
      <c r="S29" s="16">
        <f t="shared" si="21"/>
        <v>0.10147157714101129</v>
      </c>
      <c r="T29" s="16">
        <f t="shared" si="21"/>
        <v>0.11029586419103378</v>
      </c>
      <c r="U29" s="16">
        <f t="shared" si="21"/>
        <v>0.12577509659366695</v>
      </c>
      <c r="V29" s="61">
        <f t="shared" si="21"/>
        <v>0.11521941507172231</v>
      </c>
      <c r="W29" s="61">
        <f t="shared" si="21"/>
        <v>9.9327710435830219E-2</v>
      </c>
      <c r="AB29" s="11"/>
    </row>
    <row r="30" spans="1:32">
      <c r="A30" t="s">
        <v>14</v>
      </c>
      <c r="B30" t="s">
        <v>352</v>
      </c>
      <c r="C30" s="16">
        <f t="shared" ref="C30:W30" si="22">C20/C$22</f>
        <v>1.0395503683518078E-2</v>
      </c>
      <c r="D30" s="16">
        <f t="shared" si="22"/>
        <v>1.1620967593775459E-2</v>
      </c>
      <c r="E30" s="16">
        <f t="shared" si="22"/>
        <v>1.4644081833660262E-2</v>
      </c>
      <c r="F30" s="16">
        <f t="shared" si="22"/>
        <v>1.2629310095157994E-2</v>
      </c>
      <c r="G30" s="16">
        <f t="shared" si="22"/>
        <v>1.4732335234972109E-2</v>
      </c>
      <c r="H30" s="16">
        <f t="shared" si="22"/>
        <v>1.4469607804265112E-2</v>
      </c>
      <c r="I30" s="16">
        <f t="shared" si="22"/>
        <v>1.1836061247124165E-2</v>
      </c>
      <c r="J30" s="16">
        <f t="shared" si="22"/>
        <v>1.5029058358765274E-2</v>
      </c>
      <c r="K30" s="16">
        <f t="shared" si="22"/>
        <v>1.5252712505317602E-2</v>
      </c>
      <c r="L30" s="16">
        <f t="shared" si="22"/>
        <v>1.4887660978051115E-2</v>
      </c>
      <c r="M30" s="16">
        <f t="shared" si="22"/>
        <v>1.4790904624963555E-2</v>
      </c>
      <c r="N30" s="16">
        <f t="shared" si="22"/>
        <v>1.4618479206545576E-2</v>
      </c>
      <c r="O30" s="16">
        <f t="shared" si="22"/>
        <v>1.9248484314991789E-2</v>
      </c>
      <c r="P30" s="16">
        <f t="shared" si="22"/>
        <v>2.5151689763002579E-2</v>
      </c>
      <c r="Q30" s="16">
        <f t="shared" si="22"/>
        <v>2.137728246302718E-2</v>
      </c>
      <c r="R30" s="61">
        <f t="shared" si="22"/>
        <v>1.7115487273123356E-2</v>
      </c>
      <c r="S30" s="16">
        <f t="shared" si="22"/>
        <v>2.2108747797912495E-2</v>
      </c>
      <c r="T30" s="16">
        <f t="shared" si="22"/>
        <v>1.689620438425516E-2</v>
      </c>
      <c r="U30" s="16">
        <f t="shared" si="22"/>
        <v>2.3152424664602593E-2</v>
      </c>
      <c r="V30" s="61">
        <f t="shared" si="22"/>
        <v>2.2976657704309549E-2</v>
      </c>
      <c r="W30" s="64">
        <f t="shared" si="22"/>
        <v>2.9256206020275212E-2</v>
      </c>
      <c r="AB30" s="11"/>
    </row>
    <row r="31" spans="1:32">
      <c r="A31" t="s">
        <v>14</v>
      </c>
      <c r="B31" t="s">
        <v>14</v>
      </c>
      <c r="C31" s="16">
        <f t="shared" ref="C31:W31" si="23">C21/C$22</f>
        <v>4.5066466225943042E-2</v>
      </c>
      <c r="D31" s="16">
        <f t="shared" si="23"/>
        <v>5.2065881709787092E-2</v>
      </c>
      <c r="E31" s="16">
        <f t="shared" si="23"/>
        <v>6.683567957956657E-2</v>
      </c>
      <c r="F31" s="16">
        <f t="shared" si="23"/>
        <v>6.8828309410964073E-2</v>
      </c>
      <c r="G31" s="16">
        <f t="shared" si="23"/>
        <v>6.456125216958071E-2</v>
      </c>
      <c r="H31" s="16">
        <f t="shared" si="23"/>
        <v>6.4464530357304151E-2</v>
      </c>
      <c r="I31" s="16">
        <f t="shared" si="23"/>
        <v>6.5395565253278248E-2</v>
      </c>
      <c r="J31" s="16">
        <f t="shared" si="23"/>
        <v>5.6582584994844663E-2</v>
      </c>
      <c r="K31" s="16">
        <f t="shared" si="23"/>
        <v>6.173038519155339E-2</v>
      </c>
      <c r="L31" s="16">
        <f t="shared" si="23"/>
        <v>7.1127216910839536E-2</v>
      </c>
      <c r="M31" s="16">
        <f t="shared" si="23"/>
        <v>7.7103695782775802E-2</v>
      </c>
      <c r="N31" s="16">
        <f t="shared" si="23"/>
        <v>8.690402932613002E-2</v>
      </c>
      <c r="O31" s="16">
        <f t="shared" si="23"/>
        <v>9.0925778218767128E-2</v>
      </c>
      <c r="P31" s="16">
        <f t="shared" si="23"/>
        <v>9.4438698019524689E-2</v>
      </c>
      <c r="Q31" s="16">
        <f t="shared" si="23"/>
        <v>0.10447118380246098</v>
      </c>
      <c r="R31" s="61">
        <f t="shared" si="23"/>
        <v>0.10246586937992151</v>
      </c>
      <c r="S31" s="16">
        <f t="shared" si="23"/>
        <v>9.7643791672667207E-2</v>
      </c>
      <c r="T31" s="16">
        <f t="shared" si="23"/>
        <v>9.6098620403392815E-2</v>
      </c>
      <c r="U31" s="16">
        <f t="shared" si="23"/>
        <v>9.4968691199757024E-2</v>
      </c>
      <c r="V31" s="61">
        <f t="shared" si="23"/>
        <v>9.8719049588133156E-2</v>
      </c>
      <c r="W31" s="61">
        <f t="shared" si="23"/>
        <v>9.309191327662926E-2</v>
      </c>
      <c r="AB31" s="11"/>
    </row>
    <row r="32" spans="1:32">
      <c r="B32" s="1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61"/>
      <c r="S32" s="16"/>
      <c r="T32" s="16"/>
      <c r="U32" s="16"/>
      <c r="V32" s="61"/>
      <c r="W32" s="61"/>
      <c r="AB32" s="11"/>
    </row>
    <row r="33" spans="3:23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63"/>
      <c r="S33" s="23"/>
      <c r="T33" s="23"/>
      <c r="U33" s="23"/>
      <c r="V33" s="63"/>
      <c r="W33" s="63"/>
    </row>
    <row r="34" spans="3:23">
      <c r="C34" s="23"/>
      <c r="G34" s="24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7B3A-C309-4CE1-9C91-A494B0B644A5}">
  <sheetPr>
    <pageSetUpPr fitToPage="1"/>
  </sheetPr>
  <dimension ref="A1:I102"/>
  <sheetViews>
    <sheetView zoomScaleNormal="100" workbookViewId="0">
      <pane ySplit="1" topLeftCell="A2" activePane="bottomLeft" state="frozen"/>
      <selection pane="bottomLeft" activeCell="A7" sqref="A7"/>
    </sheetView>
  </sheetViews>
  <sheetFormatPr defaultColWidth="9" defaultRowHeight="15"/>
  <cols>
    <col min="1" max="1" width="73.7109375" style="90" customWidth="1" collapsed="1"/>
    <col min="2" max="3" width="21.42578125" style="90" customWidth="1" collapsed="1"/>
    <col min="4" max="4" width="18.42578125" style="90" customWidth="1" collapsed="1"/>
    <col min="5" max="5" width="18.28515625" style="90" customWidth="1" collapsed="1"/>
    <col min="6" max="6" width="19.42578125" style="90" bestFit="1" customWidth="1" collapsed="1"/>
    <col min="7" max="7" width="20.7109375" style="90" bestFit="1" customWidth="1" collapsed="1"/>
    <col min="8" max="16384" width="9" style="90" collapsed="1"/>
  </cols>
  <sheetData>
    <row r="1" spans="1:9">
      <c r="A1" s="102" t="s">
        <v>119</v>
      </c>
      <c r="B1" s="101" t="s">
        <v>120</v>
      </c>
      <c r="C1" s="100" t="s">
        <v>121</v>
      </c>
      <c r="D1" s="99" t="s">
        <v>274</v>
      </c>
      <c r="E1" s="99" t="s">
        <v>273</v>
      </c>
      <c r="F1" s="94"/>
      <c r="G1" s="93"/>
      <c r="H1" s="92"/>
      <c r="I1" s="92"/>
    </row>
    <row r="2" spans="1:9">
      <c r="A2" s="91" t="s">
        <v>124</v>
      </c>
      <c r="B2" s="98">
        <v>55654</v>
      </c>
      <c r="C2" s="97">
        <v>75212351607.919998</v>
      </c>
      <c r="D2" s="96">
        <v>0.11823</v>
      </c>
      <c r="E2" s="95">
        <v>20.505749999999999</v>
      </c>
      <c r="F2" s="94">
        <f>SUM(C2:C101)</f>
        <v>291477614692.40997</v>
      </c>
      <c r="G2" s="115">
        <f>C2/E2*100</f>
        <v>366786640858.88104</v>
      </c>
      <c r="H2" s="92"/>
      <c r="I2" s="92"/>
    </row>
    <row r="3" spans="1:9">
      <c r="A3" s="91" t="s">
        <v>272</v>
      </c>
      <c r="B3" s="98">
        <v>27894</v>
      </c>
      <c r="C3" s="97">
        <v>27405894269.400002</v>
      </c>
      <c r="D3" s="96">
        <v>5.926E-2</v>
      </c>
      <c r="E3" s="95">
        <v>7.4718900000000001</v>
      </c>
      <c r="F3" s="94"/>
      <c r="G3" s="93"/>
      <c r="H3" s="92"/>
      <c r="I3" s="92"/>
    </row>
    <row r="4" spans="1:9">
      <c r="A4" s="91" t="s">
        <v>126</v>
      </c>
      <c r="B4" s="98">
        <v>11486</v>
      </c>
      <c r="C4" s="97">
        <v>21842409576.669998</v>
      </c>
      <c r="D4" s="96">
        <v>2.4400000000000002E-2</v>
      </c>
      <c r="E4" s="95">
        <v>5.9550700000000001</v>
      </c>
      <c r="F4" s="94"/>
      <c r="G4" s="93"/>
      <c r="H4" s="92"/>
      <c r="I4" s="92"/>
    </row>
    <row r="5" spans="1:9">
      <c r="A5" s="91" t="s">
        <v>271</v>
      </c>
      <c r="B5" s="98">
        <v>20492</v>
      </c>
      <c r="C5" s="97">
        <v>21737405194.830002</v>
      </c>
      <c r="D5" s="96">
        <v>4.3529999999999999E-2</v>
      </c>
      <c r="E5" s="95">
        <v>5.9264400000000004</v>
      </c>
      <c r="F5" s="94"/>
      <c r="G5" s="93"/>
      <c r="H5" s="92"/>
      <c r="I5" s="92"/>
    </row>
    <row r="6" spans="1:9">
      <c r="A6" s="91" t="s">
        <v>128</v>
      </c>
      <c r="B6" s="98">
        <v>11318</v>
      </c>
      <c r="C6" s="97">
        <v>12334259578.389999</v>
      </c>
      <c r="D6" s="96">
        <v>2.4039999999999999E-2</v>
      </c>
      <c r="E6" s="95">
        <v>3.3627899999999999</v>
      </c>
      <c r="F6" s="94">
        <f>SUM(E2:E6)</f>
        <v>43.221939999999996</v>
      </c>
      <c r="G6" s="93"/>
      <c r="H6" s="92"/>
      <c r="I6" s="92"/>
    </row>
    <row r="7" spans="1:9">
      <c r="A7" s="91" t="s">
        <v>135</v>
      </c>
      <c r="B7" s="98">
        <v>611</v>
      </c>
      <c r="C7" s="97">
        <v>10628059542.67</v>
      </c>
      <c r="D7" s="96">
        <v>1.2999999999999999E-3</v>
      </c>
      <c r="E7" s="95">
        <v>2.8976099999999998</v>
      </c>
      <c r="F7" s="94"/>
      <c r="G7" s="93"/>
      <c r="H7" s="92"/>
      <c r="I7" s="92"/>
    </row>
    <row r="8" spans="1:9">
      <c r="A8" s="91" t="s">
        <v>131</v>
      </c>
      <c r="B8" s="98">
        <v>2591</v>
      </c>
      <c r="C8" s="97">
        <v>7786450022.6999998</v>
      </c>
      <c r="D8" s="96">
        <v>5.4999999999999997E-3</v>
      </c>
      <c r="E8" s="95">
        <v>2.1228799999999999</v>
      </c>
      <c r="F8" s="94"/>
      <c r="G8" s="93"/>
      <c r="H8" s="92"/>
      <c r="I8" s="92"/>
    </row>
    <row r="9" spans="1:9">
      <c r="A9" s="91" t="s">
        <v>130</v>
      </c>
      <c r="B9" s="98">
        <v>81</v>
      </c>
      <c r="C9" s="97">
        <v>6922421961.8299999</v>
      </c>
      <c r="D9" s="96">
        <v>1.7000000000000001E-4</v>
      </c>
      <c r="E9" s="95">
        <v>1.8873200000000001</v>
      </c>
      <c r="F9" s="94"/>
      <c r="G9" s="93"/>
      <c r="H9" s="92"/>
      <c r="I9" s="92"/>
    </row>
    <row r="10" spans="1:9">
      <c r="A10" s="91" t="s">
        <v>132</v>
      </c>
      <c r="B10" s="98">
        <v>8152</v>
      </c>
      <c r="C10" s="97">
        <v>6452044246.1899996</v>
      </c>
      <c r="D10" s="96">
        <v>1.7319999999999999E-2</v>
      </c>
      <c r="E10" s="95">
        <v>1.7590699999999999</v>
      </c>
      <c r="F10" s="94"/>
      <c r="G10" s="93"/>
      <c r="H10" s="92"/>
      <c r="I10" s="92"/>
    </row>
    <row r="11" spans="1:9">
      <c r="A11" s="91" t="s">
        <v>133</v>
      </c>
      <c r="B11" s="98">
        <v>8027</v>
      </c>
      <c r="C11" s="97">
        <v>6165347735.5100002</v>
      </c>
      <c r="D11" s="96">
        <v>1.7049999999999999E-2</v>
      </c>
      <c r="E11" s="95">
        <v>1.6809099999999999</v>
      </c>
      <c r="F11" s="94"/>
      <c r="G11" s="93"/>
      <c r="H11" s="92"/>
      <c r="I11" s="92"/>
    </row>
    <row r="12" spans="1:9">
      <c r="A12" s="91" t="s">
        <v>136</v>
      </c>
      <c r="B12" s="98">
        <v>6085</v>
      </c>
      <c r="C12" s="97">
        <v>4408978372.0299997</v>
      </c>
      <c r="D12" s="96">
        <v>1.2930000000000001E-2</v>
      </c>
      <c r="E12" s="95">
        <v>1.2020599999999999</v>
      </c>
      <c r="F12" s="94"/>
      <c r="G12" s="93"/>
      <c r="H12" s="92"/>
      <c r="I12" s="92"/>
    </row>
    <row r="13" spans="1:9">
      <c r="A13" s="91" t="s">
        <v>139</v>
      </c>
      <c r="B13" s="98">
        <v>3519</v>
      </c>
      <c r="C13" s="97">
        <v>3127617234.02</v>
      </c>
      <c r="D13" s="96">
        <v>7.4799999999999997E-3</v>
      </c>
      <c r="E13" s="95">
        <v>0.85270999999999997</v>
      </c>
      <c r="F13" s="94"/>
      <c r="G13" s="93"/>
      <c r="H13" s="92"/>
      <c r="I13" s="92"/>
    </row>
    <row r="14" spans="1:9">
      <c r="A14" s="91" t="s">
        <v>138</v>
      </c>
      <c r="B14" s="98">
        <v>86</v>
      </c>
      <c r="C14" s="97">
        <v>3108731869.3600001</v>
      </c>
      <c r="D14" s="96">
        <v>1.8000000000000001E-4</v>
      </c>
      <c r="E14" s="95">
        <v>0.84755999999999998</v>
      </c>
      <c r="F14" s="94"/>
      <c r="G14" s="93"/>
      <c r="H14" s="92"/>
      <c r="I14" s="92"/>
    </row>
    <row r="15" spans="1:9">
      <c r="A15" s="91" t="s">
        <v>270</v>
      </c>
      <c r="B15" s="98">
        <v>28439</v>
      </c>
      <c r="C15" s="97">
        <v>3091133772.3699999</v>
      </c>
      <c r="D15" s="96">
        <v>6.0420000000000001E-2</v>
      </c>
      <c r="E15" s="95">
        <v>0.84275999999999995</v>
      </c>
      <c r="F15" s="94"/>
      <c r="G15" s="93"/>
      <c r="H15" s="92"/>
      <c r="I15" s="92"/>
    </row>
    <row r="16" spans="1:9">
      <c r="A16" s="91" t="s">
        <v>141</v>
      </c>
      <c r="B16" s="98">
        <v>42227</v>
      </c>
      <c r="C16" s="97">
        <v>2847873788.27</v>
      </c>
      <c r="D16" s="96">
        <v>8.9709999999999998E-2</v>
      </c>
      <c r="E16" s="95">
        <v>0.77644000000000002</v>
      </c>
      <c r="F16" s="94"/>
      <c r="G16" s="93"/>
      <c r="H16" s="92"/>
      <c r="I16" s="92"/>
    </row>
    <row r="17" spans="1:9">
      <c r="A17" s="91" t="s">
        <v>140</v>
      </c>
      <c r="B17" s="98">
        <v>13278</v>
      </c>
      <c r="C17" s="97">
        <v>2497907346.5799999</v>
      </c>
      <c r="D17" s="96">
        <v>2.8209999999999999E-2</v>
      </c>
      <c r="E17" s="95">
        <v>0.68101999999999996</v>
      </c>
      <c r="F17" s="94"/>
      <c r="G17" s="93"/>
      <c r="H17" s="92"/>
      <c r="I17" s="92"/>
    </row>
    <row r="18" spans="1:9">
      <c r="A18" s="91" t="s">
        <v>149</v>
      </c>
      <c r="B18" s="98">
        <v>253705</v>
      </c>
      <c r="C18" s="97">
        <v>2379197493.9699998</v>
      </c>
      <c r="D18" s="96">
        <v>0.53896999999999995</v>
      </c>
      <c r="E18" s="95">
        <v>0.64866000000000001</v>
      </c>
      <c r="F18" s="94"/>
      <c r="G18" s="93"/>
      <c r="H18" s="92"/>
      <c r="I18" s="92"/>
    </row>
    <row r="19" spans="1:9">
      <c r="A19" s="91" t="s">
        <v>142</v>
      </c>
      <c r="B19" s="98">
        <v>192</v>
      </c>
      <c r="C19" s="97">
        <v>2320386199.0300002</v>
      </c>
      <c r="D19" s="96">
        <v>4.0999999999999999E-4</v>
      </c>
      <c r="E19" s="95">
        <v>0.63263000000000003</v>
      </c>
      <c r="F19" s="94"/>
      <c r="G19" s="93"/>
      <c r="H19" s="92"/>
      <c r="I19" s="92"/>
    </row>
    <row r="20" spans="1:9">
      <c r="A20" s="91" t="s">
        <v>146</v>
      </c>
      <c r="B20" s="98">
        <v>3425</v>
      </c>
      <c r="C20" s="97">
        <v>2308782905.6599998</v>
      </c>
      <c r="D20" s="96">
        <v>7.28E-3</v>
      </c>
      <c r="E20" s="95">
        <v>0.62946000000000002</v>
      </c>
      <c r="F20" s="94"/>
      <c r="G20" s="93"/>
      <c r="H20" s="92"/>
      <c r="I20" s="92"/>
    </row>
    <row r="21" spans="1:9">
      <c r="A21" s="91" t="s">
        <v>269</v>
      </c>
      <c r="B21" s="98">
        <v>20</v>
      </c>
      <c r="C21" s="97">
        <v>2257138259.48</v>
      </c>
      <c r="D21" s="96">
        <v>4.0000000000000003E-5</v>
      </c>
      <c r="E21" s="95">
        <v>0.61538000000000004</v>
      </c>
      <c r="F21" s="94"/>
      <c r="G21" s="93"/>
      <c r="H21" s="92"/>
      <c r="I21" s="92"/>
    </row>
    <row r="22" spans="1:9">
      <c r="A22" s="91" t="s">
        <v>134</v>
      </c>
      <c r="B22" s="98">
        <v>846</v>
      </c>
      <c r="C22" s="97">
        <v>2172505776.0799999</v>
      </c>
      <c r="D22" s="96">
        <v>1.8E-3</v>
      </c>
      <c r="E22" s="95">
        <v>0.59231</v>
      </c>
      <c r="F22" s="94"/>
      <c r="G22" s="93"/>
      <c r="H22" s="92"/>
      <c r="I22" s="92"/>
    </row>
    <row r="23" spans="1:9">
      <c r="A23" s="91" t="s">
        <v>143</v>
      </c>
      <c r="B23" s="98">
        <v>372990</v>
      </c>
      <c r="C23" s="97">
        <v>2143834609.8599999</v>
      </c>
      <c r="D23" s="96">
        <v>0.79237999999999997</v>
      </c>
      <c r="E23" s="95">
        <v>0.58448999999999995</v>
      </c>
      <c r="F23" s="94"/>
      <c r="G23" s="93"/>
      <c r="H23" s="92"/>
      <c r="I23" s="92"/>
    </row>
    <row r="24" spans="1:9">
      <c r="A24" s="91" t="s">
        <v>145</v>
      </c>
      <c r="B24" s="98">
        <v>64</v>
      </c>
      <c r="C24" s="97">
        <v>1996072784.25</v>
      </c>
      <c r="D24" s="96">
        <v>1.3999999999999999E-4</v>
      </c>
      <c r="E24" s="95">
        <v>0.54420999999999997</v>
      </c>
      <c r="F24" s="94"/>
      <c r="G24" s="93"/>
      <c r="H24" s="92"/>
      <c r="I24" s="92"/>
    </row>
    <row r="25" spans="1:9">
      <c r="A25" s="91" t="s">
        <v>147</v>
      </c>
      <c r="B25" s="98">
        <v>2252</v>
      </c>
      <c r="C25" s="97">
        <v>1971579508.75</v>
      </c>
      <c r="D25" s="96">
        <v>4.7800000000000004E-3</v>
      </c>
      <c r="E25" s="95">
        <v>0.53752999999999995</v>
      </c>
      <c r="F25" s="94"/>
      <c r="G25" s="93"/>
      <c r="H25" s="92"/>
      <c r="I25" s="92"/>
    </row>
    <row r="26" spans="1:9">
      <c r="A26" s="91" t="s">
        <v>151</v>
      </c>
      <c r="B26" s="98">
        <v>4370</v>
      </c>
      <c r="C26" s="97">
        <v>1964808268.6800001</v>
      </c>
      <c r="D26" s="96">
        <v>9.2800000000000001E-3</v>
      </c>
      <c r="E26" s="95">
        <v>0.53568000000000005</v>
      </c>
      <c r="F26" s="94"/>
      <c r="G26" s="93"/>
      <c r="H26" s="92"/>
      <c r="I26" s="92"/>
    </row>
    <row r="27" spans="1:9">
      <c r="A27" s="91" t="s">
        <v>268</v>
      </c>
      <c r="B27" s="98">
        <v>2111</v>
      </c>
      <c r="C27" s="97">
        <v>1963741417.51</v>
      </c>
      <c r="D27" s="96">
        <v>4.4799999999999996E-3</v>
      </c>
      <c r="E27" s="95">
        <v>0.53539000000000003</v>
      </c>
      <c r="F27" s="94"/>
      <c r="G27" s="93"/>
      <c r="H27" s="92"/>
      <c r="I27" s="92"/>
    </row>
    <row r="28" spans="1:9">
      <c r="A28" s="91" t="s">
        <v>150</v>
      </c>
      <c r="B28" s="98">
        <v>3459</v>
      </c>
      <c r="C28" s="97">
        <v>1944048665.21</v>
      </c>
      <c r="D28" s="96">
        <v>7.3499999999999998E-3</v>
      </c>
      <c r="E28" s="95">
        <v>0.53002000000000005</v>
      </c>
      <c r="F28" s="94"/>
      <c r="G28" s="93"/>
      <c r="H28" s="92"/>
      <c r="I28" s="92"/>
    </row>
    <row r="29" spans="1:9">
      <c r="A29" s="91" t="s">
        <v>157</v>
      </c>
      <c r="B29" s="98">
        <v>14496</v>
      </c>
      <c r="C29" s="97">
        <v>1554575688.2</v>
      </c>
      <c r="D29" s="96">
        <v>3.0800000000000001E-2</v>
      </c>
      <c r="E29" s="95">
        <v>0.42383999999999999</v>
      </c>
      <c r="F29" s="94"/>
      <c r="G29" s="93"/>
      <c r="H29" s="92"/>
      <c r="I29" s="92"/>
    </row>
    <row r="30" spans="1:9">
      <c r="A30" s="91" t="s">
        <v>163</v>
      </c>
      <c r="B30" s="98">
        <v>604</v>
      </c>
      <c r="C30" s="97">
        <v>1518330722.3699999</v>
      </c>
      <c r="D30" s="96">
        <v>1.2800000000000001E-3</v>
      </c>
      <c r="E30" s="95">
        <v>0.41394999999999998</v>
      </c>
      <c r="F30" s="94"/>
      <c r="G30" s="93"/>
      <c r="H30" s="92"/>
      <c r="I30" s="92"/>
    </row>
    <row r="31" spans="1:9">
      <c r="A31" s="91" t="s">
        <v>267</v>
      </c>
      <c r="B31" s="98">
        <v>1963</v>
      </c>
      <c r="C31" s="97">
        <v>1493766983.6700001</v>
      </c>
      <c r="D31" s="96">
        <v>4.1700000000000001E-3</v>
      </c>
      <c r="E31" s="95">
        <v>0.40726000000000001</v>
      </c>
      <c r="F31" s="94"/>
      <c r="G31" s="93"/>
      <c r="H31" s="92"/>
      <c r="I31" s="92"/>
    </row>
    <row r="32" spans="1:9">
      <c r="A32" s="91" t="s">
        <v>154</v>
      </c>
      <c r="B32" s="98">
        <v>2412</v>
      </c>
      <c r="C32" s="97">
        <v>1461414161.55</v>
      </c>
      <c r="D32" s="96">
        <v>5.1200000000000004E-3</v>
      </c>
      <c r="E32" s="95">
        <v>0.39844000000000002</v>
      </c>
      <c r="F32" s="94"/>
      <c r="G32" s="93"/>
      <c r="H32" s="92"/>
      <c r="I32" s="92"/>
    </row>
    <row r="33" spans="1:9">
      <c r="A33" s="91" t="s">
        <v>158</v>
      </c>
      <c r="B33" s="98">
        <v>756</v>
      </c>
      <c r="C33" s="97">
        <v>1454943543.3</v>
      </c>
      <c r="D33" s="96">
        <v>1.6100000000000001E-3</v>
      </c>
      <c r="E33" s="95">
        <v>0.39667000000000002</v>
      </c>
      <c r="F33" s="94"/>
      <c r="G33" s="93"/>
      <c r="H33" s="92"/>
      <c r="I33" s="92"/>
    </row>
    <row r="34" spans="1:9">
      <c r="A34" s="91" t="s">
        <v>159</v>
      </c>
      <c r="B34" s="98">
        <v>2625</v>
      </c>
      <c r="C34" s="97">
        <v>1357196477.26</v>
      </c>
      <c r="D34" s="96">
        <v>5.5799999999999999E-3</v>
      </c>
      <c r="E34" s="95">
        <v>0.37002000000000002</v>
      </c>
      <c r="F34" s="94"/>
      <c r="G34" s="93"/>
      <c r="H34" s="92"/>
      <c r="I34" s="92"/>
    </row>
    <row r="35" spans="1:9">
      <c r="A35" s="91" t="s">
        <v>219</v>
      </c>
      <c r="B35" s="98">
        <v>2958</v>
      </c>
      <c r="C35" s="97">
        <v>1341139947.3599999</v>
      </c>
      <c r="D35" s="96">
        <v>6.28E-3</v>
      </c>
      <c r="E35" s="95">
        <v>0.36564999999999998</v>
      </c>
      <c r="F35" s="94"/>
      <c r="G35" s="93"/>
      <c r="H35" s="92"/>
      <c r="I35" s="92"/>
    </row>
    <row r="36" spans="1:9">
      <c r="A36" s="91" t="s">
        <v>266</v>
      </c>
      <c r="B36" s="98">
        <v>7</v>
      </c>
      <c r="C36" s="97">
        <v>1255697789</v>
      </c>
      <c r="D36" s="96">
        <v>1.0000000000000001E-5</v>
      </c>
      <c r="E36" s="95">
        <v>0.34234999999999999</v>
      </c>
      <c r="F36" s="94"/>
      <c r="G36" s="93"/>
      <c r="H36" s="92"/>
      <c r="I36" s="92"/>
    </row>
    <row r="37" spans="1:9">
      <c r="A37" s="91" t="s">
        <v>265</v>
      </c>
      <c r="B37" s="98">
        <v>27</v>
      </c>
      <c r="C37" s="97">
        <v>1253149995.3499999</v>
      </c>
      <c r="D37" s="96">
        <v>6.0000000000000002E-5</v>
      </c>
      <c r="E37" s="95">
        <v>0.34166000000000002</v>
      </c>
      <c r="F37" s="94"/>
      <c r="G37" s="93"/>
      <c r="H37" s="92"/>
      <c r="I37" s="92"/>
    </row>
    <row r="38" spans="1:9">
      <c r="A38" s="91" t="s">
        <v>264</v>
      </c>
      <c r="B38" s="98">
        <v>1805</v>
      </c>
      <c r="C38" s="97">
        <v>1220316439.4400001</v>
      </c>
      <c r="D38" s="96">
        <v>3.8300000000000001E-3</v>
      </c>
      <c r="E38" s="95">
        <v>0.3327</v>
      </c>
      <c r="F38" s="94"/>
      <c r="G38" s="93"/>
      <c r="H38" s="92"/>
      <c r="I38" s="92"/>
    </row>
    <row r="39" spans="1:9">
      <c r="A39" s="91" t="s">
        <v>263</v>
      </c>
      <c r="B39" s="98">
        <v>45</v>
      </c>
      <c r="C39" s="97">
        <v>1111856309.0599999</v>
      </c>
      <c r="D39" s="96">
        <v>1E-4</v>
      </c>
      <c r="E39" s="95">
        <v>0.30313000000000001</v>
      </c>
      <c r="F39" s="94"/>
      <c r="G39" s="93"/>
      <c r="H39" s="92"/>
      <c r="I39" s="92"/>
    </row>
    <row r="40" spans="1:9">
      <c r="A40" s="91" t="s">
        <v>262</v>
      </c>
      <c r="B40" s="98">
        <v>75</v>
      </c>
      <c r="C40" s="97">
        <v>1108740063.47</v>
      </c>
      <c r="D40" s="96">
        <v>1.6000000000000001E-4</v>
      </c>
      <c r="E40" s="95">
        <v>0.30227999999999999</v>
      </c>
      <c r="F40" s="94"/>
      <c r="G40" s="93"/>
      <c r="H40" s="92"/>
      <c r="I40" s="92"/>
    </row>
    <row r="41" spans="1:9">
      <c r="A41" s="91" t="s">
        <v>162</v>
      </c>
      <c r="B41" s="98">
        <v>471</v>
      </c>
      <c r="C41" s="97">
        <v>1100729949.1600001</v>
      </c>
      <c r="D41" s="96">
        <v>1E-3</v>
      </c>
      <c r="E41" s="95">
        <v>0.30009999999999998</v>
      </c>
      <c r="F41" s="94"/>
      <c r="G41" s="93"/>
      <c r="H41" s="92"/>
      <c r="I41" s="92"/>
    </row>
    <row r="42" spans="1:9">
      <c r="A42" s="91" t="s">
        <v>198</v>
      </c>
      <c r="B42" s="98">
        <v>169</v>
      </c>
      <c r="C42" s="97">
        <v>1096345724.4100001</v>
      </c>
      <c r="D42" s="96">
        <v>3.6000000000000002E-4</v>
      </c>
      <c r="E42" s="95">
        <v>0.29891000000000001</v>
      </c>
      <c r="F42" s="94"/>
      <c r="G42" s="93"/>
      <c r="H42" s="92"/>
      <c r="I42" s="92"/>
    </row>
    <row r="43" spans="1:9">
      <c r="A43" s="91" t="s">
        <v>167</v>
      </c>
      <c r="B43" s="98">
        <v>2252</v>
      </c>
      <c r="C43" s="97">
        <v>1072632641.15</v>
      </c>
      <c r="D43" s="96">
        <v>4.7800000000000004E-3</v>
      </c>
      <c r="E43" s="95">
        <v>0.29243999999999998</v>
      </c>
      <c r="F43" s="94"/>
      <c r="G43" s="93"/>
      <c r="H43" s="92"/>
      <c r="I43" s="92"/>
    </row>
    <row r="44" spans="1:9">
      <c r="A44" s="91" t="s">
        <v>261</v>
      </c>
      <c r="B44" s="98">
        <v>25</v>
      </c>
      <c r="C44" s="97">
        <v>1031768297.53</v>
      </c>
      <c r="D44" s="96">
        <v>5.0000000000000002E-5</v>
      </c>
      <c r="E44" s="95">
        <v>0.28129999999999999</v>
      </c>
      <c r="F44" s="94"/>
      <c r="G44" s="93"/>
      <c r="H44" s="92"/>
      <c r="I44" s="92"/>
    </row>
    <row r="45" spans="1:9">
      <c r="A45" s="91" t="s">
        <v>260</v>
      </c>
      <c r="B45" s="98">
        <v>158</v>
      </c>
      <c r="C45" s="97">
        <v>986264480.64999998</v>
      </c>
      <c r="D45" s="96">
        <v>3.4000000000000002E-4</v>
      </c>
      <c r="E45" s="95">
        <v>0.26889000000000002</v>
      </c>
      <c r="F45" s="94"/>
      <c r="G45" s="93"/>
      <c r="H45" s="92"/>
      <c r="I45" s="92"/>
    </row>
    <row r="46" spans="1:9">
      <c r="A46" s="91" t="s">
        <v>259</v>
      </c>
      <c r="B46" s="98">
        <v>232</v>
      </c>
      <c r="C46" s="97">
        <v>984541767.63999999</v>
      </c>
      <c r="D46" s="96">
        <v>4.8999999999999998E-4</v>
      </c>
      <c r="E46" s="95">
        <v>0.26841999999999999</v>
      </c>
      <c r="F46" s="94"/>
      <c r="G46" s="93"/>
      <c r="H46" s="92"/>
      <c r="I46" s="92"/>
    </row>
    <row r="47" spans="1:9">
      <c r="A47" s="91" t="s">
        <v>160</v>
      </c>
      <c r="B47" s="98">
        <v>7211</v>
      </c>
      <c r="C47" s="97">
        <v>956604291.5</v>
      </c>
      <c r="D47" s="96">
        <v>1.532E-2</v>
      </c>
      <c r="E47" s="95">
        <v>0.26080999999999999</v>
      </c>
      <c r="F47" s="94"/>
      <c r="G47" s="93"/>
      <c r="H47" s="92"/>
      <c r="I47" s="92"/>
    </row>
    <row r="48" spans="1:9">
      <c r="A48" s="91" t="s">
        <v>258</v>
      </c>
      <c r="B48" s="98">
        <v>1930</v>
      </c>
      <c r="C48" s="97">
        <v>901331229.63999999</v>
      </c>
      <c r="D48" s="96">
        <v>4.1000000000000003E-3</v>
      </c>
      <c r="E48" s="95">
        <v>0.24573999999999999</v>
      </c>
      <c r="F48" s="94"/>
      <c r="G48" s="93"/>
      <c r="H48" s="92"/>
      <c r="I48" s="92"/>
    </row>
    <row r="49" spans="1:9">
      <c r="A49" s="91" t="s">
        <v>166</v>
      </c>
      <c r="B49" s="98">
        <v>18242170</v>
      </c>
      <c r="C49" s="97">
        <v>802373275.21000004</v>
      </c>
      <c r="D49" s="96">
        <v>38.753579999999999</v>
      </c>
      <c r="E49" s="95">
        <v>0.21876000000000001</v>
      </c>
      <c r="F49" s="94"/>
      <c r="G49" s="93"/>
      <c r="H49" s="92"/>
      <c r="I49" s="92"/>
    </row>
    <row r="50" spans="1:9">
      <c r="A50" s="91" t="s">
        <v>257</v>
      </c>
      <c r="B50" s="98">
        <v>10</v>
      </c>
      <c r="C50" s="97">
        <v>802165451</v>
      </c>
      <c r="D50" s="96">
        <v>2.0000000000000002E-5</v>
      </c>
      <c r="E50" s="95">
        <v>0.21870000000000001</v>
      </c>
      <c r="F50" s="94"/>
      <c r="G50" s="93"/>
      <c r="H50" s="92"/>
      <c r="I50" s="92"/>
    </row>
    <row r="51" spans="1:9">
      <c r="A51" s="91" t="s">
        <v>256</v>
      </c>
      <c r="B51" s="98">
        <v>96</v>
      </c>
      <c r="C51" s="97">
        <v>800802077.13</v>
      </c>
      <c r="D51" s="96">
        <v>2.0000000000000001E-4</v>
      </c>
      <c r="E51" s="95">
        <v>0.21833</v>
      </c>
      <c r="F51" s="94"/>
      <c r="G51" s="93"/>
      <c r="H51" s="92"/>
      <c r="I51" s="92"/>
    </row>
    <row r="52" spans="1:9">
      <c r="A52" s="91" t="s">
        <v>183</v>
      </c>
      <c r="B52" s="98">
        <v>25784</v>
      </c>
      <c r="C52" s="97">
        <v>795810514.23000002</v>
      </c>
      <c r="D52" s="96">
        <v>5.4780000000000002E-2</v>
      </c>
      <c r="E52" s="95">
        <v>0.21697</v>
      </c>
      <c r="F52" s="94"/>
      <c r="G52" s="93"/>
      <c r="H52" s="92"/>
      <c r="I52" s="92"/>
    </row>
    <row r="53" spans="1:9">
      <c r="A53" s="91" t="s">
        <v>255</v>
      </c>
      <c r="B53" s="98">
        <v>1000</v>
      </c>
      <c r="C53" s="97">
        <v>773266928.98000002</v>
      </c>
      <c r="D53" s="96">
        <v>2.1199999999999999E-3</v>
      </c>
      <c r="E53" s="95">
        <v>0.21082000000000001</v>
      </c>
      <c r="F53" s="94"/>
      <c r="G53" s="93"/>
      <c r="H53" s="92"/>
      <c r="I53" s="92"/>
    </row>
    <row r="54" spans="1:9">
      <c r="A54" s="91" t="s">
        <v>172</v>
      </c>
      <c r="B54" s="98">
        <v>1001</v>
      </c>
      <c r="C54" s="97">
        <v>725893791.49000001</v>
      </c>
      <c r="D54" s="96">
        <v>2.1299999999999999E-3</v>
      </c>
      <c r="E54" s="95">
        <v>0.19791</v>
      </c>
      <c r="F54" s="94"/>
      <c r="G54" s="93"/>
      <c r="H54" s="92"/>
      <c r="I54" s="92"/>
    </row>
    <row r="55" spans="1:9">
      <c r="A55" s="91" t="s">
        <v>176</v>
      </c>
      <c r="B55" s="98">
        <v>436</v>
      </c>
      <c r="C55" s="97">
        <v>701662510.37</v>
      </c>
      <c r="D55" s="96">
        <v>9.3000000000000005E-4</v>
      </c>
      <c r="E55" s="95">
        <v>0.1913</v>
      </c>
      <c r="F55" s="94"/>
      <c r="G55" s="93"/>
      <c r="H55" s="92"/>
      <c r="I55" s="92"/>
    </row>
    <row r="56" spans="1:9">
      <c r="A56" s="91" t="s">
        <v>180</v>
      </c>
      <c r="B56" s="98">
        <v>1886</v>
      </c>
      <c r="C56" s="97">
        <v>697695947.36000001</v>
      </c>
      <c r="D56" s="96">
        <v>4.0099999999999997E-3</v>
      </c>
      <c r="E56" s="95">
        <v>0.19022</v>
      </c>
      <c r="F56" s="94"/>
      <c r="G56" s="93"/>
      <c r="H56" s="92"/>
      <c r="I56" s="92"/>
    </row>
    <row r="57" spans="1:9">
      <c r="A57" s="91" t="s">
        <v>254</v>
      </c>
      <c r="B57" s="98">
        <v>313</v>
      </c>
      <c r="C57" s="97">
        <v>679098025.15999997</v>
      </c>
      <c r="D57" s="96">
        <v>6.6E-4</v>
      </c>
      <c r="E57" s="95">
        <v>0.18515000000000001</v>
      </c>
      <c r="F57" s="94"/>
      <c r="G57" s="93"/>
      <c r="H57" s="92"/>
      <c r="I57" s="92"/>
    </row>
    <row r="58" spans="1:9">
      <c r="A58" s="91" t="s">
        <v>253</v>
      </c>
      <c r="B58" s="98">
        <v>61</v>
      </c>
      <c r="C58" s="97">
        <v>678921728.59000003</v>
      </c>
      <c r="D58" s="96">
        <v>1.2999999999999999E-4</v>
      </c>
      <c r="E58" s="95">
        <v>0.18509999999999999</v>
      </c>
      <c r="F58" s="94"/>
      <c r="G58" s="93"/>
      <c r="H58" s="92"/>
      <c r="I58" s="92"/>
    </row>
    <row r="59" spans="1:9">
      <c r="A59" s="91" t="s">
        <v>178</v>
      </c>
      <c r="B59" s="98">
        <v>2390</v>
      </c>
      <c r="C59" s="97">
        <v>654756978.86000001</v>
      </c>
      <c r="D59" s="96">
        <v>5.0800000000000003E-3</v>
      </c>
      <c r="E59" s="95">
        <v>0.17851</v>
      </c>
      <c r="F59" s="94"/>
      <c r="G59" s="93"/>
      <c r="H59" s="92"/>
      <c r="I59" s="92"/>
    </row>
    <row r="60" spans="1:9">
      <c r="A60" s="91" t="s">
        <v>174</v>
      </c>
      <c r="B60" s="98">
        <v>656</v>
      </c>
      <c r="C60" s="97">
        <v>650079067.33000004</v>
      </c>
      <c r="D60" s="96">
        <v>1.39E-3</v>
      </c>
      <c r="E60" s="95">
        <v>0.17724000000000001</v>
      </c>
      <c r="F60" s="94"/>
      <c r="G60" s="93"/>
      <c r="H60" s="92"/>
      <c r="I60" s="92"/>
    </row>
    <row r="61" spans="1:9">
      <c r="A61" s="91" t="s">
        <v>252</v>
      </c>
      <c r="B61" s="98">
        <v>44</v>
      </c>
      <c r="C61" s="97">
        <v>641792262.86000001</v>
      </c>
      <c r="D61" s="96">
        <v>9.0000000000000006E-5</v>
      </c>
      <c r="E61" s="95">
        <v>0.17498</v>
      </c>
      <c r="F61" s="94"/>
      <c r="G61" s="93"/>
      <c r="H61" s="92"/>
      <c r="I61" s="92"/>
    </row>
    <row r="62" spans="1:9">
      <c r="A62" s="91" t="s">
        <v>148</v>
      </c>
      <c r="B62" s="98">
        <v>355</v>
      </c>
      <c r="C62" s="97">
        <v>625005820.11000001</v>
      </c>
      <c r="D62" s="96">
        <v>7.5000000000000002E-4</v>
      </c>
      <c r="E62" s="95">
        <v>0.1704</v>
      </c>
      <c r="F62" s="94"/>
      <c r="G62" s="93"/>
      <c r="H62" s="92"/>
      <c r="I62" s="92"/>
    </row>
    <row r="63" spans="1:9">
      <c r="A63" s="91" t="s">
        <v>190</v>
      </c>
      <c r="B63" s="98">
        <v>988</v>
      </c>
      <c r="C63" s="97">
        <v>621862615</v>
      </c>
      <c r="D63" s="96">
        <v>2.0999999999999999E-3</v>
      </c>
      <c r="E63" s="95">
        <v>0.16954</v>
      </c>
      <c r="F63" s="94"/>
      <c r="G63" s="93"/>
      <c r="H63" s="92"/>
      <c r="I63" s="92"/>
    </row>
    <row r="64" spans="1:9">
      <c r="A64" s="91" t="s">
        <v>195</v>
      </c>
      <c r="B64" s="98">
        <v>3576</v>
      </c>
      <c r="C64" s="97">
        <v>606577208.80999994</v>
      </c>
      <c r="D64" s="96">
        <v>7.6E-3</v>
      </c>
      <c r="E64" s="95">
        <v>0.16538</v>
      </c>
      <c r="F64" s="94"/>
      <c r="G64" s="93"/>
      <c r="H64" s="92"/>
      <c r="I64" s="92"/>
    </row>
    <row r="65" spans="1:9">
      <c r="A65" s="91" t="s">
        <v>251</v>
      </c>
      <c r="B65" s="98">
        <v>1374</v>
      </c>
      <c r="C65" s="97">
        <v>576593194.07000005</v>
      </c>
      <c r="D65" s="96">
        <v>2.9199999999999999E-3</v>
      </c>
      <c r="E65" s="95">
        <v>0.15720000000000001</v>
      </c>
      <c r="F65" s="94"/>
      <c r="G65" s="93"/>
      <c r="H65" s="92"/>
      <c r="I65" s="92"/>
    </row>
    <row r="66" spans="1:9">
      <c r="A66" s="91" t="s">
        <v>208</v>
      </c>
      <c r="B66" s="98">
        <v>983</v>
      </c>
      <c r="C66" s="97">
        <v>569468493.12</v>
      </c>
      <c r="D66" s="96">
        <v>2.0899999999999998E-3</v>
      </c>
      <c r="E66" s="95">
        <v>0.15526000000000001</v>
      </c>
      <c r="F66" s="94"/>
      <c r="G66" s="93"/>
      <c r="H66" s="92"/>
      <c r="I66" s="92"/>
    </row>
    <row r="67" spans="1:9">
      <c r="A67" s="91" t="s">
        <v>250</v>
      </c>
      <c r="B67" s="98">
        <v>542</v>
      </c>
      <c r="C67" s="97">
        <v>562671614.82000005</v>
      </c>
      <c r="D67" s="96">
        <v>1.15E-3</v>
      </c>
      <c r="E67" s="95">
        <v>0.15340999999999999</v>
      </c>
      <c r="F67" s="94"/>
      <c r="G67" s="93"/>
      <c r="H67" s="92"/>
      <c r="I67" s="92"/>
    </row>
    <row r="68" spans="1:9">
      <c r="A68" s="91" t="s">
        <v>249</v>
      </c>
      <c r="B68" s="98">
        <v>306605</v>
      </c>
      <c r="C68" s="97">
        <v>544182538.26999998</v>
      </c>
      <c r="D68" s="96">
        <v>0.65134999999999998</v>
      </c>
      <c r="E68" s="95">
        <v>0.14835999999999999</v>
      </c>
      <c r="F68" s="94"/>
      <c r="G68" s="93"/>
      <c r="H68" s="92"/>
      <c r="I68" s="92"/>
    </row>
    <row r="69" spans="1:9">
      <c r="A69" s="91" t="s">
        <v>179</v>
      </c>
      <c r="B69" s="98">
        <v>181</v>
      </c>
      <c r="C69" s="97">
        <v>532226186.81999999</v>
      </c>
      <c r="D69" s="96">
        <v>3.8000000000000002E-4</v>
      </c>
      <c r="E69" s="95">
        <v>0.14510999999999999</v>
      </c>
      <c r="F69" s="94"/>
      <c r="G69" s="93"/>
      <c r="H69" s="92"/>
      <c r="I69" s="92"/>
    </row>
    <row r="70" spans="1:9">
      <c r="A70" s="91" t="s">
        <v>248</v>
      </c>
      <c r="B70" s="98">
        <v>29873</v>
      </c>
      <c r="C70" s="97">
        <v>527453775.33999997</v>
      </c>
      <c r="D70" s="96">
        <v>6.3460000000000003E-2</v>
      </c>
      <c r="E70" s="95">
        <v>0.14380000000000001</v>
      </c>
      <c r="F70" s="94"/>
      <c r="G70" s="93"/>
      <c r="H70" s="92"/>
      <c r="I70" s="92"/>
    </row>
    <row r="71" spans="1:9">
      <c r="A71" s="91" t="s">
        <v>247</v>
      </c>
      <c r="B71" s="98">
        <v>2</v>
      </c>
      <c r="C71" s="97">
        <v>524416900</v>
      </c>
      <c r="D71" s="96">
        <v>0</v>
      </c>
      <c r="E71" s="95">
        <v>0.14298</v>
      </c>
      <c r="F71" s="94"/>
      <c r="G71" s="93"/>
      <c r="H71" s="92"/>
      <c r="I71" s="92"/>
    </row>
    <row r="72" spans="1:9">
      <c r="A72" s="91" t="s">
        <v>246</v>
      </c>
      <c r="B72" s="98">
        <v>568</v>
      </c>
      <c r="C72" s="97">
        <v>521429468.19</v>
      </c>
      <c r="D72" s="96">
        <v>1.2099999999999999E-3</v>
      </c>
      <c r="E72" s="95">
        <v>0.14216000000000001</v>
      </c>
      <c r="F72" s="94"/>
      <c r="G72" s="93"/>
      <c r="H72" s="92"/>
      <c r="I72" s="92"/>
    </row>
    <row r="73" spans="1:9">
      <c r="A73" s="91" t="s">
        <v>245</v>
      </c>
      <c r="B73" s="98">
        <v>1167</v>
      </c>
      <c r="C73" s="97">
        <v>504907575.31999999</v>
      </c>
      <c r="D73" s="96">
        <v>2.48E-3</v>
      </c>
      <c r="E73" s="95">
        <v>0.13766</v>
      </c>
      <c r="F73" s="94"/>
      <c r="G73" s="93"/>
      <c r="H73" s="92"/>
      <c r="I73" s="92"/>
    </row>
    <row r="74" spans="1:9">
      <c r="A74" s="91" t="s">
        <v>244</v>
      </c>
      <c r="B74" s="98">
        <v>473</v>
      </c>
      <c r="C74" s="97">
        <v>496055614.61000001</v>
      </c>
      <c r="D74" s="96">
        <v>1E-3</v>
      </c>
      <c r="E74" s="95">
        <v>0.13524</v>
      </c>
      <c r="F74" s="94"/>
      <c r="G74" s="93"/>
      <c r="H74" s="92"/>
      <c r="I74" s="92"/>
    </row>
    <row r="75" spans="1:9">
      <c r="A75" s="91" t="s">
        <v>243</v>
      </c>
      <c r="B75" s="98">
        <v>719724</v>
      </c>
      <c r="C75" s="97">
        <v>494889415.99000001</v>
      </c>
      <c r="D75" s="96">
        <v>1.52898</v>
      </c>
      <c r="E75" s="95">
        <v>0.13492999999999999</v>
      </c>
      <c r="F75" s="94"/>
      <c r="G75" s="93"/>
      <c r="H75" s="92"/>
      <c r="I75" s="92"/>
    </row>
    <row r="76" spans="1:9">
      <c r="A76" s="91" t="s">
        <v>173</v>
      </c>
      <c r="B76" s="98">
        <v>643</v>
      </c>
      <c r="C76" s="97">
        <v>487705494.06</v>
      </c>
      <c r="D76" s="96">
        <v>1.3699999999999999E-3</v>
      </c>
      <c r="E76" s="95">
        <v>0.13297</v>
      </c>
      <c r="F76" s="94"/>
      <c r="G76" s="93"/>
      <c r="H76" s="92"/>
      <c r="I76" s="92"/>
    </row>
    <row r="77" spans="1:9">
      <c r="A77" s="91" t="s">
        <v>242</v>
      </c>
      <c r="B77" s="98">
        <v>10950</v>
      </c>
      <c r="C77" s="97">
        <v>487560800</v>
      </c>
      <c r="D77" s="96">
        <v>2.3259999999999999E-2</v>
      </c>
      <c r="E77" s="95">
        <v>0.13292999999999999</v>
      </c>
      <c r="F77" s="94"/>
      <c r="G77" s="93"/>
      <c r="H77" s="92"/>
      <c r="I77" s="92"/>
    </row>
    <row r="78" spans="1:9">
      <c r="A78" s="91" t="s">
        <v>241</v>
      </c>
      <c r="B78" s="98">
        <v>3964</v>
      </c>
      <c r="C78" s="97">
        <v>483935941.29000002</v>
      </c>
      <c r="D78" s="96">
        <v>8.4200000000000004E-3</v>
      </c>
      <c r="E78" s="95">
        <v>0.13194</v>
      </c>
      <c r="F78" s="94"/>
      <c r="G78" s="93"/>
      <c r="H78" s="92"/>
      <c r="I78" s="92"/>
    </row>
    <row r="79" spans="1:9">
      <c r="A79" s="91" t="s">
        <v>240</v>
      </c>
      <c r="B79" s="98">
        <v>7238</v>
      </c>
      <c r="C79" s="97">
        <v>477714661.83999997</v>
      </c>
      <c r="D79" s="96">
        <v>1.538E-2</v>
      </c>
      <c r="E79" s="95">
        <v>0.13023999999999999</v>
      </c>
      <c r="F79" s="94"/>
      <c r="G79" s="93"/>
      <c r="H79" s="92"/>
      <c r="I79" s="92"/>
    </row>
    <row r="80" spans="1:9">
      <c r="A80" s="91" t="s">
        <v>239</v>
      </c>
      <c r="B80" s="98">
        <v>240</v>
      </c>
      <c r="C80" s="97">
        <v>477061973.13</v>
      </c>
      <c r="D80" s="96">
        <v>5.1000000000000004E-4</v>
      </c>
      <c r="E80" s="95">
        <v>0.13006999999999999</v>
      </c>
      <c r="F80" s="94"/>
      <c r="G80" s="93"/>
      <c r="H80" s="92"/>
      <c r="I80" s="92"/>
    </row>
    <row r="81" spans="1:9">
      <c r="A81" s="91" t="s">
        <v>221</v>
      </c>
      <c r="B81" s="98">
        <v>382</v>
      </c>
      <c r="C81" s="97">
        <v>476976872.31</v>
      </c>
      <c r="D81" s="96">
        <v>8.0999999999999996E-4</v>
      </c>
      <c r="E81" s="95">
        <v>0.13003999999999999</v>
      </c>
      <c r="F81" s="94"/>
      <c r="G81" s="93"/>
      <c r="H81" s="92"/>
      <c r="I81" s="92"/>
    </row>
    <row r="82" spans="1:9">
      <c r="A82" s="91" t="s">
        <v>196</v>
      </c>
      <c r="B82" s="98">
        <v>385</v>
      </c>
      <c r="C82" s="97">
        <v>476135753.33999997</v>
      </c>
      <c r="D82" s="96">
        <v>8.1999999999999998E-4</v>
      </c>
      <c r="E82" s="95">
        <v>0.12981000000000001</v>
      </c>
      <c r="F82" s="94"/>
      <c r="G82" s="93"/>
      <c r="H82" s="92"/>
      <c r="I82" s="92"/>
    </row>
    <row r="83" spans="1:9">
      <c r="A83" s="91" t="s">
        <v>238</v>
      </c>
      <c r="B83" s="98">
        <v>103</v>
      </c>
      <c r="C83" s="97">
        <v>473496388.24000001</v>
      </c>
      <c r="D83" s="96">
        <v>2.2000000000000001E-4</v>
      </c>
      <c r="E83" s="95">
        <v>0.12909000000000001</v>
      </c>
      <c r="F83" s="94"/>
      <c r="G83" s="93"/>
      <c r="H83" s="92"/>
      <c r="I83" s="92"/>
    </row>
    <row r="84" spans="1:9">
      <c r="A84" s="91" t="s">
        <v>237</v>
      </c>
      <c r="B84" s="98">
        <v>233</v>
      </c>
      <c r="C84" s="97">
        <v>464135989.19</v>
      </c>
      <c r="D84" s="96">
        <v>4.8999999999999998E-4</v>
      </c>
      <c r="E84" s="95">
        <v>0.12654000000000001</v>
      </c>
      <c r="F84" s="94"/>
      <c r="G84" s="93"/>
      <c r="H84" s="92"/>
      <c r="I84" s="92"/>
    </row>
    <row r="85" spans="1:9">
      <c r="A85" s="91" t="s">
        <v>236</v>
      </c>
      <c r="B85" s="98">
        <v>7</v>
      </c>
      <c r="C85" s="97">
        <v>453322865.05000001</v>
      </c>
      <c r="D85" s="96">
        <v>1.0000000000000001E-5</v>
      </c>
      <c r="E85" s="95">
        <v>0.12359000000000001</v>
      </c>
      <c r="F85" s="94"/>
      <c r="G85" s="93"/>
      <c r="H85" s="92"/>
      <c r="I85" s="92"/>
    </row>
    <row r="86" spans="1:9">
      <c r="A86" s="91" t="s">
        <v>235</v>
      </c>
      <c r="B86" s="98">
        <v>681</v>
      </c>
      <c r="C86" s="97">
        <v>436569939.52999997</v>
      </c>
      <c r="D86" s="96">
        <v>1.4499999999999999E-3</v>
      </c>
      <c r="E86" s="95">
        <v>0.11903</v>
      </c>
      <c r="F86" s="94"/>
      <c r="G86" s="93"/>
      <c r="H86" s="92"/>
      <c r="I86" s="92"/>
    </row>
    <row r="87" spans="1:9">
      <c r="A87" s="91" t="s">
        <v>234</v>
      </c>
      <c r="B87" s="98">
        <v>35</v>
      </c>
      <c r="C87" s="97">
        <v>429095743.83999997</v>
      </c>
      <c r="D87" s="96">
        <v>6.9999999999999994E-5</v>
      </c>
      <c r="E87" s="95">
        <v>0.11699</v>
      </c>
      <c r="F87" s="94"/>
      <c r="G87" s="93"/>
      <c r="H87" s="92"/>
      <c r="I87" s="92"/>
    </row>
    <row r="88" spans="1:9">
      <c r="A88" s="91" t="s">
        <v>233</v>
      </c>
      <c r="B88" s="98">
        <v>35</v>
      </c>
      <c r="C88" s="97">
        <v>419644051</v>
      </c>
      <c r="D88" s="96">
        <v>6.9999999999999994E-5</v>
      </c>
      <c r="E88" s="95">
        <v>0.11441</v>
      </c>
      <c r="F88" s="94"/>
      <c r="G88" s="93"/>
      <c r="H88" s="92"/>
      <c r="I88" s="92"/>
    </row>
    <row r="89" spans="1:9">
      <c r="A89" s="91" t="s">
        <v>232</v>
      </c>
      <c r="B89" s="98">
        <v>90</v>
      </c>
      <c r="C89" s="97">
        <v>416943654.88999999</v>
      </c>
      <c r="D89" s="96">
        <v>1.9000000000000001E-4</v>
      </c>
      <c r="E89" s="95">
        <v>0.11366999999999999</v>
      </c>
      <c r="F89" s="94"/>
      <c r="G89" s="93"/>
      <c r="H89" s="92"/>
      <c r="I89" s="92"/>
    </row>
    <row r="90" spans="1:9">
      <c r="A90" s="91" t="s">
        <v>216</v>
      </c>
      <c r="B90" s="98">
        <v>180</v>
      </c>
      <c r="C90" s="97">
        <v>412984758.41000003</v>
      </c>
      <c r="D90" s="96">
        <v>3.8000000000000002E-4</v>
      </c>
      <c r="E90" s="95">
        <v>0.11260000000000001</v>
      </c>
      <c r="F90" s="94"/>
      <c r="G90" s="93"/>
      <c r="H90" s="92"/>
      <c r="I90" s="92"/>
    </row>
    <row r="91" spans="1:9">
      <c r="A91" s="91" t="s">
        <v>231</v>
      </c>
      <c r="B91" s="98">
        <v>395</v>
      </c>
      <c r="C91" s="97">
        <v>411031733.87</v>
      </c>
      <c r="D91" s="96">
        <v>8.4000000000000003E-4</v>
      </c>
      <c r="E91" s="95">
        <v>0.11206000000000001</v>
      </c>
      <c r="F91" s="94"/>
      <c r="G91" s="93"/>
      <c r="H91" s="92"/>
      <c r="I91" s="92"/>
    </row>
    <row r="92" spans="1:9">
      <c r="A92" s="91" t="s">
        <v>230</v>
      </c>
      <c r="B92" s="98">
        <v>854</v>
      </c>
      <c r="C92" s="97">
        <v>406945815.30000001</v>
      </c>
      <c r="D92" s="96">
        <v>1.81E-3</v>
      </c>
      <c r="E92" s="95">
        <v>0.11094999999999999</v>
      </c>
      <c r="F92" s="94"/>
      <c r="G92" s="93"/>
      <c r="H92" s="92"/>
      <c r="I92" s="92"/>
    </row>
    <row r="93" spans="1:9">
      <c r="A93" s="91" t="s">
        <v>229</v>
      </c>
      <c r="B93" s="98">
        <v>192</v>
      </c>
      <c r="C93" s="97">
        <v>402407831.29000002</v>
      </c>
      <c r="D93" s="96">
        <v>4.0999999999999999E-4</v>
      </c>
      <c r="E93" s="95">
        <v>0.10971</v>
      </c>
      <c r="F93" s="94"/>
      <c r="G93" s="93"/>
      <c r="H93" s="92"/>
      <c r="I93" s="92"/>
    </row>
    <row r="94" spans="1:9">
      <c r="A94" s="91" t="s">
        <v>228</v>
      </c>
      <c r="B94" s="98">
        <v>4568</v>
      </c>
      <c r="C94" s="97">
        <v>400138773.82999998</v>
      </c>
      <c r="D94" s="96">
        <v>9.7000000000000003E-3</v>
      </c>
      <c r="E94" s="95">
        <v>0.10909000000000001</v>
      </c>
      <c r="F94" s="94"/>
      <c r="G94" s="93"/>
      <c r="H94" s="92"/>
      <c r="I94" s="92"/>
    </row>
    <row r="95" spans="1:9">
      <c r="A95" s="91" t="s">
        <v>194</v>
      </c>
      <c r="B95" s="98">
        <v>1217</v>
      </c>
      <c r="C95" s="97">
        <v>389869281.67000002</v>
      </c>
      <c r="D95" s="96">
        <v>2.5899999999999999E-3</v>
      </c>
      <c r="E95" s="95">
        <v>0.10629</v>
      </c>
      <c r="F95" s="94"/>
      <c r="G95" s="93"/>
      <c r="H95" s="92"/>
      <c r="I95" s="92"/>
    </row>
    <row r="96" spans="1:9">
      <c r="A96" s="91" t="s">
        <v>220</v>
      </c>
      <c r="B96" s="98">
        <v>578</v>
      </c>
      <c r="C96" s="97">
        <v>380710831.91000003</v>
      </c>
      <c r="D96" s="96">
        <v>1.23E-3</v>
      </c>
      <c r="E96" s="95">
        <v>0.1038</v>
      </c>
      <c r="F96" s="94"/>
      <c r="G96" s="93"/>
      <c r="H96" s="92"/>
      <c r="I96" s="92"/>
    </row>
    <row r="97" spans="1:9">
      <c r="A97" s="91" t="s">
        <v>227</v>
      </c>
      <c r="B97" s="98">
        <v>92</v>
      </c>
      <c r="C97" s="97">
        <v>377588209.20999998</v>
      </c>
      <c r="D97" s="96">
        <v>2.0000000000000001E-4</v>
      </c>
      <c r="E97" s="95">
        <v>0.10294</v>
      </c>
      <c r="F97" s="94"/>
      <c r="G97" s="93"/>
      <c r="H97" s="92"/>
      <c r="I97" s="92"/>
    </row>
    <row r="98" spans="1:9">
      <c r="A98" s="91" t="s">
        <v>226</v>
      </c>
      <c r="B98" s="98">
        <v>7</v>
      </c>
      <c r="C98" s="97">
        <v>375063166.95999998</v>
      </c>
      <c r="D98" s="96">
        <v>1.0000000000000001E-5</v>
      </c>
      <c r="E98" s="95">
        <v>0.10226</v>
      </c>
      <c r="F98" s="94"/>
      <c r="G98" s="93"/>
      <c r="H98" s="92"/>
      <c r="I98" s="92"/>
    </row>
    <row r="99" spans="1:9">
      <c r="A99" s="91" t="s">
        <v>225</v>
      </c>
      <c r="B99" s="98">
        <v>75</v>
      </c>
      <c r="C99" s="97">
        <v>373122167.22000003</v>
      </c>
      <c r="D99" s="96">
        <v>1.6000000000000001E-4</v>
      </c>
      <c r="E99" s="95">
        <v>0.10173</v>
      </c>
      <c r="F99" s="94"/>
      <c r="G99" s="93"/>
      <c r="H99" s="92"/>
      <c r="I99" s="92"/>
    </row>
    <row r="100" spans="1:9">
      <c r="A100" s="91" t="s">
        <v>193</v>
      </c>
      <c r="B100" s="98">
        <v>11493</v>
      </c>
      <c r="C100" s="97">
        <v>362585427.89999998</v>
      </c>
      <c r="D100" s="96">
        <v>2.4420000000000001E-2</v>
      </c>
      <c r="E100" s="95">
        <v>9.8849999999999993E-2</v>
      </c>
      <c r="F100" s="94"/>
      <c r="G100" s="93"/>
      <c r="H100" s="92"/>
      <c r="I100" s="92"/>
    </row>
    <row r="101" spans="1:9">
      <c r="A101" s="91" t="s">
        <v>224</v>
      </c>
      <c r="B101" s="98">
        <v>22</v>
      </c>
      <c r="C101" s="97">
        <v>360479079.16000003</v>
      </c>
      <c r="D101" s="96">
        <v>5.0000000000000002E-5</v>
      </c>
      <c r="E101" s="95">
        <v>9.8280000000000006E-2</v>
      </c>
      <c r="F101" s="94"/>
      <c r="G101" s="93"/>
      <c r="H101" s="92"/>
      <c r="I101" s="92"/>
    </row>
    <row r="102" spans="1:9">
      <c r="A102" s="91"/>
      <c r="B102" s="91"/>
      <c r="C102" s="91"/>
      <c r="D102" s="91"/>
      <c r="E102" s="91"/>
    </row>
  </sheetData>
  <autoFilter ref="A1:E101" xr:uid="{D2A7509D-3288-483D-8542-ABE2D9CEDFBA}"/>
  <pageMargins left="0.7" right="0.7" top="0.75" bottom="0.75" header="0.3" footer="0.3"/>
  <pageSetup scale="68" fitToHeight="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18E6-B8C5-4F11-BF0A-9E59F9752C4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7E76-DDA4-4FD1-866C-5198FE756D5F}">
  <dimension ref="A1:U151"/>
  <sheetViews>
    <sheetView topLeftCell="A120" workbookViewId="0">
      <selection activeCell="U151" sqref="U15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1940</v>
      </c>
      <c r="B2">
        <v>7.7100000000000002E-2</v>
      </c>
    </row>
    <row r="3" spans="1:2">
      <c r="A3">
        <v>1941</v>
      </c>
      <c r="B3">
        <v>0.08</v>
      </c>
    </row>
    <row r="4" spans="1:2">
      <c r="A4">
        <v>1942</v>
      </c>
      <c r="B4">
        <v>8.5999999999999993E-2</v>
      </c>
    </row>
    <row r="5" spans="1:2">
      <c r="A5">
        <v>1943</v>
      </c>
      <c r="B5">
        <v>9.1499999999999998E-2</v>
      </c>
    </row>
    <row r="6" spans="1:2">
      <c r="A6">
        <v>1944</v>
      </c>
      <c r="B6">
        <v>9.4799999999999995E-2</v>
      </c>
    </row>
    <row r="7" spans="1:2">
      <c r="A7">
        <v>1945</v>
      </c>
      <c r="B7">
        <v>9.7100000000000006E-2</v>
      </c>
    </row>
    <row r="8" spans="1:2">
      <c r="A8">
        <v>1946</v>
      </c>
      <c r="B8">
        <v>0.1045</v>
      </c>
    </row>
    <row r="9" spans="1:2">
      <c r="A9">
        <v>1947</v>
      </c>
      <c r="B9">
        <v>0.1159</v>
      </c>
    </row>
    <row r="10" spans="1:2">
      <c r="A10">
        <v>1948</v>
      </c>
      <c r="B10">
        <v>0.12690000000000001</v>
      </c>
    </row>
    <row r="11" spans="1:2">
      <c r="A11">
        <v>1949</v>
      </c>
      <c r="B11">
        <v>0.13120000000000001</v>
      </c>
    </row>
    <row r="12" spans="1:2">
      <c r="A12">
        <v>1950</v>
      </c>
      <c r="B12">
        <v>0.12939999999999999</v>
      </c>
    </row>
    <row r="13" spans="1:2">
      <c r="A13">
        <v>1951</v>
      </c>
      <c r="B13">
        <v>0.1363</v>
      </c>
    </row>
    <row r="14" spans="1:2">
      <c r="A14">
        <v>1952</v>
      </c>
      <c r="B14">
        <v>0.14180000000000001</v>
      </c>
    </row>
    <row r="15" spans="1:2">
      <c r="A15">
        <v>1953</v>
      </c>
      <c r="B15">
        <v>0.1444</v>
      </c>
    </row>
    <row r="16" spans="1:2">
      <c r="A16">
        <v>1954</v>
      </c>
      <c r="B16">
        <v>0.14610000000000001</v>
      </c>
    </row>
    <row r="17" spans="1:2">
      <c r="A17">
        <v>1955</v>
      </c>
      <c r="B17">
        <v>0.1472</v>
      </c>
    </row>
    <row r="18" spans="1:2">
      <c r="A18">
        <v>1956</v>
      </c>
      <c r="B18">
        <v>0.151</v>
      </c>
    </row>
    <row r="19" spans="1:2">
      <c r="A19">
        <v>1957</v>
      </c>
      <c r="B19">
        <v>0.15659999999999999</v>
      </c>
    </row>
    <row r="20" spans="1:2">
      <c r="A20">
        <v>1958</v>
      </c>
      <c r="B20">
        <v>0.1613</v>
      </c>
    </row>
    <row r="21" spans="1:2">
      <c r="A21">
        <v>1959</v>
      </c>
      <c r="B21">
        <v>0.1638</v>
      </c>
    </row>
    <row r="22" spans="1:2">
      <c r="A22">
        <v>1960</v>
      </c>
      <c r="B22">
        <v>0.1661</v>
      </c>
    </row>
    <row r="23" spans="1:2">
      <c r="A23">
        <v>1961</v>
      </c>
      <c r="B23">
        <v>0.16830000000000001</v>
      </c>
    </row>
    <row r="24" spans="1:2">
      <c r="A24">
        <v>1962</v>
      </c>
      <c r="B24">
        <v>0.17</v>
      </c>
    </row>
    <row r="25" spans="1:2">
      <c r="A25">
        <v>1963</v>
      </c>
      <c r="B25">
        <v>0.17199999999999999</v>
      </c>
    </row>
    <row r="26" spans="1:2">
      <c r="A26">
        <v>1964</v>
      </c>
      <c r="B26">
        <v>0.17419999999999999</v>
      </c>
    </row>
    <row r="27" spans="1:2">
      <c r="A27">
        <v>1965</v>
      </c>
      <c r="B27">
        <v>0.1772</v>
      </c>
    </row>
    <row r="28" spans="1:2">
      <c r="A28">
        <v>1966</v>
      </c>
      <c r="B28">
        <v>0.18099999999999999</v>
      </c>
    </row>
    <row r="29" spans="1:2">
      <c r="A29">
        <v>1967</v>
      </c>
      <c r="B29">
        <v>0.1865</v>
      </c>
    </row>
    <row r="30" spans="1:2">
      <c r="A30">
        <v>1968</v>
      </c>
      <c r="B30">
        <v>0.193</v>
      </c>
    </row>
    <row r="31" spans="1:2">
      <c r="A31">
        <v>1969</v>
      </c>
      <c r="B31">
        <v>0.20180000000000001</v>
      </c>
    </row>
    <row r="32" spans="1:2">
      <c r="A32">
        <v>1970</v>
      </c>
      <c r="B32">
        <v>0.21260000000000001</v>
      </c>
    </row>
    <row r="33" spans="1:2">
      <c r="A33">
        <v>1971</v>
      </c>
      <c r="B33">
        <v>0.22339999999999999</v>
      </c>
    </row>
    <row r="34" spans="1:2">
      <c r="A34">
        <v>1972</v>
      </c>
      <c r="B34">
        <v>0.23400000000000001</v>
      </c>
    </row>
    <row r="35" spans="1:2">
      <c r="A35">
        <v>1973</v>
      </c>
      <c r="B35">
        <v>0.2442</v>
      </c>
    </row>
    <row r="36" spans="1:2">
      <c r="A36">
        <v>1974</v>
      </c>
      <c r="B36">
        <v>0.2616</v>
      </c>
    </row>
    <row r="37" spans="1:2">
      <c r="A37">
        <v>1975</v>
      </c>
      <c r="B37">
        <v>0.28860000000000002</v>
      </c>
    </row>
    <row r="38" spans="1:2">
      <c r="A38">
        <v>1976</v>
      </c>
      <c r="B38">
        <v>0.30869999999999997</v>
      </c>
    </row>
    <row r="39" spans="1:2">
      <c r="A39">
        <v>1977</v>
      </c>
      <c r="B39">
        <v>0.33100000000000002</v>
      </c>
    </row>
    <row r="40" spans="1:2">
      <c r="A40">
        <v>1978</v>
      </c>
      <c r="B40">
        <v>0.3533</v>
      </c>
    </row>
    <row r="41" spans="1:2">
      <c r="A41">
        <v>1979</v>
      </c>
      <c r="B41">
        <v>0.38179999999999997</v>
      </c>
    </row>
    <row r="42" spans="1:2">
      <c r="A42">
        <v>1980</v>
      </c>
      <c r="B42">
        <v>0.41510000000000002</v>
      </c>
    </row>
    <row r="43" spans="1:2">
      <c r="A43">
        <v>1981</v>
      </c>
      <c r="B43">
        <v>0.45590000000000003</v>
      </c>
    </row>
    <row r="44" spans="1:2">
      <c r="A44">
        <v>1982</v>
      </c>
      <c r="B44">
        <v>0.48759999999999998</v>
      </c>
    </row>
    <row r="45" spans="1:2">
      <c r="A45">
        <v>1983</v>
      </c>
      <c r="B45">
        <v>0.50890000000000002</v>
      </c>
    </row>
    <row r="46" spans="1:2">
      <c r="A46">
        <v>1984</v>
      </c>
      <c r="B46">
        <v>0.52710000000000001</v>
      </c>
    </row>
    <row r="47" spans="1:2">
      <c r="A47">
        <v>1985</v>
      </c>
      <c r="B47">
        <v>0.54469999999999996</v>
      </c>
    </row>
    <row r="48" spans="1:2">
      <c r="A48">
        <v>1986</v>
      </c>
      <c r="B48">
        <v>0.55689999999999995</v>
      </c>
    </row>
    <row r="49" spans="1:21">
      <c r="A49">
        <v>1987</v>
      </c>
      <c r="B49">
        <v>0.56940000000000002</v>
      </c>
    </row>
    <row r="50" spans="1:21">
      <c r="A50">
        <v>1988</v>
      </c>
      <c r="B50">
        <v>0.58779999999999999</v>
      </c>
    </row>
    <row r="51" spans="1:21">
      <c r="A51">
        <v>1989</v>
      </c>
      <c r="B51">
        <v>0.61160000000000003</v>
      </c>
    </row>
    <row r="52" spans="1:21">
      <c r="A52">
        <v>1990</v>
      </c>
      <c r="B52">
        <v>0.63400000000000001</v>
      </c>
    </row>
    <row r="53" spans="1:21">
      <c r="A53">
        <v>1991</v>
      </c>
      <c r="B53">
        <v>0.65659999999999996</v>
      </c>
    </row>
    <row r="54" spans="1:21">
      <c r="A54">
        <v>1992</v>
      </c>
      <c r="B54">
        <v>0.67300000000000004</v>
      </c>
    </row>
    <row r="55" spans="1:21">
      <c r="A55">
        <v>1993</v>
      </c>
      <c r="B55">
        <v>0.68879999999999997</v>
      </c>
    </row>
    <row r="56" spans="1:21">
      <c r="A56">
        <v>1994</v>
      </c>
      <c r="B56">
        <v>0.70379999999999998</v>
      </c>
    </row>
    <row r="57" spans="1:21">
      <c r="A57">
        <v>1995</v>
      </c>
      <c r="B57">
        <v>0.71879999999999999</v>
      </c>
    </row>
    <row r="58" spans="1:21">
      <c r="A58">
        <v>1996</v>
      </c>
      <c r="B58">
        <v>0.73229999999999995</v>
      </c>
    </row>
    <row r="59" spans="1:21">
      <c r="A59">
        <v>1997</v>
      </c>
      <c r="B59">
        <v>0.74529999999999996</v>
      </c>
    </row>
    <row r="60" spans="1:21">
      <c r="A60">
        <v>1998</v>
      </c>
      <c r="B60">
        <v>0.75460000000000005</v>
      </c>
    </row>
    <row r="61" spans="1:21">
      <c r="A61">
        <v>1999</v>
      </c>
      <c r="B61">
        <v>0.76429999999999998</v>
      </c>
    </row>
    <row r="62" spans="1:21">
      <c r="A62">
        <v>2000</v>
      </c>
      <c r="B62">
        <v>0.78</v>
      </c>
      <c r="C62">
        <v>1.1483000000000001</v>
      </c>
      <c r="D62">
        <f t="shared" ref="D62:D72" si="0">B62/C62</f>
        <v>0.67926500043542626</v>
      </c>
    </row>
    <row r="63" spans="1:21">
      <c r="A63">
        <v>2001</v>
      </c>
      <c r="B63">
        <v>0.7984</v>
      </c>
      <c r="C63">
        <v>1.1483000000000001</v>
      </c>
      <c r="D63">
        <f t="shared" si="0"/>
        <v>0.69528868762518503</v>
      </c>
    </row>
    <row r="64" spans="1:21">
      <c r="A64">
        <v>2002</v>
      </c>
      <c r="B64">
        <v>0.81120000000000003</v>
      </c>
      <c r="C64">
        <v>1.1483000000000001</v>
      </c>
      <c r="D64">
        <f t="shared" si="0"/>
        <v>0.70643560045284326</v>
      </c>
      <c r="T64" t="s">
        <v>0</v>
      </c>
      <c r="U64" t="s">
        <v>397</v>
      </c>
    </row>
    <row r="65" spans="1:21">
      <c r="A65">
        <v>2003</v>
      </c>
      <c r="B65">
        <v>0.82599999999999996</v>
      </c>
      <c r="C65">
        <v>1.1483000000000001</v>
      </c>
      <c r="D65">
        <f t="shared" si="0"/>
        <v>0.71932421840982308</v>
      </c>
      <c r="T65">
        <v>1940</v>
      </c>
      <c r="U65">
        <v>6.772069E-2</v>
      </c>
    </row>
    <row r="66" spans="1:21">
      <c r="A66">
        <v>2004</v>
      </c>
      <c r="B66">
        <v>0.8458</v>
      </c>
      <c r="C66">
        <v>1.1483000000000001</v>
      </c>
      <c r="D66">
        <f t="shared" si="0"/>
        <v>0.7365670991901071</v>
      </c>
      <c r="T66">
        <v>1941</v>
      </c>
      <c r="U66">
        <v>7.0267899999999994E-2</v>
      </c>
    </row>
    <row r="67" spans="1:21">
      <c r="A67">
        <v>2005</v>
      </c>
      <c r="B67">
        <v>0.87160000000000004</v>
      </c>
      <c r="C67">
        <v>1.1483000000000001</v>
      </c>
      <c r="D67">
        <f t="shared" si="0"/>
        <v>0.75903509535835578</v>
      </c>
      <c r="T67">
        <v>1942</v>
      </c>
      <c r="U67">
        <v>7.5537989999999999E-2</v>
      </c>
    </row>
    <row r="68" spans="1:21">
      <c r="A68">
        <v>2006</v>
      </c>
      <c r="B68">
        <v>0.89949999999999997</v>
      </c>
      <c r="C68">
        <v>1.1483000000000001</v>
      </c>
      <c r="D68">
        <f t="shared" si="0"/>
        <v>0.78333188191239211</v>
      </c>
      <c r="T68">
        <v>1943</v>
      </c>
      <c r="U68">
        <v>8.0368910000000002E-2</v>
      </c>
    </row>
    <row r="69" spans="1:21">
      <c r="A69">
        <v>2007</v>
      </c>
      <c r="B69">
        <v>0.92400000000000004</v>
      </c>
      <c r="C69">
        <v>1.1483000000000001</v>
      </c>
      <c r="D69">
        <f>B69/C69</f>
        <v>0.80466776974658183</v>
      </c>
      <c r="T69">
        <v>1944</v>
      </c>
      <c r="U69">
        <v>8.3267460000000001E-2</v>
      </c>
    </row>
    <row r="70" spans="1:21">
      <c r="A70">
        <v>2008</v>
      </c>
      <c r="B70">
        <v>0.94310000000000005</v>
      </c>
      <c r="C70">
        <v>1.1483000000000001</v>
      </c>
      <c r="D70">
        <f t="shared" si="0"/>
        <v>0.82130105373160323</v>
      </c>
      <c r="T70">
        <v>1945</v>
      </c>
      <c r="U70">
        <v>8.5287660000000001E-2</v>
      </c>
    </row>
    <row r="71" spans="1:21">
      <c r="A71">
        <v>2009</v>
      </c>
      <c r="B71">
        <v>0.95399999999999996</v>
      </c>
      <c r="C71">
        <v>1.1483000000000001</v>
      </c>
      <c r="D71">
        <f t="shared" si="0"/>
        <v>0.83079334668640592</v>
      </c>
      <c r="T71">
        <v>1946</v>
      </c>
      <c r="U71">
        <v>9.1787439999999998E-2</v>
      </c>
    </row>
    <row r="72" spans="1:21">
      <c r="A72">
        <v>2010</v>
      </c>
      <c r="B72">
        <v>0.96220000000000006</v>
      </c>
      <c r="C72">
        <v>1.1483000000000001</v>
      </c>
      <c r="D72">
        <f t="shared" si="0"/>
        <v>0.83793433771662451</v>
      </c>
      <c r="T72">
        <v>1947</v>
      </c>
      <c r="U72">
        <v>0.10180061</v>
      </c>
    </row>
    <row r="73" spans="1:21">
      <c r="A73">
        <v>2011</v>
      </c>
      <c r="B73">
        <v>0.98140000000000005</v>
      </c>
      <c r="C73">
        <v>1.1483000000000001</v>
      </c>
      <c r="D73">
        <f t="shared" ref="D73:D78" si="1">B73/C73</f>
        <v>0.85465470695811196</v>
      </c>
      <c r="T73">
        <v>1948</v>
      </c>
      <c r="U73">
        <v>0.11146245</v>
      </c>
    </row>
    <row r="74" spans="1:21">
      <c r="A74">
        <v>2012</v>
      </c>
      <c r="B74">
        <v>1</v>
      </c>
      <c r="C74">
        <v>1.1483000000000001</v>
      </c>
      <c r="D74">
        <f t="shared" si="1"/>
        <v>0.87085256466080285</v>
      </c>
      <c r="T74">
        <v>1949</v>
      </c>
      <c r="U74">
        <v>0.11523935</v>
      </c>
    </row>
    <row r="75" spans="1:21">
      <c r="A75">
        <v>2013</v>
      </c>
      <c r="B75">
        <v>1.0184</v>
      </c>
      <c r="C75">
        <v>1.1483000000000001</v>
      </c>
      <c r="D75">
        <f t="shared" si="1"/>
        <v>0.88687625185056163</v>
      </c>
      <c r="T75">
        <v>1950</v>
      </c>
      <c r="U75">
        <v>0.11365831999999999</v>
      </c>
    </row>
    <row r="76" spans="1:21">
      <c r="A76">
        <v>2014</v>
      </c>
      <c r="B76">
        <v>1.0381</v>
      </c>
      <c r="C76">
        <v>1.1483000000000001</v>
      </c>
      <c r="D76">
        <f t="shared" si="1"/>
        <v>0.90403204737437948</v>
      </c>
      <c r="T76">
        <v>1951</v>
      </c>
      <c r="U76">
        <v>0.11971893</v>
      </c>
    </row>
    <row r="77" spans="1:21">
      <c r="A77">
        <v>2015</v>
      </c>
      <c r="B77">
        <v>1.0507</v>
      </c>
      <c r="C77">
        <v>1.1483000000000001</v>
      </c>
      <c r="D77">
        <f t="shared" si="1"/>
        <v>0.91500478968910548</v>
      </c>
      <c r="T77">
        <v>1952</v>
      </c>
      <c r="U77">
        <v>0.12454985</v>
      </c>
    </row>
    <row r="78" spans="1:21">
      <c r="A78">
        <v>2016</v>
      </c>
      <c r="B78">
        <v>1.0604</v>
      </c>
      <c r="C78">
        <v>1.1483000000000001</v>
      </c>
      <c r="D78">
        <f t="shared" si="1"/>
        <v>0.92345205956631538</v>
      </c>
      <c r="N78">
        <v>100</v>
      </c>
      <c r="T78">
        <v>1953</v>
      </c>
      <c r="U78">
        <v>0.12683354999999999</v>
      </c>
    </row>
    <row r="79" spans="1:21">
      <c r="A79">
        <v>2017</v>
      </c>
      <c r="B79">
        <v>1.0795999999999999</v>
      </c>
      <c r="C79">
        <v>1.1483000000000001</v>
      </c>
      <c r="D79">
        <f>B79/C79</f>
        <v>0.94017242880780272</v>
      </c>
      <c r="T79">
        <v>1954</v>
      </c>
      <c r="U79">
        <v>0.12832674999999999</v>
      </c>
    </row>
    <row r="80" spans="1:21">
      <c r="A80">
        <v>2018</v>
      </c>
      <c r="B80">
        <v>1.103</v>
      </c>
      <c r="C80">
        <v>1.1483000000000001</v>
      </c>
      <c r="D80">
        <f>B80/C80</f>
        <v>0.96055037882086558</v>
      </c>
      <c r="N80">
        <f>(N78/F82)-1</f>
        <v>113.83000000000001</v>
      </c>
      <c r="T80">
        <v>1955</v>
      </c>
      <c r="U80">
        <v>0.12929293</v>
      </c>
    </row>
    <row r="81" spans="1:21">
      <c r="A81">
        <v>2019</v>
      </c>
      <c r="B81">
        <v>1.1254</v>
      </c>
      <c r="C81">
        <v>1.1483000000000001</v>
      </c>
      <c r="D81">
        <f>B81/C81</f>
        <v>0.98005747626926754</v>
      </c>
      <c r="T81">
        <v>1956</v>
      </c>
      <c r="U81">
        <v>0.13263064999999999</v>
      </c>
    </row>
    <row r="82" spans="1:21">
      <c r="A82">
        <v>2020</v>
      </c>
      <c r="B82">
        <v>1.1483000000000001</v>
      </c>
      <c r="C82">
        <v>1.1483000000000001</v>
      </c>
      <c r="D82">
        <f>B82/C82</f>
        <v>1</v>
      </c>
      <c r="F82">
        <f>B74/B82</f>
        <v>0.87085256466080285</v>
      </c>
      <c r="T82">
        <v>1957</v>
      </c>
      <c r="U82">
        <v>0.13754941000000001</v>
      </c>
    </row>
    <row r="83" spans="1:21">
      <c r="A83">
        <v>2021</v>
      </c>
      <c r="B83">
        <v>1.1712</v>
      </c>
      <c r="C83">
        <v>1.1483000000000001</v>
      </c>
      <c r="D83">
        <f t="shared" ref="D83:D86" si="2">B83/C83</f>
        <v>1.0199425237307322</v>
      </c>
      <c r="T83">
        <v>1958</v>
      </c>
      <c r="U83">
        <v>0.14167764999999999</v>
      </c>
    </row>
    <row r="84" spans="1:21">
      <c r="A84">
        <v>2022</v>
      </c>
      <c r="B84">
        <v>1.1948000000000001</v>
      </c>
      <c r="C84">
        <v>1.1483000000000001</v>
      </c>
      <c r="D84">
        <f t="shared" si="2"/>
        <v>1.0404946442567273</v>
      </c>
      <c r="T84">
        <v>1959</v>
      </c>
      <c r="U84">
        <v>0.14387352</v>
      </c>
    </row>
    <row r="85" spans="1:21">
      <c r="A85">
        <v>2023</v>
      </c>
      <c r="B85">
        <v>1.2188000000000001</v>
      </c>
      <c r="C85">
        <v>1.1483000000000001</v>
      </c>
      <c r="D85">
        <f t="shared" si="2"/>
        <v>1.0613951058085866</v>
      </c>
      <c r="T85">
        <v>1960</v>
      </c>
      <c r="U85">
        <v>0.14589372</v>
      </c>
    </row>
    <row r="86" spans="1:21">
      <c r="A86">
        <v>2024</v>
      </c>
      <c r="B86">
        <v>1.2433000000000001</v>
      </c>
      <c r="C86">
        <v>1.1483000000000001</v>
      </c>
      <c r="D86">
        <f t="shared" si="2"/>
        <v>1.0827309936427763</v>
      </c>
      <c r="T86">
        <v>1961</v>
      </c>
      <c r="U86">
        <v>0.14782608999999999</v>
      </c>
    </row>
    <row r="87" spans="1:21">
      <c r="T87">
        <v>1962</v>
      </c>
      <c r="U87">
        <v>0.14931928</v>
      </c>
    </row>
    <row r="88" spans="1:21">
      <c r="T88">
        <v>1963</v>
      </c>
      <c r="U88">
        <v>0.15107598</v>
      </c>
    </row>
    <row r="89" spans="1:21">
      <c r="T89">
        <v>1964</v>
      </c>
      <c r="U89">
        <v>0.15300833999999999</v>
      </c>
    </row>
    <row r="90" spans="1:21">
      <c r="T90">
        <v>1965</v>
      </c>
      <c r="U90">
        <v>0.15564338999999999</v>
      </c>
    </row>
    <row r="91" spans="1:21">
      <c r="T91">
        <v>1966</v>
      </c>
      <c r="U91">
        <v>0.15898112</v>
      </c>
    </row>
    <row r="92" spans="1:21">
      <c r="T92">
        <v>1967</v>
      </c>
      <c r="U92">
        <v>0.16381203</v>
      </c>
    </row>
    <row r="93" spans="1:21">
      <c r="T93">
        <v>1968</v>
      </c>
      <c r="U93">
        <v>0.16952130000000001</v>
      </c>
    </row>
    <row r="94" spans="1:21">
      <c r="T94">
        <v>1969</v>
      </c>
      <c r="U94">
        <v>0.17725077</v>
      </c>
    </row>
    <row r="95" spans="1:21">
      <c r="T95">
        <v>1970</v>
      </c>
      <c r="U95">
        <v>0.18673693</v>
      </c>
    </row>
    <row r="96" spans="1:21">
      <c r="T96">
        <v>1971</v>
      </c>
      <c r="U96">
        <v>0.19622310000000001</v>
      </c>
    </row>
    <row r="97" spans="20:21">
      <c r="T97">
        <v>1972</v>
      </c>
      <c r="U97">
        <v>0.20553360000000001</v>
      </c>
    </row>
    <row r="98" spans="20:21">
      <c r="T98">
        <v>1973</v>
      </c>
      <c r="U98">
        <v>0.21449275000000001</v>
      </c>
    </row>
    <row r="99" spans="20:21">
      <c r="T99">
        <v>1974</v>
      </c>
      <c r="U99">
        <v>0.22977602</v>
      </c>
    </row>
    <row r="100" spans="20:21">
      <c r="T100">
        <v>1975</v>
      </c>
      <c r="U100">
        <v>0.25349144000000001</v>
      </c>
    </row>
    <row r="101" spans="20:21">
      <c r="T101">
        <v>1976</v>
      </c>
      <c r="U101">
        <v>0.27114624999999998</v>
      </c>
    </row>
    <row r="102" spans="20:21">
      <c r="T102">
        <v>1977</v>
      </c>
      <c r="U102">
        <v>0.29073342000000002</v>
      </c>
    </row>
    <row r="103" spans="20:21">
      <c r="T103">
        <v>1978</v>
      </c>
      <c r="U103">
        <v>0.3103206</v>
      </c>
    </row>
    <row r="104" spans="20:21">
      <c r="T104">
        <v>1979</v>
      </c>
      <c r="U104">
        <v>0.33535354000000001</v>
      </c>
    </row>
    <row r="105" spans="20:21">
      <c r="T105">
        <v>1980</v>
      </c>
      <c r="U105">
        <v>0.36460255000000003</v>
      </c>
    </row>
    <row r="106" spans="20:21">
      <c r="T106">
        <v>1981</v>
      </c>
      <c r="U106">
        <v>0.40043917000000001</v>
      </c>
    </row>
    <row r="107" spans="20:21">
      <c r="T107">
        <v>1982</v>
      </c>
      <c r="U107">
        <v>0.42828283</v>
      </c>
    </row>
    <row r="108" spans="20:21">
      <c r="T108">
        <v>1983</v>
      </c>
      <c r="U108">
        <v>0.44699166000000001</v>
      </c>
    </row>
    <row r="109" spans="20:21">
      <c r="T109">
        <v>1984</v>
      </c>
      <c r="U109">
        <v>0.46297759999999999</v>
      </c>
    </row>
    <row r="110" spans="20:21">
      <c r="T110">
        <v>1985</v>
      </c>
      <c r="U110">
        <v>0.47843654000000002</v>
      </c>
    </row>
    <row r="111" spans="20:21">
      <c r="T111">
        <v>1986</v>
      </c>
      <c r="U111">
        <v>0.48915238999999999</v>
      </c>
    </row>
    <row r="112" spans="20:21">
      <c r="T112">
        <v>1987</v>
      </c>
      <c r="U112">
        <v>0.50013174999999999</v>
      </c>
    </row>
    <row r="113" spans="20:21">
      <c r="T113">
        <v>1988</v>
      </c>
      <c r="U113">
        <v>0.51629336999999997</v>
      </c>
    </row>
    <row r="114" spans="20:21">
      <c r="T114">
        <v>1989</v>
      </c>
      <c r="U114">
        <v>0.53719806999999997</v>
      </c>
    </row>
    <row r="115" spans="20:21">
      <c r="T115">
        <v>1990</v>
      </c>
      <c r="U115">
        <v>0.55687308000000002</v>
      </c>
    </row>
    <row r="116" spans="20:21">
      <c r="T116">
        <v>1991</v>
      </c>
      <c r="U116">
        <v>0.57672376000000003</v>
      </c>
    </row>
    <row r="117" spans="20:21">
      <c r="T117">
        <v>1992</v>
      </c>
      <c r="U117">
        <v>0.59112867999999996</v>
      </c>
    </row>
    <row r="118" spans="20:21">
      <c r="T118">
        <v>1993</v>
      </c>
      <c r="U118">
        <v>0.60500659000000001</v>
      </c>
    </row>
    <row r="119" spans="20:21">
      <c r="T119">
        <v>1994</v>
      </c>
      <c r="U119">
        <v>0.61818181999999999</v>
      </c>
    </row>
    <row r="120" spans="20:21">
      <c r="T120">
        <v>1995</v>
      </c>
      <c r="U120">
        <v>0.63135704999999998</v>
      </c>
    </row>
    <row r="121" spans="20:21">
      <c r="T121">
        <v>1996</v>
      </c>
      <c r="U121">
        <v>0.64321476</v>
      </c>
    </row>
    <row r="122" spans="20:21">
      <c r="T122">
        <v>1997</v>
      </c>
      <c r="U122">
        <v>0.65463329000000003</v>
      </c>
    </row>
    <row r="123" spans="20:21">
      <c r="T123">
        <v>1998</v>
      </c>
      <c r="U123">
        <v>0.66280192999999998</v>
      </c>
    </row>
    <row r="124" spans="20:21">
      <c r="T124">
        <v>1999</v>
      </c>
      <c r="U124">
        <v>0.67132190999999997</v>
      </c>
    </row>
    <row r="125" spans="20:21">
      <c r="T125">
        <v>2000</v>
      </c>
      <c r="U125">
        <v>0.68511199</v>
      </c>
    </row>
    <row r="126" spans="20:21">
      <c r="T126">
        <v>2001</v>
      </c>
      <c r="U126">
        <v>0.70127360999999999</v>
      </c>
    </row>
    <row r="127" spans="20:21">
      <c r="T127">
        <v>2002</v>
      </c>
      <c r="U127">
        <v>0.71251646999999996</v>
      </c>
    </row>
    <row r="128" spans="20:21">
      <c r="T128">
        <v>2003</v>
      </c>
      <c r="U128">
        <v>0.72551602999999998</v>
      </c>
    </row>
    <row r="129" spans="20:21">
      <c r="T129">
        <v>2004</v>
      </c>
      <c r="U129">
        <v>0.74290732999999998</v>
      </c>
    </row>
    <row r="130" spans="20:21">
      <c r="T130">
        <v>2005</v>
      </c>
      <c r="U130">
        <v>0.76556873000000003</v>
      </c>
    </row>
    <row r="131" spans="20:21">
      <c r="T131">
        <v>2006</v>
      </c>
      <c r="U131">
        <v>0.79007466000000004</v>
      </c>
    </row>
    <row r="132" spans="20:21">
      <c r="T132">
        <v>2007</v>
      </c>
      <c r="U132">
        <v>0.81159420000000004</v>
      </c>
    </row>
    <row r="133" spans="20:21">
      <c r="T133">
        <v>2008</v>
      </c>
      <c r="U133">
        <v>0.82837066000000004</v>
      </c>
    </row>
    <row r="134" spans="20:21">
      <c r="T134">
        <v>2009</v>
      </c>
      <c r="U134">
        <v>0.83794466000000001</v>
      </c>
    </row>
    <row r="135" spans="20:21">
      <c r="T135">
        <v>2010</v>
      </c>
      <c r="U135">
        <v>0.84514712000000003</v>
      </c>
    </row>
    <row r="136" spans="20:21">
      <c r="T136">
        <v>2011</v>
      </c>
      <c r="U136">
        <v>0.86201141999999997</v>
      </c>
    </row>
    <row r="137" spans="20:21">
      <c r="T137">
        <v>2012</v>
      </c>
      <c r="U137">
        <v>0.87834869999999998</v>
      </c>
    </row>
    <row r="138" spans="20:21">
      <c r="T138">
        <v>2013</v>
      </c>
      <c r="U138">
        <v>0.89451031999999997</v>
      </c>
    </row>
    <row r="139" spans="20:21">
      <c r="T139">
        <v>2014</v>
      </c>
      <c r="U139">
        <v>0.91172595999999995</v>
      </c>
    </row>
    <row r="140" spans="20:21">
      <c r="T140">
        <v>2015</v>
      </c>
      <c r="U140">
        <v>0.92191480000000003</v>
      </c>
    </row>
    <row r="141" spans="20:21">
      <c r="T141">
        <v>2016</v>
      </c>
      <c r="U141">
        <v>0.93008343999999998</v>
      </c>
    </row>
    <row r="142" spans="20:21">
      <c r="T142">
        <v>2017</v>
      </c>
      <c r="U142">
        <v>0.9465964</v>
      </c>
    </row>
    <row r="143" spans="20:21">
      <c r="T143">
        <v>2018</v>
      </c>
      <c r="U143">
        <v>0.96846728000000004</v>
      </c>
    </row>
    <row r="144" spans="20:21">
      <c r="T144">
        <v>2019</v>
      </c>
      <c r="U144">
        <v>0.98761527999999998</v>
      </c>
    </row>
    <row r="145" spans="20:21">
      <c r="T145">
        <v>2020</v>
      </c>
      <c r="U145">
        <v>1</v>
      </c>
    </row>
    <row r="146" spans="20:21">
      <c r="T146">
        <v>2021</v>
      </c>
      <c r="U146">
        <v>1.01695213</v>
      </c>
    </row>
    <row r="147" spans="20:21">
      <c r="T147">
        <v>2022</v>
      </c>
      <c r="U147">
        <v>1.03566096</v>
      </c>
    </row>
    <row r="148" spans="20:21">
      <c r="T148">
        <v>2023</v>
      </c>
      <c r="U148">
        <v>1.0556873099999999</v>
      </c>
    </row>
    <row r="149" spans="20:21">
      <c r="T149">
        <v>2024</v>
      </c>
      <c r="U149">
        <v>1.0768555099999999</v>
      </c>
    </row>
    <row r="150" spans="20:21">
      <c r="T150">
        <v>2025</v>
      </c>
      <c r="U150">
        <v>1.09837505</v>
      </c>
    </row>
    <row r="151" spans="20:21">
      <c r="T151">
        <v>2026</v>
      </c>
      <c r="U151">
        <v>1.12033377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81B2-5660-443A-9135-1BFDD56E09DC}">
  <sheetPr>
    <tabColor rgb="FFFF0000"/>
  </sheetPr>
  <dimension ref="A2:Z66"/>
  <sheetViews>
    <sheetView tabSelected="1" zoomScale="70" zoomScaleNormal="70" workbookViewId="0">
      <selection activeCell="J28" sqref="J28"/>
    </sheetView>
  </sheetViews>
  <sheetFormatPr defaultRowHeight="15"/>
  <cols>
    <col min="1" max="22" width="20.42578125" customWidth="1" collapsed="1"/>
    <col min="25" max="25" width="12.7109375" bestFit="1" customWidth="1" collapsed="1"/>
  </cols>
  <sheetData>
    <row r="2" spans="1:26">
      <c r="A2" s="945" t="s">
        <v>393</v>
      </c>
      <c r="B2" s="946" t="s">
        <v>364</v>
      </c>
      <c r="C2" s="947" t="s">
        <v>365</v>
      </c>
      <c r="D2" s="948" t="s">
        <v>366</v>
      </c>
      <c r="E2" s="949" t="s">
        <v>367</v>
      </c>
      <c r="F2" s="950" t="s">
        <v>368</v>
      </c>
      <c r="G2" s="951" t="s">
        <v>369</v>
      </c>
      <c r="H2" s="952" t="s">
        <v>370</v>
      </c>
      <c r="I2" s="953" t="s">
        <v>371</v>
      </c>
      <c r="J2" s="954" t="s">
        <v>372</v>
      </c>
      <c r="K2" s="955" t="s">
        <v>373</v>
      </c>
      <c r="L2" s="956" t="s">
        <v>374</v>
      </c>
      <c r="M2" s="957" t="s">
        <v>375</v>
      </c>
      <c r="N2" s="958" t="s">
        <v>376</v>
      </c>
      <c r="O2" s="959" t="s">
        <v>377</v>
      </c>
      <c r="P2" s="960" t="s">
        <v>378</v>
      </c>
      <c r="Q2" s="961" t="s">
        <v>379</v>
      </c>
      <c r="R2" s="962" t="s">
        <v>380</v>
      </c>
      <c r="S2" s="963" t="s">
        <v>381</v>
      </c>
      <c r="T2" s="964" t="s">
        <v>382</v>
      </c>
      <c r="U2" s="965" t="s">
        <v>383</v>
      </c>
      <c r="V2" s="966" t="s">
        <v>384</v>
      </c>
      <c r="W2" s="967" t="s">
        <v>385</v>
      </c>
      <c r="X2" s="968" t="s">
        <v>394</v>
      </c>
      <c r="Y2">
        <v>1000</v>
      </c>
    </row>
    <row r="3" spans="1:26">
      <c r="A3" s="969" t="s">
        <v>395</v>
      </c>
      <c r="B3" s="971">
        <v>132160976305.38741</v>
      </c>
      <c r="C3" s="973">
        <v>143964853915.96091</v>
      </c>
      <c r="D3" s="975">
        <v>169759012484.75461</v>
      </c>
      <c r="E3" s="977">
        <v>211531357213.09399</v>
      </c>
      <c r="F3" s="979">
        <v>229625710766.8515</v>
      </c>
      <c r="G3" s="981">
        <v>265504521900.30289</v>
      </c>
      <c r="H3" s="983">
        <v>295083562898.32538</v>
      </c>
      <c r="I3" s="985">
        <v>327966627386.57037</v>
      </c>
      <c r="J3" s="987">
        <v>377654982289.9295</v>
      </c>
      <c r="K3" s="989">
        <v>381082210221.0769</v>
      </c>
      <c r="L3" s="991">
        <v>362178778300.98529</v>
      </c>
      <c r="M3" s="993">
        <v>368174172555.70068</v>
      </c>
      <c r="N3" s="995">
        <v>357274988196.58429</v>
      </c>
      <c r="O3" s="997">
        <v>306262080383.08142</v>
      </c>
      <c r="P3" s="999">
        <v>283050361311.41278</v>
      </c>
      <c r="Q3" s="1001">
        <v>273932667072.21561</v>
      </c>
      <c r="R3" s="1003">
        <v>298030520147.46582</v>
      </c>
      <c r="S3" s="1005">
        <v>320383426741.81818</v>
      </c>
      <c r="T3" s="1007">
        <v>358632792359.61401</v>
      </c>
      <c r="U3" s="1009">
        <v>383552113980.50909</v>
      </c>
      <c r="V3" s="1011">
        <v>421307649245.08118</v>
      </c>
      <c r="W3" s="1013">
        <v>386513146216.91919</v>
      </c>
      <c r="X3" s="68"/>
      <c r="Y3" s="7">
        <v>1000000000</v>
      </c>
    </row>
    <row r="4" spans="1:26">
      <c r="A4" s="970" t="s">
        <v>67</v>
      </c>
      <c r="B4" s="972">
        <v>286958000000</v>
      </c>
      <c r="C4" s="974">
        <v>316540000000</v>
      </c>
      <c r="D4" s="976">
        <v>355378000000</v>
      </c>
      <c r="E4" s="978">
        <v>433024000000</v>
      </c>
      <c r="F4" s="980">
        <v>456052000000</v>
      </c>
      <c r="G4" s="982">
        <v>502476000000</v>
      </c>
      <c r="H4" s="984">
        <v>536272000000</v>
      </c>
      <c r="I4" s="986">
        <v>603872000000</v>
      </c>
      <c r="J4" s="988">
        <v>669279000000</v>
      </c>
      <c r="K4" s="990">
        <v>665861000000</v>
      </c>
      <c r="L4" s="992">
        <v>691791000000</v>
      </c>
      <c r="M4" s="994">
        <v>689092000000</v>
      </c>
      <c r="N4" s="996">
        <v>652288000000</v>
      </c>
      <c r="O4" s="998">
        <v>585393000000</v>
      </c>
      <c r="P4" s="1000">
        <v>581188000000</v>
      </c>
      <c r="Q4" s="1002">
        <v>565403000000</v>
      </c>
      <c r="R4" s="1004">
        <v>587978000000</v>
      </c>
      <c r="S4" s="1006">
        <v>609287000000</v>
      </c>
      <c r="T4" s="1008">
        <v>672960000000</v>
      </c>
      <c r="U4" s="1010">
        <v>693001000000</v>
      </c>
      <c r="V4" s="1012">
        <v>725757000000</v>
      </c>
      <c r="W4" s="1014">
        <v>709314000000</v>
      </c>
      <c r="X4" s="1015">
        <v>715115000000</v>
      </c>
    </row>
    <row r="5" spans="1:26">
      <c r="A5" s="878"/>
      <c r="B5" s="892"/>
      <c r="C5" s="905"/>
      <c r="D5" s="918"/>
      <c r="E5" s="931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>
      <c r="A9" s="879"/>
      <c r="B9" s="893"/>
      <c r="C9" s="906"/>
      <c r="D9" s="919"/>
      <c r="E9" s="93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>
      <c r="A11" s="2"/>
      <c r="B11" s="1015">
        <f>B2+0</f>
        <v>2000</v>
      </c>
      <c r="C11" s="1015">
        <f>C2+0</f>
        <v>2001</v>
      </c>
      <c r="D11" s="1015">
        <f>D2+0</f>
        <v>2002</v>
      </c>
      <c r="E11" s="933">
        <f>E2+0</f>
        <v>2003</v>
      </c>
      <c r="F11" s="3">
        <v>2004</v>
      </c>
      <c r="G11" s="3">
        <v>2005</v>
      </c>
      <c r="H11" s="3">
        <v>2006</v>
      </c>
      <c r="I11" s="3">
        <v>2007</v>
      </c>
      <c r="J11" s="3">
        <v>2008</v>
      </c>
      <c r="K11" s="3">
        <v>2009</v>
      </c>
      <c r="L11" s="3">
        <v>2010</v>
      </c>
      <c r="M11" s="3">
        <v>2011</v>
      </c>
      <c r="N11" s="3">
        <v>2012</v>
      </c>
      <c r="O11" s="3">
        <v>2013</v>
      </c>
      <c r="P11" s="3">
        <v>2014</v>
      </c>
      <c r="Q11" s="3">
        <v>2015</v>
      </c>
      <c r="R11" s="3">
        <v>2016</v>
      </c>
      <c r="S11" s="3">
        <v>2017</v>
      </c>
      <c r="T11" s="3">
        <v>2018</v>
      </c>
      <c r="U11" s="3">
        <v>2019</v>
      </c>
      <c r="V11" s="3">
        <v>2020</v>
      </c>
      <c r="W11" s="3">
        <f>W2+0</f>
        <v>2021</v>
      </c>
      <c r="Y11" s="14" t="s">
        <v>34</v>
      </c>
    </row>
    <row r="12" spans="1:26">
      <c r="A12" s="2" t="str">
        <f>A4</f>
        <v>TOA</v>
      </c>
      <c r="B12" s="121">
        <f>B4/VLOOKUP(B11,deflator,2,FALSE)/$Y$3</f>
        <v>418.84831120821576</v>
      </c>
      <c r="C12" s="121">
        <f>C4/VLOOKUP(C11,deflator,2,FALSE)/$Y$3</f>
        <v>451.37874217168957</v>
      </c>
      <c r="D12" s="121">
        <f>D4/VLOOKUP(D11,deflator,2,FALSE)/$Y$3</f>
        <v>498.76461101313214</v>
      </c>
      <c r="E12" s="121">
        <f>E4/VLOOKUP(E11,deflator,2,FALSE)/$Y$3</f>
        <v>596.84966574756459</v>
      </c>
      <c r="F12" s="121">
        <f>F4/VLOOKUP(F11,deflator,2,FALSE)/$Y$3</f>
        <v>613.87468070883085</v>
      </c>
      <c r="G12" s="121">
        <f>G4/VLOOKUP(G11,deflator,2,FALSE)/$Y$3</f>
        <v>656.343421968136</v>
      </c>
      <c r="H12" s="121">
        <f>H4/VLOOKUP(H11,deflator,2,FALSE)/$Y$3</f>
        <v>678.76116922924723</v>
      </c>
      <c r="I12" s="121">
        <f>I4/VLOOKUP(I11,deflator,2,FALSE)/$Y$3</f>
        <v>744.05657408591628</v>
      </c>
      <c r="J12" s="121">
        <f>J4/VLOOKUP(J11,deflator,2,FALSE)/$Y$3</f>
        <v>807.94628819905324</v>
      </c>
      <c r="K12" s="121">
        <f>K4/VLOOKUP(K11,deflator,2,FALSE)/$Y$3</f>
        <v>794.63600854022991</v>
      </c>
      <c r="L12" s="121">
        <f>L4/VLOOKUP(L11,deflator,2,FALSE)/$Y$3</f>
        <v>818.54505994175304</v>
      </c>
      <c r="M12" s="121">
        <f>M4/VLOOKUP(M11,deflator,2,FALSE)/$Y$3</f>
        <v>799.40008219380661</v>
      </c>
      <c r="N12" s="121">
        <f>N4/VLOOKUP(N11,deflator,2,FALSE)/$Y$3</f>
        <v>742.62989175028099</v>
      </c>
      <c r="O12" s="121">
        <f>O4/VLOOKUP(O11,deflator,2,FALSE)/$Y$3</f>
        <v>654.42844751081236</v>
      </c>
      <c r="P12" s="121">
        <f>P4/VLOOKUP(P11,deflator,2,FALSE)/$Y$3</f>
        <v>637.45908913244068</v>
      </c>
      <c r="Q12" s="121">
        <f>Q4/VLOOKUP(Q11,deflator,2,FALSE)/$Y$3</f>
        <v>613.29203089049008</v>
      </c>
      <c r="R12" s="121">
        <f>R4/VLOOKUP(R11,deflator,2,FALSE)/$Y$3</f>
        <v>632.17768934795788</v>
      </c>
      <c r="S12" s="121">
        <f>S4/VLOOKUP(S11,deflator,2,FALSE)/$Y$3</f>
        <v>643.66080411884093</v>
      </c>
      <c r="T12" s="121">
        <f>T4/VLOOKUP(T11,deflator,2,FALSE)/$Y$3</f>
        <v>694.87117830144973</v>
      </c>
      <c r="U12" s="121">
        <f>U4/VLOOKUP(U11,deflator,2,FALSE)/$Y$3</f>
        <v>701.69124965340757</v>
      </c>
      <c r="V12" s="121">
        <f>V4/VLOOKUP(V11,deflator,2,FALSE)/$Y$3</f>
        <v>725.75699999999995</v>
      </c>
      <c r="W12" s="121">
        <f>W4/VLOOKUP(W11,deflator,2,FALSE)/$Y$3</f>
        <v>697.49005786535884</v>
      </c>
      <c r="Y12" s="15">
        <f>(V12/U12)-1</f>
        <v>3.429677989924973E-2</v>
      </c>
      <c r="Z12" s="15">
        <f>(V12/Q12)-1</f>
        <v>0.18337914638514463</v>
      </c>
    </row>
    <row r="13" spans="1:26">
      <c r="A13" s="2" t="str">
        <f>A3</f>
        <v>Contract</v>
      </c>
      <c r="B13" s="121">
        <f>B3/VLOOKUP(B11,deflator,2,FALSE)/$Y$3</f>
        <v>192.90419410903522</v>
      </c>
      <c r="C13" s="121">
        <f>C3/VLOOKUP(C11,deflator,2,FALSE)/$Y$3</f>
        <v>205.29056257508523</v>
      </c>
      <c r="D13" s="121">
        <f>D3/VLOOKUP(D11,deflator,2,FALSE)/$Y$3</f>
        <v>238.25275573595459</v>
      </c>
      <c r="E13" s="121">
        <f>E3/VLOOKUP(E11,deflator,2,FALSE)/$Y$3</f>
        <v>291.55986699989802</v>
      </c>
      <c r="F13" s="121">
        <f>F3/VLOOKUP(F11,deflator,2,FALSE)/$Y$3</f>
        <v>309.09065167906141</v>
      </c>
      <c r="G13" s="121">
        <f>G3/VLOOKUP(G11,deflator,2,FALSE)/$Y$3</f>
        <v>346.80690511001262</v>
      </c>
      <c r="H13" s="121">
        <f>H3/VLOOKUP(H11,deflator,2,FALSE)/$Y$3</f>
        <v>373.48820034087078</v>
      </c>
      <c r="I13" s="121">
        <f>I3/VLOOKUP(I11,deflator,2,FALSE)/$Y$3</f>
        <v>404.10173875881611</v>
      </c>
      <c r="J13" s="121">
        <f>J3/VLOOKUP(J11,deflator,2,FALSE)/$Y$3</f>
        <v>455.90096381483318</v>
      </c>
      <c r="K13" s="121">
        <f>K3/VLOOKUP(K11,deflator,2,FALSE)/$Y$3</f>
        <v>454.78207381985931</v>
      </c>
      <c r="L13" s="121">
        <f>L3/VLOOKUP(L11,deflator,2,FALSE)/$Y$3</f>
        <v>428.53932733153636</v>
      </c>
      <c r="M13" s="121">
        <f>M3/VLOOKUP(M11,deflator,2,FALSE)/$Y$3</f>
        <v>427.11055098980091</v>
      </c>
      <c r="N13" s="121">
        <f>N3/VLOOKUP(N11,deflator,2,FALSE)/$Y$3</f>
        <v>406.75757611593701</v>
      </c>
      <c r="O13" s="121">
        <f>O3/VLOOKUP(O11,deflator,2,FALSE)/$Y$3</f>
        <v>342.37959421539313</v>
      </c>
      <c r="P13" s="121">
        <f>P3/VLOOKUP(P11,deflator,2,FALSE)/$Y$3</f>
        <v>310.45552471864772</v>
      </c>
      <c r="Q13" s="121">
        <f>Q3/VLOOKUP(Q11,deflator,2,FALSE)/$Y$3</f>
        <v>297.13447172365125</v>
      </c>
      <c r="R13" s="121">
        <f>R3/VLOOKUP(R11,deflator,2,FALSE)/$Y$3</f>
        <v>320.43417539771036</v>
      </c>
      <c r="S13" s="121">
        <f>S3/VLOOKUP(S11,deflator,2,FALSE)/$Y$3</f>
        <v>338.45831945042067</v>
      </c>
      <c r="T13" s="121">
        <f>T3/VLOOKUP(T11,deflator,2,FALSE)/$Y$3</f>
        <v>370.30966328528308</v>
      </c>
      <c r="U13" s="121">
        <f>U3/VLOOKUP(U11,deflator,2,FALSE)/$Y$3</f>
        <v>388.36186696150457</v>
      </c>
      <c r="V13" s="121">
        <f>V3/VLOOKUP(V11,deflator,2,FALSE)/$Y$3</f>
        <v>421.30764924508117</v>
      </c>
      <c r="W13" s="121">
        <f>W3/VLOOKUP(W11,deflator,2,FALSE)/$Y$3</f>
        <v>380.07014766458991</v>
      </c>
      <c r="Y13" s="15">
        <f>(V13/U13)-1</f>
        <v>8.4832691070676702E-2</v>
      </c>
      <c r="Z13" s="15">
        <f>(V13/Q13)-1</f>
        <v>0.41790229454398919</v>
      </c>
    </row>
    <row r="14" spans="1:26">
      <c r="A14" s="880" t="s">
        <v>396</v>
      </c>
      <c r="B14" s="8">
        <f t="shared" ref="B14:E14" si="0">B13/B12</f>
        <v>0.46055860545929156</v>
      </c>
      <c r="C14" s="8">
        <f t="shared" si="0"/>
        <v>0.45480777758248853</v>
      </c>
      <c r="D14" s="8">
        <f t="shared" si="0"/>
        <v>0.47768576694323961</v>
      </c>
      <c r="E14" s="8">
        <f t="shared" si="0"/>
        <v>0.48849799829361423</v>
      </c>
      <c r="F14" s="8">
        <f t="shared" ref="F14:V14" si="1">F13/F12</f>
        <v>0.50350773764143453</v>
      </c>
      <c r="G14" s="8">
        <f t="shared" si="1"/>
        <v>0.52839244441585842</v>
      </c>
      <c r="H14" s="8">
        <f t="shared" si="1"/>
        <v>0.55024980401424162</v>
      </c>
      <c r="I14" s="8">
        <f t="shared" si="1"/>
        <v>0.54310620029835854</v>
      </c>
      <c r="J14" s="8">
        <f t="shared" si="1"/>
        <v>0.56427137604785071</v>
      </c>
      <c r="K14" s="41">
        <f t="shared" si="1"/>
        <v>0.57231495795830789</v>
      </c>
      <c r="L14" s="8">
        <f t="shared" si="1"/>
        <v>0.5235378579671971</v>
      </c>
      <c r="M14" s="8">
        <f t="shared" si="1"/>
        <v>0.53428885048106889</v>
      </c>
      <c r="N14" s="8">
        <f t="shared" si="1"/>
        <v>0.54772583306236555</v>
      </c>
      <c r="O14" s="8">
        <f t="shared" si="1"/>
        <v>0.52317345848529362</v>
      </c>
      <c r="P14" s="8">
        <f t="shared" si="1"/>
        <v>0.48702031237983717</v>
      </c>
      <c r="Q14" s="8">
        <f t="shared" si="1"/>
        <v>0.48449100388964261</v>
      </c>
      <c r="R14" s="8">
        <f t="shared" si="1"/>
        <v>0.50687359075928995</v>
      </c>
      <c r="S14" s="8">
        <f t="shared" si="1"/>
        <v>0.52583335397245989</v>
      </c>
      <c r="T14" s="8">
        <f t="shared" si="1"/>
        <v>0.53291843848016818</v>
      </c>
      <c r="U14" s="8">
        <f t="shared" si="1"/>
        <v>0.55346545528867785</v>
      </c>
      <c r="V14" s="41">
        <f t="shared" si="1"/>
        <v>0.58050786867378645</v>
      </c>
      <c r="W14" s="41">
        <f t="shared" ref="W14" si="2">W13/W12</f>
        <v>0.54491120465255061</v>
      </c>
    </row>
    <row r="15" spans="1:26">
      <c r="A15" s="881"/>
      <c r="B15" s="894"/>
      <c r="C15" s="907"/>
      <c r="D15" s="920"/>
      <c r="E15" s="934"/>
    </row>
    <row r="16" spans="1:26">
      <c r="A16" s="882"/>
      <c r="B16" s="895"/>
      <c r="C16" s="908"/>
      <c r="D16" s="921"/>
      <c r="E16" s="935"/>
    </row>
    <row r="17" spans="1:5">
      <c r="A17" s="883"/>
      <c r="B17" s="896"/>
      <c r="C17" s="909"/>
      <c r="D17" s="922"/>
      <c r="E17" s="936"/>
    </row>
    <row r="18" spans="1:5">
      <c r="A18" s="884"/>
      <c r="B18" s="897"/>
      <c r="C18" s="910"/>
      <c r="D18" s="923"/>
      <c r="E18" s="937"/>
    </row>
    <row r="19" spans="1:5">
      <c r="A19" s="885"/>
      <c r="B19" s="898"/>
      <c r="C19" s="911"/>
      <c r="D19" s="924"/>
      <c r="E19" s="938"/>
    </row>
    <row r="20" spans="1:5">
      <c r="A20" s="886"/>
      <c r="B20" s="899"/>
      <c r="C20" s="912"/>
      <c r="D20" s="925"/>
      <c r="E20" s="939"/>
    </row>
    <row r="21" spans="1:5">
      <c r="A21" s="887"/>
      <c r="B21" s="900"/>
      <c r="C21" s="913"/>
      <c r="D21" s="926"/>
      <c r="E21" s="940"/>
    </row>
    <row r="22" spans="1:5">
      <c r="A22" s="888"/>
      <c r="B22" s="901"/>
      <c r="C22" s="914"/>
      <c r="D22" s="927"/>
      <c r="E22" s="941"/>
    </row>
    <row r="23" spans="1:5">
      <c r="A23" s="889"/>
      <c r="B23" s="902"/>
      <c r="C23" s="915"/>
      <c r="D23" s="928"/>
      <c r="E23" s="942"/>
    </row>
    <row r="24" spans="1:5">
      <c r="A24" s="890"/>
      <c r="B24" s="903"/>
      <c r="C24" s="916"/>
      <c r="D24" s="929"/>
      <c r="E24" s="943"/>
    </row>
    <row r="25" spans="1:5">
      <c r="A25" s="891"/>
      <c r="B25" s="904"/>
      <c r="C25" s="917"/>
      <c r="D25" s="930"/>
      <c r="E25" s="944"/>
    </row>
    <row r="57" spans="1:22">
      <c r="A57" s="27" t="s">
        <v>75</v>
      </c>
    </row>
    <row r="59" spans="1:22">
      <c r="B59">
        <v>2000</v>
      </c>
      <c r="C59">
        <f t="shared" ref="C59:V59" si="3">B59+1</f>
        <v>2001</v>
      </c>
      <c r="D59">
        <f t="shared" si="3"/>
        <v>2002</v>
      </c>
      <c r="E59">
        <f t="shared" si="3"/>
        <v>2003</v>
      </c>
      <c r="F59">
        <f t="shared" si="3"/>
        <v>2004</v>
      </c>
      <c r="G59">
        <f t="shared" si="3"/>
        <v>2005</v>
      </c>
      <c r="H59">
        <f t="shared" si="3"/>
        <v>2006</v>
      </c>
      <c r="I59">
        <f t="shared" si="3"/>
        <v>2007</v>
      </c>
      <c r="J59">
        <f t="shared" si="3"/>
        <v>2008</v>
      </c>
      <c r="K59">
        <f t="shared" si="3"/>
        <v>2009</v>
      </c>
      <c r="L59">
        <f t="shared" si="3"/>
        <v>2010</v>
      </c>
      <c r="M59">
        <f t="shared" si="3"/>
        <v>2011</v>
      </c>
      <c r="N59">
        <f t="shared" si="3"/>
        <v>2012</v>
      </c>
      <c r="O59">
        <f t="shared" si="3"/>
        <v>2013</v>
      </c>
      <c r="P59">
        <f t="shared" si="3"/>
        <v>2014</v>
      </c>
      <c r="Q59">
        <f t="shared" si="3"/>
        <v>2015</v>
      </c>
      <c r="R59">
        <f t="shared" si="3"/>
        <v>2016</v>
      </c>
      <c r="S59">
        <f t="shared" si="3"/>
        <v>2017</v>
      </c>
      <c r="T59">
        <f t="shared" si="3"/>
        <v>2018</v>
      </c>
      <c r="U59">
        <f t="shared" si="3"/>
        <v>2019</v>
      </c>
      <c r="V59">
        <f t="shared" si="3"/>
        <v>2020</v>
      </c>
    </row>
    <row r="60" spans="1:22">
      <c r="A60" t="s">
        <v>22</v>
      </c>
      <c r="B60" s="20">
        <v>54228602513.140198</v>
      </c>
      <c r="C60" s="20">
        <v>58872067133.047089</v>
      </c>
      <c r="D60" s="20">
        <v>68834602974.015991</v>
      </c>
      <c r="E60" s="20">
        <v>88896019300.9534</v>
      </c>
      <c r="F60" s="20">
        <v>96513751878.045105</v>
      </c>
      <c r="G60" s="20">
        <v>108617149213.17831</v>
      </c>
      <c r="H60" s="20">
        <v>121515961895.94141</v>
      </c>
      <c r="I60" s="20">
        <v>129306817454.23747</v>
      </c>
      <c r="J60" s="20">
        <v>148758772392.73782</v>
      </c>
      <c r="K60" s="20">
        <v>165604869716.36243</v>
      </c>
      <c r="L60" s="20">
        <v>160506027310.87891</v>
      </c>
      <c r="M60" s="20">
        <v>157744797437.72733</v>
      </c>
      <c r="N60" s="20">
        <v>152432032288.32428</v>
      </c>
      <c r="O60" s="20">
        <v>132113432035.20105</v>
      </c>
      <c r="P60" s="20">
        <v>129623807349.24054</v>
      </c>
      <c r="Q60" s="20">
        <v>121629100917.04428</v>
      </c>
      <c r="R60" s="20">
        <v>126050694115.9113</v>
      </c>
      <c r="S60" s="20">
        <v>132271449833.36801</v>
      </c>
      <c r="T60" s="20">
        <v>149042029779.88696</v>
      </c>
      <c r="U60" s="20">
        <v>160688027837.1004</v>
      </c>
      <c r="V60" s="20">
        <v>173056653758.39105</v>
      </c>
    </row>
    <row r="61" spans="1:22">
      <c r="A61" t="s">
        <v>67</v>
      </c>
      <c r="B61" s="22">
        <f>B12*1000000000</f>
        <v>418848311208.21576</v>
      </c>
      <c r="C61" s="22">
        <f t="shared" ref="C61:V61" si="4">C12*1000000000</f>
        <v>451378742171.68958</v>
      </c>
      <c r="D61" s="22">
        <f t="shared" si="4"/>
        <v>498764611013.13214</v>
      </c>
      <c r="E61" s="22">
        <f t="shared" si="4"/>
        <v>596849665747.56458</v>
      </c>
      <c r="F61" s="22">
        <f t="shared" si="4"/>
        <v>613874680708.83081</v>
      </c>
      <c r="G61" s="22">
        <f t="shared" si="4"/>
        <v>656343421968.13599</v>
      </c>
      <c r="H61" s="22">
        <f t="shared" si="4"/>
        <v>678761169229.24719</v>
      </c>
      <c r="I61" s="22">
        <f t="shared" si="4"/>
        <v>744056574085.91626</v>
      </c>
      <c r="J61" s="22">
        <f t="shared" si="4"/>
        <v>807946288199.05322</v>
      </c>
      <c r="K61" s="22">
        <f t="shared" si="4"/>
        <v>794636008540.22986</v>
      </c>
      <c r="L61" s="22">
        <f t="shared" si="4"/>
        <v>818545059941.75305</v>
      </c>
      <c r="M61" s="22">
        <f t="shared" si="4"/>
        <v>799400082193.80664</v>
      </c>
      <c r="N61" s="22">
        <f t="shared" si="4"/>
        <v>742629891750.28101</v>
      </c>
      <c r="O61" s="22">
        <f t="shared" si="4"/>
        <v>654428447510.81238</v>
      </c>
      <c r="P61" s="22">
        <f t="shared" si="4"/>
        <v>637459089132.44067</v>
      </c>
      <c r="Q61" s="22">
        <f t="shared" si="4"/>
        <v>613292030890.49011</v>
      </c>
      <c r="R61" s="22">
        <f t="shared" si="4"/>
        <v>632177689347.95789</v>
      </c>
      <c r="S61" s="22">
        <f t="shared" si="4"/>
        <v>643660804118.84094</v>
      </c>
      <c r="T61" s="22">
        <f t="shared" si="4"/>
        <v>694871178301.44971</v>
      </c>
      <c r="U61" s="22">
        <f t="shared" si="4"/>
        <v>701691249653.40759</v>
      </c>
      <c r="V61" s="22">
        <f t="shared" si="4"/>
        <v>725757000000</v>
      </c>
    </row>
    <row r="64" spans="1:22">
      <c r="A64" t="s">
        <v>68</v>
      </c>
      <c r="C64">
        <v>2001</v>
      </c>
      <c r="D64">
        <f t="shared" ref="D64:V64" si="5">C64+1</f>
        <v>2002</v>
      </c>
      <c r="E64">
        <f t="shared" si="5"/>
        <v>2003</v>
      </c>
      <c r="F64">
        <f t="shared" si="5"/>
        <v>2004</v>
      </c>
      <c r="G64">
        <f t="shared" si="5"/>
        <v>2005</v>
      </c>
      <c r="H64">
        <f t="shared" si="5"/>
        <v>2006</v>
      </c>
      <c r="I64">
        <f t="shared" si="5"/>
        <v>2007</v>
      </c>
      <c r="J64">
        <f t="shared" si="5"/>
        <v>2008</v>
      </c>
      <c r="K64">
        <f t="shared" si="5"/>
        <v>2009</v>
      </c>
      <c r="L64">
        <f t="shared" si="5"/>
        <v>2010</v>
      </c>
      <c r="M64">
        <f t="shared" si="5"/>
        <v>2011</v>
      </c>
      <c r="N64">
        <f t="shared" si="5"/>
        <v>2012</v>
      </c>
      <c r="O64">
        <f t="shared" si="5"/>
        <v>2013</v>
      </c>
      <c r="P64">
        <f t="shared" si="5"/>
        <v>2014</v>
      </c>
      <c r="Q64">
        <f t="shared" si="5"/>
        <v>2015</v>
      </c>
      <c r="R64">
        <f t="shared" si="5"/>
        <v>2016</v>
      </c>
      <c r="S64">
        <f t="shared" si="5"/>
        <v>2017</v>
      </c>
      <c r="T64">
        <f t="shared" si="5"/>
        <v>2018</v>
      </c>
      <c r="U64">
        <f t="shared" si="5"/>
        <v>2019</v>
      </c>
      <c r="V64">
        <f t="shared" si="5"/>
        <v>2020</v>
      </c>
    </row>
    <row r="65" spans="1:22">
      <c r="A65" t="s">
        <v>22</v>
      </c>
      <c r="C65">
        <f t="shared" ref="C65:V65" si="6">C60/B60</f>
        <v>1.0856275914316937</v>
      </c>
      <c r="D65">
        <f t="shared" si="6"/>
        <v>1.1692234760239386</v>
      </c>
      <c r="E65">
        <f t="shared" si="6"/>
        <v>1.291443771884764</v>
      </c>
      <c r="F65">
        <f t="shared" si="6"/>
        <v>1.0856926174759549</v>
      </c>
      <c r="G65">
        <f t="shared" si="6"/>
        <v>1.1254059354197221</v>
      </c>
      <c r="H65">
        <f t="shared" si="6"/>
        <v>1.1187548446649722</v>
      </c>
      <c r="I65">
        <f t="shared" si="6"/>
        <v>1.0641138451010055</v>
      </c>
      <c r="J65">
        <f t="shared" si="6"/>
        <v>1.1504325550768777</v>
      </c>
      <c r="K65">
        <f t="shared" si="6"/>
        <v>1.1132443959617335</v>
      </c>
      <c r="L65">
        <f t="shared" si="6"/>
        <v>0.9692107942585475</v>
      </c>
      <c r="M65">
        <f t="shared" si="6"/>
        <v>0.98279672159723042</v>
      </c>
      <c r="N65">
        <f t="shared" si="6"/>
        <v>0.96632050479192277</v>
      </c>
      <c r="O65">
        <f t="shared" si="6"/>
        <v>0.86670386828740353</v>
      </c>
      <c r="P65">
        <f t="shared" si="6"/>
        <v>0.98115540072188001</v>
      </c>
      <c r="Q65">
        <f t="shared" si="6"/>
        <v>0.93832378020916773</v>
      </c>
      <c r="R65">
        <f t="shared" si="6"/>
        <v>1.0363530862723611</v>
      </c>
      <c r="S65">
        <f t="shared" si="6"/>
        <v>1.0493512214358482</v>
      </c>
      <c r="T65">
        <f t="shared" si="6"/>
        <v>1.1267891141107629</v>
      </c>
      <c r="U65">
        <f t="shared" si="6"/>
        <v>1.078139019405552</v>
      </c>
      <c r="V65">
        <f t="shared" si="6"/>
        <v>1.0769729150813245</v>
      </c>
    </row>
    <row r="66" spans="1:22">
      <c r="A66" t="s">
        <v>67</v>
      </c>
      <c r="C66">
        <f t="shared" ref="C66:V66" si="7">C61/B61</f>
        <v>1.0776663772849795</v>
      </c>
      <c r="D66">
        <f t="shared" si="7"/>
        <v>1.10498028465731</v>
      </c>
      <c r="E66">
        <f t="shared" si="7"/>
        <v>1.1966560027889588</v>
      </c>
      <c r="F66">
        <f t="shared" si="7"/>
        <v>1.0285247960052757</v>
      </c>
      <c r="G66">
        <f t="shared" si="7"/>
        <v>1.0691814511884856</v>
      </c>
      <c r="H66">
        <f t="shared" si="7"/>
        <v>1.0341555144925327</v>
      </c>
      <c r="I66">
        <f t="shared" si="7"/>
        <v>1.0961979085085463</v>
      </c>
      <c r="J66">
        <f t="shared" si="7"/>
        <v>1.0858667423127419</v>
      </c>
      <c r="K66">
        <f t="shared" si="7"/>
        <v>0.98352578648700451</v>
      </c>
      <c r="L66">
        <f t="shared" si="7"/>
        <v>1.0300880543350217</v>
      </c>
      <c r="M66">
        <f t="shared" si="7"/>
        <v>0.97661096659808955</v>
      </c>
      <c r="N66">
        <f t="shared" si="7"/>
        <v>0.92898400724737196</v>
      </c>
      <c r="O66">
        <f t="shared" si="7"/>
        <v>0.8812309533735716</v>
      </c>
      <c r="P66">
        <f t="shared" si="7"/>
        <v>0.97406995609234825</v>
      </c>
      <c r="Q66">
        <f t="shared" si="7"/>
        <v>0.96208845610023208</v>
      </c>
      <c r="R66">
        <f t="shared" si="7"/>
        <v>1.0307939081322255</v>
      </c>
      <c r="S66">
        <f t="shared" si="7"/>
        <v>1.0181643784087462</v>
      </c>
      <c r="T66">
        <f t="shared" si="7"/>
        <v>1.079561119544501</v>
      </c>
      <c r="U66">
        <f t="shared" si="7"/>
        <v>1.0098148715401161</v>
      </c>
      <c r="V66">
        <f t="shared" si="7"/>
        <v>1.0342967798992497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21E7-BC91-4E92-A603-94B1F0CEA1A5}">
  <dimension ref="A1:X11"/>
  <sheetViews>
    <sheetView topLeftCell="A7" workbookViewId="0">
      <selection activeCell="B11" sqref="B11"/>
    </sheetView>
  </sheetViews>
  <sheetFormatPr defaultRowHeight="15"/>
  <cols>
    <col min="23" max="24" width="12" bestFit="1" customWidth="1" collapsed="1"/>
  </cols>
  <sheetData>
    <row r="1" spans="1:24">
      <c r="A1" t="s">
        <v>92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>
      <c r="A2">
        <v>1</v>
      </c>
      <c r="B2">
        <v>58.262017757966397</v>
      </c>
      <c r="C2">
        <v>65.031614562888095</v>
      </c>
      <c r="D2">
        <v>59.226309318075302</v>
      </c>
      <c r="E2">
        <v>84.297658273805595</v>
      </c>
      <c r="F2">
        <v>97.822489787600901</v>
      </c>
      <c r="G2">
        <v>108.22244962196</v>
      </c>
      <c r="H2">
        <v>83.2124976635899</v>
      </c>
      <c r="I2">
        <v>123.52851561498601</v>
      </c>
      <c r="J2">
        <v>109.07339932727101</v>
      </c>
      <c r="K2">
        <v>126.51621259457301</v>
      </c>
      <c r="L2">
        <v>91.619633112749597</v>
      </c>
      <c r="M2">
        <v>98.768874203217393</v>
      </c>
      <c r="N2">
        <v>83.5013742194011</v>
      </c>
      <c r="O2">
        <v>99.4259170857068</v>
      </c>
      <c r="P2">
        <v>64.854630851678493</v>
      </c>
      <c r="Q2">
        <v>72.459036878416995</v>
      </c>
      <c r="R2">
        <v>69.509979966194607</v>
      </c>
      <c r="S2">
        <v>71.584097165616697</v>
      </c>
      <c r="T2">
        <v>77.197764812788805</v>
      </c>
      <c r="U2">
        <v>106.33987439131501</v>
      </c>
      <c r="V2">
        <v>101.880910545533</v>
      </c>
      <c r="W2">
        <v>89.673587825463002</v>
      </c>
    </row>
    <row r="3" spans="1:24">
      <c r="A3">
        <v>2</v>
      </c>
      <c r="B3">
        <v>47.173156601913298</v>
      </c>
      <c r="C3">
        <v>48.245878870702398</v>
      </c>
      <c r="D3">
        <v>59.3773148674711</v>
      </c>
      <c r="E3">
        <v>78.4058778348207</v>
      </c>
      <c r="F3">
        <v>68.727038073196198</v>
      </c>
      <c r="G3">
        <v>85.489297457265906</v>
      </c>
      <c r="H3">
        <v>107.389706938803</v>
      </c>
      <c r="I3">
        <v>116.906665887903</v>
      </c>
      <c r="J3">
        <v>148.57675819051701</v>
      </c>
      <c r="K3">
        <v>137.78036408845</v>
      </c>
      <c r="L3">
        <v>133.08991059106501</v>
      </c>
      <c r="M3">
        <v>141.74744032708699</v>
      </c>
      <c r="N3">
        <v>123.93105818834</v>
      </c>
      <c r="O3">
        <v>114.55125964513</v>
      </c>
      <c r="P3">
        <v>96.867658749729799</v>
      </c>
      <c r="Q3">
        <v>89.489094327099195</v>
      </c>
      <c r="R3">
        <v>96.868512522302396</v>
      </c>
      <c r="S3">
        <v>112.419178631262</v>
      </c>
      <c r="T3">
        <v>119.86474755417601</v>
      </c>
      <c r="U3">
        <v>110.529514872162</v>
      </c>
      <c r="V3">
        <v>104.547747214263</v>
      </c>
      <c r="W3">
        <v>79.038375800451007</v>
      </c>
    </row>
    <row r="4" spans="1:24">
      <c r="A4">
        <v>3</v>
      </c>
      <c r="B4">
        <v>44.2382715178043</v>
      </c>
      <c r="C4">
        <v>42.4931671166133</v>
      </c>
      <c r="D4">
        <v>46.027005034409001</v>
      </c>
      <c r="E4">
        <v>61.611013397612297</v>
      </c>
      <c r="F4">
        <v>64.171468207066894</v>
      </c>
      <c r="G4">
        <v>68.6141193849855</v>
      </c>
      <c r="H4">
        <v>70.005464568239503</v>
      </c>
      <c r="I4">
        <v>78.213447365595201</v>
      </c>
      <c r="J4">
        <v>85.525535939260706</v>
      </c>
      <c r="K4">
        <v>87.822145614816804</v>
      </c>
      <c r="L4">
        <v>93.354438570959999</v>
      </c>
      <c r="M4">
        <v>101.002453784005</v>
      </c>
      <c r="N4">
        <v>91.062364723680702</v>
      </c>
      <c r="O4">
        <v>78.202262725389701</v>
      </c>
      <c r="P4">
        <v>79.660978904360803</v>
      </c>
      <c r="Q4">
        <v>60.313420163940897</v>
      </c>
      <c r="R4">
        <v>66.239554776324397</v>
      </c>
      <c r="S4">
        <v>77.116515415600006</v>
      </c>
      <c r="T4">
        <v>93.884390781695501</v>
      </c>
      <c r="U4">
        <v>81.550166548245798</v>
      </c>
      <c r="V4">
        <v>96.929196122731099</v>
      </c>
      <c r="W4">
        <v>111.126282028267</v>
      </c>
    </row>
    <row r="5" spans="1:24">
      <c r="A5">
        <v>4</v>
      </c>
      <c r="B5">
        <v>44.881207891471497</v>
      </c>
      <c r="C5">
        <v>51.283638192728603</v>
      </c>
      <c r="D5">
        <v>75.685073618032405</v>
      </c>
      <c r="E5">
        <v>69.764912766935396</v>
      </c>
      <c r="F5">
        <v>81.016325092673</v>
      </c>
      <c r="G5">
        <v>87.482462785199203</v>
      </c>
      <c r="H5">
        <v>116.110782123029</v>
      </c>
      <c r="I5">
        <v>88.915217765753098</v>
      </c>
      <c r="J5">
        <v>116.65017077031</v>
      </c>
      <c r="K5">
        <v>106.574356928301</v>
      </c>
      <c r="L5">
        <v>114.18184455538</v>
      </c>
      <c r="M5">
        <v>89.245448060676694</v>
      </c>
      <c r="N5">
        <v>111.741751726099</v>
      </c>
      <c r="O5">
        <v>53.138048854677898</v>
      </c>
      <c r="P5">
        <v>71.725536281191907</v>
      </c>
      <c r="Q5">
        <v>77.118969162865994</v>
      </c>
      <c r="R5">
        <v>90.100436923013703</v>
      </c>
      <c r="S5">
        <v>79.6411391659706</v>
      </c>
      <c r="T5">
        <v>81.949676102996904</v>
      </c>
      <c r="U5">
        <v>92.919955910917295</v>
      </c>
      <c r="V5">
        <v>117.978771354534</v>
      </c>
      <c r="W5">
        <v>80.434523829130299</v>
      </c>
    </row>
    <row r="6" spans="1:24">
      <c r="A6" t="s">
        <v>67</v>
      </c>
      <c r="B6">
        <v>422.43191520683098</v>
      </c>
      <c r="C6">
        <v>455.25672371638098</v>
      </c>
      <c r="D6">
        <v>503.08323895809701</v>
      </c>
      <c r="E6">
        <v>602.00750729876302</v>
      </c>
      <c r="F6">
        <v>619.13114308987201</v>
      </c>
      <c r="G6">
        <v>662.02371541501998</v>
      </c>
      <c r="H6">
        <v>684.63168645474298</v>
      </c>
      <c r="I6">
        <v>750.43121660246095</v>
      </c>
      <c r="J6">
        <v>814.901984658468</v>
      </c>
      <c r="K6">
        <v>801.46966779008199</v>
      </c>
      <c r="L6">
        <v>825.62477622628001</v>
      </c>
      <c r="M6">
        <v>806.23844623844604</v>
      </c>
      <c r="N6">
        <v>748.98151337696595</v>
      </c>
      <c r="O6">
        <v>660.04397339046102</v>
      </c>
      <c r="P6">
        <v>642.90707964601802</v>
      </c>
      <c r="Q6">
        <v>617.92677595628402</v>
      </c>
      <c r="R6">
        <v>636.68435300487295</v>
      </c>
      <c r="S6">
        <v>648.03977877047396</v>
      </c>
      <c r="T6">
        <v>700.56214865708898</v>
      </c>
      <c r="U6">
        <v>707.07172737475798</v>
      </c>
      <c r="V6">
        <v>725.75699999999995</v>
      </c>
      <c r="W6">
        <v>695.47406608490996</v>
      </c>
      <c r="X6">
        <v>687.28015377222505</v>
      </c>
    </row>
    <row r="7" spans="1:24">
      <c r="A7" t="s">
        <v>97</v>
      </c>
      <c r="B7" s="17">
        <f>SUM(B2:B5)</f>
        <v>194.55465376915549</v>
      </c>
      <c r="C7" s="17">
        <f t="shared" ref="C7:W7" si="0">SUM(C2:C5)</f>
        <v>207.05429874293239</v>
      </c>
      <c r="D7" s="17">
        <f t="shared" si="0"/>
        <v>240.31570283798783</v>
      </c>
      <c r="E7" s="17">
        <f t="shared" si="0"/>
        <v>294.07946227317393</v>
      </c>
      <c r="F7" s="17">
        <f t="shared" si="0"/>
        <v>311.73732116053702</v>
      </c>
      <c r="G7" s="17">
        <f t="shared" si="0"/>
        <v>349.80832924941058</v>
      </c>
      <c r="H7" s="17">
        <f t="shared" si="0"/>
        <v>376.71845129366136</v>
      </c>
      <c r="I7" s="17">
        <f t="shared" si="0"/>
        <v>407.56384663423728</v>
      </c>
      <c r="J7" s="17">
        <f t="shared" si="0"/>
        <v>459.82586422735869</v>
      </c>
      <c r="K7" s="17">
        <f t="shared" si="0"/>
        <v>458.69307922614075</v>
      </c>
      <c r="L7" s="17">
        <f t="shared" si="0"/>
        <v>432.24582683015461</v>
      </c>
      <c r="M7" s="17">
        <f t="shared" si="0"/>
        <v>430.76421637498606</v>
      </c>
      <c r="N7" s="17">
        <f t="shared" si="0"/>
        <v>410.2365488575208</v>
      </c>
      <c r="O7" s="17">
        <f t="shared" si="0"/>
        <v>345.31748831090437</v>
      </c>
      <c r="P7" s="17">
        <f t="shared" si="0"/>
        <v>313.108804786961</v>
      </c>
      <c r="Q7" s="17">
        <f t="shared" si="0"/>
        <v>299.38052053232309</v>
      </c>
      <c r="R7" s="17">
        <f t="shared" si="0"/>
        <v>322.71848418783509</v>
      </c>
      <c r="S7" s="17">
        <f t="shared" si="0"/>
        <v>340.7609303784493</v>
      </c>
      <c r="T7" s="17">
        <f t="shared" si="0"/>
        <v>372.89657925165727</v>
      </c>
      <c r="U7" s="17">
        <f t="shared" si="0"/>
        <v>391.33951172264005</v>
      </c>
      <c r="V7" s="17">
        <f t="shared" si="0"/>
        <v>421.33662523706113</v>
      </c>
      <c r="W7" s="17">
        <f t="shared" si="0"/>
        <v>360.27276948331127</v>
      </c>
    </row>
    <row r="8" spans="1:24">
      <c r="V8" t="s">
        <v>93</v>
      </c>
      <c r="W8">
        <f>X8/1000000000</f>
        <v>54.351062149000001</v>
      </c>
      <c r="X8">
        <f>54351062149</f>
        <v>54351062149</v>
      </c>
    </row>
    <row r="9" spans="1:24">
      <c r="V9" t="s">
        <v>94</v>
      </c>
      <c r="W9">
        <f>X9/1000000000</f>
        <v>124.996113502</v>
      </c>
      <c r="X9">
        <f>124996113502</f>
        <v>124996113502</v>
      </c>
    </row>
    <row r="10" spans="1:24">
      <c r="V10" t="s">
        <v>95</v>
      </c>
      <c r="W10" s="67">
        <f>W8+SUM(W2:W4)</f>
        <v>334.18930780318101</v>
      </c>
    </row>
    <row r="11" spans="1:24">
      <c r="V11" t="s">
        <v>96</v>
      </c>
      <c r="W11" s="67">
        <f>SUM(W2:W4)+W9</f>
        <v>404.83435915618099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C97D-1B9D-4FD2-945A-C87112861403}">
  <sheetPr>
    <tabColor rgb="FF00B050"/>
  </sheetPr>
  <dimension ref="A1:AD24"/>
  <sheetViews>
    <sheetView zoomScale="70" zoomScaleNormal="70" workbookViewId="0">
      <pane xSplit="2" ySplit="1" topLeftCell="C2" activePane="bottomRight" state="frozen"/>
      <selection activeCell="T74" sqref="T74"/>
      <selection pane="topRight" activeCell="T74" sqref="T74"/>
      <selection pane="bottomLeft" activeCell="T74" sqref="T74"/>
      <selection pane="bottomRight" activeCell="C2" sqref="C2"/>
    </sheetView>
  </sheetViews>
  <sheetFormatPr defaultRowHeight="15"/>
  <cols>
    <col min="1" max="1" width="18.7109375" bestFit="1" customWidth="1" collapsed="1"/>
    <col min="2" max="2" width="28.42578125" style="21" bestFit="1" customWidth="1" collapsed="1"/>
    <col min="3" max="3" width="18.85546875" bestFit="1" customWidth="1" collapsed="1"/>
    <col min="4" max="4" width="18" bestFit="1" customWidth="1" collapsed="1"/>
    <col min="5" max="23" width="19" bestFit="1" customWidth="1" collapsed="1"/>
    <col min="28" max="28" width="14.85546875" bestFit="1" customWidth="1" collapsed="1"/>
  </cols>
  <sheetData>
    <row r="1" spans="1:30">
      <c r="A1" t="s">
        <v>54</v>
      </c>
      <c r="B1" t="s">
        <v>53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Z1">
        <v>2015</v>
      </c>
      <c r="AA1">
        <v>2019</v>
      </c>
      <c r="AB1">
        <v>2020</v>
      </c>
      <c r="AC1" t="s">
        <v>35</v>
      </c>
      <c r="AD1" t="s">
        <v>36</v>
      </c>
    </row>
    <row r="2" spans="1:30">
      <c r="A2" t="s">
        <v>58</v>
      </c>
      <c r="B2" t="s">
        <v>57</v>
      </c>
      <c r="C2">
        <v>87094196226.082703</v>
      </c>
      <c r="D2">
        <v>98163743583.446396</v>
      </c>
      <c r="E2">
        <v>119560571968.883</v>
      </c>
      <c r="F2">
        <v>151925575383.11099</v>
      </c>
      <c r="G2">
        <v>149035210637.297</v>
      </c>
      <c r="H2">
        <v>157483300364.17599</v>
      </c>
      <c r="I2">
        <v>185756288288.01599</v>
      </c>
      <c r="J2">
        <v>203968349700.89001</v>
      </c>
      <c r="K2">
        <v>235463421832.91</v>
      </c>
      <c r="L2">
        <v>226773178617.948</v>
      </c>
      <c r="M2">
        <v>227395545926.091</v>
      </c>
      <c r="N2">
        <v>216645291761.965</v>
      </c>
      <c r="O2">
        <v>197444358656.70599</v>
      </c>
      <c r="P2">
        <v>163758029142.798</v>
      </c>
      <c r="Q2">
        <v>160752563205.186</v>
      </c>
      <c r="R2">
        <v>157925873046.55499</v>
      </c>
      <c r="S2">
        <v>163317566479.11801</v>
      </c>
      <c r="T2">
        <v>165546117592.73599</v>
      </c>
      <c r="U2">
        <v>185471515224.95099</v>
      </c>
      <c r="V2">
        <v>196924170655.80099</v>
      </c>
      <c r="W2">
        <v>213360993984.10999</v>
      </c>
      <c r="X2" t="str">
        <f>A2</f>
        <v>Firm-Fixed-Price</v>
      </c>
      <c r="Y2" t="str">
        <f t="shared" ref="Y2:Y9" si="0">B2</f>
        <v>FFP</v>
      </c>
      <c r="Z2" s="121">
        <f>R2/1000000000</f>
        <v>157.92587304655498</v>
      </c>
      <c r="AA2" s="121">
        <f>V2/1000000000</f>
        <v>196.92417065580099</v>
      </c>
      <c r="AB2" s="121">
        <f>W2/1000000000</f>
        <v>213.36099398411</v>
      </c>
      <c r="AC2" s="16">
        <f t="shared" ref="AC2:AC10" si="1">(W2/V2)-1</f>
        <v>8.3467779874713877E-2</v>
      </c>
      <c r="AD2" s="13">
        <f t="shared" ref="AD2:AD10" si="2">(W2/R2)-1</f>
        <v>0.35101987956851932</v>
      </c>
    </row>
    <row r="3" spans="1:30">
      <c r="A3" t="s">
        <v>63</v>
      </c>
      <c r="B3" t="s">
        <v>62</v>
      </c>
      <c r="C3">
        <v>10068896013.5434</v>
      </c>
      <c r="D3">
        <v>14275092496.1036</v>
      </c>
      <c r="E3">
        <v>14608261682.673599</v>
      </c>
      <c r="F3">
        <v>16097293829.742001</v>
      </c>
      <c r="G3">
        <v>18753942155.696201</v>
      </c>
      <c r="H3">
        <v>31231386110.2104</v>
      </c>
      <c r="I3">
        <v>27902803358.974701</v>
      </c>
      <c r="J3">
        <v>22931375618.386398</v>
      </c>
      <c r="K3">
        <v>30926190128.932999</v>
      </c>
      <c r="L3">
        <v>31437455299.321499</v>
      </c>
      <c r="M3">
        <v>22620008799.994801</v>
      </c>
      <c r="N3">
        <v>25098823938.198898</v>
      </c>
      <c r="O3">
        <v>32516766682.7808</v>
      </c>
      <c r="P3">
        <v>21336601259.9842</v>
      </c>
      <c r="Q3">
        <v>13638503851.7829</v>
      </c>
      <c r="R3">
        <v>10401019605.4956</v>
      </c>
      <c r="S3">
        <v>8592348248.9127197</v>
      </c>
      <c r="T3">
        <v>10206191463.889601</v>
      </c>
      <c r="U3">
        <v>11410455241.809401</v>
      </c>
      <c r="V3">
        <v>10744760270.3967</v>
      </c>
      <c r="W3">
        <v>10001632603.5632</v>
      </c>
      <c r="X3" t="str">
        <f t="shared" ref="X3:X9" si="3">A3</f>
        <v>Less Common</v>
      </c>
      <c r="Y3" t="str">
        <f t="shared" si="0"/>
        <v>Other FP</v>
      </c>
      <c r="Z3" s="121">
        <f t="shared" ref="Z3:Z9" si="4">R3/1000000000</f>
        <v>10.4010196054956</v>
      </c>
      <c r="AA3" s="121">
        <f t="shared" ref="AA3:AB9" si="5">V3/1000000000</f>
        <v>10.7447602703967</v>
      </c>
      <c r="AB3" s="121">
        <f t="shared" si="5"/>
        <v>10.0016326035632</v>
      </c>
      <c r="AC3" s="16">
        <f t="shared" si="1"/>
        <v>-6.9161865703129655E-2</v>
      </c>
      <c r="AD3" s="13">
        <f t="shared" si="2"/>
        <v>-3.8398831756972673E-2</v>
      </c>
    </row>
    <row r="4" spans="1:30">
      <c r="A4" t="s">
        <v>63</v>
      </c>
      <c r="B4" t="s">
        <v>64</v>
      </c>
      <c r="C4">
        <v>7613534384.0269403</v>
      </c>
      <c r="D4">
        <v>6997050350.9207497</v>
      </c>
      <c r="E4">
        <v>8693937442.7991199</v>
      </c>
      <c r="F4">
        <v>11355938707.571899</v>
      </c>
      <c r="G4">
        <v>13393843331.4981</v>
      </c>
      <c r="H4">
        <v>12457239206.288</v>
      </c>
      <c r="I4">
        <v>18090538748.679199</v>
      </c>
      <c r="J4">
        <v>16956435969.2328</v>
      </c>
      <c r="K4">
        <v>21118390843.541</v>
      </c>
      <c r="L4">
        <v>19703402203.864899</v>
      </c>
      <c r="M4">
        <v>19179407636.670601</v>
      </c>
      <c r="N4">
        <v>13329804076.021299</v>
      </c>
      <c r="O4">
        <v>9580980705.52038</v>
      </c>
      <c r="P4">
        <v>5495153123.6984997</v>
      </c>
      <c r="Q4">
        <v>3307273982.0748901</v>
      </c>
      <c r="R4">
        <v>2840452221.2068901</v>
      </c>
      <c r="S4">
        <v>3090269909.4018402</v>
      </c>
      <c r="T4">
        <v>3357636868.0296698</v>
      </c>
      <c r="U4">
        <v>4788097924.0650597</v>
      </c>
      <c r="V4">
        <v>4359919749.0151997</v>
      </c>
      <c r="W4">
        <v>4303005356.4696999</v>
      </c>
      <c r="X4" t="str">
        <f t="shared" si="3"/>
        <v>Less Common</v>
      </c>
      <c r="Y4" t="str">
        <f t="shared" si="0"/>
        <v>T&amp;M/LH/FPLOE</v>
      </c>
      <c r="Z4" s="121">
        <f t="shared" si="4"/>
        <v>2.8404522212068901</v>
      </c>
      <c r="AA4" s="121">
        <f t="shared" si="5"/>
        <v>4.3599197490151997</v>
      </c>
      <c r="AB4" s="121">
        <f t="shared" si="5"/>
        <v>4.3030053564696997</v>
      </c>
      <c r="AC4" s="16">
        <f t="shared" si="1"/>
        <v>-1.3054000032536206E-2</v>
      </c>
      <c r="AD4" s="13">
        <f t="shared" si="2"/>
        <v>0.51490150911300314</v>
      </c>
    </row>
    <row r="5" spans="1:30">
      <c r="A5" t="s">
        <v>59</v>
      </c>
      <c r="B5" t="s">
        <v>59</v>
      </c>
      <c r="C5">
        <v>8260053410.8641195</v>
      </c>
      <c r="D5">
        <v>10351641443.981001</v>
      </c>
      <c r="E5">
        <v>14298490995.186899</v>
      </c>
      <c r="F5">
        <v>15606632179.962299</v>
      </c>
      <c r="G5">
        <v>17783754857.583099</v>
      </c>
      <c r="H5">
        <v>21628784387.473301</v>
      </c>
      <c r="I5">
        <v>26045085718.0737</v>
      </c>
      <c r="J5">
        <v>23024686624.2229</v>
      </c>
      <c r="K5">
        <v>27775840684.6423</v>
      </c>
      <c r="L5">
        <v>28300599012.028198</v>
      </c>
      <c r="M5">
        <v>39112305375.900002</v>
      </c>
      <c r="N5">
        <v>59069394000.029602</v>
      </c>
      <c r="O5">
        <v>48478629402.148201</v>
      </c>
      <c r="P5">
        <v>51612731146.533401</v>
      </c>
      <c r="Q5">
        <v>41978380233.030899</v>
      </c>
      <c r="R5">
        <v>41894747801.057999</v>
      </c>
      <c r="S5">
        <v>41281228460.706299</v>
      </c>
      <c r="T5">
        <v>38755562313.579498</v>
      </c>
      <c r="U5">
        <v>50946447738.157799</v>
      </c>
      <c r="V5">
        <v>61392416987.024696</v>
      </c>
      <c r="W5">
        <v>50278559712.024597</v>
      </c>
      <c r="X5" t="str">
        <f t="shared" si="3"/>
        <v>Incentive</v>
      </c>
      <c r="Y5" t="str">
        <f t="shared" si="0"/>
        <v>Incentive</v>
      </c>
      <c r="Z5" s="121">
        <f t="shared" si="4"/>
        <v>41.894747801057996</v>
      </c>
      <c r="AA5" s="121">
        <f t="shared" si="5"/>
        <v>61.392416987024696</v>
      </c>
      <c r="AB5" s="121">
        <f t="shared" si="5"/>
        <v>50.278559712024595</v>
      </c>
      <c r="AC5" s="16">
        <f t="shared" si="1"/>
        <v>-0.18102980498958066</v>
      </c>
      <c r="AD5" s="13">
        <f t="shared" si="2"/>
        <v>0.2001160611057522</v>
      </c>
    </row>
    <row r="6" spans="1:30">
      <c r="A6" t="s">
        <v>61</v>
      </c>
      <c r="B6" t="s">
        <v>60</v>
      </c>
      <c r="C6">
        <v>49939016861.183296</v>
      </c>
      <c r="D6">
        <v>53433425821.9356</v>
      </c>
      <c r="E6">
        <v>58350802420.574501</v>
      </c>
      <c r="F6">
        <v>73578700359.099106</v>
      </c>
      <c r="G6">
        <v>84460285396.945801</v>
      </c>
      <c r="H6">
        <v>68173052956.509903</v>
      </c>
      <c r="I6">
        <v>88874817285.790497</v>
      </c>
      <c r="J6">
        <v>80367510301.584198</v>
      </c>
      <c r="K6">
        <v>83817805416.762604</v>
      </c>
      <c r="L6">
        <v>88190371136.688599</v>
      </c>
      <c r="M6">
        <v>93969496524.876007</v>
      </c>
      <c r="N6">
        <v>97079636106.541702</v>
      </c>
      <c r="O6">
        <v>91093615372.904404</v>
      </c>
      <c r="P6">
        <v>83923921461.289307</v>
      </c>
      <c r="Q6">
        <v>83397650621.585999</v>
      </c>
      <c r="R6">
        <v>80537799853.386795</v>
      </c>
      <c r="S6">
        <v>77883411944.607407</v>
      </c>
      <c r="T6">
        <v>81909916106.832794</v>
      </c>
      <c r="U6">
        <v>79671334070.467804</v>
      </c>
      <c r="V6">
        <v>85249040156.001694</v>
      </c>
      <c r="W6">
        <v>90369341163.324799</v>
      </c>
      <c r="X6" t="str">
        <f t="shared" si="3"/>
        <v>Other Cost-Based</v>
      </c>
      <c r="Y6" t="str">
        <f t="shared" si="0"/>
        <v>Other CB</v>
      </c>
      <c r="Z6" s="121">
        <f t="shared" si="4"/>
        <v>80.537799853386801</v>
      </c>
      <c r="AA6" s="121">
        <f t="shared" si="5"/>
        <v>85.249040156001698</v>
      </c>
      <c r="AB6" s="121">
        <f t="shared" si="5"/>
        <v>90.369341163324805</v>
      </c>
      <c r="AC6" s="16">
        <f t="shared" si="1"/>
        <v>6.0062858161842092E-2</v>
      </c>
      <c r="AD6" s="13">
        <f t="shared" si="2"/>
        <v>0.12207362664283861</v>
      </c>
    </row>
    <row r="7" spans="1:30" ht="30">
      <c r="A7" s="25" t="s">
        <v>66</v>
      </c>
      <c r="B7" t="s">
        <v>65</v>
      </c>
      <c r="C7">
        <v>13509554744.59</v>
      </c>
      <c r="D7">
        <v>14302355102.8333</v>
      </c>
      <c r="E7">
        <v>12660929160.1359</v>
      </c>
      <c r="F7">
        <v>12601298497.3204</v>
      </c>
      <c r="G7">
        <v>15011077974.750299</v>
      </c>
      <c r="H7">
        <v>15796992585.956301</v>
      </c>
      <c r="I7">
        <v>19117057009.136299</v>
      </c>
      <c r="J7">
        <v>24052005678.609299</v>
      </c>
      <c r="K7">
        <v>20152750795.199299</v>
      </c>
      <c r="L7">
        <v>19399181460.025299</v>
      </c>
      <c r="M7">
        <v>27910757923.7836</v>
      </c>
      <c r="N7">
        <v>17375735699.664902</v>
      </c>
      <c r="O7">
        <v>26797350964.338699</v>
      </c>
      <c r="P7">
        <v>18444844601.150398</v>
      </c>
      <c r="Q7">
        <v>9124649029.0283203</v>
      </c>
      <c r="R7">
        <v>4750858755.3655701</v>
      </c>
      <c r="S7">
        <v>27671074026.543301</v>
      </c>
      <c r="T7">
        <v>39982737009.093002</v>
      </c>
      <c r="U7">
        <v>40586778382.417099</v>
      </c>
      <c r="V7">
        <v>32669151967.294201</v>
      </c>
      <c r="W7">
        <v>53022715175.282799</v>
      </c>
      <c r="X7" t="str">
        <f t="shared" si="3"/>
        <v>Undefinitized_x000D_
Contract Award</v>
      </c>
      <c r="Y7" t="str">
        <f t="shared" si="0"/>
        <v>UCA or Letter</v>
      </c>
      <c r="Z7" s="121">
        <f t="shared" si="4"/>
        <v>4.7508587553655701</v>
      </c>
      <c r="AA7" s="121">
        <f t="shared" si="5"/>
        <v>32.669151967294198</v>
      </c>
      <c r="AB7" s="121">
        <f t="shared" si="5"/>
        <v>53.022715175282798</v>
      </c>
      <c r="AC7" s="16">
        <f t="shared" si="1"/>
        <v>0.6230208616484747</v>
      </c>
      <c r="AD7" s="13">
        <f t="shared" si="2"/>
        <v>10.160659136708601</v>
      </c>
    </row>
    <row r="8" spans="1:30">
      <c r="A8" t="s">
        <v>56</v>
      </c>
      <c r="B8" t="s">
        <v>55</v>
      </c>
      <c r="C8">
        <v>7691217.1551597202</v>
      </c>
      <c r="D8">
        <v>297415239.60822701</v>
      </c>
      <c r="E8">
        <v>93419859.471262693</v>
      </c>
      <c r="F8">
        <v>281627303.43041801</v>
      </c>
      <c r="G8">
        <v>675619541.41745901</v>
      </c>
      <c r="H8">
        <v>1239334747.3968401</v>
      </c>
      <c r="I8">
        <v>4898326148.8373499</v>
      </c>
      <c r="J8">
        <v>21158789647.682598</v>
      </c>
      <c r="K8">
        <v>33085210245.940201</v>
      </c>
      <c r="L8">
        <v>40826524035.931801</v>
      </c>
      <c r="M8">
        <v>674575386.741377</v>
      </c>
      <c r="N8">
        <v>276425623.626302</v>
      </c>
      <c r="O8">
        <v>-3393031.2754621701</v>
      </c>
      <c r="P8">
        <v>-41782809.537602901</v>
      </c>
      <c r="Q8">
        <v>-31339606.605420399</v>
      </c>
      <c r="R8">
        <v>334898.28000000003</v>
      </c>
      <c r="S8">
        <v>0</v>
      </c>
      <c r="T8">
        <v>0</v>
      </c>
      <c r="U8">
        <v>0</v>
      </c>
      <c r="V8">
        <v>0</v>
      </c>
      <c r="W8">
        <v>62686.661899999999</v>
      </c>
      <c r="X8" t="str">
        <f t="shared" si="3"/>
        <v>Unclear</v>
      </c>
      <c r="Y8" t="str">
        <f t="shared" si="0"/>
        <v>Combination/Other</v>
      </c>
      <c r="Z8" s="121">
        <f t="shared" si="4"/>
        <v>3.3489828000000005E-4</v>
      </c>
      <c r="AA8" s="121">
        <f t="shared" si="5"/>
        <v>0</v>
      </c>
      <c r="AB8" s="121">
        <f t="shared" si="5"/>
        <v>6.2686661899999995E-5</v>
      </c>
      <c r="AC8" s="16" t="e">
        <f t="shared" si="1"/>
        <v>#DIV/0!</v>
      </c>
      <c r="AD8" s="13">
        <f t="shared" si="2"/>
        <v>-0.81281880008461083</v>
      </c>
    </row>
    <row r="9" spans="1:30">
      <c r="A9" t="s">
        <v>56</v>
      </c>
      <c r="B9" t="s">
        <v>51</v>
      </c>
      <c r="C9">
        <v>18061710911.709999</v>
      </c>
      <c r="D9">
        <v>9233574704.10355</v>
      </c>
      <c r="E9">
        <v>12049289308.263599</v>
      </c>
      <c r="F9">
        <v>12632396012.9363</v>
      </c>
      <c r="G9">
        <v>12623587265.3493</v>
      </c>
      <c r="H9">
        <v>41798238891.400101</v>
      </c>
      <c r="I9">
        <v>6033534736.1543503</v>
      </c>
      <c r="J9">
        <v>15104693093.628799</v>
      </c>
      <c r="K9">
        <v>7486254279.4295597</v>
      </c>
      <c r="L9">
        <v>4062367460.3319702</v>
      </c>
      <c r="M9">
        <v>1383729256.0955999</v>
      </c>
      <c r="N9">
        <v>1889105168.93857</v>
      </c>
      <c r="O9">
        <v>4328240104.3971796</v>
      </c>
      <c r="P9">
        <v>787990384.98849905</v>
      </c>
      <c r="Q9">
        <v>941123470.87732303</v>
      </c>
      <c r="R9">
        <v>1029434350.97552</v>
      </c>
      <c r="S9">
        <v>882585118.54575002</v>
      </c>
      <c r="T9">
        <v>1002769024.2891901</v>
      </c>
      <c r="U9">
        <v>21950669.788257301</v>
      </c>
      <c r="V9">
        <v>51937.107029894898</v>
      </c>
      <c r="W9">
        <v>314555.625</v>
      </c>
      <c r="X9" t="str">
        <f t="shared" si="3"/>
        <v>Unclear</v>
      </c>
      <c r="Y9" t="str">
        <f t="shared" si="0"/>
        <v>Unlabeled</v>
      </c>
      <c r="Z9" s="121">
        <f t="shared" si="4"/>
        <v>1.0294343509755199</v>
      </c>
      <c r="AA9" s="121">
        <f t="shared" si="5"/>
        <v>5.1937107029894897E-5</v>
      </c>
      <c r="AB9" s="121">
        <f t="shared" si="5"/>
        <v>3.14555625E-4</v>
      </c>
      <c r="AC9" s="16">
        <f t="shared" si="1"/>
        <v>5.0564718173259511</v>
      </c>
      <c r="AD9" s="13">
        <f t="shared" si="2"/>
        <v>-0.99969443838288286</v>
      </c>
    </row>
    <row r="10" spans="1:30">
      <c r="C10" s="18">
        <f t="shared" ref="C10:H10" si="6">SUM(C2:C9)</f>
        <v>194554653769.15561</v>
      </c>
      <c r="D10" s="18">
        <f t="shared" si="6"/>
        <v>207054298742.9324</v>
      </c>
      <c r="E10" s="18">
        <f t="shared" si="6"/>
        <v>240315702837.98785</v>
      </c>
      <c r="F10" s="18">
        <f t="shared" si="6"/>
        <v>294079462273.1734</v>
      </c>
      <c r="G10" s="18">
        <f t="shared" si="6"/>
        <v>311737321160.53729</v>
      </c>
      <c r="H10" s="18">
        <f t="shared" si="6"/>
        <v>349808329249.41083</v>
      </c>
      <c r="I10" s="18">
        <f>SUM(I2:I9)</f>
        <v>376718451293.66205</v>
      </c>
      <c r="J10" s="18">
        <f t="shared" ref="J10:W10" si="7">SUM(J2:J9)</f>
        <v>407563846634.237</v>
      </c>
      <c r="K10" s="18">
        <f t="shared" si="7"/>
        <v>459825864227.35797</v>
      </c>
      <c r="L10" s="18">
        <f t="shared" si="7"/>
        <v>458693079226.14026</v>
      </c>
      <c r="M10" s="18">
        <f t="shared" si="7"/>
        <v>432245826830.15302</v>
      </c>
      <c r="N10" s="18">
        <f t="shared" si="7"/>
        <v>430764216374.98627</v>
      </c>
      <c r="O10" s="18">
        <f t="shared" si="7"/>
        <v>410236548857.5202</v>
      </c>
      <c r="P10" s="18">
        <f t="shared" si="7"/>
        <v>345317488310.90472</v>
      </c>
      <c r="Q10" s="18">
        <f t="shared" si="7"/>
        <v>313108804786.96094</v>
      </c>
      <c r="R10" s="18">
        <f t="shared" si="7"/>
        <v>299380520532.32343</v>
      </c>
      <c r="S10" s="18">
        <f t="shared" si="7"/>
        <v>322718484187.83533</v>
      </c>
      <c r="T10" s="18">
        <f t="shared" si="7"/>
        <v>340760930378.44971</v>
      </c>
      <c r="U10" s="18">
        <f t="shared" si="7"/>
        <v>372896579251.65643</v>
      </c>
      <c r="V10" s="18">
        <f t="shared" si="7"/>
        <v>391339511722.6405</v>
      </c>
      <c r="W10" s="18">
        <f t="shared" si="7"/>
        <v>421336625237.06201</v>
      </c>
      <c r="AC10" s="16">
        <f t="shared" si="1"/>
        <v>7.6652401855302088E-2</v>
      </c>
      <c r="AD10" s="13">
        <f t="shared" si="2"/>
        <v>0.40736152267986747</v>
      </c>
    </row>
    <row r="14" spans="1:30">
      <c r="A14" t="str">
        <f>A2</f>
        <v>Firm-Fixed-Price</v>
      </c>
      <c r="B14" s="21" t="str">
        <f>B2</f>
        <v>FFP</v>
      </c>
      <c r="C14" s="13">
        <f>C2/C$10</f>
        <v>0.44765927999554478</v>
      </c>
      <c r="D14" s="13">
        <f t="shared" ref="D14:W14" si="8">D2/D$10</f>
        <v>0.47409662189782048</v>
      </c>
      <c r="E14" s="13">
        <f t="shared" si="8"/>
        <v>0.49751460498395483</v>
      </c>
      <c r="F14" s="13">
        <f t="shared" si="8"/>
        <v>0.51661402740863893</v>
      </c>
      <c r="G14" s="13">
        <f t="shared" si="8"/>
        <v>0.47807946152378533</v>
      </c>
      <c r="H14" s="13">
        <f t="shared" si="8"/>
        <v>0.45019882946209533</v>
      </c>
      <c r="I14" s="13">
        <f t="shared" si="8"/>
        <v>0.49309049676256506</v>
      </c>
      <c r="J14" s="13">
        <f t="shared" si="8"/>
        <v>0.50045741639085772</v>
      </c>
      <c r="K14" s="13">
        <f t="shared" si="8"/>
        <v>0.51207085149191744</v>
      </c>
      <c r="L14" s="13">
        <f t="shared" si="8"/>
        <v>0.49438979764102037</v>
      </c>
      <c r="M14" s="13">
        <f t="shared" si="8"/>
        <v>0.52607921652750622</v>
      </c>
      <c r="N14" s="13">
        <f t="shared" si="8"/>
        <v>0.50293242457579679</v>
      </c>
      <c r="O14" s="13">
        <f t="shared" si="8"/>
        <v>0.48129392470411175</v>
      </c>
      <c r="P14" s="13">
        <f t="shared" si="8"/>
        <v>0.47422454606573344</v>
      </c>
      <c r="Q14" s="13">
        <f t="shared" si="8"/>
        <v>0.51340799347550115</v>
      </c>
      <c r="R14" s="13">
        <f t="shared" si="8"/>
        <v>0.52750884648657059</v>
      </c>
      <c r="S14" s="13">
        <f t="shared" si="8"/>
        <v>0.50606821264089885</v>
      </c>
      <c r="T14" s="13">
        <f t="shared" si="8"/>
        <v>0.48581308135554208</v>
      </c>
      <c r="U14" s="13">
        <f t="shared" si="8"/>
        <v>0.49738057559327187</v>
      </c>
      <c r="V14" s="13">
        <f t="shared" si="8"/>
        <v>0.50320543864573997</v>
      </c>
      <c r="W14" s="13">
        <f t="shared" si="8"/>
        <v>0.50639080773968781</v>
      </c>
    </row>
    <row r="15" spans="1:30">
      <c r="A15" t="str">
        <f t="shared" ref="A15:B15" si="9">A3</f>
        <v>Less Common</v>
      </c>
      <c r="B15" s="21" t="str">
        <f t="shared" si="9"/>
        <v>Other FP</v>
      </c>
      <c r="C15" s="13">
        <f t="shared" ref="C15:W15" si="10">C3/C$10</f>
        <v>5.1753560341406268E-2</v>
      </c>
      <c r="D15" s="13">
        <f t="shared" si="10"/>
        <v>6.8943714681465249E-2</v>
      </c>
      <c r="E15" s="13">
        <f t="shared" si="10"/>
        <v>6.0787795013636542E-2</v>
      </c>
      <c r="F15" s="13">
        <f t="shared" si="10"/>
        <v>5.473790554876988E-2</v>
      </c>
      <c r="G15" s="13">
        <f t="shared" si="10"/>
        <v>6.0159438356238291E-2</v>
      </c>
      <c r="H15" s="13">
        <f t="shared" si="10"/>
        <v>8.9281424994150566E-2</v>
      </c>
      <c r="I15" s="13">
        <f t="shared" si="10"/>
        <v>7.4068056032710022E-2</v>
      </c>
      <c r="J15" s="13">
        <f t="shared" si="10"/>
        <v>5.6264498943562752E-2</v>
      </c>
      <c r="K15" s="13">
        <f t="shared" si="10"/>
        <v>6.725630838730233E-2</v>
      </c>
      <c r="L15" s="13">
        <f t="shared" si="10"/>
        <v>6.8537016848738017E-2</v>
      </c>
      <c r="M15" s="13">
        <f t="shared" si="10"/>
        <v>5.2331352660769867E-2</v>
      </c>
      <c r="N15" s="13">
        <f t="shared" si="10"/>
        <v>5.8265805245879619E-2</v>
      </c>
      <c r="O15" s="13">
        <f t="shared" si="10"/>
        <v>7.9263456104380986E-2</v>
      </c>
      <c r="P15" s="13">
        <f t="shared" si="10"/>
        <v>6.1788359936100039E-2</v>
      </c>
      <c r="Q15" s="13">
        <f t="shared" si="10"/>
        <v>4.3558353017451971E-2</v>
      </c>
      <c r="R15" s="13">
        <f t="shared" si="10"/>
        <v>3.4741804800799074E-2</v>
      </c>
      <c r="S15" s="13">
        <f t="shared" si="10"/>
        <v>2.6624902724541873E-2</v>
      </c>
      <c r="T15" s="13">
        <f t="shared" si="10"/>
        <v>2.9951178536091524E-2</v>
      </c>
      <c r="U15" s="13">
        <f t="shared" si="10"/>
        <v>3.0599517069071408E-2</v>
      </c>
      <c r="V15" s="13">
        <f t="shared" si="10"/>
        <v>2.7456364482848293E-2</v>
      </c>
      <c r="W15" s="13">
        <f t="shared" si="10"/>
        <v>2.3737866599980131E-2</v>
      </c>
    </row>
    <row r="16" spans="1:30">
      <c r="A16" t="str">
        <f t="shared" ref="A16:B16" si="11">A4</f>
        <v>Less Common</v>
      </c>
      <c r="B16" s="21" t="str">
        <f t="shared" si="11"/>
        <v>T&amp;M/LH/FPLOE</v>
      </c>
      <c r="C16" s="13">
        <f t="shared" ref="C16:W16" si="12">C4/C$10</f>
        <v>3.9133139385401729E-2</v>
      </c>
      <c r="D16" s="13">
        <f t="shared" si="12"/>
        <v>3.3793311191321437E-2</v>
      </c>
      <c r="E16" s="13">
        <f t="shared" si="12"/>
        <v>3.6177150889970172E-2</v>
      </c>
      <c r="F16" s="13">
        <f t="shared" si="12"/>
        <v>3.8615204951045687E-2</v>
      </c>
      <c r="G16" s="13">
        <f t="shared" si="12"/>
        <v>4.2965158235258559E-2</v>
      </c>
      <c r="H16" s="13">
        <f t="shared" si="12"/>
        <v>3.5611614031654686E-2</v>
      </c>
      <c r="I16" s="13">
        <f t="shared" si="12"/>
        <v>4.8021376936955879E-2</v>
      </c>
      <c r="J16" s="13">
        <f t="shared" si="12"/>
        <v>4.1604367289354148E-2</v>
      </c>
      <c r="K16" s="13">
        <f t="shared" si="12"/>
        <v>4.5926931228686053E-2</v>
      </c>
      <c r="L16" s="13">
        <f t="shared" si="12"/>
        <v>4.2955525374628392E-2</v>
      </c>
      <c r="M16" s="13">
        <f t="shared" si="12"/>
        <v>4.4371527603450922E-2</v>
      </c>
      <c r="N16" s="13">
        <f t="shared" si="12"/>
        <v>3.0944548245431601E-2</v>
      </c>
      <c r="O16" s="13">
        <f t="shared" si="12"/>
        <v>2.3354771124617577E-2</v>
      </c>
      <c r="P16" s="13">
        <f t="shared" si="12"/>
        <v>1.5913335726428567E-2</v>
      </c>
      <c r="Q16" s="13">
        <f t="shared" si="12"/>
        <v>1.0562698753633446E-2</v>
      </c>
      <c r="R16" s="13">
        <f t="shared" si="12"/>
        <v>9.4877656574192948E-3</v>
      </c>
      <c r="S16" s="13">
        <f t="shared" si="12"/>
        <v>9.5757449939036562E-3</v>
      </c>
      <c r="T16" s="13">
        <f t="shared" si="12"/>
        <v>9.8533504539404567E-3</v>
      </c>
      <c r="U16" s="13">
        <f t="shared" si="12"/>
        <v>1.2840283849409408E-2</v>
      </c>
      <c r="V16" s="13">
        <f t="shared" si="12"/>
        <v>1.1141015968010065E-2</v>
      </c>
      <c r="W16" s="13">
        <f t="shared" si="12"/>
        <v>1.0212749375985639E-2</v>
      </c>
    </row>
    <row r="17" spans="1:23">
      <c r="A17" t="str">
        <f t="shared" ref="A17:B17" si="13">A5</f>
        <v>Incentive</v>
      </c>
      <c r="B17" s="21" t="str">
        <f t="shared" si="13"/>
        <v>Incentive</v>
      </c>
      <c r="C17" s="13">
        <f t="shared" ref="C17:W17" si="14">C5/C$10</f>
        <v>4.2456210894162918E-2</v>
      </c>
      <c r="D17" s="13">
        <f t="shared" si="14"/>
        <v>4.9994815402664247E-2</v>
      </c>
      <c r="E17" s="13">
        <f t="shared" si="14"/>
        <v>5.9498779423608553E-2</v>
      </c>
      <c r="F17" s="13">
        <f t="shared" si="14"/>
        <v>5.3069439325433544E-2</v>
      </c>
      <c r="G17" s="13">
        <f t="shared" si="14"/>
        <v>5.7047243465676953E-2</v>
      </c>
      <c r="H17" s="13">
        <f t="shared" si="14"/>
        <v>6.1830387040475908E-2</v>
      </c>
      <c r="I17" s="13">
        <f t="shared" si="14"/>
        <v>6.9136740259560223E-2</v>
      </c>
      <c r="J17" s="13">
        <f t="shared" si="14"/>
        <v>5.649344713562416E-2</v>
      </c>
      <c r="K17" s="13">
        <f t="shared" si="14"/>
        <v>6.040512908362352E-2</v>
      </c>
      <c r="L17" s="13">
        <f t="shared" si="14"/>
        <v>6.1698334450072924E-2</v>
      </c>
      <c r="M17" s="13">
        <f t="shared" si="14"/>
        <v>9.0486253303421291E-2</v>
      </c>
      <c r="N17" s="13">
        <f t="shared" si="14"/>
        <v>0.13712697516315717</v>
      </c>
      <c r="O17" s="13">
        <f t="shared" si="14"/>
        <v>0.11817238014788725</v>
      </c>
      <c r="P17" s="13">
        <f t="shared" si="14"/>
        <v>0.14946457359861298</v>
      </c>
      <c r="Q17" s="13">
        <f t="shared" si="14"/>
        <v>0.13406962561015481</v>
      </c>
      <c r="R17" s="13">
        <f t="shared" si="14"/>
        <v>0.13993812198123531</v>
      </c>
      <c r="S17" s="13">
        <f t="shared" si="14"/>
        <v>0.1279171491047254</v>
      </c>
      <c r="T17" s="13">
        <f t="shared" si="14"/>
        <v>0.11373241137279881</v>
      </c>
      <c r="U17" s="13">
        <f t="shared" si="14"/>
        <v>0.13662353202702782</v>
      </c>
      <c r="V17" s="13">
        <f t="shared" si="14"/>
        <v>0.15687763475960026</v>
      </c>
      <c r="W17" s="13">
        <f t="shared" si="14"/>
        <v>0.11933109229166994</v>
      </c>
    </row>
    <row r="18" spans="1:23">
      <c r="A18" t="str">
        <f t="shared" ref="A18:B18" si="15">A6</f>
        <v>Other Cost-Based</v>
      </c>
      <c r="B18" s="21" t="str">
        <f t="shared" si="15"/>
        <v>Other CB</v>
      </c>
      <c r="C18" s="13">
        <f t="shared" ref="C18:W18" si="16">C6/C$10</f>
        <v>0.25668374358414114</v>
      </c>
      <c r="D18" s="13">
        <f t="shared" si="16"/>
        <v>0.25806479820192335</v>
      </c>
      <c r="E18" s="13">
        <f t="shared" si="16"/>
        <v>0.24280894561398053</v>
      </c>
      <c r="F18" s="13">
        <f t="shared" si="16"/>
        <v>0.25020006426273694</v>
      </c>
      <c r="G18" s="13">
        <f t="shared" si="16"/>
        <v>0.27093414764236962</v>
      </c>
      <c r="H18" s="13">
        <f t="shared" si="16"/>
        <v>0.19488687734448715</v>
      </c>
      <c r="I18" s="13">
        <f t="shared" si="16"/>
        <v>0.23591840797973077</v>
      </c>
      <c r="J18" s="13">
        <f t="shared" si="16"/>
        <v>0.19718998867362492</v>
      </c>
      <c r="K18" s="13">
        <f t="shared" si="16"/>
        <v>0.18228162427879313</v>
      </c>
      <c r="L18" s="13">
        <f t="shared" si="16"/>
        <v>0.19226444681806473</v>
      </c>
      <c r="M18" s="13">
        <f t="shared" si="16"/>
        <v>0.21739827360276737</v>
      </c>
      <c r="N18" s="13">
        <f t="shared" si="16"/>
        <v>0.22536606434837317</v>
      </c>
      <c r="O18" s="13">
        <f t="shared" si="16"/>
        <v>0.22205143746112746</v>
      </c>
      <c r="P18" s="13">
        <f t="shared" si="16"/>
        <v>0.24303408979312643</v>
      </c>
      <c r="Q18" s="13">
        <f t="shared" si="16"/>
        <v>0.26635357852146546</v>
      </c>
      <c r="R18" s="13">
        <f t="shared" si="16"/>
        <v>0.26901483005702542</v>
      </c>
      <c r="S18" s="13">
        <f t="shared" si="16"/>
        <v>0.24133545415166266</v>
      </c>
      <c r="T18" s="13">
        <f t="shared" si="16"/>
        <v>0.24037355460869148</v>
      </c>
      <c r="U18" s="13">
        <f t="shared" si="16"/>
        <v>0.21365530955085557</v>
      </c>
      <c r="V18" s="13">
        <f t="shared" si="16"/>
        <v>0.21783908243955041</v>
      </c>
      <c r="W18" s="13">
        <f t="shared" si="16"/>
        <v>0.21448252003366464</v>
      </c>
    </row>
    <row r="19" spans="1:23">
      <c r="A19" t="str">
        <f t="shared" ref="A19:B19" si="17">A7</f>
        <v>Undefinitized_x000D_
Contract Award</v>
      </c>
      <c r="B19" s="21" t="str">
        <f t="shared" si="17"/>
        <v>UCA or Letter</v>
      </c>
      <c r="C19" s="13">
        <f t="shared" ref="C19:W19" si="18">C7/C$10</f>
        <v>6.9438353094444377E-2</v>
      </c>
      <c r="D19" s="13">
        <f t="shared" si="18"/>
        <v>6.9075383557191158E-2</v>
      </c>
      <c r="E19" s="13">
        <f t="shared" si="18"/>
        <v>5.2684568717806343E-2</v>
      </c>
      <c r="F19" s="13">
        <f t="shared" si="18"/>
        <v>4.2849978029458329E-2</v>
      </c>
      <c r="G19" s="13">
        <f t="shared" si="18"/>
        <v>4.8152970324075992E-2</v>
      </c>
      <c r="H19" s="13">
        <f t="shared" si="18"/>
        <v>4.5158994984059279E-2</v>
      </c>
      <c r="I19" s="13">
        <f t="shared" si="18"/>
        <v>5.0746272032834529E-2</v>
      </c>
      <c r="J19" s="13">
        <f t="shared" si="18"/>
        <v>5.9014080559982703E-2</v>
      </c>
      <c r="K19" s="13">
        <f t="shared" si="18"/>
        <v>4.3826918759913208E-2</v>
      </c>
      <c r="L19" s="13">
        <f t="shared" si="18"/>
        <v>4.2292291596711253E-2</v>
      </c>
      <c r="M19" s="13">
        <f t="shared" si="18"/>
        <v>6.4571491941207038E-2</v>
      </c>
      <c r="N19" s="13">
        <f t="shared" si="18"/>
        <v>4.0336998847970887E-2</v>
      </c>
      <c r="O19" s="13">
        <f t="shared" si="18"/>
        <v>6.5321705340412567E-2</v>
      </c>
      <c r="P19" s="13">
        <f t="shared" si="18"/>
        <v>5.3414162981932974E-2</v>
      </c>
      <c r="Q19" s="13">
        <f t="shared" si="18"/>
        <v>2.914210296716736E-2</v>
      </c>
      <c r="R19" s="13">
        <f t="shared" si="18"/>
        <v>1.5868964176153307E-2</v>
      </c>
      <c r="S19" s="13">
        <f t="shared" si="18"/>
        <v>8.5743691118844015E-2</v>
      </c>
      <c r="T19" s="13">
        <f t="shared" si="18"/>
        <v>0.11733368894341291</v>
      </c>
      <c r="U19" s="13">
        <f t="shared" si="18"/>
        <v>0.10884191660826775</v>
      </c>
      <c r="V19" s="13">
        <f t="shared" si="18"/>
        <v>8.3480330988014995E-2</v>
      </c>
      <c r="W19" s="13">
        <f t="shared" si="18"/>
        <v>0.1258440686124781</v>
      </c>
    </row>
    <row r="20" spans="1:23">
      <c r="A20" t="str">
        <f t="shared" ref="A20:B20" si="19">A8</f>
        <v>Unclear</v>
      </c>
      <c r="B20" s="21" t="str">
        <f t="shared" si="19"/>
        <v>Combination/Other</v>
      </c>
      <c r="C20" s="13">
        <f t="shared" ref="C20:W20" si="20">C8/C$10</f>
        <v>3.9532424468681992E-5</v>
      </c>
      <c r="D20" s="13">
        <f t="shared" si="20"/>
        <v>1.4364118079841556E-3</v>
      </c>
      <c r="E20" s="13">
        <f t="shared" si="20"/>
        <v>3.8873805734718458E-4</v>
      </c>
      <c r="F20" s="13">
        <f t="shared" si="20"/>
        <v>9.5765716263725869E-4</v>
      </c>
      <c r="G20" s="13">
        <f t="shared" si="20"/>
        <v>2.1672719163116534E-3</v>
      </c>
      <c r="H20" s="13">
        <f t="shared" si="20"/>
        <v>3.5428966201465242E-3</v>
      </c>
      <c r="I20" s="13">
        <f t="shared" si="20"/>
        <v>1.300261808790187E-2</v>
      </c>
      <c r="J20" s="13">
        <f t="shared" si="20"/>
        <v>5.1915276152232626E-2</v>
      </c>
      <c r="K20" s="13">
        <f t="shared" si="20"/>
        <v>7.1951607814695326E-2</v>
      </c>
      <c r="L20" s="13">
        <f t="shared" si="20"/>
        <v>8.9006191470798093E-2</v>
      </c>
      <c r="M20" s="13">
        <f t="shared" si="20"/>
        <v>1.5606290329934062E-3</v>
      </c>
      <c r="N20" s="13">
        <f t="shared" si="20"/>
        <v>6.4170981042136897E-4</v>
      </c>
      <c r="O20" s="13">
        <f t="shared" si="20"/>
        <v>-8.2709141467563599E-6</v>
      </c>
      <c r="P20" s="13">
        <f t="shared" si="20"/>
        <v>-1.2099824350623092E-4</v>
      </c>
      <c r="Q20" s="13">
        <f t="shared" si="20"/>
        <v>-1.0009174487042564E-4</v>
      </c>
      <c r="R20" s="13">
        <f t="shared" si="20"/>
        <v>1.1186375098971807E-6</v>
      </c>
      <c r="S20" s="13">
        <f t="shared" si="20"/>
        <v>0</v>
      </c>
      <c r="T20" s="13">
        <f t="shared" si="20"/>
        <v>0</v>
      </c>
      <c r="U20" s="13">
        <f t="shared" si="20"/>
        <v>0</v>
      </c>
      <c r="V20" s="13">
        <f t="shared" si="20"/>
        <v>0</v>
      </c>
      <c r="W20" s="13">
        <f t="shared" si="20"/>
        <v>1.4878047182518207E-7</v>
      </c>
    </row>
    <row r="21" spans="1:23">
      <c r="A21" t="str">
        <f t="shared" ref="A21:B21" si="21">A9</f>
        <v>Unclear</v>
      </c>
      <c r="B21" s="21" t="str">
        <f t="shared" si="21"/>
        <v>Unlabeled</v>
      </c>
      <c r="C21" s="13">
        <f t="shared" ref="C21:W21" si="22">C9/C$10</f>
        <v>9.2836180280430156E-2</v>
      </c>
      <c r="D21" s="13">
        <f t="shared" si="22"/>
        <v>4.4594943259630003E-2</v>
      </c>
      <c r="E21" s="13">
        <f t="shared" si="22"/>
        <v>5.0139417299695947E-2</v>
      </c>
      <c r="F21" s="13">
        <f t="shared" si="22"/>
        <v>4.2955723311279517E-2</v>
      </c>
      <c r="G21" s="13">
        <f t="shared" si="22"/>
        <v>4.049430853628351E-2</v>
      </c>
      <c r="H21" s="13">
        <f t="shared" si="22"/>
        <v>0.11948897552293061</v>
      </c>
      <c r="I21" s="13">
        <f t="shared" si="22"/>
        <v>1.6016031907741757E-2</v>
      </c>
      <c r="J21" s="13">
        <f t="shared" si="22"/>
        <v>3.7060924854761014E-2</v>
      </c>
      <c r="K21" s="13">
        <f t="shared" si="22"/>
        <v>1.6280628955069019E-2</v>
      </c>
      <c r="L21" s="13">
        <f t="shared" si="22"/>
        <v>8.8563957999662404E-3</v>
      </c>
      <c r="M21" s="13">
        <f t="shared" si="22"/>
        <v>3.201255327883879E-3</v>
      </c>
      <c r="N21" s="13">
        <f t="shared" si="22"/>
        <v>4.3854737629693864E-3</v>
      </c>
      <c r="O21" s="13">
        <f t="shared" si="22"/>
        <v>1.0550596031609134E-2</v>
      </c>
      <c r="P21" s="13">
        <f t="shared" si="22"/>
        <v>2.2819301415717358E-3</v>
      </c>
      <c r="Q21" s="13">
        <f t="shared" si="22"/>
        <v>3.0057393994961687E-3</v>
      </c>
      <c r="R21" s="13">
        <f t="shared" si="22"/>
        <v>3.4385482032869082E-3</v>
      </c>
      <c r="S21" s="13">
        <f t="shared" si="22"/>
        <v>2.7348452654234997E-3</v>
      </c>
      <c r="T21" s="13">
        <f t="shared" si="22"/>
        <v>2.9427347295228738E-3</v>
      </c>
      <c r="U21" s="13">
        <f t="shared" si="22"/>
        <v>5.8865302096116758E-5</v>
      </c>
      <c r="V21" s="13">
        <f t="shared" si="22"/>
        <v>1.3271623609196151E-7</v>
      </c>
      <c r="W21" s="13">
        <f t="shared" si="22"/>
        <v>7.4656606181106983E-7</v>
      </c>
    </row>
    <row r="24" spans="1:23">
      <c r="R24" s="116">
        <f>AVERAGE(C19:R20)</f>
        <v>3.2133673000132694E-2</v>
      </c>
      <c r="S24">
        <f>AVERAGE(S20:W20)</f>
        <v>2.9756094365036414E-8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70B9-4573-44C8-9F32-812A2AFF29EA}">
  <sheetPr>
    <tabColor rgb="FFFF0000"/>
  </sheetPr>
  <dimension ref="A1:Z24"/>
  <sheetViews>
    <sheetView zoomScale="70" zoomScaleNormal="70" workbookViewId="0">
      <pane xSplit="2" ySplit="1" topLeftCell="O2" activePane="bottomRight" state="frozen"/>
      <selection activeCell="T74" sqref="T74"/>
      <selection pane="topRight" activeCell="T74" sqref="T74"/>
      <selection pane="bottomLeft" activeCell="T74" sqref="T74"/>
      <selection pane="bottomRight" sqref="A1:W7"/>
    </sheetView>
  </sheetViews>
  <sheetFormatPr defaultRowHeight="15"/>
  <cols>
    <col min="1" max="1" width="18.7109375" bestFit="1" customWidth="1" collapsed="1"/>
    <col min="2" max="2" width="28.42578125" style="21" bestFit="1" customWidth="1" collapsed="1"/>
    <col min="3" max="3" width="18.85546875" bestFit="1" customWidth="1" collapsed="1"/>
    <col min="4" max="4" width="18" bestFit="1" customWidth="1" collapsed="1"/>
    <col min="5" max="23" width="19" bestFit="1" customWidth="1" collapsed="1"/>
    <col min="26" max="26" width="11.7109375" bestFit="1" customWidth="1" collapsed="1"/>
  </cols>
  <sheetData>
    <row r="1" spans="1:26">
      <c r="A1" t="s">
        <v>338</v>
      </c>
      <c r="B1" t="s">
        <v>339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Y1" t="s">
        <v>35</v>
      </c>
      <c r="Z1" t="s">
        <v>36</v>
      </c>
    </row>
    <row r="2" spans="1:26">
      <c r="A2" t="s">
        <v>340</v>
      </c>
      <c r="B2" t="s">
        <v>341</v>
      </c>
      <c r="C2">
        <v>116.14685234855899</v>
      </c>
      <c r="D2">
        <v>120.062112472321</v>
      </c>
      <c r="E2">
        <v>136.14273269477999</v>
      </c>
      <c r="F2">
        <v>154.36245246210501</v>
      </c>
      <c r="G2">
        <v>151.60462654806901</v>
      </c>
      <c r="H2">
        <v>155.45055133342399</v>
      </c>
      <c r="I2">
        <v>171.41883332836801</v>
      </c>
      <c r="J2">
        <v>185.25560005877301</v>
      </c>
      <c r="K2">
        <v>204.60370592808599</v>
      </c>
      <c r="L2">
        <v>204.71304345333201</v>
      </c>
      <c r="M2">
        <v>184.787826816435</v>
      </c>
      <c r="N2">
        <v>195.97751269363701</v>
      </c>
      <c r="O2">
        <v>189.369349229992</v>
      </c>
      <c r="P2">
        <v>172.775250473168</v>
      </c>
      <c r="Q2">
        <v>151.94800618504101</v>
      </c>
      <c r="R2">
        <v>148.661193743328</v>
      </c>
      <c r="S2">
        <v>165.21923004669199</v>
      </c>
      <c r="T2">
        <v>171.90785410474001</v>
      </c>
      <c r="U2">
        <v>173.028048145566</v>
      </c>
      <c r="V2">
        <v>187.43623210973601</v>
      </c>
      <c r="W2">
        <v>210.72387366908001</v>
      </c>
      <c r="Y2" s="16">
        <f>(W2/V2)-1</f>
        <v>0.12424300946099942</v>
      </c>
      <c r="Z2" s="13">
        <f>(W2/R2)-1</f>
        <v>0.41747734134912684</v>
      </c>
    </row>
    <row r="3" spans="1:26">
      <c r="A3" t="s">
        <v>342</v>
      </c>
      <c r="B3" t="s">
        <v>341</v>
      </c>
      <c r="C3">
        <v>3.6871751539094699</v>
      </c>
      <c r="D3">
        <v>4.19683267770617</v>
      </c>
      <c r="E3">
        <v>5.3368133941378799</v>
      </c>
      <c r="F3">
        <v>7.6626047706090601</v>
      </c>
      <c r="G3">
        <v>8.5279286059219395</v>
      </c>
      <c r="H3">
        <v>10.561563256389199</v>
      </c>
      <c r="I3">
        <v>10.7032324177296</v>
      </c>
      <c r="J3">
        <v>12.213447184855999</v>
      </c>
      <c r="K3">
        <v>13.6061123475187</v>
      </c>
      <c r="L3">
        <v>12.649349282760101</v>
      </c>
      <c r="M3">
        <v>12.800272929039</v>
      </c>
      <c r="N3">
        <v>11.8222228165047</v>
      </c>
      <c r="O3">
        <v>9.3768500969510793</v>
      </c>
      <c r="P3">
        <v>8.3084153483793006</v>
      </c>
      <c r="Q3">
        <v>8.8507491212616198</v>
      </c>
      <c r="R3">
        <v>8.7890449968073199</v>
      </c>
      <c r="S3">
        <v>8.9267639183051397</v>
      </c>
      <c r="T3">
        <v>8.8359944793170602</v>
      </c>
      <c r="U3">
        <v>10.928112615461099</v>
      </c>
      <c r="V3">
        <v>10.961113637288801</v>
      </c>
      <c r="W3">
        <v>9.4242001831841993</v>
      </c>
      <c r="Y3" s="16">
        <f t="shared" ref="Y3:Y10" si="0">(W3/V3)-1</f>
        <v>-0.14021508260585391</v>
      </c>
      <c r="Z3" s="13">
        <f t="shared" ref="Z3:Z10" si="1">(W3/R3)-1</f>
        <v>7.2266689567251463E-2</v>
      </c>
    </row>
    <row r="4" spans="1:26">
      <c r="A4" t="s">
        <v>343</v>
      </c>
      <c r="B4" t="s">
        <v>344</v>
      </c>
      <c r="C4">
        <v>50.0433509972313</v>
      </c>
      <c r="D4">
        <v>56.998459255935998</v>
      </c>
      <c r="E4">
        <v>66.513325229786801</v>
      </c>
      <c r="F4">
        <v>91.974467621479505</v>
      </c>
      <c r="G4">
        <v>104.598271294629</v>
      </c>
      <c r="H4">
        <v>131.09933498024</v>
      </c>
      <c r="I4">
        <v>137.565541156394</v>
      </c>
      <c r="J4">
        <v>150.829893942495</v>
      </c>
      <c r="K4">
        <v>174.70873229804499</v>
      </c>
      <c r="L4">
        <v>167.92788259237801</v>
      </c>
      <c r="M4">
        <v>155.06049508189199</v>
      </c>
      <c r="N4">
        <v>140.12959183318799</v>
      </c>
      <c r="O4">
        <v>133.51894529954001</v>
      </c>
      <c r="P4">
        <v>98.612141091913998</v>
      </c>
      <c r="Q4">
        <v>90.339577413167504</v>
      </c>
      <c r="R4">
        <v>83.467175102764799</v>
      </c>
      <c r="S4">
        <v>85.280375050083805</v>
      </c>
      <c r="T4">
        <v>91.670669061247693</v>
      </c>
      <c r="U4">
        <v>110.32021103082801</v>
      </c>
      <c r="V4">
        <v>92.253947723518394</v>
      </c>
      <c r="W4">
        <v>93.831305794009694</v>
      </c>
      <c r="Y4" s="16">
        <f t="shared" si="0"/>
        <v>1.7098000783864364E-2</v>
      </c>
      <c r="Z4" s="13">
        <f t="shared" si="1"/>
        <v>0.12417013848239833</v>
      </c>
    </row>
    <row r="5" spans="1:26">
      <c r="A5" t="s">
        <v>345</v>
      </c>
      <c r="B5" t="s">
        <v>344</v>
      </c>
      <c r="C5">
        <v>14.949310355438399</v>
      </c>
      <c r="D5">
        <v>16.096672663849802</v>
      </c>
      <c r="E5">
        <v>19.994931900205799</v>
      </c>
      <c r="F5">
        <v>25.4269891145365</v>
      </c>
      <c r="G5">
        <v>30.2331992416043</v>
      </c>
      <c r="H5">
        <v>36.509884887694497</v>
      </c>
      <c r="I5">
        <v>40.637943423344304</v>
      </c>
      <c r="J5">
        <v>44.244397139791097</v>
      </c>
      <c r="K5">
        <v>53.102793555395998</v>
      </c>
      <c r="L5">
        <v>60.494365722065098</v>
      </c>
      <c r="M5">
        <v>66.590895519510596</v>
      </c>
      <c r="N5">
        <v>66.804651560562107</v>
      </c>
      <c r="O5">
        <v>57.972160826549498</v>
      </c>
      <c r="P5">
        <v>47.019435931991403</v>
      </c>
      <c r="Q5">
        <v>42.069387464118101</v>
      </c>
      <c r="R5">
        <v>37.581886819367597</v>
      </c>
      <c r="S5">
        <v>40.835597578449203</v>
      </c>
      <c r="T5">
        <v>43.200549389655599</v>
      </c>
      <c r="U5">
        <v>49.6033915759416</v>
      </c>
      <c r="V5">
        <v>49.051911018828697</v>
      </c>
      <c r="W5">
        <v>45.298890957360001</v>
      </c>
      <c r="Y5" s="16">
        <f t="shared" si="0"/>
        <v>-7.6511189544237967E-2</v>
      </c>
      <c r="Z5" s="13">
        <f t="shared" si="1"/>
        <v>0.20533839014212285</v>
      </c>
    </row>
    <row r="6" spans="1:26">
      <c r="A6" t="s">
        <v>346</v>
      </c>
      <c r="B6" t="s">
        <v>344</v>
      </c>
      <c r="C6">
        <v>7.3627895456305001</v>
      </c>
      <c r="D6">
        <v>8.2808579372361599</v>
      </c>
      <c r="E6">
        <v>11.3487836505939</v>
      </c>
      <c r="F6">
        <v>13.970805924352399</v>
      </c>
      <c r="G6">
        <v>15.8132330798163</v>
      </c>
      <c r="H6">
        <v>15.6345417605528</v>
      </c>
      <c r="I6">
        <v>16.2732980109128</v>
      </c>
      <c r="J6">
        <v>14.8563667393997</v>
      </c>
      <c r="K6">
        <v>13.702156628904699</v>
      </c>
      <c r="L6">
        <v>12.797409121565201</v>
      </c>
      <c r="M6">
        <v>12.9237231730005</v>
      </c>
      <c r="N6">
        <v>15.9730520866806</v>
      </c>
      <c r="O6">
        <v>19.9440258221866</v>
      </c>
      <c r="P6">
        <v>18.586033354549699</v>
      </c>
      <c r="Q6">
        <v>19.8747513369796</v>
      </c>
      <c r="R6">
        <v>20.873437320964001</v>
      </c>
      <c r="S6">
        <v>22.456841864921198</v>
      </c>
      <c r="T6">
        <v>25.1415294442772</v>
      </c>
      <c r="U6">
        <v>29.012482952228901</v>
      </c>
      <c r="V6">
        <v>27.4627122193296</v>
      </c>
      <c r="W6">
        <v>27.572100426191199</v>
      </c>
      <c r="Y6" s="16">
        <f t="shared" si="0"/>
        <v>3.9831538119023957E-3</v>
      </c>
      <c r="Z6" s="13">
        <f t="shared" si="1"/>
        <v>0.32091806453455907</v>
      </c>
    </row>
    <row r="7" spans="1:26">
      <c r="A7" t="s">
        <v>347</v>
      </c>
      <c r="B7" t="s">
        <v>344</v>
      </c>
      <c r="C7">
        <v>2.3646626273299001</v>
      </c>
      <c r="D7">
        <v>1.41931188775967</v>
      </c>
      <c r="E7">
        <v>0.97871257156115499</v>
      </c>
      <c r="F7">
        <v>0.68115840261365201</v>
      </c>
      <c r="G7">
        <v>0.95431334006109103</v>
      </c>
      <c r="H7">
        <v>0.54704749794058005</v>
      </c>
      <c r="I7">
        <v>0.11797099087208</v>
      </c>
      <c r="J7">
        <v>0.16331268859338899</v>
      </c>
      <c r="K7">
        <v>0.102363469408012</v>
      </c>
      <c r="L7">
        <v>0.11102905403936</v>
      </c>
      <c r="M7">
        <v>8.2613310276166599E-2</v>
      </c>
      <c r="N7">
        <v>5.7185384413712403E-2</v>
      </c>
      <c r="O7">
        <v>5.5217582300378897E-2</v>
      </c>
      <c r="P7">
        <v>1.6212110902694799E-2</v>
      </c>
      <c r="Q7">
        <v>2.6333266393252199E-2</v>
      </c>
      <c r="R7">
        <v>7.7825490908196701E-3</v>
      </c>
      <c r="S7">
        <v>-3.24270616350839E-4</v>
      </c>
      <c r="T7">
        <v>4.3338992117634501E-3</v>
      </c>
      <c r="U7">
        <v>4.3329316310639198E-3</v>
      </c>
      <c r="V7">
        <v>24.173595013939099</v>
      </c>
      <c r="W7">
        <v>34.486254207237401</v>
      </c>
      <c r="Y7" s="16">
        <f t="shared" si="0"/>
        <v>0.42660842077282113</v>
      </c>
      <c r="Z7" s="13">
        <f t="shared" si="1"/>
        <v>4430.2286122187834</v>
      </c>
    </row>
    <row r="8" spans="1:26">
      <c r="B8" s="25"/>
      <c r="Y8" s="16" t="e">
        <f t="shared" si="0"/>
        <v>#DIV/0!</v>
      </c>
      <c r="Z8" s="13" t="e">
        <f t="shared" si="1"/>
        <v>#DIV/0!</v>
      </c>
    </row>
    <row r="9" spans="1:26">
      <c r="B9"/>
      <c r="Y9" s="16" t="e">
        <f t="shared" si="0"/>
        <v>#DIV/0!</v>
      </c>
      <c r="Z9" s="13" t="e">
        <f t="shared" si="1"/>
        <v>#DIV/0!</v>
      </c>
    </row>
    <row r="10" spans="1:26">
      <c r="C10" s="18">
        <f>SUM(C2:C9)</f>
        <v>194.55414102809857</v>
      </c>
      <c r="D10" s="18">
        <f t="shared" ref="D10:W10" si="2">SUM(D2:D9)</f>
        <v>207.05424689480881</v>
      </c>
      <c r="E10" s="18">
        <f t="shared" si="2"/>
        <v>240.31529944106552</v>
      </c>
      <c r="F10" s="18">
        <f t="shared" si="2"/>
        <v>294.07847829569619</v>
      </c>
      <c r="G10" s="18">
        <f t="shared" si="2"/>
        <v>311.73157211010169</v>
      </c>
      <c r="H10" s="18">
        <f t="shared" si="2"/>
        <v>349.80292371624108</v>
      </c>
      <c r="I10" s="18">
        <f t="shared" si="2"/>
        <v>376.71681932762084</v>
      </c>
      <c r="J10" s="18">
        <f t="shared" si="2"/>
        <v>407.56301775390818</v>
      </c>
      <c r="K10" s="18">
        <f t="shared" si="2"/>
        <v>459.82586422735835</v>
      </c>
      <c r="L10" s="18">
        <f t="shared" si="2"/>
        <v>458.69307922613973</v>
      </c>
      <c r="M10" s="18">
        <f t="shared" si="2"/>
        <v>432.24582683015319</v>
      </c>
      <c r="N10" s="18">
        <f t="shared" si="2"/>
        <v>430.76421637498606</v>
      </c>
      <c r="O10" s="18">
        <f t="shared" si="2"/>
        <v>410.23654885751955</v>
      </c>
      <c r="P10" s="18">
        <f t="shared" si="2"/>
        <v>345.31748831090505</v>
      </c>
      <c r="Q10" s="18">
        <f t="shared" si="2"/>
        <v>313.10880478696112</v>
      </c>
      <c r="R10" s="18">
        <f t="shared" si="2"/>
        <v>299.38052053232252</v>
      </c>
      <c r="S10" s="18">
        <f t="shared" si="2"/>
        <v>322.71848418783497</v>
      </c>
      <c r="T10" s="18">
        <f t="shared" si="2"/>
        <v>340.7609303784493</v>
      </c>
      <c r="U10" s="18">
        <f t="shared" si="2"/>
        <v>372.89657925165665</v>
      </c>
      <c r="V10" s="18">
        <f t="shared" si="2"/>
        <v>391.33951172264068</v>
      </c>
      <c r="W10" s="18">
        <f t="shared" si="2"/>
        <v>421.33662523706249</v>
      </c>
      <c r="Y10" s="16">
        <f t="shared" si="0"/>
        <v>7.6652401855302754E-2</v>
      </c>
      <c r="Z10" s="13">
        <f t="shared" si="1"/>
        <v>0.40736152267987324</v>
      </c>
    </row>
    <row r="14" spans="1:26">
      <c r="A14" t="str">
        <f>A2</f>
        <v>Definitive</v>
      </c>
      <c r="B14" s="21" t="str">
        <f>B2</f>
        <v>Award</v>
      </c>
      <c r="C14" s="13">
        <f>C2/C$10</f>
        <v>0.59698987507947432</v>
      </c>
      <c r="D14" s="13">
        <f t="shared" ref="D14:W14" si="3">D2/D$10</f>
        <v>0.579858246198239</v>
      </c>
      <c r="E14" s="13">
        <f t="shared" si="3"/>
        <v>0.56651712567375423</v>
      </c>
      <c r="F14" s="13">
        <f t="shared" si="3"/>
        <v>0.52490224159448151</v>
      </c>
      <c r="G14" s="13">
        <f t="shared" si="3"/>
        <v>0.48633067713309186</v>
      </c>
      <c r="H14" s="13">
        <f t="shared" si="3"/>
        <v>0.44439465994722482</v>
      </c>
      <c r="I14" s="13">
        <f t="shared" si="3"/>
        <v>0.45503366065344031</v>
      </c>
      <c r="J14" s="13">
        <f t="shared" si="3"/>
        <v>0.45454467650112634</v>
      </c>
      <c r="K14" s="13">
        <f t="shared" si="3"/>
        <v>0.44495910701299918</v>
      </c>
      <c r="L14" s="13">
        <f t="shared" si="3"/>
        <v>0.44629634220490749</v>
      </c>
      <c r="M14" s="13">
        <f t="shared" si="3"/>
        <v>0.42750632937642125</v>
      </c>
      <c r="N14" s="13">
        <f t="shared" si="3"/>
        <v>0.45495309323241451</v>
      </c>
      <c r="O14" s="13">
        <f t="shared" si="3"/>
        <v>0.46161013629178715</v>
      </c>
      <c r="P14" s="13">
        <f t="shared" si="3"/>
        <v>0.50033738898740798</v>
      </c>
      <c r="Q14" s="13">
        <f t="shared" si="3"/>
        <v>0.48528819331167089</v>
      </c>
      <c r="R14" s="13">
        <f t="shared" si="3"/>
        <v>0.49656268042755924</v>
      </c>
      <c r="S14" s="13">
        <f t="shared" si="3"/>
        <v>0.5119608517698907</v>
      </c>
      <c r="T14" s="13">
        <f t="shared" si="3"/>
        <v>0.50448228884050483</v>
      </c>
      <c r="U14" s="13">
        <f t="shared" si="3"/>
        <v>0.46401082169432989</v>
      </c>
      <c r="V14" s="13">
        <f t="shared" si="3"/>
        <v>0.47896066329888054</v>
      </c>
      <c r="W14" s="13">
        <f t="shared" si="3"/>
        <v>0.50013186855170133</v>
      </c>
    </row>
    <row r="15" spans="1:26">
      <c r="A15" t="str">
        <f t="shared" ref="A15:B21" si="4">A3</f>
        <v>Pur. Order</v>
      </c>
      <c r="B15" s="21" t="str">
        <f t="shared" si="4"/>
        <v>Award</v>
      </c>
      <c r="C15" s="13">
        <f t="shared" ref="C15:W21" si="5">C3/C$10</f>
        <v>1.8951923276600665E-2</v>
      </c>
      <c r="D15" s="13">
        <f t="shared" si="5"/>
        <v>2.0269242194478222E-2</v>
      </c>
      <c r="E15" s="13">
        <f t="shared" si="5"/>
        <v>2.2207547361946758E-2</v>
      </c>
      <c r="F15" s="13">
        <f t="shared" si="5"/>
        <v>2.6056326239910367E-2</v>
      </c>
      <c r="G15" s="13">
        <f t="shared" si="5"/>
        <v>2.7356640677094864E-2</v>
      </c>
      <c r="H15" s="13">
        <f t="shared" si="5"/>
        <v>3.01928958860181E-2</v>
      </c>
      <c r="I15" s="13">
        <f t="shared" si="5"/>
        <v>2.8411878282560241E-2</v>
      </c>
      <c r="J15" s="13">
        <f t="shared" si="5"/>
        <v>2.9967015290456596E-2</v>
      </c>
      <c r="K15" s="13">
        <f t="shared" si="5"/>
        <v>2.9589706465035278E-2</v>
      </c>
      <c r="L15" s="13">
        <f t="shared" si="5"/>
        <v>2.7576935113345934E-2</v>
      </c>
      <c r="M15" s="13">
        <f t="shared" si="5"/>
        <v>2.9613410088673322E-2</v>
      </c>
      <c r="N15" s="13">
        <f t="shared" si="5"/>
        <v>2.7444765296412866E-2</v>
      </c>
      <c r="O15" s="13">
        <f t="shared" si="5"/>
        <v>2.285717867670484E-2</v>
      </c>
      <c r="P15" s="13">
        <f t="shared" si="5"/>
        <v>2.4060221765828598E-2</v>
      </c>
      <c r="Q15" s="13">
        <f t="shared" si="5"/>
        <v>2.8267327478330287E-2</v>
      </c>
      <c r="R15" s="13">
        <f t="shared" si="5"/>
        <v>2.9357437755735391E-2</v>
      </c>
      <c r="S15" s="13">
        <f t="shared" si="5"/>
        <v>2.7661148510816035E-2</v>
      </c>
      <c r="T15" s="13">
        <f t="shared" si="5"/>
        <v>2.5930186507895137E-2</v>
      </c>
      <c r="U15" s="13">
        <f t="shared" si="5"/>
        <v>2.930601465262047E-2</v>
      </c>
      <c r="V15" s="13">
        <f t="shared" si="5"/>
        <v>2.8009217850349388E-2</v>
      </c>
      <c r="W15" s="13">
        <f t="shared" si="5"/>
        <v>2.2367388968100577E-2</v>
      </c>
    </row>
    <row r="16" spans="1:26">
      <c r="A16" t="str">
        <f t="shared" si="4"/>
        <v>Single-Awd.</v>
      </c>
      <c r="B16" s="21" t="str">
        <f t="shared" si="4"/>
        <v>Task Order</v>
      </c>
      <c r="C16" s="13">
        <f t="shared" si="5"/>
        <v>0.25722069308205453</v>
      </c>
      <c r="D16" s="13">
        <f t="shared" si="5"/>
        <v>0.27528273440772899</v>
      </c>
      <c r="E16" s="13">
        <f t="shared" si="5"/>
        <v>0.27677524229412787</v>
      </c>
      <c r="F16" s="13">
        <f t="shared" si="5"/>
        <v>0.31275484066195108</v>
      </c>
      <c r="G16" s="13">
        <f t="shared" si="5"/>
        <v>0.33553954957660026</v>
      </c>
      <c r="H16" s="13">
        <f t="shared" si="5"/>
        <v>0.3747805581138805</v>
      </c>
      <c r="I16" s="13">
        <f t="shared" si="5"/>
        <v>0.36516962901185684</v>
      </c>
      <c r="J16" s="13">
        <f t="shared" si="5"/>
        <v>0.37007747850558914</v>
      </c>
      <c r="K16" s="13">
        <f t="shared" si="5"/>
        <v>0.37994542258210434</v>
      </c>
      <c r="L16" s="13">
        <f t="shared" si="5"/>
        <v>0.36610075494421856</v>
      </c>
      <c r="M16" s="13">
        <f t="shared" si="5"/>
        <v>0.35873219695148501</v>
      </c>
      <c r="N16" s="13">
        <f t="shared" si="5"/>
        <v>0.32530462491156248</v>
      </c>
      <c r="O16" s="13">
        <f t="shared" si="5"/>
        <v>0.32546818578544756</v>
      </c>
      <c r="P16" s="13">
        <f t="shared" si="5"/>
        <v>0.28556949598547121</v>
      </c>
      <c r="Q16" s="13">
        <f t="shared" si="5"/>
        <v>0.28852455131255239</v>
      </c>
      <c r="R16" s="13">
        <f t="shared" si="5"/>
        <v>0.27879961914139734</v>
      </c>
      <c r="S16" s="13">
        <f t="shared" si="5"/>
        <v>0.26425624570189554</v>
      </c>
      <c r="T16" s="13">
        <f t="shared" si="5"/>
        <v>0.2690175454076798</v>
      </c>
      <c r="U16" s="13">
        <f t="shared" si="5"/>
        <v>0.29584666947662241</v>
      </c>
      <c r="V16" s="13">
        <f t="shared" si="5"/>
        <v>0.23573890435296188</v>
      </c>
      <c r="W16" s="13">
        <f t="shared" si="5"/>
        <v>0.22269914404240571</v>
      </c>
    </row>
    <row r="17" spans="1:23">
      <c r="A17" t="str">
        <f t="shared" si="4"/>
        <v>Multi-Awd.</v>
      </c>
      <c r="B17" s="21" t="str">
        <f t="shared" si="4"/>
        <v>Task Order</v>
      </c>
      <c r="C17" s="13">
        <f t="shared" si="5"/>
        <v>7.6838818626221578E-2</v>
      </c>
      <c r="D17" s="13">
        <f t="shared" si="5"/>
        <v>7.7741330618673596E-2</v>
      </c>
      <c r="E17" s="13">
        <f t="shared" si="5"/>
        <v>8.3202908623424193E-2</v>
      </c>
      <c r="F17" s="13">
        <f t="shared" si="5"/>
        <v>8.6463277632202781E-2</v>
      </c>
      <c r="G17" s="13">
        <f t="shared" si="5"/>
        <v>9.6984720017150264E-2</v>
      </c>
      <c r="H17" s="13">
        <f t="shared" si="5"/>
        <v>0.10437272650502827</v>
      </c>
      <c r="I17" s="13">
        <f t="shared" si="5"/>
        <v>0.10787398209582603</v>
      </c>
      <c r="J17" s="13">
        <f t="shared" si="5"/>
        <v>0.10855841971046165</v>
      </c>
      <c r="K17" s="13">
        <f t="shared" si="5"/>
        <v>0.11548457293637492</v>
      </c>
      <c r="L17" s="13">
        <f t="shared" si="5"/>
        <v>0.13188419111124378</v>
      </c>
      <c r="M17" s="13">
        <f t="shared" si="5"/>
        <v>0.15405792580543951</v>
      </c>
      <c r="N17" s="13">
        <f t="shared" si="5"/>
        <v>0.1550840321017003</v>
      </c>
      <c r="O17" s="13">
        <f t="shared" si="5"/>
        <v>0.14131398332985678</v>
      </c>
      <c r="P17" s="13">
        <f t="shared" si="5"/>
        <v>0.13616291535648395</v>
      </c>
      <c r="Q17" s="13">
        <f t="shared" si="5"/>
        <v>0.13436028249905674</v>
      </c>
      <c r="R17" s="13">
        <f t="shared" si="5"/>
        <v>0.12553217140695724</v>
      </c>
      <c r="S17" s="13">
        <f t="shared" si="5"/>
        <v>0.12653628341499418</v>
      </c>
      <c r="T17" s="13">
        <f t="shared" si="5"/>
        <v>0.12677670923622916</v>
      </c>
      <c r="U17" s="13">
        <f t="shared" si="5"/>
        <v>0.13302184663503114</v>
      </c>
      <c r="V17" s="13">
        <f t="shared" si="5"/>
        <v>0.12534361992456799</v>
      </c>
      <c r="W17" s="13">
        <f t="shared" si="5"/>
        <v>0.10751235056262402</v>
      </c>
    </row>
    <row r="18" spans="1:23">
      <c r="A18" t="str">
        <f t="shared" si="4"/>
        <v>Other IDV</v>
      </c>
      <c r="B18" s="21" t="str">
        <f t="shared" si="4"/>
        <v>Task Order</v>
      </c>
      <c r="C18" s="13">
        <f t="shared" si="5"/>
        <v>3.7844424727855708E-2</v>
      </c>
      <c r="D18" s="13">
        <f t="shared" si="5"/>
        <v>3.9993663793059707E-2</v>
      </c>
      <c r="E18" s="13">
        <f t="shared" si="5"/>
        <v>4.7224557391848679E-2</v>
      </c>
      <c r="F18" s="13">
        <f t="shared" si="5"/>
        <v>4.7507066839161012E-2</v>
      </c>
      <c r="G18" s="13">
        <f t="shared" si="5"/>
        <v>5.0727082190542963E-2</v>
      </c>
      <c r="H18" s="13">
        <f t="shared" si="5"/>
        <v>4.4695286118407306E-2</v>
      </c>
      <c r="I18" s="13">
        <f t="shared" si="5"/>
        <v>4.3197694331668091E-2</v>
      </c>
      <c r="J18" s="13">
        <f t="shared" si="5"/>
        <v>3.6451704625394071E-2</v>
      </c>
      <c r="K18" s="13">
        <f t="shared" si="5"/>
        <v>2.9798577450462299E-2</v>
      </c>
      <c r="L18" s="13">
        <f t="shared" si="5"/>
        <v>2.7899721406644474E-2</v>
      </c>
      <c r="M18" s="13">
        <f t="shared" si="5"/>
        <v>2.9899012022338741E-2</v>
      </c>
      <c r="N18" s="13">
        <f t="shared" si="5"/>
        <v>3.7080731127340998E-2</v>
      </c>
      <c r="O18" s="13">
        <f t="shared" si="5"/>
        <v>4.8615916543100157E-2</v>
      </c>
      <c r="P18" s="13">
        <f t="shared" si="5"/>
        <v>5.3823029483568603E-2</v>
      </c>
      <c r="Q18" s="13">
        <f t="shared" si="5"/>
        <v>6.3475542792552117E-2</v>
      </c>
      <c r="R18" s="13">
        <f t="shared" si="5"/>
        <v>6.9722095759100697E-2</v>
      </c>
      <c r="S18" s="13">
        <f t="shared" si="5"/>
        <v>6.9586475411958199E-2</v>
      </c>
      <c r="T18" s="13">
        <f t="shared" si="5"/>
        <v>7.3780551709243788E-2</v>
      </c>
      <c r="U18" s="13">
        <f t="shared" si="5"/>
        <v>7.7803027880953696E-2</v>
      </c>
      <c r="V18" s="13">
        <f t="shared" si="5"/>
        <v>7.0176180520186315E-2</v>
      </c>
      <c r="W18" s="13">
        <f t="shared" si="5"/>
        <v>6.5439600487325125E-2</v>
      </c>
    </row>
    <row r="19" spans="1:23">
      <c r="A19" t="str">
        <f t="shared" si="4"/>
        <v>Unlbd. IDV</v>
      </c>
      <c r="B19" s="21" t="str">
        <f t="shared" si="4"/>
        <v>Task Order</v>
      </c>
      <c r="C19" s="13">
        <f t="shared" si="5"/>
        <v>1.2154265207793148E-2</v>
      </c>
      <c r="D19" s="13">
        <f t="shared" si="5"/>
        <v>6.8547827878204922E-3</v>
      </c>
      <c r="E19" s="13">
        <f t="shared" si="5"/>
        <v>4.0726186548983023E-3</v>
      </c>
      <c r="F19" s="13">
        <f t="shared" si="5"/>
        <v>2.3162470322930146E-3</v>
      </c>
      <c r="G19" s="13">
        <f t="shared" si="5"/>
        <v>3.0613304055196354E-3</v>
      </c>
      <c r="H19" s="13">
        <f t="shared" si="5"/>
        <v>1.5638734294409246E-3</v>
      </c>
      <c r="I19" s="13">
        <f t="shared" si="5"/>
        <v>3.1315562464834809E-4</v>
      </c>
      <c r="J19" s="13">
        <f t="shared" si="5"/>
        <v>4.007053669722293E-4</v>
      </c>
      <c r="K19" s="13">
        <f t="shared" si="5"/>
        <v>2.2261355302406161E-4</v>
      </c>
      <c r="L19" s="13">
        <f t="shared" si="5"/>
        <v>2.4205521963984483E-4</v>
      </c>
      <c r="M19" s="13">
        <f t="shared" si="5"/>
        <v>1.9112575564235278E-4</v>
      </c>
      <c r="N19" s="13">
        <f t="shared" si="5"/>
        <v>1.3275333056897131E-4</v>
      </c>
      <c r="O19" s="13">
        <f t="shared" si="5"/>
        <v>1.3459937310353269E-4</v>
      </c>
      <c r="P19" s="13">
        <f t="shared" si="5"/>
        <v>4.6948421239813659E-5</v>
      </c>
      <c r="Q19" s="13">
        <f t="shared" si="5"/>
        <v>8.4102605837511738E-5</v>
      </c>
      <c r="R19" s="13">
        <f t="shared" si="5"/>
        <v>2.5995509250173241E-5</v>
      </c>
      <c r="S19" s="13">
        <f t="shared" si="5"/>
        <v>-1.0048095545779171E-6</v>
      </c>
      <c r="T19" s="13">
        <f t="shared" si="5"/>
        <v>1.2718298447390136E-5</v>
      </c>
      <c r="U19" s="13">
        <f t="shared" si="5"/>
        <v>1.1619660442472858E-5</v>
      </c>
      <c r="V19" s="13">
        <f t="shared" si="5"/>
        <v>6.1771414053053697E-2</v>
      </c>
      <c r="W19" s="13">
        <f t="shared" si="5"/>
        <v>8.18496473878432E-2</v>
      </c>
    </row>
    <row r="20" spans="1:23">
      <c r="A20">
        <f t="shared" si="4"/>
        <v>0</v>
      </c>
      <c r="B20" s="21">
        <f t="shared" si="4"/>
        <v>0</v>
      </c>
      <c r="C20" s="13">
        <f t="shared" si="5"/>
        <v>0</v>
      </c>
      <c r="D20" s="13">
        <f t="shared" si="5"/>
        <v>0</v>
      </c>
      <c r="E20" s="13">
        <f t="shared" si="5"/>
        <v>0</v>
      </c>
      <c r="F20" s="13">
        <f t="shared" si="5"/>
        <v>0</v>
      </c>
      <c r="G20" s="13">
        <f t="shared" si="5"/>
        <v>0</v>
      </c>
      <c r="H20" s="13">
        <f t="shared" si="5"/>
        <v>0</v>
      </c>
      <c r="I20" s="13">
        <f t="shared" si="5"/>
        <v>0</v>
      </c>
      <c r="J20" s="13">
        <f t="shared" si="5"/>
        <v>0</v>
      </c>
      <c r="K20" s="13">
        <f t="shared" si="5"/>
        <v>0</v>
      </c>
      <c r="L20" s="13">
        <f t="shared" si="5"/>
        <v>0</v>
      </c>
      <c r="M20" s="13">
        <f t="shared" si="5"/>
        <v>0</v>
      </c>
      <c r="N20" s="13">
        <f t="shared" si="5"/>
        <v>0</v>
      </c>
      <c r="O20" s="13">
        <f t="shared" si="5"/>
        <v>0</v>
      </c>
      <c r="P20" s="13">
        <f t="shared" si="5"/>
        <v>0</v>
      </c>
      <c r="Q20" s="13">
        <f t="shared" si="5"/>
        <v>0</v>
      </c>
      <c r="R20" s="13">
        <f t="shared" si="5"/>
        <v>0</v>
      </c>
      <c r="S20" s="13">
        <f t="shared" si="5"/>
        <v>0</v>
      </c>
      <c r="T20" s="13">
        <f t="shared" si="5"/>
        <v>0</v>
      </c>
      <c r="U20" s="13">
        <f t="shared" si="5"/>
        <v>0</v>
      </c>
      <c r="V20" s="13">
        <f t="shared" si="5"/>
        <v>0</v>
      </c>
      <c r="W20" s="13">
        <f t="shared" si="5"/>
        <v>0</v>
      </c>
    </row>
    <row r="21" spans="1:23">
      <c r="A21">
        <f t="shared" si="4"/>
        <v>0</v>
      </c>
      <c r="B21" s="21">
        <f t="shared" si="4"/>
        <v>0</v>
      </c>
      <c r="C21" s="13">
        <f t="shared" si="5"/>
        <v>0</v>
      </c>
      <c r="D21" s="13">
        <f t="shared" si="5"/>
        <v>0</v>
      </c>
      <c r="E21" s="13">
        <f t="shared" si="5"/>
        <v>0</v>
      </c>
      <c r="F21" s="13">
        <f t="shared" si="5"/>
        <v>0</v>
      </c>
      <c r="G21" s="13">
        <f t="shared" si="5"/>
        <v>0</v>
      </c>
      <c r="H21" s="13">
        <f t="shared" si="5"/>
        <v>0</v>
      </c>
      <c r="I21" s="13">
        <f t="shared" si="5"/>
        <v>0</v>
      </c>
      <c r="J21" s="13">
        <f t="shared" si="5"/>
        <v>0</v>
      </c>
      <c r="K21" s="13">
        <f t="shared" si="5"/>
        <v>0</v>
      </c>
      <c r="L21" s="13">
        <f t="shared" si="5"/>
        <v>0</v>
      </c>
      <c r="M21" s="13">
        <f t="shared" si="5"/>
        <v>0</v>
      </c>
      <c r="N21" s="13">
        <f t="shared" si="5"/>
        <v>0</v>
      </c>
      <c r="O21" s="13">
        <f t="shared" si="5"/>
        <v>0</v>
      </c>
      <c r="P21" s="13">
        <f t="shared" si="5"/>
        <v>0</v>
      </c>
      <c r="Q21" s="13">
        <f t="shared" si="5"/>
        <v>0</v>
      </c>
      <c r="R21" s="13">
        <f t="shared" si="5"/>
        <v>0</v>
      </c>
      <c r="S21" s="13">
        <f t="shared" si="5"/>
        <v>0</v>
      </c>
      <c r="T21" s="13">
        <f t="shared" si="5"/>
        <v>0</v>
      </c>
      <c r="U21" s="13">
        <f t="shared" si="5"/>
        <v>0</v>
      </c>
      <c r="V21" s="13">
        <f t="shared" si="5"/>
        <v>0</v>
      </c>
      <c r="W21" s="13">
        <f t="shared" si="5"/>
        <v>0</v>
      </c>
    </row>
    <row r="24" spans="1:23">
      <c r="R24" s="116">
        <f>AVERAGE(C19:R20)</f>
        <v>9.9428663367788625E-4</v>
      </c>
      <c r="S24">
        <f>AVERAGE(S20:W20)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2B11-7F23-4F2C-88EA-F8606708B667}">
  <sheetPr>
    <tabColor rgb="FFFFFF00"/>
  </sheetPr>
  <dimension ref="A3:V38"/>
  <sheetViews>
    <sheetView zoomScale="55" zoomScaleNormal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38" sqref="D38"/>
    </sheetView>
  </sheetViews>
  <sheetFormatPr defaultColWidth="18.7109375" defaultRowHeight="15"/>
  <cols>
    <col min="1" max="1" width="17.85546875" bestFit="1" customWidth="1" collapsed="1"/>
    <col min="2" max="2" width="25.140625" bestFit="1" customWidth="1" collapsed="1"/>
    <col min="3" max="3" width="24.28515625" bestFit="1" customWidth="1" collapsed="1"/>
    <col min="4" max="4" width="24.85546875" bestFit="1" customWidth="1" collapsed="1"/>
    <col min="5" max="5" width="20.140625" bestFit="1" customWidth="1" collapsed="1"/>
    <col min="6" max="6" width="19.140625" bestFit="1" customWidth="1" collapsed="1"/>
    <col min="7" max="7" width="20.7109375" bestFit="1" customWidth="1" collapsed="1"/>
    <col min="8" max="8" width="19.140625" bestFit="1" customWidth="1" collapsed="1"/>
    <col min="9" max="9" width="20.140625" bestFit="1" customWidth="1" collapsed="1"/>
    <col min="10" max="10" width="19.85546875" bestFit="1" customWidth="1" collapsed="1"/>
    <col min="11" max="11" width="20.140625" bestFit="1" customWidth="1" collapsed="1"/>
    <col min="12" max="12" width="20.42578125" bestFit="1" customWidth="1" collapsed="1"/>
    <col min="13" max="13" width="19.42578125" bestFit="1" customWidth="1" collapsed="1"/>
    <col min="14" max="14" width="19.5703125" bestFit="1" customWidth="1" collapsed="1"/>
    <col min="15" max="15" width="18.85546875" bestFit="1" customWidth="1" collapsed="1"/>
    <col min="16" max="16" width="19.85546875" bestFit="1" customWidth="1" collapsed="1"/>
    <col min="17" max="17" width="20.140625" bestFit="1" customWidth="1" collapsed="1"/>
    <col min="18" max="18" width="19.42578125" bestFit="1" customWidth="1" collapsed="1"/>
    <col min="19" max="19" width="20.140625" bestFit="1" customWidth="1" collapsed="1"/>
    <col min="20" max="20" width="19.5703125" bestFit="1" customWidth="1" collapsed="1"/>
    <col min="21" max="21" width="18.5703125" bestFit="1" customWidth="1" collapsed="1"/>
    <col min="22" max="22" width="19.5703125" bestFit="1" customWidth="1" collapsed="1"/>
  </cols>
  <sheetData>
    <row r="3" spans="1:22">
      <c r="A3" t="s">
        <v>46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</row>
    <row r="4" spans="1:22">
      <c r="A4" t="s">
        <v>47</v>
      </c>
      <c r="B4">
        <v>15704095084.5616</v>
      </c>
      <c r="C4">
        <v>17055241101.616699</v>
      </c>
      <c r="D4">
        <v>18524094044.251301</v>
      </c>
      <c r="E4">
        <v>28707682660.283501</v>
      </c>
      <c r="F4">
        <v>25543612386.323502</v>
      </c>
      <c r="G4">
        <v>38169380388.622902</v>
      </c>
      <c r="H4">
        <v>43429882886.139198</v>
      </c>
      <c r="I4">
        <v>43769304402.995201</v>
      </c>
      <c r="J4">
        <v>52180959019.739098</v>
      </c>
      <c r="K4">
        <v>47839521925.239998</v>
      </c>
      <c r="L4">
        <v>48304640270.212601</v>
      </c>
      <c r="M4">
        <v>42538680098.756599</v>
      </c>
      <c r="N4">
        <v>33695806201.169899</v>
      </c>
      <c r="O4">
        <v>25088555384.919701</v>
      </c>
      <c r="P4">
        <v>23297629984.296799</v>
      </c>
      <c r="Q4">
        <v>21634772831.916901</v>
      </c>
      <c r="R4">
        <v>21568573082.990799</v>
      </c>
      <c r="S4">
        <v>22411317387.182098</v>
      </c>
      <c r="T4">
        <v>28062585664.979301</v>
      </c>
      <c r="U4">
        <v>33148492988.690601</v>
      </c>
      <c r="V4">
        <v>32303254507.429901</v>
      </c>
    </row>
    <row r="5" spans="1:22">
      <c r="A5" t="s">
        <v>48</v>
      </c>
      <c r="B5">
        <v>49753999991.565002</v>
      </c>
      <c r="C5">
        <v>44020062474.7715</v>
      </c>
      <c r="D5">
        <v>50761423802.788101</v>
      </c>
      <c r="E5">
        <v>55043087664.030998</v>
      </c>
      <c r="F5">
        <v>53631270325.578697</v>
      </c>
      <c r="G5">
        <v>65654027582.330704</v>
      </c>
      <c r="H5">
        <v>68114284238.715599</v>
      </c>
      <c r="I5">
        <v>67320421726.210297</v>
      </c>
      <c r="J5">
        <v>67745167596.846703</v>
      </c>
      <c r="K5">
        <v>67634798109.553001</v>
      </c>
      <c r="L5">
        <v>62037175300.741096</v>
      </c>
      <c r="M5">
        <v>64571791275.452904</v>
      </c>
      <c r="N5">
        <v>60283950917.881203</v>
      </c>
      <c r="O5">
        <v>54616036636.2743</v>
      </c>
      <c r="P5">
        <v>52672388877.668297</v>
      </c>
      <c r="Q5">
        <v>45014396932.238503</v>
      </c>
      <c r="R5">
        <v>52046564530.767097</v>
      </c>
      <c r="S5">
        <v>51117704494.105301</v>
      </c>
      <c r="T5">
        <v>53763819391.100098</v>
      </c>
      <c r="U5">
        <v>48110785232.275803</v>
      </c>
      <c r="V5">
        <v>43651759722.164902</v>
      </c>
    </row>
    <row r="6" spans="1:22">
      <c r="A6" t="s">
        <v>49</v>
      </c>
      <c r="B6">
        <v>48483139539.954803</v>
      </c>
      <c r="C6">
        <v>55811644209.240799</v>
      </c>
      <c r="D6">
        <v>63898556713.130898</v>
      </c>
      <c r="E6">
        <v>78977408481.780106</v>
      </c>
      <c r="F6">
        <v>95710540817.319702</v>
      </c>
      <c r="G6">
        <v>110770699872.758</v>
      </c>
      <c r="H6">
        <v>119328285051.274</v>
      </c>
      <c r="I6">
        <v>135595045914.75101</v>
      </c>
      <c r="J6">
        <v>155151959889.608</v>
      </c>
      <c r="K6">
        <v>164798426298.59698</v>
      </c>
      <c r="L6">
        <v>151506350127.16299</v>
      </c>
      <c r="M6">
        <v>144174802574.11301</v>
      </c>
      <c r="N6">
        <v>141449816407.103</v>
      </c>
      <c r="O6">
        <v>112283032762.916</v>
      </c>
      <c r="P6">
        <v>106001677016.67</v>
      </c>
      <c r="Q6">
        <v>98843103717.505402</v>
      </c>
      <c r="R6">
        <v>96260855368.975998</v>
      </c>
      <c r="S6">
        <v>102977360539.27299</v>
      </c>
      <c r="T6">
        <v>116221315268.68401</v>
      </c>
      <c r="U6">
        <v>127422405640.36</v>
      </c>
      <c r="V6">
        <v>124628013422.599</v>
      </c>
    </row>
    <row r="7" spans="1:22">
      <c r="A7" t="s">
        <v>50</v>
      </c>
      <c r="B7">
        <v>72293800826.9879</v>
      </c>
      <c r="C7">
        <v>80451968951.968597</v>
      </c>
      <c r="D7">
        <v>90669310944.208099</v>
      </c>
      <c r="E7">
        <v>111656863631.351</v>
      </c>
      <c r="F7">
        <v>116436954568.38901</v>
      </c>
      <c r="G7">
        <v>122900897553.942</v>
      </c>
      <c r="H7">
        <v>136760066404.554</v>
      </c>
      <c r="I7">
        <v>158815677241.02399</v>
      </c>
      <c r="J7">
        <v>181020652169.58801</v>
      </c>
      <c r="K7">
        <v>175521073978.06601</v>
      </c>
      <c r="L7">
        <v>165139786735.78699</v>
      </c>
      <c r="M7">
        <v>174320042007.875</v>
      </c>
      <c r="N7">
        <v>170724763364.78101</v>
      </c>
      <c r="O7">
        <v>149508906500.81201</v>
      </c>
      <c r="P7">
        <v>128723669233.657</v>
      </c>
      <c r="Q7">
        <v>131916712765.437</v>
      </c>
      <c r="R7">
        <v>150941985797.349</v>
      </c>
      <c r="S7">
        <v>162238709575.487</v>
      </c>
      <c r="T7">
        <v>170563597864.01599</v>
      </c>
      <c r="U7">
        <v>179157946513.492</v>
      </c>
      <c r="V7">
        <v>209903039328.181</v>
      </c>
    </row>
    <row r="8" spans="1:22">
      <c r="A8" t="s">
        <v>51</v>
      </c>
      <c r="B8">
        <v>8319618326.0862703</v>
      </c>
      <c r="C8">
        <v>9715382005.3348198</v>
      </c>
      <c r="D8">
        <v>16462317333.6094</v>
      </c>
      <c r="E8">
        <v>19694419835.7285</v>
      </c>
      <c r="F8">
        <v>20414943062.9263</v>
      </c>
      <c r="G8">
        <v>12313323851.757299</v>
      </c>
      <c r="H8">
        <v>9085932712.9789391</v>
      </c>
      <c r="I8">
        <v>2063397349.25612</v>
      </c>
      <c r="J8">
        <v>3727125551.5760398</v>
      </c>
      <c r="K8">
        <v>2899258914.68332</v>
      </c>
      <c r="L8">
        <v>5257874396.2494297</v>
      </c>
      <c r="M8">
        <v>5158900418.7891703</v>
      </c>
      <c r="N8">
        <v>4082211966.5843401</v>
      </c>
      <c r="O8">
        <v>3820957025.9832001</v>
      </c>
      <c r="P8">
        <v>2413439674.6691399</v>
      </c>
      <c r="Q8">
        <v>1970977766.25279</v>
      </c>
      <c r="R8">
        <v>1900505407.75225</v>
      </c>
      <c r="S8">
        <v>2015838382.4019401</v>
      </c>
      <c r="T8">
        <v>4279767429.8287501</v>
      </c>
      <c r="U8">
        <v>3499881347.8225698</v>
      </c>
      <c r="V8">
        <v>10850558256.6875</v>
      </c>
    </row>
    <row r="9" spans="1:22">
      <c r="A9" t="s">
        <v>5</v>
      </c>
      <c r="B9" s="20">
        <f>SUM(B4:B8)</f>
        <v>194554653769.15558</v>
      </c>
      <c r="C9" s="20">
        <f t="shared" ref="C9:V9" si="0">SUM(C4:C8)</f>
        <v>207054298742.9324</v>
      </c>
      <c r="D9" s="20">
        <f t="shared" si="0"/>
        <v>240315702837.98779</v>
      </c>
      <c r="E9" s="20">
        <f t="shared" si="0"/>
        <v>294079462273.17413</v>
      </c>
      <c r="F9" s="20">
        <f t="shared" si="0"/>
        <v>311737321160.53723</v>
      </c>
      <c r="G9" s="20">
        <f t="shared" si="0"/>
        <v>349808329249.41095</v>
      </c>
      <c r="H9" s="20">
        <f t="shared" si="0"/>
        <v>376718451293.66174</v>
      </c>
      <c r="I9" s="20">
        <f t="shared" si="0"/>
        <v>407563846634.23657</v>
      </c>
      <c r="J9" s="20">
        <f t="shared" si="0"/>
        <v>459825864227.35785</v>
      </c>
      <c r="K9" s="20">
        <f t="shared" si="0"/>
        <v>458693079226.1394</v>
      </c>
      <c r="L9" s="20">
        <f t="shared" si="0"/>
        <v>432245826830.15314</v>
      </c>
      <c r="M9" s="20">
        <f t="shared" si="0"/>
        <v>430764216374.98669</v>
      </c>
      <c r="N9" s="20">
        <f t="shared" si="0"/>
        <v>410236548857.51947</v>
      </c>
      <c r="O9" s="20">
        <f t="shared" si="0"/>
        <v>345317488310.90521</v>
      </c>
      <c r="P9" s="20">
        <f t="shared" si="0"/>
        <v>313108804786.96118</v>
      </c>
      <c r="Q9" s="20">
        <f t="shared" si="0"/>
        <v>299379964013.35059</v>
      </c>
      <c r="R9" s="20">
        <f t="shared" si="0"/>
        <v>322718484187.83514</v>
      </c>
      <c r="S9" s="20">
        <f t="shared" si="0"/>
        <v>340760930378.44928</v>
      </c>
      <c r="T9" s="20">
        <f t="shared" si="0"/>
        <v>372891085618.60815</v>
      </c>
      <c r="U9" s="20">
        <f t="shared" si="0"/>
        <v>391339511722.64099</v>
      </c>
      <c r="V9" s="20">
        <f t="shared" si="0"/>
        <v>421336625237.06226</v>
      </c>
    </row>
    <row r="11" spans="1:22">
      <c r="A11" t="s">
        <v>46</v>
      </c>
      <c r="B11">
        <f>B3</f>
        <v>2000</v>
      </c>
      <c r="C11">
        <f t="shared" ref="C11:V11" si="1">C3</f>
        <v>2001</v>
      </c>
      <c r="D11">
        <f t="shared" si="1"/>
        <v>2002</v>
      </c>
      <c r="E11">
        <f t="shared" si="1"/>
        <v>2003</v>
      </c>
      <c r="F11">
        <f t="shared" si="1"/>
        <v>2004</v>
      </c>
      <c r="G11">
        <f t="shared" si="1"/>
        <v>2005</v>
      </c>
      <c r="H11">
        <f t="shared" si="1"/>
        <v>2006</v>
      </c>
      <c r="I11">
        <f t="shared" si="1"/>
        <v>2007</v>
      </c>
      <c r="J11">
        <f t="shared" si="1"/>
        <v>2008</v>
      </c>
      <c r="K11">
        <f t="shared" si="1"/>
        <v>2009</v>
      </c>
      <c r="L11">
        <f t="shared" si="1"/>
        <v>2010</v>
      </c>
      <c r="M11">
        <f t="shared" si="1"/>
        <v>2011</v>
      </c>
      <c r="N11">
        <f t="shared" si="1"/>
        <v>2012</v>
      </c>
      <c r="O11">
        <f t="shared" si="1"/>
        <v>2013</v>
      </c>
      <c r="P11">
        <f t="shared" si="1"/>
        <v>2014</v>
      </c>
      <c r="Q11">
        <f t="shared" si="1"/>
        <v>2015</v>
      </c>
      <c r="R11">
        <f t="shared" si="1"/>
        <v>2016</v>
      </c>
      <c r="S11">
        <f t="shared" si="1"/>
        <v>2017</v>
      </c>
      <c r="T11">
        <f t="shared" si="1"/>
        <v>2018</v>
      </c>
      <c r="U11">
        <f t="shared" si="1"/>
        <v>2019</v>
      </c>
      <c r="V11">
        <f t="shared" si="1"/>
        <v>2020</v>
      </c>
    </row>
    <row r="12" spans="1:22">
      <c r="A12" t="s">
        <v>47</v>
      </c>
      <c r="B12" s="13">
        <f>B4/B$9</f>
        <v>8.0718167262115142E-2</v>
      </c>
      <c r="C12" s="13">
        <f t="shared" ref="C12:V12" si="2">C4/C$9</f>
        <v>8.2370862161097069E-2</v>
      </c>
      <c r="D12" s="13">
        <f t="shared" si="2"/>
        <v>7.7082328892754792E-2</v>
      </c>
      <c r="E12" s="13">
        <f t="shared" si="2"/>
        <v>9.7618794724320362E-2</v>
      </c>
      <c r="F12" s="13">
        <f t="shared" si="2"/>
        <v>8.193953900427968E-2</v>
      </c>
      <c r="G12" s="13">
        <f t="shared" si="2"/>
        <v>0.10911512733422764</v>
      </c>
      <c r="H12" s="13">
        <f t="shared" si="2"/>
        <v>0.11528472453897536</v>
      </c>
      <c r="I12" s="13">
        <f t="shared" si="2"/>
        <v>0.10739250982257868</v>
      </c>
      <c r="J12" s="13">
        <f t="shared" si="2"/>
        <v>0.11347982590630998</v>
      </c>
      <c r="K12" s="13">
        <f t="shared" si="2"/>
        <v>0.10429527736923784</v>
      </c>
      <c r="L12" s="13">
        <f t="shared" si="2"/>
        <v>0.11175270476166667</v>
      </c>
      <c r="M12" s="13">
        <f t="shared" si="2"/>
        <v>9.8751656896509818E-2</v>
      </c>
      <c r="N12" s="13">
        <f t="shared" si="2"/>
        <v>8.2137504069323908E-2</v>
      </c>
      <c r="O12" s="13">
        <f t="shared" si="2"/>
        <v>7.2653590490416517E-2</v>
      </c>
      <c r="P12" s="13">
        <f t="shared" si="2"/>
        <v>7.4407457178179565E-2</v>
      </c>
      <c r="Q12" s="13">
        <f t="shared" si="2"/>
        <v>7.226526632541154E-2</v>
      </c>
      <c r="R12" s="13">
        <f t="shared" si="2"/>
        <v>6.6834018315594906E-2</v>
      </c>
      <c r="S12" s="13">
        <f t="shared" si="2"/>
        <v>6.5768447580807105E-2</v>
      </c>
      <c r="T12" s="13">
        <f t="shared" si="2"/>
        <v>7.5256788770975414E-2</v>
      </c>
      <c r="U12" s="13">
        <f t="shared" si="2"/>
        <v>8.4705203527172465E-2</v>
      </c>
      <c r="V12" s="13">
        <f t="shared" si="2"/>
        <v>7.6668517694740368E-2</v>
      </c>
    </row>
    <row r="13" spans="1:22">
      <c r="A13" t="s">
        <v>48</v>
      </c>
      <c r="B13" s="13">
        <f t="shared" ref="B13:V13" si="3">B5/B$9</f>
        <v>0.25573276725931976</v>
      </c>
      <c r="C13" s="13">
        <f t="shared" si="3"/>
        <v>0.21260153854339661</v>
      </c>
      <c r="D13" s="13">
        <f t="shared" si="3"/>
        <v>0.2112280770807958</v>
      </c>
      <c r="E13" s="13">
        <f t="shared" si="3"/>
        <v>0.18717079811884577</v>
      </c>
      <c r="F13" s="13">
        <f t="shared" si="3"/>
        <v>0.17203994095387726</v>
      </c>
      <c r="G13" s="13">
        <f t="shared" si="3"/>
        <v>0.18768571841386839</v>
      </c>
      <c r="H13" s="13">
        <f t="shared" si="3"/>
        <v>0.18080952500417549</v>
      </c>
      <c r="I13" s="13">
        <f t="shared" si="3"/>
        <v>0.16517760905968243</v>
      </c>
      <c r="J13" s="13">
        <f t="shared" si="3"/>
        <v>0.14732787532662703</v>
      </c>
      <c r="K13" s="13">
        <f t="shared" si="3"/>
        <v>0.14745109785318669</v>
      </c>
      <c r="L13" s="13">
        <f t="shared" si="3"/>
        <v>0.14352290166844806</v>
      </c>
      <c r="M13" s="13">
        <f t="shared" si="3"/>
        <v>0.14990054610116962</v>
      </c>
      <c r="N13" s="13">
        <f t="shared" si="3"/>
        <v>0.14694924449264177</v>
      </c>
      <c r="O13" s="13">
        <f t="shared" si="3"/>
        <v>0.15816180322469209</v>
      </c>
      <c r="P13" s="13">
        <f t="shared" si="3"/>
        <v>0.16822391472991799</v>
      </c>
      <c r="Q13" s="13">
        <f t="shared" si="3"/>
        <v>0.15035874922555315</v>
      </c>
      <c r="R13" s="13">
        <f t="shared" si="3"/>
        <v>0.16127543689277465</v>
      </c>
      <c r="S13" s="13">
        <f t="shared" si="3"/>
        <v>0.1500104616962219</v>
      </c>
      <c r="T13" s="13">
        <f t="shared" si="3"/>
        <v>0.14418102621549275</v>
      </c>
      <c r="U13" s="13">
        <f t="shared" si="3"/>
        <v>0.1229387368029783</v>
      </c>
      <c r="V13" s="13">
        <f t="shared" si="3"/>
        <v>0.10360305064294975</v>
      </c>
    </row>
    <row r="14" spans="1:22">
      <c r="A14" t="s">
        <v>49</v>
      </c>
      <c r="B14" s="13">
        <f t="shared" ref="B14:V14" si="4">B6/B$9</f>
        <v>0.24920061587157599</v>
      </c>
      <c r="C14" s="13">
        <f t="shared" si="4"/>
        <v>0.26955076300315584</v>
      </c>
      <c r="D14" s="13">
        <f t="shared" si="4"/>
        <v>0.26589422147003439</v>
      </c>
      <c r="E14" s="13">
        <f t="shared" si="4"/>
        <v>0.2685580552660865</v>
      </c>
      <c r="F14" s="13">
        <f t="shared" si="4"/>
        <v>0.30702304254430629</v>
      </c>
      <c r="G14" s="13">
        <f t="shared" si="4"/>
        <v>0.31666112728201862</v>
      </c>
      <c r="H14" s="13">
        <f t="shared" si="4"/>
        <v>0.31675720857711459</v>
      </c>
      <c r="I14" s="13">
        <f t="shared" si="4"/>
        <v>0.33269645243200191</v>
      </c>
      <c r="J14" s="13">
        <f t="shared" si="4"/>
        <v>0.3374145996556952</v>
      </c>
      <c r="K14" s="13">
        <f t="shared" si="4"/>
        <v>0.35927820532332477</v>
      </c>
      <c r="L14" s="13">
        <f t="shared" si="4"/>
        <v>0.35050968852198072</v>
      </c>
      <c r="M14" s="13">
        <f t="shared" si="4"/>
        <v>0.3346954020168813</v>
      </c>
      <c r="N14" s="13">
        <f t="shared" si="4"/>
        <v>0.34480062003502854</v>
      </c>
      <c r="O14" s="13">
        <f t="shared" si="4"/>
        <v>0.32515883661768796</v>
      </c>
      <c r="P14" s="13">
        <f t="shared" si="4"/>
        <v>0.3385458198430204</v>
      </c>
      <c r="Q14" s="13">
        <f t="shared" si="4"/>
        <v>0.33015938138431195</v>
      </c>
      <c r="R14" s="13">
        <f t="shared" si="4"/>
        <v>0.29828119579586371</v>
      </c>
      <c r="S14" s="13">
        <f t="shared" si="4"/>
        <v>0.30219826088896484</v>
      </c>
      <c r="T14" s="13">
        <f t="shared" si="4"/>
        <v>0.3116763037546969</v>
      </c>
      <c r="U14" s="13">
        <f t="shared" si="4"/>
        <v>0.32560577662975593</v>
      </c>
      <c r="V14" s="13">
        <f t="shared" si="4"/>
        <v>0.29579202461328369</v>
      </c>
    </row>
    <row r="15" spans="1:22">
      <c r="A15" t="s">
        <v>50</v>
      </c>
      <c r="B15" s="13">
        <f t="shared" ref="B15:V15" si="5">B7/B$9</f>
        <v>0.37158607839196933</v>
      </c>
      <c r="C15" s="13">
        <f t="shared" si="5"/>
        <v>0.38855493192079765</v>
      </c>
      <c r="D15" s="13">
        <f t="shared" si="5"/>
        <v>0.37729249430418654</v>
      </c>
      <c r="E15" s="13">
        <f t="shared" si="5"/>
        <v>0.37968262988603918</v>
      </c>
      <c r="F15" s="13">
        <f t="shared" si="5"/>
        <v>0.37350983236436669</v>
      </c>
      <c r="G15" s="13">
        <f t="shared" si="5"/>
        <v>0.35133782496732519</v>
      </c>
      <c r="H15" s="13">
        <f t="shared" si="5"/>
        <v>0.36302991248481747</v>
      </c>
      <c r="I15" s="13">
        <f t="shared" si="5"/>
        <v>0.38967067013564444</v>
      </c>
      <c r="J15" s="13">
        <f t="shared" si="5"/>
        <v>0.39367218386846448</v>
      </c>
      <c r="K15" s="13">
        <f t="shared" si="5"/>
        <v>0.38265472475448598</v>
      </c>
      <c r="L15" s="13">
        <f t="shared" si="5"/>
        <v>0.38205062139484136</v>
      </c>
      <c r="M15" s="13">
        <f t="shared" si="5"/>
        <v>0.40467623674694186</v>
      </c>
      <c r="N15" s="13">
        <f t="shared" si="5"/>
        <v>0.41616175799118266</v>
      </c>
      <c r="O15" s="13">
        <f t="shared" si="5"/>
        <v>0.43296071459376034</v>
      </c>
      <c r="P15" s="13">
        <f t="shared" si="5"/>
        <v>0.41111481780667397</v>
      </c>
      <c r="Q15" s="13">
        <f t="shared" si="5"/>
        <v>0.44063307042001743</v>
      </c>
      <c r="R15" s="13">
        <f t="shared" si="5"/>
        <v>0.46772029862874137</v>
      </c>
      <c r="S15" s="13">
        <f t="shared" si="5"/>
        <v>0.47610713292543427</v>
      </c>
      <c r="T15" s="13">
        <f t="shared" si="5"/>
        <v>0.45740862263054449</v>
      </c>
      <c r="U15" s="13">
        <f t="shared" si="5"/>
        <v>0.45780694549562601</v>
      </c>
      <c r="V15" s="13">
        <f t="shared" si="5"/>
        <v>0.4981837010017357</v>
      </c>
    </row>
    <row r="16" spans="1:22">
      <c r="A16" t="s">
        <v>51</v>
      </c>
      <c r="B16" s="13">
        <f t="shared" ref="B16:V16" si="6">B8/B$9</f>
        <v>4.2762371215019739E-2</v>
      </c>
      <c r="C16" s="13">
        <f t="shared" si="6"/>
        <v>4.69219043715529E-2</v>
      </c>
      <c r="D16" s="13">
        <f t="shared" si="6"/>
        <v>6.8502878252228491E-2</v>
      </c>
      <c r="E16" s="13">
        <f t="shared" si="6"/>
        <v>6.6969722004708049E-2</v>
      </c>
      <c r="F16" s="13">
        <f t="shared" si="6"/>
        <v>6.5487645133169972E-2</v>
      </c>
      <c r="G16" s="13">
        <f t="shared" si="6"/>
        <v>3.5200202002560049E-2</v>
      </c>
      <c r="H16" s="13">
        <f t="shared" si="6"/>
        <v>2.4118629394917056E-2</v>
      </c>
      <c r="I16" s="13">
        <f t="shared" si="6"/>
        <v>5.0627585500926239E-3</v>
      </c>
      <c r="J16" s="13">
        <f t="shared" si="6"/>
        <v>8.1055152429033162E-3</v>
      </c>
      <c r="K16" s="13">
        <f t="shared" si="6"/>
        <v>6.3206946997645059E-3</v>
      </c>
      <c r="L16" s="13">
        <f t="shared" si="6"/>
        <v>1.2164083653063148E-2</v>
      </c>
      <c r="M16" s="13">
        <f t="shared" si="6"/>
        <v>1.1976158238497393E-2</v>
      </c>
      <c r="N16" s="13">
        <f t="shared" si="6"/>
        <v>9.9508734118230555E-3</v>
      </c>
      <c r="O16" s="13">
        <f t="shared" si="6"/>
        <v>1.1065055073443072E-2</v>
      </c>
      <c r="P16" s="13">
        <f t="shared" si="6"/>
        <v>7.7079904422082315E-3</v>
      </c>
      <c r="Q16" s="13">
        <f t="shared" si="6"/>
        <v>6.5835326447059627E-3</v>
      </c>
      <c r="R16" s="13">
        <f t="shared" si="6"/>
        <v>5.889050367025396E-3</v>
      </c>
      <c r="S16" s="13">
        <f t="shared" si="6"/>
        <v>5.9156969085720854E-3</v>
      </c>
      <c r="T16" s="13">
        <f t="shared" si="6"/>
        <v>1.1477258628290415E-2</v>
      </c>
      <c r="U16" s="13">
        <f t="shared" si="6"/>
        <v>8.9433375444672326E-3</v>
      </c>
      <c r="V16" s="13">
        <f t="shared" si="6"/>
        <v>2.5752706047290585E-2</v>
      </c>
    </row>
    <row r="17" spans="1:22">
      <c r="A17" t="s">
        <v>5</v>
      </c>
      <c r="B17" s="116">
        <f>SUM(B12:B16)</f>
        <v>0.99999999999999989</v>
      </c>
      <c r="C17" s="116">
        <f t="shared" ref="C17:V17" si="7">SUM(C12:C16)</f>
        <v>1.0000000000000002</v>
      </c>
      <c r="D17" s="116">
        <f t="shared" si="7"/>
        <v>1</v>
      </c>
      <c r="E17" s="116">
        <f t="shared" si="7"/>
        <v>0.99999999999999989</v>
      </c>
      <c r="F17" s="116">
        <f t="shared" si="7"/>
        <v>0.99999999999999989</v>
      </c>
      <c r="G17" s="116">
        <f t="shared" si="7"/>
        <v>0.99999999999999989</v>
      </c>
      <c r="H17" s="116">
        <f t="shared" si="7"/>
        <v>0.99999999999999989</v>
      </c>
      <c r="I17" s="116">
        <f t="shared" si="7"/>
        <v>1.0000000000000002</v>
      </c>
      <c r="J17" s="116">
        <f t="shared" si="7"/>
        <v>1</v>
      </c>
      <c r="K17" s="116">
        <f t="shared" si="7"/>
        <v>0.99999999999999978</v>
      </c>
      <c r="L17" s="116">
        <f t="shared" si="7"/>
        <v>0.99999999999999989</v>
      </c>
      <c r="M17" s="116">
        <f t="shared" si="7"/>
        <v>1</v>
      </c>
      <c r="N17" s="116">
        <f t="shared" si="7"/>
        <v>0.99999999999999989</v>
      </c>
      <c r="O17" s="116">
        <f t="shared" si="7"/>
        <v>1</v>
      </c>
      <c r="P17" s="116">
        <f t="shared" si="7"/>
        <v>1</v>
      </c>
      <c r="Q17" s="116">
        <f t="shared" si="7"/>
        <v>1</v>
      </c>
      <c r="R17" s="116">
        <f t="shared" si="7"/>
        <v>1.0000000000000002</v>
      </c>
      <c r="S17" s="116">
        <f t="shared" si="7"/>
        <v>1.0000000000000002</v>
      </c>
      <c r="T17" s="116">
        <f t="shared" si="7"/>
        <v>1</v>
      </c>
      <c r="U17" s="116">
        <f t="shared" si="7"/>
        <v>0.99999999999999978</v>
      </c>
      <c r="V17" s="116">
        <f t="shared" si="7"/>
        <v>1</v>
      </c>
    </row>
    <row r="18" spans="1:22">
      <c r="A18" t="s">
        <v>334</v>
      </c>
      <c r="B18" s="116">
        <f>B13+B14</f>
        <v>0.50493338313089575</v>
      </c>
      <c r="C18" s="116">
        <f t="shared" ref="C18:V18" si="8">C13+C14</f>
        <v>0.48215230154655242</v>
      </c>
      <c r="D18" s="116">
        <f t="shared" si="8"/>
        <v>0.47712229855083022</v>
      </c>
      <c r="E18" s="116">
        <f t="shared" si="8"/>
        <v>0.4557288533849323</v>
      </c>
      <c r="F18" s="116">
        <f t="shared" si="8"/>
        <v>0.47906298349818355</v>
      </c>
      <c r="G18" s="116">
        <f t="shared" si="8"/>
        <v>0.50434684569588706</v>
      </c>
      <c r="H18" s="116">
        <f t="shared" si="8"/>
        <v>0.49756673358129011</v>
      </c>
      <c r="I18" s="116">
        <f t="shared" si="8"/>
        <v>0.49787406149168434</v>
      </c>
      <c r="J18" s="116">
        <f t="shared" si="8"/>
        <v>0.48474247498232226</v>
      </c>
      <c r="K18" s="116">
        <f t="shared" si="8"/>
        <v>0.50672930317651144</v>
      </c>
      <c r="L18" s="116">
        <f t="shared" si="8"/>
        <v>0.49403259019042878</v>
      </c>
      <c r="M18" s="116">
        <f t="shared" si="8"/>
        <v>0.48459594811805096</v>
      </c>
      <c r="N18" s="116">
        <f t="shared" si="8"/>
        <v>0.49174986452767033</v>
      </c>
      <c r="O18" s="116">
        <f t="shared" si="8"/>
        <v>0.48332063984238005</v>
      </c>
      <c r="P18" s="116">
        <f t="shared" si="8"/>
        <v>0.50676973457293839</v>
      </c>
      <c r="Q18" s="116">
        <f t="shared" si="8"/>
        <v>0.48051813060986509</v>
      </c>
      <c r="R18" s="116">
        <f t="shared" si="8"/>
        <v>0.45955663268863833</v>
      </c>
      <c r="S18" s="116">
        <f t="shared" si="8"/>
        <v>0.45220872258518674</v>
      </c>
      <c r="T18" s="116">
        <f t="shared" si="8"/>
        <v>0.45585732997018968</v>
      </c>
      <c r="U18" s="116">
        <f t="shared" si="8"/>
        <v>0.44854451343273422</v>
      </c>
      <c r="V18" s="116">
        <f t="shared" si="8"/>
        <v>0.39939507525623341</v>
      </c>
    </row>
    <row r="22" spans="1:22">
      <c r="A22" s="10" t="s">
        <v>4</v>
      </c>
      <c r="B22" s="10">
        <v>2015</v>
      </c>
      <c r="C22" s="10">
        <v>2019</v>
      </c>
      <c r="D22" s="10">
        <v>2020</v>
      </c>
    </row>
    <row r="23" spans="1:22">
      <c r="A23" s="11" t="s">
        <v>47</v>
      </c>
      <c r="B23" s="18">
        <f>Q4</f>
        <v>21634772831.916901</v>
      </c>
      <c r="C23" s="18">
        <f t="shared" ref="C23:D27" si="9">U4</f>
        <v>33148492988.690601</v>
      </c>
      <c r="D23" s="18">
        <f t="shared" si="9"/>
        <v>32303254507.429901</v>
      </c>
    </row>
    <row r="24" spans="1:22">
      <c r="A24" s="11" t="s">
        <v>48</v>
      </c>
      <c r="B24" s="18">
        <f>Q5</f>
        <v>45014396932.238503</v>
      </c>
      <c r="C24" s="18">
        <f t="shared" si="9"/>
        <v>48110785232.275803</v>
      </c>
      <c r="D24" s="18">
        <f t="shared" si="9"/>
        <v>43651759722.164902</v>
      </c>
    </row>
    <row r="25" spans="1:22">
      <c r="A25" s="11" t="s">
        <v>49</v>
      </c>
      <c r="B25" s="18">
        <f>Q6</f>
        <v>98843103717.505402</v>
      </c>
      <c r="C25" s="18">
        <f t="shared" si="9"/>
        <v>127422405640.36</v>
      </c>
      <c r="D25" s="18">
        <f t="shared" si="9"/>
        <v>124628013422.599</v>
      </c>
    </row>
    <row r="26" spans="1:22">
      <c r="A26" s="11" t="s">
        <v>50</v>
      </c>
      <c r="B26" s="18">
        <f>Q7</f>
        <v>131916712765.437</v>
      </c>
      <c r="C26" s="18">
        <f t="shared" si="9"/>
        <v>179157946513.492</v>
      </c>
      <c r="D26" s="18">
        <f t="shared" si="9"/>
        <v>209903039328.181</v>
      </c>
    </row>
    <row r="27" spans="1:22">
      <c r="A27" s="11" t="s">
        <v>51</v>
      </c>
      <c r="B27" s="18">
        <f>Q8</f>
        <v>1970977766.25279</v>
      </c>
      <c r="C27" s="18">
        <f t="shared" si="9"/>
        <v>3499881347.8225698</v>
      </c>
      <c r="D27" s="18">
        <f t="shared" si="9"/>
        <v>10850558256.6875</v>
      </c>
    </row>
    <row r="28" spans="1:22">
      <c r="B28" s="26">
        <f>IF(SUM(B23:B27)=Q9,Q9,"Checksum Fail")</f>
        <v>299379964013.35059</v>
      </c>
      <c r="C28" s="26">
        <f>IF(SUM(C23:C27)=U9,U9,"Checksum Fail")</f>
        <v>391339511722.64099</v>
      </c>
      <c r="D28" s="26">
        <f>IF(SUM(D23:D27)=V9,V9,"Checksum Fail")</f>
        <v>421336625237.06226</v>
      </c>
    </row>
    <row r="29" spans="1:22">
      <c r="A29" s="10" t="s">
        <v>4</v>
      </c>
      <c r="B29" s="10">
        <v>2015</v>
      </c>
      <c r="C29" s="10">
        <v>2019</v>
      </c>
      <c r="D29" s="10">
        <v>2020</v>
      </c>
      <c r="E29" t="s">
        <v>35</v>
      </c>
      <c r="F29" t="s">
        <v>36</v>
      </c>
      <c r="G29" t="s">
        <v>88</v>
      </c>
      <c r="H29" t="s">
        <v>89</v>
      </c>
      <c r="I29" t="s">
        <v>90</v>
      </c>
    </row>
    <row r="30" spans="1:22">
      <c r="A30" s="11" t="s">
        <v>47</v>
      </c>
      <c r="B30" s="17">
        <f>B23/1000000000</f>
        <v>21.634772831916901</v>
      </c>
      <c r="C30" s="17">
        <f t="shared" ref="C30" si="10">C23/1000000000</f>
        <v>33.148492988690599</v>
      </c>
      <c r="D30" s="17">
        <f>D23/1000000000</f>
        <v>32.303254507429898</v>
      </c>
      <c r="E30" s="13">
        <f t="shared" ref="E30:E36" si="11">D30/C30-1</f>
        <v>-2.549854925679651E-2</v>
      </c>
      <c r="F30" s="60">
        <f>D30/B30-1</f>
        <v>0.49311734208617253</v>
      </c>
      <c r="G30" s="13">
        <f>D30/$D$35</f>
        <v>7.6668517694740368E-2</v>
      </c>
      <c r="H30" s="13">
        <f>C30/$C$35</f>
        <v>8.4705203527172465E-2</v>
      </c>
      <c r="I30" s="13">
        <f>B30/$B$35</f>
        <v>7.226526632541154E-2</v>
      </c>
    </row>
    <row r="31" spans="1:22">
      <c r="A31" s="11" t="s">
        <v>48</v>
      </c>
      <c r="B31" s="17">
        <f t="shared" ref="B31:D35" si="12">B24/1000000000</f>
        <v>45.014396932238505</v>
      </c>
      <c r="C31" s="17">
        <f t="shared" si="12"/>
        <v>48.110785232275802</v>
      </c>
      <c r="D31" s="17">
        <f t="shared" si="12"/>
        <v>43.651759722164904</v>
      </c>
      <c r="E31" s="13">
        <f t="shared" si="11"/>
        <v>-9.2682451316955405E-2</v>
      </c>
      <c r="F31" s="13">
        <f t="shared" ref="F31:F36" si="13">D31/B31-1</f>
        <v>-3.0271142188682876E-2</v>
      </c>
      <c r="G31" s="13">
        <f t="shared" ref="G31:G36" si="14">D31/$D$35</f>
        <v>0.10360305064294975</v>
      </c>
      <c r="H31" s="13">
        <f t="shared" ref="H31:H36" si="15">C31/$C$35</f>
        <v>0.12293873680297832</v>
      </c>
      <c r="I31" s="13">
        <f t="shared" ref="I31:I37" si="16">B31/$B$35</f>
        <v>0.15035874922555315</v>
      </c>
    </row>
    <row r="32" spans="1:22">
      <c r="A32" s="11" t="s">
        <v>49</v>
      </c>
      <c r="B32" s="17">
        <f t="shared" si="12"/>
        <v>98.8431037175054</v>
      </c>
      <c r="C32" s="17">
        <f t="shared" si="12"/>
        <v>127.42240564036</v>
      </c>
      <c r="D32" s="17">
        <f t="shared" si="12"/>
        <v>124.628013422599</v>
      </c>
      <c r="E32" s="13">
        <f t="shared" si="11"/>
        <v>-2.1930148027874741E-2</v>
      </c>
      <c r="F32" s="13">
        <f t="shared" si="13"/>
        <v>0.26086705835125468</v>
      </c>
      <c r="G32" s="13">
        <f t="shared" si="14"/>
        <v>0.29579202461328369</v>
      </c>
      <c r="H32" s="13">
        <f t="shared" si="15"/>
        <v>0.32560577662975598</v>
      </c>
      <c r="I32" s="13">
        <f t="shared" si="16"/>
        <v>0.33015938138431195</v>
      </c>
    </row>
    <row r="33" spans="1:9">
      <c r="A33" s="11" t="s">
        <v>50</v>
      </c>
      <c r="B33" s="17">
        <f t="shared" si="12"/>
        <v>131.91671276543698</v>
      </c>
      <c r="C33" s="17">
        <f t="shared" si="12"/>
        <v>179.15794651349199</v>
      </c>
      <c r="D33" s="17">
        <f t="shared" si="12"/>
        <v>209.90303932818099</v>
      </c>
      <c r="E33" s="60">
        <f t="shared" si="11"/>
        <v>0.17160887034599748</v>
      </c>
      <c r="F33" s="60">
        <f t="shared" si="13"/>
        <v>0.59117851656455866</v>
      </c>
      <c r="G33" s="45">
        <f t="shared" si="14"/>
        <v>0.4981837010017357</v>
      </c>
      <c r="H33" s="13">
        <f t="shared" si="15"/>
        <v>0.45780694549562601</v>
      </c>
      <c r="I33" s="13">
        <f t="shared" si="16"/>
        <v>0.44063307042001743</v>
      </c>
    </row>
    <row r="34" spans="1:9">
      <c r="A34" s="11" t="s">
        <v>51</v>
      </c>
      <c r="B34" s="17">
        <f t="shared" si="12"/>
        <v>1.9709777662527899</v>
      </c>
      <c r="C34" s="17">
        <f t="shared" si="12"/>
        <v>3.4998813478225697</v>
      </c>
      <c r="D34" s="17">
        <f t="shared" si="12"/>
        <v>10.850558256687499</v>
      </c>
      <c r="E34" s="13">
        <f t="shared" si="11"/>
        <v>2.1002646028094949</v>
      </c>
      <c r="F34" s="13">
        <f t="shared" si="13"/>
        <v>4.5051652243223979</v>
      </c>
      <c r="G34" s="13">
        <f t="shared" si="14"/>
        <v>2.5752706047290581E-2</v>
      </c>
      <c r="H34" s="13">
        <f t="shared" si="15"/>
        <v>8.9433375444672326E-3</v>
      </c>
      <c r="I34" s="13">
        <f t="shared" si="16"/>
        <v>6.5835326447059627E-3</v>
      </c>
    </row>
    <row r="35" spans="1:9">
      <c r="A35" s="11" t="s">
        <v>91</v>
      </c>
      <c r="B35" s="17">
        <f t="shared" si="12"/>
        <v>299.37996401335056</v>
      </c>
      <c r="C35" s="17">
        <f t="shared" si="12"/>
        <v>391.33951172264096</v>
      </c>
      <c r="D35" s="17">
        <f t="shared" si="12"/>
        <v>421.33662523706226</v>
      </c>
      <c r="E35" s="60">
        <f t="shared" si="11"/>
        <v>7.6652401855301422E-2</v>
      </c>
      <c r="F35" s="60">
        <f t="shared" si="13"/>
        <v>0.40736413883152567</v>
      </c>
      <c r="G35" s="13">
        <f t="shared" si="14"/>
        <v>1</v>
      </c>
      <c r="H35" s="13">
        <f t="shared" si="15"/>
        <v>1</v>
      </c>
      <c r="I35" s="13">
        <f t="shared" si="16"/>
        <v>1</v>
      </c>
    </row>
    <row r="36" spans="1:9">
      <c r="A36" s="11" t="s">
        <v>52</v>
      </c>
      <c r="B36" s="17">
        <f>B32+B31</f>
        <v>143.85750064974391</v>
      </c>
      <c r="C36" s="17">
        <f>C32+C31</f>
        <v>175.5331908726358</v>
      </c>
      <c r="D36" s="17">
        <f>D32+D31</f>
        <v>168.27977314476391</v>
      </c>
      <c r="E36" s="13">
        <f t="shared" si="11"/>
        <v>-4.1322200615237836E-2</v>
      </c>
      <c r="F36" s="13">
        <f t="shared" si="13"/>
        <v>0.16976711248780796</v>
      </c>
      <c r="G36" s="60">
        <f t="shared" si="14"/>
        <v>0.39939507525623341</v>
      </c>
      <c r="H36" s="13">
        <f t="shared" si="15"/>
        <v>0.44854451343273427</v>
      </c>
      <c r="I36" s="13">
        <f t="shared" si="16"/>
        <v>0.48051813060986515</v>
      </c>
    </row>
    <row r="37" spans="1:9">
      <c r="A37" s="11" t="s">
        <v>362</v>
      </c>
      <c r="B37" s="67">
        <f>SUM(B30:B32)+B34</f>
        <v>167.46325124791358</v>
      </c>
      <c r="C37" s="67">
        <f>SUM(C30:C32)+C34</f>
        <v>212.18156520914897</v>
      </c>
      <c r="D37" s="67">
        <f>SUM(D30:D32)+D34</f>
        <v>211.4335859088813</v>
      </c>
      <c r="I37" s="13">
        <f t="shared" si="16"/>
        <v>0.55936692957998257</v>
      </c>
    </row>
    <row r="38" spans="1:9">
      <c r="C38" s="67"/>
      <c r="D38" s="6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1AA3-F95D-458F-A199-528C44B48B5A}">
  <sheetPr>
    <tabColor rgb="FFFFFF00"/>
  </sheetPr>
  <dimension ref="A1:W80"/>
  <sheetViews>
    <sheetView zoomScale="55" zoomScaleNormal="55" workbookViewId="0">
      <selection activeCell="C17" sqref="C17"/>
    </sheetView>
  </sheetViews>
  <sheetFormatPr defaultColWidth="18.7109375" defaultRowHeight="15"/>
  <cols>
    <col min="1" max="1" width="17.85546875" bestFit="1" customWidth="1" collapsed="1"/>
    <col min="2" max="2" width="25.140625" bestFit="1" customWidth="1" collapsed="1"/>
    <col min="3" max="4" width="21.140625" bestFit="1" customWidth="1" collapsed="1"/>
    <col min="5" max="5" width="12.28515625" bestFit="1" customWidth="1" collapsed="1"/>
    <col min="6" max="6" width="12.140625" bestFit="1" customWidth="1" collapsed="1"/>
    <col min="7" max="7" width="12.28515625" bestFit="1" customWidth="1" collapsed="1"/>
    <col min="8" max="8" width="11.85546875" bestFit="1" customWidth="1" collapsed="1"/>
    <col min="9" max="9" width="11.5703125" bestFit="1" customWidth="1" collapsed="1"/>
    <col min="10" max="23" width="6.85546875" bestFit="1" customWidth="1" collapsed="1"/>
  </cols>
  <sheetData>
    <row r="1" spans="1:23">
      <c r="A1" t="s">
        <v>71</v>
      </c>
      <c r="B1" t="s">
        <v>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</row>
    <row r="2" spans="1:23">
      <c r="A2" t="s">
        <v>23</v>
      </c>
      <c r="B2" t="s">
        <v>100</v>
      </c>
      <c r="C2" s="13">
        <v>0.67332146675327798</v>
      </c>
      <c r="D2" s="13">
        <v>0.69386260189948901</v>
      </c>
      <c r="E2" s="13">
        <v>0.72030839483980302</v>
      </c>
      <c r="F2" s="13">
        <v>0.74590996062308401</v>
      </c>
      <c r="G2" s="13">
        <v>0.75959923776446103</v>
      </c>
      <c r="H2" s="13">
        <v>0.73723043371008801</v>
      </c>
      <c r="I2" s="13">
        <v>0.731121240236693</v>
      </c>
      <c r="J2" s="13">
        <v>0.77050224477936202</v>
      </c>
      <c r="K2" s="13">
        <v>0.79092442525481399</v>
      </c>
      <c r="L2" s="13">
        <v>0.77656778145642102</v>
      </c>
      <c r="M2" s="13">
        <v>0.77197318655491598</v>
      </c>
      <c r="N2" s="13">
        <v>0.803620212709662</v>
      </c>
      <c r="O2" s="13">
        <v>0.83398111031042199</v>
      </c>
      <c r="P2" s="13">
        <v>0.80998636681921798</v>
      </c>
      <c r="Q2" s="13">
        <v>0.79613438181940099</v>
      </c>
      <c r="R2" s="13">
        <v>0.83267513680340199</v>
      </c>
      <c r="S2" s="13">
        <v>0.84032483951480097</v>
      </c>
      <c r="T2" s="13">
        <v>0.86005052242479396</v>
      </c>
      <c r="U2" s="13">
        <v>0.84228194129199696</v>
      </c>
      <c r="V2" s="13">
        <v>0.85112228602109297</v>
      </c>
      <c r="W2" s="13">
        <v>0.89958000004421801</v>
      </c>
    </row>
    <row r="3" spans="1:23">
      <c r="A3" t="s">
        <v>23</v>
      </c>
      <c r="B3" t="s">
        <v>101</v>
      </c>
      <c r="C3" s="13">
        <v>0.323175432990499</v>
      </c>
      <c r="D3" s="13">
        <v>0.30358122084802402</v>
      </c>
      <c r="E3" s="13">
        <v>0.27512682979448699</v>
      </c>
      <c r="F3" s="13">
        <v>0.24966735207089899</v>
      </c>
      <c r="G3" s="13">
        <v>0.23366284375503099</v>
      </c>
      <c r="H3" s="13">
        <v>0.25853839922025001</v>
      </c>
      <c r="I3" s="13">
        <v>0.26084659272157801</v>
      </c>
      <c r="J3" s="13">
        <v>0.22748459965258</v>
      </c>
      <c r="K3" s="13">
        <v>0.20776597646105499</v>
      </c>
      <c r="L3" s="13">
        <v>0.22277760459086399</v>
      </c>
      <c r="M3" s="13">
        <v>0.22759675984260899</v>
      </c>
      <c r="N3" s="13">
        <v>0.19466814663287499</v>
      </c>
      <c r="O3" s="13">
        <v>0.16491311501865999</v>
      </c>
      <c r="P3" s="13">
        <v>0.18882822432472801</v>
      </c>
      <c r="Q3" s="13">
        <v>0.20299972678782499</v>
      </c>
      <c r="R3" s="13">
        <v>0.16660267473325499</v>
      </c>
      <c r="S3" s="13">
        <v>0.15913808003886301</v>
      </c>
      <c r="T3" s="13">
        <v>0.138189401330094</v>
      </c>
      <c r="U3" s="13">
        <v>0.107407384997583</v>
      </c>
      <c r="V3" s="13">
        <v>0.13568258081790299</v>
      </c>
      <c r="W3" s="13">
        <v>9.2030100232564097E-2</v>
      </c>
    </row>
    <row r="4" spans="1:23">
      <c r="A4" t="s">
        <v>23</v>
      </c>
      <c r="B4" t="s">
        <v>51</v>
      </c>
      <c r="C4" s="13">
        <v>3.5031002562234299E-3</v>
      </c>
      <c r="D4" s="13">
        <v>2.5561772524868602E-3</v>
      </c>
      <c r="E4" s="13">
        <v>4.5647753657105002E-3</v>
      </c>
      <c r="F4" s="13">
        <v>4.4226873060162902E-3</v>
      </c>
      <c r="G4" s="13">
        <v>6.7379184805077697E-3</v>
      </c>
      <c r="H4" s="13">
        <v>4.2311670696624703E-3</v>
      </c>
      <c r="I4" s="13">
        <v>8.0321670417298607E-3</v>
      </c>
      <c r="J4" s="13">
        <v>2.0131555680577501E-3</v>
      </c>
      <c r="K4" s="13">
        <v>1.3095982841306399E-3</v>
      </c>
      <c r="L4" s="13">
        <v>6.5461395271498705E-4</v>
      </c>
      <c r="M4" s="13">
        <v>4.3005360247535298E-4</v>
      </c>
      <c r="N4" s="13">
        <v>1.7116406574632201E-3</v>
      </c>
      <c r="O4" s="13">
        <v>1.10577467091754E-3</v>
      </c>
      <c r="P4" s="13">
        <v>1.1854088560543899E-3</v>
      </c>
      <c r="Q4" s="13">
        <v>8.6589139277331304E-4</v>
      </c>
      <c r="R4" s="13">
        <v>7.2218846334366597E-4</v>
      </c>
      <c r="S4" s="13">
        <v>5.3708044633581E-4</v>
      </c>
      <c r="T4" s="13">
        <v>1.76007624511271E-3</v>
      </c>
      <c r="U4" s="13">
        <v>5.0310673710420702E-2</v>
      </c>
      <c r="V4" s="13">
        <v>1.3195133161004499E-2</v>
      </c>
      <c r="W4" s="13">
        <v>8.3898997232178703E-3</v>
      </c>
    </row>
    <row r="5" spans="1:23" ht="30">
      <c r="A5" s="25" t="s">
        <v>102</v>
      </c>
      <c r="B5" t="s">
        <v>100</v>
      </c>
      <c r="C5" s="13">
        <v>0.53702046984537199</v>
      </c>
      <c r="D5" s="13">
        <v>0.78799762682891294</v>
      </c>
      <c r="E5" s="13">
        <v>0.54356695843424296</v>
      </c>
      <c r="F5" s="13">
        <v>0.53573871583018995</v>
      </c>
      <c r="G5" s="13">
        <v>0.65649370246510397</v>
      </c>
      <c r="H5" s="13">
        <v>0.55212048225619703</v>
      </c>
      <c r="I5" s="13">
        <v>0.75236853654133296</v>
      </c>
      <c r="J5" s="13">
        <v>0.76037853319771398</v>
      </c>
      <c r="K5" s="13">
        <v>0.77642028764567395</v>
      </c>
      <c r="L5" s="13">
        <v>0.735169709985385</v>
      </c>
      <c r="M5" s="13">
        <v>0.65932908625869602</v>
      </c>
      <c r="N5" s="13">
        <v>0.68567142879690102</v>
      </c>
      <c r="O5" s="13">
        <v>0.64613571135286896</v>
      </c>
      <c r="P5" s="13">
        <v>0.62832468323622603</v>
      </c>
      <c r="Q5" s="13">
        <v>0.63074750912423105</v>
      </c>
      <c r="R5" s="13">
        <v>0.58179978078723804</v>
      </c>
      <c r="S5" s="13">
        <v>0.57913136324117997</v>
      </c>
      <c r="T5" s="13">
        <v>0.56886812215383198</v>
      </c>
      <c r="U5" s="13">
        <v>0.52460330081511597</v>
      </c>
      <c r="V5" s="13">
        <v>0.55025620548893805</v>
      </c>
      <c r="W5" s="13">
        <v>0.63025424642207795</v>
      </c>
    </row>
    <row r="6" spans="1:23" ht="30">
      <c r="A6" s="25" t="s">
        <v>102</v>
      </c>
      <c r="B6" t="s">
        <v>101</v>
      </c>
      <c r="C6" s="13">
        <v>0.45554124300037102</v>
      </c>
      <c r="D6" s="13">
        <v>0.202145417272976</v>
      </c>
      <c r="E6" s="13">
        <v>0.40317167637073897</v>
      </c>
      <c r="F6" s="13">
        <v>0.41762259724724399</v>
      </c>
      <c r="G6" s="13">
        <v>0.31749505747318402</v>
      </c>
      <c r="H6" s="13">
        <v>0.43005233229169698</v>
      </c>
      <c r="I6" s="13">
        <v>0.233749246208244</v>
      </c>
      <c r="J6" s="13">
        <v>0.23695877689765499</v>
      </c>
      <c r="K6" s="13">
        <v>0.21548285331543501</v>
      </c>
      <c r="L6" s="13">
        <v>0.26235790360181199</v>
      </c>
      <c r="M6" s="13">
        <v>0.33761542417469698</v>
      </c>
      <c r="N6" s="13">
        <v>0.31296743824150502</v>
      </c>
      <c r="O6" s="13">
        <v>0.35277038459562798</v>
      </c>
      <c r="P6" s="13">
        <v>0.37105448312050698</v>
      </c>
      <c r="Q6" s="13">
        <v>0.36802158983942601</v>
      </c>
      <c r="R6" s="13">
        <v>0.41739191000090098</v>
      </c>
      <c r="S6" s="13">
        <v>0.42014002878930001</v>
      </c>
      <c r="T6" s="13">
        <v>0.42686192779237703</v>
      </c>
      <c r="U6" s="13">
        <v>0.348259916738343</v>
      </c>
      <c r="V6" s="13">
        <v>0.41420594959033202</v>
      </c>
      <c r="W6" s="13">
        <v>0.35868486615405898</v>
      </c>
    </row>
    <row r="7" spans="1:23" ht="30">
      <c r="A7" s="25" t="s">
        <v>102</v>
      </c>
      <c r="B7" t="s">
        <v>51</v>
      </c>
      <c r="C7" s="13">
        <v>7.4382871542572502E-3</v>
      </c>
      <c r="D7" s="13">
        <v>9.8569558981108502E-3</v>
      </c>
      <c r="E7" s="13">
        <v>5.3261365195018999E-2</v>
      </c>
      <c r="F7" s="13">
        <v>4.6638686922566099E-2</v>
      </c>
      <c r="G7" s="13">
        <v>2.6011240061712401E-2</v>
      </c>
      <c r="H7" s="13">
        <v>1.7827185452106799E-2</v>
      </c>
      <c r="I7" s="13">
        <v>1.38822172504234E-2</v>
      </c>
      <c r="J7" s="13">
        <v>2.6626899046309502E-3</v>
      </c>
      <c r="K7" s="13">
        <v>8.0968590388914106E-3</v>
      </c>
      <c r="L7" s="13">
        <v>2.4723864128039E-3</v>
      </c>
      <c r="M7" s="13">
        <v>3.0554895666072301E-3</v>
      </c>
      <c r="N7" s="13">
        <v>1.3611329615935599E-3</v>
      </c>
      <c r="O7" s="13">
        <v>1.0939040515021601E-3</v>
      </c>
      <c r="P7" s="13">
        <v>6.2083364326669598E-4</v>
      </c>
      <c r="Q7" s="13">
        <v>1.23090103634309E-3</v>
      </c>
      <c r="R7" s="13">
        <v>8.0830921186060296E-4</v>
      </c>
      <c r="S7" s="13">
        <v>7.2860796952017501E-4</v>
      </c>
      <c r="T7" s="13">
        <v>4.2699500537904701E-3</v>
      </c>
      <c r="U7" s="13">
        <v>0.127136782446541</v>
      </c>
      <c r="V7" s="13">
        <v>3.55378449207292E-2</v>
      </c>
      <c r="W7" s="13">
        <v>1.1060887423862799E-2</v>
      </c>
    </row>
    <row r="8" spans="1:23">
      <c r="A8" t="s">
        <v>26</v>
      </c>
      <c r="B8" t="s">
        <v>100</v>
      </c>
      <c r="C8" s="13">
        <v>0.69161689015432304</v>
      </c>
      <c r="D8" s="13">
        <v>0.59993356289909705</v>
      </c>
      <c r="E8" s="13">
        <v>0.58658196295729903</v>
      </c>
      <c r="F8" s="13">
        <v>0.75012004460497705</v>
      </c>
      <c r="G8" s="13">
        <v>0.581897070592857</v>
      </c>
      <c r="H8" s="13">
        <v>0.69897201145141197</v>
      </c>
      <c r="I8" s="13">
        <v>0.69378337955276204</v>
      </c>
      <c r="J8" s="13">
        <v>0.68962068037706203</v>
      </c>
      <c r="K8" s="13">
        <v>0.67198109200919998</v>
      </c>
      <c r="L8" s="13">
        <v>0.67712601569275899</v>
      </c>
      <c r="M8" s="13">
        <v>0.638708613253822</v>
      </c>
      <c r="N8" s="13">
        <v>0.706690273763799</v>
      </c>
      <c r="O8" s="13">
        <v>0.657404750864096</v>
      </c>
      <c r="P8" s="13">
        <v>0.643578266554786</v>
      </c>
      <c r="Q8" s="13">
        <v>0.69027963826842298</v>
      </c>
      <c r="R8" s="13">
        <v>0.74269605662374605</v>
      </c>
      <c r="S8" s="13">
        <v>0.68079571495784996</v>
      </c>
      <c r="T8" s="13">
        <v>0.66457037918655903</v>
      </c>
      <c r="U8" s="13">
        <v>0.654106920575104</v>
      </c>
      <c r="V8" s="13">
        <v>0.60768644420316797</v>
      </c>
      <c r="W8" s="13">
        <v>0.65654352199952803</v>
      </c>
    </row>
    <row r="9" spans="1:23">
      <c r="A9" t="s">
        <v>26</v>
      </c>
      <c r="B9" t="s">
        <v>101</v>
      </c>
      <c r="C9" s="13">
        <v>0.29175839234694201</v>
      </c>
      <c r="D9" s="13">
        <v>0.395748394856616</v>
      </c>
      <c r="E9" s="13">
        <v>0.40162652033992902</v>
      </c>
      <c r="F9" s="13">
        <v>0.23954256978952601</v>
      </c>
      <c r="G9" s="13">
        <v>0.401055234329458</v>
      </c>
      <c r="H9" s="13">
        <v>0.300302485785507</v>
      </c>
      <c r="I9" s="13">
        <v>0.30478277526743403</v>
      </c>
      <c r="J9" s="13">
        <v>0.30959255290326698</v>
      </c>
      <c r="K9" s="13">
        <v>0.327499401578146</v>
      </c>
      <c r="L9" s="13">
        <v>0.32209739549066502</v>
      </c>
      <c r="M9" s="13">
        <v>0.32623113400646703</v>
      </c>
      <c r="N9" s="13">
        <v>0.28950153994905498</v>
      </c>
      <c r="O9" s="13">
        <v>0.33861998953920103</v>
      </c>
      <c r="P9" s="13">
        <v>0.35215143998041898</v>
      </c>
      <c r="Q9" s="13">
        <v>0.302463175197419</v>
      </c>
      <c r="R9" s="13">
        <v>0.25689772238009301</v>
      </c>
      <c r="S9" s="13">
        <v>0.31783202488940299</v>
      </c>
      <c r="T9" s="13">
        <v>0.32584531487408402</v>
      </c>
      <c r="U9" s="13">
        <v>0.19085967120238601</v>
      </c>
      <c r="V9" s="13">
        <v>0.355803526347159</v>
      </c>
      <c r="W9" s="13">
        <v>0.31431904817473599</v>
      </c>
    </row>
    <row r="10" spans="1:23">
      <c r="A10" t="s">
        <v>26</v>
      </c>
      <c r="B10" t="s">
        <v>51</v>
      </c>
      <c r="C10" s="13">
        <v>1.66247174987352E-2</v>
      </c>
      <c r="D10" s="13">
        <v>4.3180422442870301E-3</v>
      </c>
      <c r="E10" s="13">
        <v>1.1791516702772E-2</v>
      </c>
      <c r="F10" s="13">
        <v>1.0337385605496701E-2</v>
      </c>
      <c r="G10" s="13">
        <v>1.70476950776851E-2</v>
      </c>
      <c r="H10" s="13">
        <v>7.2550276308152499E-4</v>
      </c>
      <c r="I10" s="13">
        <v>1.4338451798046399E-3</v>
      </c>
      <c r="J10" s="13">
        <v>7.8676671967082103E-4</v>
      </c>
      <c r="K10" s="13">
        <v>5.1950641265415204E-4</v>
      </c>
      <c r="L10" s="13">
        <v>7.7658881657585103E-4</v>
      </c>
      <c r="M10" s="13">
        <v>3.5060252739710203E-2</v>
      </c>
      <c r="N10" s="13">
        <v>3.8081862871456301E-3</v>
      </c>
      <c r="O10" s="13">
        <v>3.9752595967034697E-3</v>
      </c>
      <c r="P10" s="13">
        <v>4.27029346479477E-3</v>
      </c>
      <c r="Q10" s="13">
        <v>7.2571865341571201E-3</v>
      </c>
      <c r="R10" s="13">
        <v>4.0622099616061E-4</v>
      </c>
      <c r="S10" s="13">
        <v>1.37226015274747E-3</v>
      </c>
      <c r="T10" s="13">
        <v>9.5843059393570205E-3</v>
      </c>
      <c r="U10" s="13">
        <v>0.15503340822251099</v>
      </c>
      <c r="V10" s="13">
        <v>3.6510029449673201E-2</v>
      </c>
      <c r="W10" s="13">
        <v>2.9137429825736E-2</v>
      </c>
    </row>
    <row r="11" spans="1:23">
      <c r="A11" t="s">
        <v>33</v>
      </c>
      <c r="B11" t="s">
        <v>100</v>
      </c>
      <c r="C11" s="13">
        <v>0.47599142360834001</v>
      </c>
      <c r="D11" s="13">
        <v>0.37947630247924802</v>
      </c>
      <c r="E11" s="13">
        <v>0.43529458742223198</v>
      </c>
      <c r="F11" s="13">
        <v>0.56988381982278502</v>
      </c>
      <c r="G11" s="13">
        <v>0.434566432389553</v>
      </c>
      <c r="H11" s="13">
        <v>0.45539047120225501</v>
      </c>
      <c r="I11" s="13">
        <v>0.56883231659396805</v>
      </c>
      <c r="J11" s="13">
        <v>0.49411651594992201</v>
      </c>
      <c r="K11" s="13">
        <v>0.52737326733686496</v>
      </c>
      <c r="L11" s="13">
        <v>0.56611664366689696</v>
      </c>
      <c r="M11" s="13">
        <v>0.568268125669948</v>
      </c>
      <c r="N11" s="13">
        <v>0.61372430401626499</v>
      </c>
      <c r="O11" s="13">
        <v>0.65843864823706999</v>
      </c>
      <c r="P11" s="13">
        <v>0.627282623493012</v>
      </c>
      <c r="Q11" s="13">
        <v>0.66091065423740702</v>
      </c>
      <c r="R11" s="13">
        <v>0.71804503253055696</v>
      </c>
      <c r="S11" s="13">
        <v>0.65075569884414597</v>
      </c>
      <c r="T11" s="13">
        <v>0.69066244544701605</v>
      </c>
      <c r="U11" s="13">
        <v>0.54582868299633303</v>
      </c>
      <c r="V11" s="13">
        <v>0.60785637797898995</v>
      </c>
      <c r="W11" s="13">
        <v>0.62076414395680402</v>
      </c>
    </row>
    <row r="12" spans="1:23">
      <c r="A12" t="s">
        <v>33</v>
      </c>
      <c r="B12" t="s">
        <v>101</v>
      </c>
      <c r="C12" s="13">
        <v>0.52167941993321698</v>
      </c>
      <c r="D12" s="13">
        <v>0.61974148573416898</v>
      </c>
      <c r="E12" s="13">
        <v>0.56325861929550503</v>
      </c>
      <c r="F12" s="13">
        <v>0.429706435347181</v>
      </c>
      <c r="G12" s="13">
        <v>0.56444628859514501</v>
      </c>
      <c r="H12" s="13">
        <v>0.54363151197415605</v>
      </c>
      <c r="I12" s="13">
        <v>0.42682971717993201</v>
      </c>
      <c r="J12" s="13">
        <v>0.50581978023098795</v>
      </c>
      <c r="K12" s="13">
        <v>0.47258419491735898</v>
      </c>
      <c r="L12" s="13">
        <v>0.42696917019360903</v>
      </c>
      <c r="M12" s="13">
        <v>0.43172267790500102</v>
      </c>
      <c r="N12" s="13">
        <v>0.38623423849206401</v>
      </c>
      <c r="O12" s="13">
        <v>0.33690680426611502</v>
      </c>
      <c r="P12" s="13">
        <v>0.37272008869657902</v>
      </c>
      <c r="Q12" s="13">
        <v>0.33889145850427399</v>
      </c>
      <c r="R12" s="13">
        <v>0.28195496746944299</v>
      </c>
      <c r="S12" s="13">
        <v>0.347908774313823</v>
      </c>
      <c r="T12" s="13">
        <v>0.308271903342759</v>
      </c>
      <c r="U12" s="13">
        <v>0.44340077352723101</v>
      </c>
      <c r="V12" s="13">
        <v>0.38537925751639601</v>
      </c>
      <c r="W12" s="13">
        <v>0.28928305513751001</v>
      </c>
    </row>
    <row r="13" spans="1:23">
      <c r="A13" t="s">
        <v>33</v>
      </c>
      <c r="B13" t="s">
        <v>51</v>
      </c>
      <c r="C13" s="13">
        <v>2.3291564584430398E-3</v>
      </c>
      <c r="D13" s="13">
        <v>7.8221178658312296E-4</v>
      </c>
      <c r="E13" s="13">
        <v>1.44679328226298E-3</v>
      </c>
      <c r="F13" s="13">
        <v>4.0974483003364698E-4</v>
      </c>
      <c r="G13" s="13">
        <v>9.8727901530249406E-4</v>
      </c>
      <c r="H13" s="13">
        <v>9.7801682358899101E-4</v>
      </c>
      <c r="I13" s="13">
        <v>4.3379662260996099E-3</v>
      </c>
      <c r="J13" s="13">
        <v>6.3703819090429498E-5</v>
      </c>
      <c r="K13" s="13">
        <v>4.25377457768541E-5</v>
      </c>
      <c r="L13" s="13">
        <v>6.9141861394942297E-3</v>
      </c>
      <c r="M13" s="13">
        <v>9.1964250500322294E-6</v>
      </c>
      <c r="N13" s="13">
        <v>4.1457491670726098E-5</v>
      </c>
      <c r="O13" s="13">
        <v>4.65454749681513E-3</v>
      </c>
      <c r="P13" s="13">
        <v>-2.71218959154301E-6</v>
      </c>
      <c r="Q13" s="13">
        <v>1.9788725831921999E-4</v>
      </c>
      <c r="R13" s="13">
        <v>0</v>
      </c>
      <c r="S13" s="13">
        <v>1.33552684203104E-3</v>
      </c>
      <c r="T13" s="13">
        <v>1.0656512102246601E-3</v>
      </c>
      <c r="U13" s="13">
        <v>1.07705434764359E-2</v>
      </c>
      <c r="V13" s="13">
        <v>6.7643645046139202E-3</v>
      </c>
      <c r="W13" s="13">
        <v>8.9952800905686206E-2</v>
      </c>
    </row>
    <row r="14" spans="1:23" ht="30">
      <c r="A14" s="25" t="s">
        <v>103</v>
      </c>
      <c r="B14" t="s">
        <v>100</v>
      </c>
      <c r="C14" s="13">
        <v>0.36341709518575999</v>
      </c>
      <c r="D14" s="13">
        <v>0.440986818472345</v>
      </c>
      <c r="E14" s="13">
        <v>0.32440569112068202</v>
      </c>
      <c r="F14" s="13">
        <v>0.38599928465481897</v>
      </c>
      <c r="G14" s="13">
        <v>0.45062654416539799</v>
      </c>
      <c r="H14" s="13">
        <v>0.46174545391931898</v>
      </c>
      <c r="I14" s="13">
        <v>0.52887775258752401</v>
      </c>
      <c r="J14" s="13">
        <v>0.52734060733053201</v>
      </c>
      <c r="K14" s="13">
        <v>0.56249030278765699</v>
      </c>
      <c r="L14" s="13">
        <v>0.67174277299225604</v>
      </c>
      <c r="M14" s="13">
        <v>0.75179640562243299</v>
      </c>
      <c r="N14" s="13">
        <v>0.74127722367665005</v>
      </c>
      <c r="O14" s="13">
        <v>0.71312503380785097</v>
      </c>
      <c r="P14" s="13">
        <v>0.79512032645046204</v>
      </c>
      <c r="Q14" s="13">
        <v>0.69381990858311504</v>
      </c>
      <c r="R14" s="13">
        <v>0.74671245148529097</v>
      </c>
      <c r="S14" s="13">
        <v>0.72651913704584403</v>
      </c>
      <c r="T14" s="13">
        <v>0.71927284905897004</v>
      </c>
      <c r="U14" s="13">
        <v>0.69157599525507696</v>
      </c>
      <c r="V14" s="13">
        <v>0.68946066073509404</v>
      </c>
      <c r="W14" s="13">
        <v>0.76578549507653104</v>
      </c>
    </row>
    <row r="15" spans="1:23" ht="30">
      <c r="A15" s="25" t="s">
        <v>103</v>
      </c>
      <c r="B15" t="s">
        <v>101</v>
      </c>
      <c r="C15" s="13">
        <v>0.63606967444129403</v>
      </c>
      <c r="D15" s="13">
        <v>0.55881143972488601</v>
      </c>
      <c r="E15" s="13">
        <v>0.67438941629257698</v>
      </c>
      <c r="F15" s="13">
        <v>0.61203896643835598</v>
      </c>
      <c r="G15" s="13">
        <v>0.53944189455664504</v>
      </c>
      <c r="H15" s="13">
        <v>0.53201065004708004</v>
      </c>
      <c r="I15" s="13">
        <v>0.46819754796480401</v>
      </c>
      <c r="J15" s="13">
        <v>0.45833911711759301</v>
      </c>
      <c r="K15" s="13">
        <v>0.39421118417536</v>
      </c>
      <c r="L15" s="13">
        <v>0.31480497120184397</v>
      </c>
      <c r="M15" s="13">
        <v>0.24950461707323501</v>
      </c>
      <c r="N15" s="13">
        <v>0.25820201509105101</v>
      </c>
      <c r="O15" s="13">
        <v>0.28635281029948101</v>
      </c>
      <c r="P15" s="13">
        <v>0.20485351822245701</v>
      </c>
      <c r="Q15" s="13">
        <v>0.306337009517336</v>
      </c>
      <c r="R15" s="13">
        <v>0.25342219272959698</v>
      </c>
      <c r="S15" s="13">
        <v>0.27317061250558</v>
      </c>
      <c r="T15" s="13">
        <v>0.28026868878479699</v>
      </c>
      <c r="U15" s="13">
        <v>0.26515204568519202</v>
      </c>
      <c r="V15" s="13">
        <v>0.305575723765804</v>
      </c>
      <c r="W15" s="13">
        <v>0.23207810688028399</v>
      </c>
    </row>
    <row r="16" spans="1:23" ht="30">
      <c r="A16" s="25" t="s">
        <v>103</v>
      </c>
      <c r="B16" t="s">
        <v>51</v>
      </c>
      <c r="C16" s="13">
        <v>5.1323037294580297E-4</v>
      </c>
      <c r="D16" s="13">
        <v>2.0174180276923601E-4</v>
      </c>
      <c r="E16" s="13">
        <v>1.2048925867411901E-3</v>
      </c>
      <c r="F16" s="13">
        <v>1.9617489068252999E-3</v>
      </c>
      <c r="G16" s="13">
        <v>9.93156127795667E-3</v>
      </c>
      <c r="H16" s="13">
        <v>6.2438960336010201E-3</v>
      </c>
      <c r="I16" s="13">
        <v>2.92469944767145E-3</v>
      </c>
      <c r="J16" s="13">
        <v>1.43202755518748E-2</v>
      </c>
      <c r="K16" s="13">
        <v>4.3298513036983101E-2</v>
      </c>
      <c r="L16" s="13">
        <v>1.3452255805900801E-2</v>
      </c>
      <c r="M16" s="13">
        <v>-1.3010226956688699E-3</v>
      </c>
      <c r="N16" s="13">
        <v>5.2076123229817203E-4</v>
      </c>
      <c r="O16" s="13">
        <v>5.2215589266806203E-4</v>
      </c>
      <c r="P16" s="13">
        <v>2.6155327081186601E-5</v>
      </c>
      <c r="Q16" s="13">
        <v>-1.5691810045122899E-4</v>
      </c>
      <c r="R16" s="13">
        <v>-1.3464421488766E-4</v>
      </c>
      <c r="S16" s="13">
        <v>3.1025044857650302E-4</v>
      </c>
      <c r="T16" s="13">
        <v>4.5846215623296301E-4</v>
      </c>
      <c r="U16" s="13">
        <v>4.3271959059731302E-2</v>
      </c>
      <c r="V16" s="13">
        <v>4.9636154991021296E-3</v>
      </c>
      <c r="W16" s="13">
        <v>2.1363980431844802E-3</v>
      </c>
    </row>
    <row r="17" spans="1:23" ht="30">
      <c r="A17" s="25" t="s">
        <v>104</v>
      </c>
      <c r="B17" t="s">
        <v>100</v>
      </c>
      <c r="C17" s="13">
        <v>0.59108758640651105</v>
      </c>
      <c r="D17" s="13">
        <v>0.61075838947915395</v>
      </c>
      <c r="E17" s="13">
        <v>0.65893730204342704</v>
      </c>
      <c r="F17" s="13">
        <v>0.67064256065814598</v>
      </c>
      <c r="G17" s="13">
        <v>0.659071023130407</v>
      </c>
      <c r="H17" s="13">
        <v>0.65065554369600798</v>
      </c>
      <c r="I17" s="13">
        <v>0.67298642194575597</v>
      </c>
      <c r="J17" s="13">
        <v>0.64217756697544204</v>
      </c>
      <c r="K17" s="13">
        <v>0.68326562047379602</v>
      </c>
      <c r="L17" s="13">
        <v>0.71903505889025199</v>
      </c>
      <c r="M17" s="13">
        <v>0.77279763293633497</v>
      </c>
      <c r="N17" s="13">
        <v>0.76462553627695495</v>
      </c>
      <c r="O17" s="13">
        <v>0.74685241156586701</v>
      </c>
      <c r="P17" s="13">
        <v>0.75272482079691305</v>
      </c>
      <c r="Q17" s="13">
        <v>0.74137053029095901</v>
      </c>
      <c r="R17" s="13">
        <v>0.76128973331171401</v>
      </c>
      <c r="S17" s="13">
        <v>0.76648305345652801</v>
      </c>
      <c r="T17" s="13">
        <v>0.77194528939746299</v>
      </c>
      <c r="U17" s="13">
        <v>0.78181971374127002</v>
      </c>
      <c r="V17" s="13">
        <v>0.84140155508305703</v>
      </c>
      <c r="W17" s="13">
        <v>0.86185914068157699</v>
      </c>
    </row>
    <row r="18" spans="1:23" ht="30">
      <c r="A18" s="25" t="s">
        <v>104</v>
      </c>
      <c r="B18" t="s">
        <v>101</v>
      </c>
      <c r="C18" s="13">
        <v>0.40685625073017401</v>
      </c>
      <c r="D18" s="13">
        <v>0.386082260190657</v>
      </c>
      <c r="E18" s="13">
        <v>0.33437158001158601</v>
      </c>
      <c r="F18" s="13">
        <v>0.321878340434257</v>
      </c>
      <c r="G18" s="13">
        <v>0.33440638979609799</v>
      </c>
      <c r="H18" s="13">
        <v>0.34697322101266898</v>
      </c>
      <c r="I18" s="13">
        <v>0.32582983386696002</v>
      </c>
      <c r="J18" s="13">
        <v>0.35758773874218502</v>
      </c>
      <c r="K18" s="13">
        <v>0.31532273506638397</v>
      </c>
      <c r="L18" s="13">
        <v>0.28071118823503899</v>
      </c>
      <c r="M18" s="13">
        <v>0.22576594347700299</v>
      </c>
      <c r="N18" s="13">
        <v>0.230697770851407</v>
      </c>
      <c r="O18" s="13">
        <v>0.25136682379263597</v>
      </c>
      <c r="P18" s="13">
        <v>0.24422696365239799</v>
      </c>
      <c r="Q18" s="13">
        <v>0.25413802892609499</v>
      </c>
      <c r="R18" s="13">
        <v>0.230148827019626</v>
      </c>
      <c r="S18" s="13">
        <v>0.23072094432014401</v>
      </c>
      <c r="T18" s="13">
        <v>0.22682030113815499</v>
      </c>
      <c r="U18" s="13">
        <v>0.14808126417411299</v>
      </c>
      <c r="V18" s="13">
        <v>0.14465895489980601</v>
      </c>
      <c r="W18" s="13">
        <v>0.11445972674197499</v>
      </c>
    </row>
    <row r="19" spans="1:23" ht="30">
      <c r="A19" s="25" t="s">
        <v>104</v>
      </c>
      <c r="B19" t="s">
        <v>51</v>
      </c>
      <c r="C19" s="13">
        <v>2.0561628633147099E-3</v>
      </c>
      <c r="D19" s="13">
        <v>3.15935033018979E-3</v>
      </c>
      <c r="E19" s="13">
        <v>6.6911179449864397E-3</v>
      </c>
      <c r="F19" s="13">
        <v>7.4790989075967E-3</v>
      </c>
      <c r="G19" s="13">
        <v>6.5225870734949998E-3</v>
      </c>
      <c r="H19" s="13">
        <v>2.3712352913227599E-3</v>
      </c>
      <c r="I19" s="13">
        <v>1.18374418728314E-3</v>
      </c>
      <c r="J19" s="13">
        <v>2.3469428237223901E-4</v>
      </c>
      <c r="K19" s="13">
        <v>1.4116444598195001E-3</v>
      </c>
      <c r="L19" s="13">
        <v>2.5375287470863001E-4</v>
      </c>
      <c r="M19" s="13">
        <v>1.4364235866618699E-3</v>
      </c>
      <c r="N19" s="13">
        <v>4.6766928716374997E-3</v>
      </c>
      <c r="O19" s="13">
        <v>1.7807646414962301E-3</v>
      </c>
      <c r="P19" s="13">
        <v>3.04821555068898E-3</v>
      </c>
      <c r="Q19" s="13">
        <v>4.4914407829457102E-3</v>
      </c>
      <c r="R19" s="13">
        <v>8.5614396686605494E-3</v>
      </c>
      <c r="S19" s="13">
        <v>2.7960022233275302E-3</v>
      </c>
      <c r="T19" s="13">
        <v>1.2344094643821301E-3</v>
      </c>
      <c r="U19" s="13">
        <v>7.0099022084616394E-2</v>
      </c>
      <c r="V19" s="13">
        <v>1.39394900171366E-2</v>
      </c>
      <c r="W19" s="13">
        <v>2.3681132576448001E-2</v>
      </c>
    </row>
    <row r="20" spans="1:23" ht="30">
      <c r="A20" s="25" t="s">
        <v>105</v>
      </c>
      <c r="B20" t="s">
        <v>100</v>
      </c>
      <c r="C20" s="13">
        <v>0.38557253189794299</v>
      </c>
      <c r="D20" s="13">
        <v>0.37629450817753701</v>
      </c>
      <c r="E20" s="13">
        <v>0.38737301006911401</v>
      </c>
      <c r="F20" s="13">
        <v>0.39581138915772701</v>
      </c>
      <c r="G20" s="13">
        <v>0.391296721612789</v>
      </c>
      <c r="H20" s="13">
        <v>0.50478123667128705</v>
      </c>
      <c r="I20" s="13">
        <v>0.48537631119920599</v>
      </c>
      <c r="J20" s="13">
        <v>0.48943151600007401</v>
      </c>
      <c r="K20" s="13">
        <v>0.50336342794023603</v>
      </c>
      <c r="L20" s="13">
        <v>0.50356678569765601</v>
      </c>
      <c r="M20" s="13">
        <v>0.54356775965797099</v>
      </c>
      <c r="N20" s="13">
        <v>0.55508515247805301</v>
      </c>
      <c r="O20" s="13">
        <v>0.56446477611575796</v>
      </c>
      <c r="P20" s="13">
        <v>0.55113034005466899</v>
      </c>
      <c r="Q20" s="13">
        <v>0.52489912807440597</v>
      </c>
      <c r="R20" s="13">
        <v>0.52586849120386303</v>
      </c>
      <c r="S20" s="13">
        <v>0.49898403941556502</v>
      </c>
      <c r="T20" s="13">
        <v>0.492873317934928</v>
      </c>
      <c r="U20" s="13">
        <v>0.50287148563417206</v>
      </c>
      <c r="V20" s="13">
        <v>0.52707855990420405</v>
      </c>
      <c r="W20" s="13">
        <v>0.50299358291709695</v>
      </c>
    </row>
    <row r="21" spans="1:23" ht="30">
      <c r="A21" s="25" t="s">
        <v>105</v>
      </c>
      <c r="B21" t="s">
        <v>101</v>
      </c>
      <c r="C21" s="13">
        <v>0.42164809421307697</v>
      </c>
      <c r="D21" s="13">
        <v>0.43568653610930602</v>
      </c>
      <c r="E21" s="13">
        <v>0.41548505146133302</v>
      </c>
      <c r="F21" s="13">
        <v>0.43108512362089901</v>
      </c>
      <c r="G21" s="13">
        <v>0.46157939391396302</v>
      </c>
      <c r="H21" s="13">
        <v>0.46373047218517699</v>
      </c>
      <c r="I21" s="13">
        <v>0.49215394854936401</v>
      </c>
      <c r="J21" s="13">
        <v>0.50015559491524098</v>
      </c>
      <c r="K21" s="13">
        <v>0.48596720322862003</v>
      </c>
      <c r="L21" s="13">
        <v>0.48882925887061401</v>
      </c>
      <c r="M21" s="13">
        <v>0.450818362486129</v>
      </c>
      <c r="N21" s="13">
        <v>0.44096895920468998</v>
      </c>
      <c r="O21" s="13">
        <v>0.42787761516499301</v>
      </c>
      <c r="P21" s="13">
        <v>0.43988322771761001</v>
      </c>
      <c r="Q21" s="13">
        <v>0.46299944864864401</v>
      </c>
      <c r="R21" s="13">
        <v>0.46328971951623599</v>
      </c>
      <c r="S21" s="13">
        <v>0.490276550811725</v>
      </c>
      <c r="T21" s="13">
        <v>0.48770492403022497</v>
      </c>
      <c r="U21" s="13">
        <v>0.34401859017240499</v>
      </c>
      <c r="V21" s="13">
        <v>0.45071371414949302</v>
      </c>
      <c r="W21" s="13">
        <v>0.46740555227189101</v>
      </c>
    </row>
    <row r="22" spans="1:23" ht="30">
      <c r="A22" s="25" t="s">
        <v>105</v>
      </c>
      <c r="B22" t="s">
        <v>51</v>
      </c>
      <c r="C22" s="13">
        <v>0.19277937388897901</v>
      </c>
      <c r="D22" s="13">
        <v>0.18801895571315699</v>
      </c>
      <c r="E22" s="13">
        <v>0.197141938469553</v>
      </c>
      <c r="F22" s="13">
        <v>0.173103487221374</v>
      </c>
      <c r="G22" s="13">
        <v>0.14712388447324901</v>
      </c>
      <c r="H22" s="13">
        <v>3.1488291143535498E-2</v>
      </c>
      <c r="I22" s="13">
        <v>2.2469740251429501E-2</v>
      </c>
      <c r="J22" s="13">
        <v>1.0412889084684599E-2</v>
      </c>
      <c r="K22" s="13">
        <v>1.06693688311439E-2</v>
      </c>
      <c r="L22" s="13">
        <v>7.6039554317298497E-3</v>
      </c>
      <c r="M22" s="13">
        <v>5.6138778559002298E-3</v>
      </c>
      <c r="N22" s="13">
        <v>3.9458883172569497E-3</v>
      </c>
      <c r="O22" s="13">
        <v>7.6576087192486804E-3</v>
      </c>
      <c r="P22" s="13">
        <v>8.9864322277213408E-3</v>
      </c>
      <c r="Q22" s="13">
        <v>1.2101423276949901E-2</v>
      </c>
      <c r="R22" s="13">
        <v>1.0841789279900401E-2</v>
      </c>
      <c r="S22" s="13">
        <v>1.0739409772710699E-2</v>
      </c>
      <c r="T22" s="13">
        <v>1.94217580348474E-2</v>
      </c>
      <c r="U22" s="13">
        <v>0.15310992419342301</v>
      </c>
      <c r="V22" s="13">
        <v>2.2207725946302999E-2</v>
      </c>
      <c r="W22" s="13">
        <v>2.9600864811012598E-2</v>
      </c>
    </row>
    <row r="23" spans="1:23" ht="30">
      <c r="A23" s="25" t="s">
        <v>106</v>
      </c>
      <c r="B23" t="s">
        <v>100</v>
      </c>
      <c r="C23" s="13">
        <v>0.21584794382212899</v>
      </c>
      <c r="D23" s="13">
        <v>0.22190683457558</v>
      </c>
      <c r="E23" s="13">
        <v>0.23073691784745301</v>
      </c>
      <c r="F23" s="13">
        <v>0.299003749974245</v>
      </c>
      <c r="G23" s="13">
        <v>0.271350475485861</v>
      </c>
      <c r="H23" s="13">
        <v>0.28793061494997002</v>
      </c>
      <c r="I23" s="13">
        <v>0.26027673547088798</v>
      </c>
      <c r="J23" s="13">
        <v>0.26698540115330999</v>
      </c>
      <c r="K23" s="13">
        <v>0.23921437190740399</v>
      </c>
      <c r="L23" s="13">
        <v>0.25096548568101701</v>
      </c>
      <c r="M23" s="13">
        <v>0.24843358754929401</v>
      </c>
      <c r="N23" s="13">
        <v>0.25223323546184601</v>
      </c>
      <c r="O23" s="13">
        <v>0.229778858935903</v>
      </c>
      <c r="P23" s="13">
        <v>0.226850032287747</v>
      </c>
      <c r="Q23" s="13">
        <v>0.23265921010882001</v>
      </c>
      <c r="R23" s="13">
        <v>0.23633387262717101</v>
      </c>
      <c r="S23" s="13">
        <v>0.253666885668763</v>
      </c>
      <c r="T23" s="13">
        <v>0.242800225273864</v>
      </c>
      <c r="U23" s="13">
        <v>0.21378213784627201</v>
      </c>
      <c r="V23" s="13">
        <v>0.23278490479057601</v>
      </c>
      <c r="W23" s="13">
        <v>0.23829841286255299</v>
      </c>
    </row>
    <row r="24" spans="1:23" ht="30">
      <c r="A24" s="25" t="s">
        <v>106</v>
      </c>
      <c r="B24" t="s">
        <v>101</v>
      </c>
      <c r="C24" s="13">
        <v>0.74261133223426901</v>
      </c>
      <c r="D24" s="13">
        <v>0.72698505632213295</v>
      </c>
      <c r="E24" s="13">
        <v>0.70411773788686605</v>
      </c>
      <c r="F24" s="13">
        <v>0.63352459950790596</v>
      </c>
      <c r="G24" s="13">
        <v>0.65544533455152998</v>
      </c>
      <c r="H24" s="13">
        <v>0.67577301088056396</v>
      </c>
      <c r="I24" s="13">
        <v>0.70595541535683803</v>
      </c>
      <c r="J24" s="13">
        <v>0.72491225033234696</v>
      </c>
      <c r="K24" s="13">
        <v>0.74470956927657095</v>
      </c>
      <c r="L24" s="13">
        <v>0.73673945186355005</v>
      </c>
      <c r="M24" s="13">
        <v>0.73602251998791302</v>
      </c>
      <c r="N24" s="13">
        <v>0.73481666223688202</v>
      </c>
      <c r="O24" s="13">
        <v>0.75991415485776004</v>
      </c>
      <c r="P24" s="13">
        <v>0.76309097970345696</v>
      </c>
      <c r="Q24" s="13">
        <v>0.75761849293648698</v>
      </c>
      <c r="R24" s="13">
        <v>0.75197522387890303</v>
      </c>
      <c r="S24" s="13">
        <v>0.73529127557685003</v>
      </c>
      <c r="T24" s="13">
        <v>0.74421094809311195</v>
      </c>
      <c r="U24" s="13">
        <v>0.55339641642112603</v>
      </c>
      <c r="V24" s="13">
        <v>0.72023548714710794</v>
      </c>
      <c r="W24" s="13">
        <v>0.71175319105754198</v>
      </c>
    </row>
    <row r="25" spans="1:23" ht="30">
      <c r="A25" s="25" t="s">
        <v>106</v>
      </c>
      <c r="B25" t="s">
        <v>51</v>
      </c>
      <c r="C25" s="13">
        <v>4.1540723943602302E-2</v>
      </c>
      <c r="D25" s="13">
        <v>5.1108109102287101E-2</v>
      </c>
      <c r="E25" s="13">
        <v>6.5145344265681193E-2</v>
      </c>
      <c r="F25" s="13">
        <v>6.7471650517849202E-2</v>
      </c>
      <c r="G25" s="13">
        <v>7.3204189962609204E-2</v>
      </c>
      <c r="H25" s="13">
        <v>3.62963741694666E-2</v>
      </c>
      <c r="I25" s="13">
        <v>3.3767849172273601E-2</v>
      </c>
      <c r="J25" s="13">
        <v>8.1023485143422603E-3</v>
      </c>
      <c r="K25" s="13">
        <v>1.6076058816025699E-2</v>
      </c>
      <c r="L25" s="13">
        <v>1.22950624554326E-2</v>
      </c>
      <c r="M25" s="13">
        <v>1.5543892462793101E-2</v>
      </c>
      <c r="N25" s="13">
        <v>1.2950102301272699E-2</v>
      </c>
      <c r="O25" s="13">
        <v>1.0306986206337101E-2</v>
      </c>
      <c r="P25" s="13">
        <v>1.0058988008795801E-2</v>
      </c>
      <c r="Q25" s="13">
        <v>9.7222969546925404E-3</v>
      </c>
      <c r="R25" s="13">
        <v>1.1690903493926E-2</v>
      </c>
      <c r="S25" s="13">
        <v>1.10418387543871E-2</v>
      </c>
      <c r="T25" s="13">
        <v>1.29888266330237E-2</v>
      </c>
      <c r="U25" s="13">
        <v>0.23282144573260199</v>
      </c>
      <c r="V25" s="13">
        <v>4.6979608062315902E-2</v>
      </c>
      <c r="W25" s="13">
        <v>4.99483960799047E-2</v>
      </c>
    </row>
    <row r="26" spans="1:23">
      <c r="A26" t="s">
        <v>29</v>
      </c>
      <c r="B26" t="s">
        <v>100</v>
      </c>
      <c r="C26" s="13">
        <v>0.194140508887615</v>
      </c>
      <c r="D26" s="13">
        <v>0.20666984833260901</v>
      </c>
      <c r="E26" s="13">
        <v>0.24607175902252501</v>
      </c>
      <c r="F26" s="13">
        <v>0.22091128210130001</v>
      </c>
      <c r="G26" s="13">
        <v>0.19430366032340801</v>
      </c>
      <c r="H26" s="13">
        <v>0.162585748566657</v>
      </c>
      <c r="I26" s="13">
        <v>0.22517911138201199</v>
      </c>
      <c r="J26" s="13">
        <v>0.23315574258999899</v>
      </c>
      <c r="K26" s="13">
        <v>0.331175730672782</v>
      </c>
      <c r="L26" s="13">
        <v>0.203863571374411</v>
      </c>
      <c r="M26" s="13">
        <v>0.280864045608895</v>
      </c>
      <c r="N26" s="13">
        <v>0.19617863462775401</v>
      </c>
      <c r="O26" s="13">
        <v>0.16406505877793001</v>
      </c>
      <c r="P26" s="13">
        <v>0.204533980724415</v>
      </c>
      <c r="Q26" s="13">
        <v>0.14776568846996299</v>
      </c>
      <c r="R26" s="13">
        <v>0.13359192436325901</v>
      </c>
      <c r="S26" s="13">
        <v>0.16018714350870999</v>
      </c>
      <c r="T26" s="13">
        <v>0.15593808252799299</v>
      </c>
      <c r="U26" s="13">
        <v>0.14112558634344499</v>
      </c>
      <c r="V26" s="13">
        <v>0.17596131616139299</v>
      </c>
      <c r="W26" s="13">
        <v>0.27700621089756799</v>
      </c>
    </row>
    <row r="27" spans="1:23">
      <c r="A27" t="s">
        <v>29</v>
      </c>
      <c r="B27" t="s">
        <v>101</v>
      </c>
      <c r="C27" s="13">
        <v>0.789909578252735</v>
      </c>
      <c r="D27" s="13">
        <v>0.76238717640836395</v>
      </c>
      <c r="E27" s="13">
        <v>0.65262995641388499</v>
      </c>
      <c r="F27" s="13">
        <v>0.704764265444216</v>
      </c>
      <c r="G27" s="13">
        <v>0.72297667070475202</v>
      </c>
      <c r="H27" s="13">
        <v>0.78763354012814002</v>
      </c>
      <c r="I27" s="13">
        <v>0.75639793134488098</v>
      </c>
      <c r="J27" s="13">
        <v>0.76460582903098995</v>
      </c>
      <c r="K27" s="13">
        <v>0.66618085265669003</v>
      </c>
      <c r="L27" s="13">
        <v>0.79438259230970498</v>
      </c>
      <c r="M27" s="13">
        <v>0.71723486383206103</v>
      </c>
      <c r="N27" s="13">
        <v>0.800930558423259</v>
      </c>
      <c r="O27" s="13">
        <v>0.834449219298389</v>
      </c>
      <c r="P27" s="13">
        <v>0.79330282262012897</v>
      </c>
      <c r="Q27" s="13">
        <v>0.78084205409417096</v>
      </c>
      <c r="R27" s="13">
        <v>0.83249794462234505</v>
      </c>
      <c r="S27" s="13">
        <v>0.72704779548810505</v>
      </c>
      <c r="T27" s="13">
        <v>0.75801158259022505</v>
      </c>
      <c r="U27" s="13">
        <v>0.104997502650838</v>
      </c>
      <c r="V27" s="13">
        <v>0.43224612607819601</v>
      </c>
      <c r="W27" s="13">
        <v>0.31610247224814197</v>
      </c>
    </row>
    <row r="28" spans="1:23">
      <c r="A28" t="s">
        <v>29</v>
      </c>
      <c r="B28" t="s">
        <v>51</v>
      </c>
      <c r="C28" s="13">
        <v>1.5949912859650198E-2</v>
      </c>
      <c r="D28" s="13">
        <v>3.0942975259027099E-2</v>
      </c>
      <c r="E28" s="13">
        <v>0.10129828456359</v>
      </c>
      <c r="F28" s="13">
        <v>7.4324452454484796E-2</v>
      </c>
      <c r="G28" s="13">
        <v>8.2719668971840202E-2</v>
      </c>
      <c r="H28" s="13">
        <v>4.9780711305202702E-2</v>
      </c>
      <c r="I28" s="13">
        <v>1.8422957273106999E-2</v>
      </c>
      <c r="J28" s="13">
        <v>2.2384283790108702E-3</v>
      </c>
      <c r="K28" s="13">
        <v>2.6434166705276E-3</v>
      </c>
      <c r="L28" s="13">
        <v>1.75383631588394E-3</v>
      </c>
      <c r="M28" s="13">
        <v>1.9010905590445301E-3</v>
      </c>
      <c r="N28" s="13">
        <v>2.8908069489874499E-3</v>
      </c>
      <c r="O28" s="13">
        <v>1.4857219236809899E-3</v>
      </c>
      <c r="P28" s="13">
        <v>2.16319665545663E-3</v>
      </c>
      <c r="Q28" s="13">
        <v>7.1392257435866205E-2</v>
      </c>
      <c r="R28" s="13">
        <v>3.3910131014395502E-2</v>
      </c>
      <c r="S28" s="13">
        <v>0.11276506100318499</v>
      </c>
      <c r="T28" s="13">
        <v>8.6050334881782597E-2</v>
      </c>
      <c r="U28" s="13">
        <v>0.75387691100571697</v>
      </c>
      <c r="V28" s="13">
        <v>0.391792557760411</v>
      </c>
      <c r="W28" s="13">
        <v>0.40689131685428898</v>
      </c>
    </row>
    <row r="29" spans="1:23">
      <c r="A29" t="s">
        <v>31</v>
      </c>
      <c r="B29" t="s">
        <v>100</v>
      </c>
      <c r="C29" s="13">
        <v>0.15861171878126801</v>
      </c>
      <c r="D29" s="13">
        <v>0.17905269348783201</v>
      </c>
      <c r="E29" s="13">
        <v>0.159647223104117</v>
      </c>
      <c r="F29" s="13">
        <v>0.131221268767058</v>
      </c>
      <c r="G29" s="13">
        <v>9.4915198218557401E-2</v>
      </c>
      <c r="H29" s="13">
        <v>0.114943728424826</v>
      </c>
      <c r="I29" s="13">
        <v>0.142594173083958</v>
      </c>
      <c r="J29" s="13">
        <v>0.16250907361032699</v>
      </c>
      <c r="K29" s="13">
        <v>0.16510194803629399</v>
      </c>
      <c r="L29" s="13">
        <v>0.16240232409031999</v>
      </c>
      <c r="M29" s="13">
        <v>0.16751344390923101</v>
      </c>
      <c r="N29" s="13">
        <v>0.14034358694121399</v>
      </c>
      <c r="O29" s="13">
        <v>0.13342941966014699</v>
      </c>
      <c r="P29" s="13">
        <v>0.120042558222622</v>
      </c>
      <c r="Q29" s="13">
        <v>0.14408794818589901</v>
      </c>
      <c r="R29" s="13">
        <v>0.16066983796620099</v>
      </c>
      <c r="S29" s="13">
        <v>0.184067027363153</v>
      </c>
      <c r="T29" s="13">
        <v>0.17753661172086599</v>
      </c>
      <c r="U29" s="13">
        <v>0.19031967929818899</v>
      </c>
      <c r="V29" s="13">
        <v>0.18041823609961799</v>
      </c>
      <c r="W29" s="13">
        <v>0.17727215683854999</v>
      </c>
    </row>
    <row r="30" spans="1:23">
      <c r="A30" t="s">
        <v>31</v>
      </c>
      <c r="B30" t="s">
        <v>101</v>
      </c>
      <c r="C30" s="13">
        <v>0.82427930893935397</v>
      </c>
      <c r="D30" s="13">
        <v>0.80574722981000602</v>
      </c>
      <c r="E30" s="13">
        <v>0.73200073693571699</v>
      </c>
      <c r="F30" s="13">
        <v>0.70755481275055898</v>
      </c>
      <c r="G30" s="13">
        <v>0.77045161277514296</v>
      </c>
      <c r="H30" s="13">
        <v>0.70407611632182099</v>
      </c>
      <c r="I30" s="13">
        <v>0.731006925061366</v>
      </c>
      <c r="J30" s="13">
        <v>0.83369914968383096</v>
      </c>
      <c r="K30" s="13">
        <v>0.82145093503225097</v>
      </c>
      <c r="L30" s="13">
        <v>0.822148556918185</v>
      </c>
      <c r="M30" s="13">
        <v>0.77775588501005799</v>
      </c>
      <c r="N30" s="13">
        <v>0.78409967456790397</v>
      </c>
      <c r="O30" s="13">
        <v>0.80769843234697702</v>
      </c>
      <c r="P30" s="13">
        <v>0.80938347120236198</v>
      </c>
      <c r="Q30" s="13">
        <v>0.82116089202267295</v>
      </c>
      <c r="R30" s="13">
        <v>0.80951757962434401</v>
      </c>
      <c r="S30" s="13">
        <v>0.78502335071409002</v>
      </c>
      <c r="T30" s="13">
        <v>0.79670511778570496</v>
      </c>
      <c r="U30" s="13">
        <v>0.64024778580111796</v>
      </c>
      <c r="V30" s="13">
        <v>0.80078657891896399</v>
      </c>
      <c r="W30" s="13">
        <v>0.81075154157503704</v>
      </c>
    </row>
    <row r="31" spans="1:23">
      <c r="A31" t="s">
        <v>31</v>
      </c>
      <c r="B31" t="s">
        <v>51</v>
      </c>
      <c r="C31" s="13">
        <v>1.7108972279378298E-2</v>
      </c>
      <c r="D31" s="13">
        <v>1.5200076702161201E-2</v>
      </c>
      <c r="E31" s="13">
        <v>0.108352039960165</v>
      </c>
      <c r="F31" s="13">
        <v>0.16122391848238299</v>
      </c>
      <c r="G31" s="13">
        <v>0.1346331890063</v>
      </c>
      <c r="H31" s="13">
        <v>0.18098015525335301</v>
      </c>
      <c r="I31" s="13">
        <v>0.126398901854677</v>
      </c>
      <c r="J31" s="13">
        <v>3.79177670584219E-3</v>
      </c>
      <c r="K31" s="13">
        <v>1.34471169314553E-2</v>
      </c>
      <c r="L31" s="13">
        <v>1.54491189914947E-2</v>
      </c>
      <c r="M31" s="13">
        <v>5.4730671080710801E-2</v>
      </c>
      <c r="N31" s="13">
        <v>7.55567384908815E-2</v>
      </c>
      <c r="O31" s="13">
        <v>5.8872147992875497E-2</v>
      </c>
      <c r="P31" s="13">
        <v>7.0573970575016506E-2</v>
      </c>
      <c r="Q31" s="13">
        <v>3.47511597914281E-2</v>
      </c>
      <c r="R31" s="13">
        <v>2.98125824094547E-2</v>
      </c>
      <c r="S31" s="13">
        <v>3.09096219227568E-2</v>
      </c>
      <c r="T31" s="13">
        <v>2.5758270493429099E-2</v>
      </c>
      <c r="U31" s="13">
        <v>0.16943253490069199</v>
      </c>
      <c r="V31" s="13">
        <v>1.8795184981417801E-2</v>
      </c>
      <c r="W31" s="13">
        <v>1.1976301586412301E-2</v>
      </c>
    </row>
    <row r="32" spans="1:23" ht="30">
      <c r="A32" s="25" t="s">
        <v>107</v>
      </c>
      <c r="B32" t="s">
        <v>100</v>
      </c>
      <c r="C32" s="13">
        <v>0.40516376777580998</v>
      </c>
      <c r="D32" s="13">
        <v>0.40702378875145101</v>
      </c>
      <c r="E32" s="13">
        <v>0.39446445595615798</v>
      </c>
      <c r="F32" s="13">
        <v>0.4055499968238</v>
      </c>
      <c r="G32" s="13">
        <v>0.42580851666736103</v>
      </c>
      <c r="H32" s="13">
        <v>0.50430073463261205</v>
      </c>
      <c r="I32" s="13">
        <v>0.50333845574266201</v>
      </c>
      <c r="J32" s="13">
        <v>0.45828358935758501</v>
      </c>
      <c r="K32" s="13">
        <v>0.417664064275728</v>
      </c>
      <c r="L32" s="13">
        <v>0.43173315158598402</v>
      </c>
      <c r="M32" s="13">
        <v>0.41560470034765701</v>
      </c>
      <c r="N32" s="13">
        <v>0.39046701600922701</v>
      </c>
      <c r="O32" s="13">
        <v>0.36477120477800001</v>
      </c>
      <c r="P32" s="13">
        <v>0.37031108319235401</v>
      </c>
      <c r="Q32" s="13">
        <v>0.39305631718214501</v>
      </c>
      <c r="R32" s="13">
        <v>0.405059134703674</v>
      </c>
      <c r="S32" s="13">
        <v>0.42188849981114201</v>
      </c>
      <c r="T32" s="13">
        <v>0.42045187487032798</v>
      </c>
      <c r="U32" s="13">
        <v>0.41232557918639201</v>
      </c>
      <c r="V32" s="13">
        <v>0.44930998834439301</v>
      </c>
      <c r="W32" s="13">
        <v>0.44675586056170302</v>
      </c>
    </row>
    <row r="33" spans="1:23" ht="30">
      <c r="A33" s="25" t="s">
        <v>107</v>
      </c>
      <c r="B33" t="s">
        <v>101</v>
      </c>
      <c r="C33" s="13">
        <v>0.543226931613635</v>
      </c>
      <c r="D33" s="13">
        <v>0.51581348861431997</v>
      </c>
      <c r="E33" s="13">
        <v>0.50852660964708496</v>
      </c>
      <c r="F33" s="13">
        <v>0.49890445050518301</v>
      </c>
      <c r="G33" s="13">
        <v>0.47849300603580902</v>
      </c>
      <c r="H33" s="13">
        <v>0.44856410176600298</v>
      </c>
      <c r="I33" s="13">
        <v>0.47095285541119802</v>
      </c>
      <c r="J33" s="13">
        <v>0.53149343661641801</v>
      </c>
      <c r="K33" s="13">
        <v>0.569190972352275</v>
      </c>
      <c r="L33" s="13">
        <v>0.55921337424067596</v>
      </c>
      <c r="M33" s="13">
        <v>0.57644856240888498</v>
      </c>
      <c r="N33" s="13">
        <v>0.60041003962506601</v>
      </c>
      <c r="O33" s="13">
        <v>0.62348144070115097</v>
      </c>
      <c r="P33" s="13">
        <v>0.61975697742033997</v>
      </c>
      <c r="Q33" s="13">
        <v>0.59928592051574903</v>
      </c>
      <c r="R33" s="13">
        <v>0.58902765200639995</v>
      </c>
      <c r="S33" s="13">
        <v>0.57380033116424001</v>
      </c>
      <c r="T33" s="13">
        <v>0.57232043145925604</v>
      </c>
      <c r="U33" s="13">
        <v>0.44226017801532402</v>
      </c>
      <c r="V33" s="13">
        <v>0.50577970176336295</v>
      </c>
      <c r="W33" s="13">
        <v>0.51385946874456701</v>
      </c>
    </row>
    <row r="34" spans="1:23" ht="30">
      <c r="A34" s="25" t="s">
        <v>107</v>
      </c>
      <c r="B34" t="s">
        <v>51</v>
      </c>
      <c r="C34" s="13">
        <v>5.16093006105557E-2</v>
      </c>
      <c r="D34" s="13">
        <v>7.7162722634229006E-2</v>
      </c>
      <c r="E34" s="13">
        <v>9.7008934396756605E-2</v>
      </c>
      <c r="F34" s="13">
        <v>9.5545552671017206E-2</v>
      </c>
      <c r="G34" s="13">
        <v>9.56984772968308E-2</v>
      </c>
      <c r="H34" s="13">
        <v>4.7135163601385803E-2</v>
      </c>
      <c r="I34" s="13">
        <v>2.5708688846139801E-2</v>
      </c>
      <c r="J34" s="13">
        <v>1.02229740259964E-2</v>
      </c>
      <c r="K34" s="13">
        <v>1.3144963371996599E-2</v>
      </c>
      <c r="L34" s="13">
        <v>9.0534741733399697E-3</v>
      </c>
      <c r="M34" s="13">
        <v>7.9467372434587798E-3</v>
      </c>
      <c r="N34" s="13">
        <v>9.1229443657067904E-3</v>
      </c>
      <c r="O34" s="13">
        <v>1.1747354520849001E-2</v>
      </c>
      <c r="P34" s="13">
        <v>9.9319393873064706E-3</v>
      </c>
      <c r="Q34" s="13">
        <v>7.6577623021053601E-3</v>
      </c>
      <c r="R34" s="13">
        <v>5.9132132899260897E-3</v>
      </c>
      <c r="S34" s="13">
        <v>4.3111690246180499E-3</v>
      </c>
      <c r="T34" s="13">
        <v>7.2276936704152098E-3</v>
      </c>
      <c r="U34" s="13">
        <v>0.14541424279828399</v>
      </c>
      <c r="V34" s="13">
        <v>4.4910309892243497E-2</v>
      </c>
      <c r="W34" s="13">
        <v>3.9384670693729397E-2</v>
      </c>
    </row>
    <row r="35" spans="1:2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3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3">
      <c r="A38" t="s">
        <v>98</v>
      </c>
      <c r="B38" t="s">
        <v>99</v>
      </c>
      <c r="C38" s="10">
        <v>2015</v>
      </c>
      <c r="D38" s="10">
        <v>2019</v>
      </c>
      <c r="E38">
        <v>2020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3">
      <c r="A39" t="str">
        <f>A2</f>
        <v>Aircraft</v>
      </c>
      <c r="B39" t="str">
        <f>B2</f>
        <v>Not Effective Comp.</v>
      </c>
      <c r="C39" s="13">
        <f>R2</f>
        <v>0.83267513680340199</v>
      </c>
      <c r="D39" s="13">
        <f>V2</f>
        <v>0.85112228602109297</v>
      </c>
      <c r="E39" s="13">
        <f>W2</f>
        <v>0.89958000004421801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3">
      <c r="A40" t="str">
        <f t="shared" ref="A40:B40" si="0">A3</f>
        <v>Aircraft</v>
      </c>
      <c r="B40" t="str">
        <f t="shared" si="0"/>
        <v>Effective Comp.</v>
      </c>
      <c r="C40" s="13">
        <f t="shared" ref="C40:C71" si="1">R3</f>
        <v>0.16660267473325499</v>
      </c>
      <c r="D40" s="13">
        <f t="shared" ref="D40:E40" si="2">V3</f>
        <v>0.13568258081790299</v>
      </c>
      <c r="E40" s="13">
        <f t="shared" si="2"/>
        <v>9.2030100232564097E-2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3">
      <c r="A41" t="str">
        <f t="shared" ref="A41:B41" si="3">A4</f>
        <v>Aircraft</v>
      </c>
      <c r="B41" t="str">
        <f t="shared" si="3"/>
        <v>Unlabeled</v>
      </c>
      <c r="C41" s="13">
        <f t="shared" si="1"/>
        <v>7.2218846334366597E-4</v>
      </c>
      <c r="D41" s="13">
        <f t="shared" ref="D41:E41" si="4">V4</f>
        <v>1.3195133161004499E-2</v>
      </c>
      <c r="E41" s="13">
        <f t="shared" si="4"/>
        <v>8.3898997232178703E-3</v>
      </c>
    </row>
    <row r="42" spans="1:23">
      <c r="A42" t="str">
        <f t="shared" ref="A42:B42" si="5">A5</f>
        <v>Ships &amp;_x000D_
Submarines</v>
      </c>
      <c r="B42" t="str">
        <f t="shared" si="5"/>
        <v>Not Effective Comp.</v>
      </c>
      <c r="C42" s="13">
        <f t="shared" si="1"/>
        <v>0.58179978078723804</v>
      </c>
      <c r="D42" s="13">
        <f t="shared" ref="D42:E42" si="6">V5</f>
        <v>0.55025620548893805</v>
      </c>
      <c r="E42" s="13">
        <f t="shared" si="6"/>
        <v>0.63025424642207795</v>
      </c>
    </row>
    <row r="43" spans="1:23">
      <c r="A43" t="str">
        <f t="shared" ref="A43:B43" si="7">A6</f>
        <v>Ships &amp;_x000D_
Submarines</v>
      </c>
      <c r="B43" t="str">
        <f t="shared" si="7"/>
        <v>Effective Comp.</v>
      </c>
      <c r="C43" s="13">
        <f t="shared" si="1"/>
        <v>0.41739191000090098</v>
      </c>
      <c r="D43" s="13">
        <f t="shared" ref="D43:E43" si="8">V6</f>
        <v>0.41420594959033202</v>
      </c>
      <c r="E43" s="13">
        <f t="shared" si="8"/>
        <v>0.35868486615405898</v>
      </c>
    </row>
    <row r="44" spans="1:23">
      <c r="A44" t="str">
        <f t="shared" ref="A44:B44" si="9">A7</f>
        <v>Ships &amp;_x000D_
Submarines</v>
      </c>
      <c r="B44" t="str">
        <f t="shared" si="9"/>
        <v>Unlabeled</v>
      </c>
      <c r="C44" s="13">
        <f t="shared" si="1"/>
        <v>8.0830921186060296E-4</v>
      </c>
      <c r="D44" s="13">
        <f t="shared" ref="D44:E44" si="10">V7</f>
        <v>3.55378449207292E-2</v>
      </c>
      <c r="E44" s="13">
        <f t="shared" si="10"/>
        <v>1.1060887423862799E-2</v>
      </c>
    </row>
    <row r="45" spans="1:23">
      <c r="A45" t="str">
        <f t="shared" ref="A45:B45" si="11">A8</f>
        <v>Land Vehicles</v>
      </c>
      <c r="B45" t="str">
        <f t="shared" si="11"/>
        <v>Not Effective Comp.</v>
      </c>
      <c r="C45" s="13">
        <f t="shared" si="1"/>
        <v>0.74269605662374605</v>
      </c>
      <c r="D45" s="13">
        <f t="shared" ref="D45:E45" si="12">V8</f>
        <v>0.60768644420316797</v>
      </c>
      <c r="E45" s="13">
        <f t="shared" si="12"/>
        <v>0.65654352199952803</v>
      </c>
    </row>
    <row r="46" spans="1:23">
      <c r="A46" t="str">
        <f t="shared" ref="A46:B46" si="13">A9</f>
        <v>Land Vehicles</v>
      </c>
      <c r="B46" t="str">
        <f t="shared" si="13"/>
        <v>Effective Comp.</v>
      </c>
      <c r="C46" s="13">
        <f t="shared" si="1"/>
        <v>0.25689772238009301</v>
      </c>
      <c r="D46" s="13">
        <f t="shared" ref="D46:E46" si="14">V9</f>
        <v>0.355803526347159</v>
      </c>
      <c r="E46" s="13">
        <f t="shared" si="14"/>
        <v>0.31431904817473599</v>
      </c>
    </row>
    <row r="47" spans="1:23">
      <c r="A47" t="str">
        <f t="shared" ref="A47:B47" si="15">A10</f>
        <v>Land Vehicles</v>
      </c>
      <c r="B47" t="str">
        <f t="shared" si="15"/>
        <v>Unlabeled</v>
      </c>
      <c r="C47" s="13">
        <f t="shared" si="1"/>
        <v>4.0622099616061E-4</v>
      </c>
      <c r="D47" s="13">
        <f t="shared" ref="D47:E47" si="16">V10</f>
        <v>3.6510029449673201E-2</v>
      </c>
      <c r="E47" s="13">
        <f t="shared" si="16"/>
        <v>2.9137429825736E-2</v>
      </c>
    </row>
    <row r="48" spans="1:23">
      <c r="A48" t="str">
        <f t="shared" ref="A48:B48" si="17">A11</f>
        <v>Space Systems</v>
      </c>
      <c r="B48" t="str">
        <f t="shared" si="17"/>
        <v>Not Effective Comp.</v>
      </c>
      <c r="C48" s="13">
        <f t="shared" si="1"/>
        <v>0.71804503253055696</v>
      </c>
      <c r="D48" s="13">
        <f t="shared" ref="D48:E48" si="18">V11</f>
        <v>0.60785637797898995</v>
      </c>
      <c r="E48" s="13">
        <f t="shared" si="18"/>
        <v>0.62076414395680402</v>
      </c>
    </row>
    <row r="49" spans="1:9">
      <c r="A49" t="str">
        <f t="shared" ref="A49:B49" si="19">A12</f>
        <v>Space Systems</v>
      </c>
      <c r="B49" t="str">
        <f t="shared" si="19"/>
        <v>Effective Comp.</v>
      </c>
      <c r="C49" s="13">
        <f t="shared" si="1"/>
        <v>0.28195496746944299</v>
      </c>
      <c r="D49" s="13">
        <f t="shared" ref="D49:E49" si="20">V12</f>
        <v>0.38537925751639601</v>
      </c>
      <c r="E49" s="13">
        <f t="shared" si="20"/>
        <v>0.28928305513751001</v>
      </c>
    </row>
    <row r="50" spans="1:9">
      <c r="A50" t="str">
        <f t="shared" ref="A50:B50" si="21">A13</f>
        <v>Space Systems</v>
      </c>
      <c r="B50" t="str">
        <f t="shared" si="21"/>
        <v>Unlabeled</v>
      </c>
      <c r="C50" s="13">
        <f t="shared" si="1"/>
        <v>0</v>
      </c>
      <c r="D50" s="13">
        <f t="shared" ref="D50:E50" si="22">V13</f>
        <v>6.7643645046139202E-3</v>
      </c>
      <c r="E50" s="13">
        <f t="shared" si="22"/>
        <v>8.9952800905686206E-2</v>
      </c>
    </row>
    <row r="51" spans="1:9">
      <c r="A51" t="str">
        <f t="shared" ref="A51:B51" si="23">A14</f>
        <v>Air &amp; Missile_x000D_
Defense</v>
      </c>
      <c r="B51" t="str">
        <f t="shared" si="23"/>
        <v>Not Effective Comp.</v>
      </c>
      <c r="C51" s="13">
        <f t="shared" si="1"/>
        <v>0.74671245148529097</v>
      </c>
      <c r="D51" s="13">
        <f t="shared" ref="D51:E51" si="24">V14</f>
        <v>0.68946066073509404</v>
      </c>
      <c r="E51" s="13">
        <f t="shared" si="24"/>
        <v>0.76578549507653104</v>
      </c>
    </row>
    <row r="52" spans="1:9">
      <c r="A52" t="str">
        <f t="shared" ref="A52:B52" si="25">A15</f>
        <v>Air &amp; Missile_x000D_
Defense</v>
      </c>
      <c r="B52" t="str">
        <f t="shared" si="25"/>
        <v>Effective Comp.</v>
      </c>
      <c r="C52" s="13">
        <f t="shared" si="1"/>
        <v>0.25342219272959698</v>
      </c>
      <c r="D52" s="13">
        <f t="shared" ref="D52:E52" si="26">V15</f>
        <v>0.305575723765804</v>
      </c>
      <c r="E52" s="13">
        <f t="shared" si="26"/>
        <v>0.23207810688028399</v>
      </c>
      <c r="F52" s="70"/>
      <c r="G52" s="70"/>
    </row>
    <row r="53" spans="1:9">
      <c r="A53" t="str">
        <f t="shared" ref="A53:B53" si="27">A16</f>
        <v>Air &amp; Missile_x000D_
Defense</v>
      </c>
      <c r="B53" t="str">
        <f t="shared" si="27"/>
        <v>Unlabeled</v>
      </c>
      <c r="C53" s="13">
        <f t="shared" si="1"/>
        <v>-1.3464421488766E-4</v>
      </c>
      <c r="D53" s="13">
        <f t="shared" ref="D53:E53" si="28">V16</f>
        <v>4.9636154991021296E-3</v>
      </c>
      <c r="E53" s="13">
        <f t="shared" si="28"/>
        <v>2.1363980431844802E-3</v>
      </c>
      <c r="F53" s="69"/>
      <c r="G53" s="69"/>
      <c r="H53" s="13"/>
      <c r="I53" s="13"/>
    </row>
    <row r="54" spans="1:9">
      <c r="A54" t="str">
        <f t="shared" ref="A54:B54" si="29">A17</f>
        <v>Ordnance &amp;_x000D_
Missiles</v>
      </c>
      <c r="B54" t="str">
        <f t="shared" si="29"/>
        <v>Not Effective Comp.</v>
      </c>
      <c r="C54" s="13">
        <f t="shared" si="1"/>
        <v>0.76128973331171401</v>
      </c>
      <c r="D54" s="13">
        <f t="shared" ref="D54:E54" si="30">V17</f>
        <v>0.84140155508305703</v>
      </c>
      <c r="E54" s="13">
        <f t="shared" si="30"/>
        <v>0.86185914068157699</v>
      </c>
      <c r="F54" s="69"/>
      <c r="G54" s="69"/>
      <c r="H54" s="13"/>
      <c r="I54" s="13"/>
    </row>
    <row r="55" spans="1:9">
      <c r="A55" t="str">
        <f t="shared" ref="A55:B55" si="31">A18</f>
        <v>Ordnance &amp;_x000D_
Missiles</v>
      </c>
      <c r="B55" t="str">
        <f t="shared" si="31"/>
        <v>Effective Comp.</v>
      </c>
      <c r="C55" s="13">
        <f t="shared" si="1"/>
        <v>0.230148827019626</v>
      </c>
      <c r="D55" s="13">
        <f t="shared" ref="D55:E55" si="32">V18</f>
        <v>0.14465895489980601</v>
      </c>
      <c r="E55" s="13">
        <f t="shared" si="32"/>
        <v>0.11445972674197499</v>
      </c>
      <c r="F55" s="69"/>
      <c r="G55" s="69"/>
      <c r="H55" s="13"/>
      <c r="I55" s="13"/>
    </row>
    <row r="56" spans="1:9">
      <c r="A56" t="str">
        <f t="shared" ref="A56:B56" si="33">A19</f>
        <v>Ordnance &amp;_x000D_
Missiles</v>
      </c>
      <c r="B56" t="str">
        <f t="shared" si="33"/>
        <v>Unlabeled</v>
      </c>
      <c r="C56" s="13">
        <f t="shared" si="1"/>
        <v>8.5614396686605494E-3</v>
      </c>
      <c r="D56" s="13">
        <f t="shared" ref="D56:E56" si="34">V19</f>
        <v>1.39394900171366E-2</v>
      </c>
      <c r="E56" s="13">
        <f t="shared" si="34"/>
        <v>2.3681132576448001E-2</v>
      </c>
      <c r="F56" s="69"/>
      <c r="G56" s="69"/>
      <c r="H56" s="13"/>
      <c r="I56" s="13"/>
    </row>
    <row r="57" spans="1:9">
      <c r="A57" t="str">
        <f t="shared" ref="A57:B57" si="35">A20</f>
        <v>Electronics,_x000D_
Comms, &amp; Sensors</v>
      </c>
      <c r="B57" t="str">
        <f t="shared" si="35"/>
        <v>Not Effective Comp.</v>
      </c>
      <c r="C57" s="13">
        <f t="shared" si="1"/>
        <v>0.52586849120386303</v>
      </c>
      <c r="D57" s="13">
        <f t="shared" ref="D57:E57" si="36">V20</f>
        <v>0.52707855990420405</v>
      </c>
      <c r="E57" s="13">
        <f t="shared" si="36"/>
        <v>0.50299358291709695</v>
      </c>
      <c r="F57" s="69"/>
      <c r="G57" s="69"/>
      <c r="H57" s="13"/>
      <c r="I57" s="13"/>
    </row>
    <row r="58" spans="1:9">
      <c r="A58" t="str">
        <f t="shared" ref="A58:B58" si="37">A21</f>
        <v>Electronics,_x000D_
Comms, &amp; Sensors</v>
      </c>
      <c r="B58" t="str">
        <f t="shared" si="37"/>
        <v>Effective Comp.</v>
      </c>
      <c r="C58" s="13">
        <f t="shared" si="1"/>
        <v>0.46328971951623599</v>
      </c>
      <c r="D58" s="13">
        <f t="shared" ref="D58:E58" si="38">V21</f>
        <v>0.45071371414949302</v>
      </c>
      <c r="E58" s="13">
        <f t="shared" si="38"/>
        <v>0.46740555227189101</v>
      </c>
      <c r="F58" s="69"/>
      <c r="G58" s="69"/>
      <c r="H58" s="13"/>
      <c r="I58" s="13"/>
    </row>
    <row r="59" spans="1:9">
      <c r="A59" t="str">
        <f t="shared" ref="A59:B59" si="39">A22</f>
        <v>Electronics,_x000D_
Comms, &amp; Sensors</v>
      </c>
      <c r="B59" t="str">
        <f t="shared" si="39"/>
        <v>Unlabeled</v>
      </c>
      <c r="C59" s="13">
        <f t="shared" si="1"/>
        <v>1.0841789279900401E-2</v>
      </c>
      <c r="D59" s="13">
        <f t="shared" ref="D59:E59" si="40">V22</f>
        <v>2.2207725946302999E-2</v>
      </c>
      <c r="E59" s="13">
        <f t="shared" si="40"/>
        <v>2.9600864811012598E-2</v>
      </c>
      <c r="F59" s="69"/>
      <c r="G59" s="69"/>
      <c r="H59" s="13"/>
      <c r="I59" s="13"/>
    </row>
    <row r="60" spans="1:9">
      <c r="A60" t="str">
        <f t="shared" ref="A60:B60" si="41">A23</f>
        <v>Facilities &amp;_x000D_
Construction</v>
      </c>
      <c r="B60" t="str">
        <f t="shared" si="41"/>
        <v>Not Effective Comp.</v>
      </c>
      <c r="C60" s="13">
        <f t="shared" si="1"/>
        <v>0.23633387262717101</v>
      </c>
      <c r="D60" s="13">
        <f t="shared" ref="D60:E60" si="42">V23</f>
        <v>0.23278490479057601</v>
      </c>
      <c r="E60" s="13">
        <f t="shared" si="42"/>
        <v>0.23829841286255299</v>
      </c>
      <c r="F60" s="70"/>
      <c r="G60" s="70"/>
    </row>
    <row r="61" spans="1:9">
      <c r="A61" t="str">
        <f t="shared" ref="A61:B61" si="43">A24</f>
        <v>Facilities &amp;_x000D_
Construction</v>
      </c>
      <c r="B61" t="str">
        <f t="shared" si="43"/>
        <v>Effective Comp.</v>
      </c>
      <c r="C61" s="13">
        <f t="shared" si="1"/>
        <v>0.75197522387890303</v>
      </c>
      <c r="D61" s="13">
        <f t="shared" ref="D61:E61" si="44">V24</f>
        <v>0.72023548714710794</v>
      </c>
      <c r="E61" s="13">
        <f t="shared" si="44"/>
        <v>0.71175319105754198</v>
      </c>
      <c r="F61" s="70"/>
      <c r="G61" s="70"/>
    </row>
    <row r="62" spans="1:9">
      <c r="A62" t="str">
        <f t="shared" ref="A62:B62" si="45">A25</f>
        <v>Facilities &amp;_x000D_
Construction</v>
      </c>
      <c r="B62" t="str">
        <f t="shared" si="45"/>
        <v>Unlabeled</v>
      </c>
      <c r="C62" s="13">
        <f t="shared" si="1"/>
        <v>1.1690903493926E-2</v>
      </c>
      <c r="D62" s="13">
        <f t="shared" ref="D62:E62" si="46">V25</f>
        <v>4.6979608062315902E-2</v>
      </c>
      <c r="E62" s="13">
        <f t="shared" si="46"/>
        <v>4.99483960799047E-2</v>
      </c>
      <c r="F62" s="70"/>
      <c r="G62" s="70"/>
    </row>
    <row r="63" spans="1:9">
      <c r="A63" t="str">
        <f t="shared" ref="A63:B63" si="47">A26</f>
        <v>Other Products</v>
      </c>
      <c r="B63" t="str">
        <f t="shared" si="47"/>
        <v>Not Effective Comp.</v>
      </c>
      <c r="C63" s="13">
        <f t="shared" si="1"/>
        <v>0.13359192436325901</v>
      </c>
      <c r="D63" s="13">
        <f t="shared" ref="D63:E63" si="48">V26</f>
        <v>0.17596131616139299</v>
      </c>
      <c r="E63" s="13">
        <f t="shared" si="48"/>
        <v>0.27700621089756799</v>
      </c>
    </row>
    <row r="64" spans="1:9">
      <c r="A64" t="str">
        <f t="shared" ref="A64:B64" si="49">A27</f>
        <v>Other Products</v>
      </c>
      <c r="B64" t="str">
        <f t="shared" si="49"/>
        <v>Effective Comp.</v>
      </c>
      <c r="C64" s="13">
        <f t="shared" si="1"/>
        <v>0.83249794462234505</v>
      </c>
      <c r="D64" s="13">
        <f t="shared" ref="D64:E64" si="50">V27</f>
        <v>0.43224612607819601</v>
      </c>
      <c r="E64" s="13">
        <f t="shared" si="50"/>
        <v>0.31610247224814197</v>
      </c>
    </row>
    <row r="65" spans="1:5">
      <c r="A65" t="str">
        <f t="shared" ref="A65:B65" si="51">A28</f>
        <v>Other Products</v>
      </c>
      <c r="B65" t="str">
        <f t="shared" si="51"/>
        <v>Unlabeled</v>
      </c>
      <c r="C65" s="13">
        <f t="shared" si="1"/>
        <v>3.3910131014395502E-2</v>
      </c>
      <c r="D65" s="13">
        <f t="shared" ref="D65:E65" si="52">V28</f>
        <v>0.391792557760411</v>
      </c>
      <c r="E65" s="13">
        <f t="shared" si="52"/>
        <v>0.40689131685428898</v>
      </c>
    </row>
    <row r="66" spans="1:5">
      <c r="A66" t="str">
        <f t="shared" ref="A66:B66" si="53">A29</f>
        <v>Other Services</v>
      </c>
      <c r="B66" t="str">
        <f t="shared" si="53"/>
        <v>Not Effective Comp.</v>
      </c>
      <c r="C66" s="13">
        <f t="shared" si="1"/>
        <v>0.16066983796620099</v>
      </c>
      <c r="D66" s="13">
        <f t="shared" ref="D66:E66" si="54">V29</f>
        <v>0.18041823609961799</v>
      </c>
      <c r="E66" s="13">
        <f t="shared" si="54"/>
        <v>0.17727215683854999</v>
      </c>
    </row>
    <row r="67" spans="1:5">
      <c r="A67" t="str">
        <f t="shared" ref="A67:B67" si="55">A30</f>
        <v>Other Services</v>
      </c>
      <c r="B67" t="str">
        <f t="shared" si="55"/>
        <v>Effective Comp.</v>
      </c>
      <c r="C67" s="13">
        <f t="shared" si="1"/>
        <v>0.80951757962434401</v>
      </c>
      <c r="D67" s="13">
        <f t="shared" ref="D67:E67" si="56">V30</f>
        <v>0.80078657891896399</v>
      </c>
      <c r="E67" s="13">
        <f t="shared" si="56"/>
        <v>0.81075154157503704</v>
      </c>
    </row>
    <row r="68" spans="1:5">
      <c r="A68" t="str">
        <f t="shared" ref="A68:B68" si="57">A31</f>
        <v>Other Services</v>
      </c>
      <c r="B68" t="str">
        <f t="shared" si="57"/>
        <v>Unlabeled</v>
      </c>
      <c r="C68" s="13">
        <f t="shared" si="1"/>
        <v>2.98125824094547E-2</v>
      </c>
      <c r="D68" s="13">
        <f t="shared" ref="D68:E68" si="58">V31</f>
        <v>1.8795184981417801E-2</v>
      </c>
      <c r="E68" s="13">
        <f t="shared" si="58"/>
        <v>1.1976301586412301E-2</v>
      </c>
    </row>
    <row r="69" spans="1:5">
      <c r="A69" t="str">
        <f t="shared" ref="A69:B69" si="59">A32</f>
        <v>Other Knowledge_x000D_
Based</v>
      </c>
      <c r="B69" t="str">
        <f t="shared" si="59"/>
        <v>Not Effective Comp.</v>
      </c>
      <c r="C69" s="13">
        <f t="shared" si="1"/>
        <v>0.405059134703674</v>
      </c>
      <c r="D69" s="13">
        <f t="shared" ref="D69:E69" si="60">V32</f>
        <v>0.44930998834439301</v>
      </c>
      <c r="E69" s="13">
        <f t="shared" si="60"/>
        <v>0.44675586056170302</v>
      </c>
    </row>
    <row r="70" spans="1:5">
      <c r="A70" t="str">
        <f t="shared" ref="A70:B70" si="61">A33</f>
        <v>Other Knowledge_x000D_
Based</v>
      </c>
      <c r="B70" t="str">
        <f t="shared" si="61"/>
        <v>Effective Comp.</v>
      </c>
      <c r="C70" s="13">
        <f t="shared" si="1"/>
        <v>0.58902765200639995</v>
      </c>
      <c r="D70" s="13">
        <f t="shared" ref="D70:E70" si="62">V33</f>
        <v>0.50577970176336295</v>
      </c>
      <c r="E70" s="13">
        <f t="shared" si="62"/>
        <v>0.51385946874456701</v>
      </c>
    </row>
    <row r="71" spans="1:5">
      <c r="A71" t="str">
        <f t="shared" ref="A71:B71" si="63">A34</f>
        <v>Other Knowledge_x000D_
Based</v>
      </c>
      <c r="B71" t="str">
        <f t="shared" si="63"/>
        <v>Unlabeled</v>
      </c>
      <c r="C71" s="13">
        <f t="shared" si="1"/>
        <v>5.9132132899260897E-3</v>
      </c>
      <c r="D71" s="13">
        <f t="shared" ref="D71:E71" si="64">V34</f>
        <v>4.4910309892243497E-2</v>
      </c>
      <c r="E71" s="13">
        <f t="shared" si="64"/>
        <v>3.9384670693729397E-2</v>
      </c>
    </row>
    <row r="72" spans="1:5">
      <c r="C72" s="13"/>
      <c r="D72" s="13"/>
      <c r="E72" s="13"/>
    </row>
    <row r="73" spans="1:5">
      <c r="C73" s="13"/>
      <c r="D73" s="13"/>
      <c r="E73" s="13"/>
    </row>
    <row r="74" spans="1:5">
      <c r="C74" s="13"/>
      <c r="D74" s="13"/>
      <c r="E74" s="13"/>
    </row>
    <row r="75" spans="1:5">
      <c r="C75" s="13"/>
      <c r="D75" s="13"/>
      <c r="E75" s="13"/>
    </row>
    <row r="76" spans="1:5">
      <c r="C76" s="13"/>
      <c r="D76" s="13"/>
      <c r="E76" s="13"/>
    </row>
    <row r="77" spans="1:5">
      <c r="C77" s="13"/>
      <c r="D77" s="13"/>
      <c r="E77" s="13"/>
    </row>
    <row r="78" spans="1:5">
      <c r="C78" s="13"/>
      <c r="D78" s="13"/>
      <c r="E78" s="13"/>
    </row>
    <row r="79" spans="1:5">
      <c r="C79" s="13"/>
      <c r="D79" s="13"/>
      <c r="E79" s="13"/>
    </row>
    <row r="80" spans="1:5">
      <c r="C80" s="13"/>
      <c r="D80" s="13"/>
      <c r="E80" s="1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1998-DA0A-4B07-A21D-E13BCADC7E0D}">
  <sheetPr>
    <tabColor rgb="FFFFFF00"/>
  </sheetPr>
  <dimension ref="A1:W42"/>
  <sheetViews>
    <sheetView zoomScale="70" zoomScaleNormal="70" workbookViewId="0">
      <selection activeCell="A25" sqref="A25:B42"/>
    </sheetView>
  </sheetViews>
  <sheetFormatPr defaultColWidth="18.7109375" defaultRowHeight="15"/>
  <cols>
    <col min="1" max="1" width="17.85546875" bestFit="1" customWidth="1" collapsed="1"/>
    <col min="2" max="2" width="25.140625" bestFit="1" customWidth="1" collapsed="1"/>
    <col min="3" max="4" width="9.7109375" bestFit="1" customWidth="1" collapsed="1"/>
    <col min="5" max="5" width="12.28515625" bestFit="1" customWidth="1" collapsed="1"/>
    <col min="6" max="6" width="12.140625" bestFit="1" customWidth="1" collapsed="1"/>
    <col min="7" max="7" width="12.28515625" bestFit="1" customWidth="1" collapsed="1"/>
    <col min="8" max="8" width="11.85546875" bestFit="1" customWidth="1" collapsed="1"/>
    <col min="9" max="9" width="11.5703125" bestFit="1" customWidth="1" collapsed="1"/>
    <col min="10" max="23" width="6.85546875" bestFit="1" customWidth="1" collapsed="1"/>
  </cols>
  <sheetData>
    <row r="1" spans="1:23">
      <c r="A1" t="s">
        <v>98</v>
      </c>
      <c r="B1" t="s">
        <v>99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</row>
    <row r="2" spans="1:23">
      <c r="A2" t="s">
        <v>7</v>
      </c>
      <c r="B2" t="s">
        <v>100</v>
      </c>
      <c r="C2" s="13">
        <v>0.430700512887503</v>
      </c>
      <c r="D2" s="13">
        <v>0.44122789545045199</v>
      </c>
      <c r="E2" s="13">
        <v>0.46200346037058898</v>
      </c>
      <c r="F2" s="13">
        <v>0.50117423497425095</v>
      </c>
      <c r="G2" s="13">
        <v>0.428571068963855</v>
      </c>
      <c r="H2" s="13">
        <v>0.46273462214952399</v>
      </c>
      <c r="I2" s="13">
        <v>0.47508495278961299</v>
      </c>
      <c r="J2" s="13">
        <v>0.51790713850367198</v>
      </c>
      <c r="K2" s="13">
        <v>0.54230926505383403</v>
      </c>
      <c r="L2" s="13">
        <v>0.478756427002963</v>
      </c>
      <c r="M2" s="13">
        <v>0.467572483739083</v>
      </c>
      <c r="N2" s="13">
        <v>0.47732918606026198</v>
      </c>
      <c r="O2" s="13">
        <v>0.45134636995252603</v>
      </c>
      <c r="P2" s="13">
        <v>0.41905664051330599</v>
      </c>
      <c r="Q2" s="13">
        <v>0.42403716294460098</v>
      </c>
      <c r="R2" s="13">
        <v>0.47036391623579898</v>
      </c>
      <c r="S2" s="13">
        <v>0.48868656331402199</v>
      </c>
      <c r="T2" s="13">
        <v>0.49087087718237399</v>
      </c>
      <c r="U2" s="13">
        <v>0.46412822638864198</v>
      </c>
      <c r="V2" s="13">
        <v>0.47070075842037801</v>
      </c>
      <c r="W2" s="13">
        <v>0.47095991179500502</v>
      </c>
    </row>
    <row r="3" spans="1:23">
      <c r="A3" t="s">
        <v>7</v>
      </c>
      <c r="B3" t="s">
        <v>101</v>
      </c>
      <c r="C3" s="13">
        <v>0.52597780779958903</v>
      </c>
      <c r="D3" s="13">
        <v>0.50649634783677699</v>
      </c>
      <c r="E3" s="13">
        <v>0.47537698116711002</v>
      </c>
      <c r="F3" s="13">
        <v>0.43752149676985902</v>
      </c>
      <c r="G3" s="13">
        <v>0.50026975779369598</v>
      </c>
      <c r="H3" s="13">
        <v>0.50349727167180303</v>
      </c>
      <c r="I3" s="13">
        <v>0.50133649704134298</v>
      </c>
      <c r="J3" s="13">
        <v>0.47558610055904799</v>
      </c>
      <c r="K3" s="13">
        <v>0.44787834140767802</v>
      </c>
      <c r="L3" s="13">
        <v>0.51077105524421695</v>
      </c>
      <c r="M3" s="13">
        <v>0.50415064459374004</v>
      </c>
      <c r="N3" s="13">
        <v>0.49198874453902303</v>
      </c>
      <c r="O3" s="13">
        <v>0.52140345952369005</v>
      </c>
      <c r="P3" s="13">
        <v>0.54836215450803805</v>
      </c>
      <c r="Q3" s="13">
        <v>0.55648480830352298</v>
      </c>
      <c r="R3" s="13">
        <v>0.51325235422466498</v>
      </c>
      <c r="S3" s="13">
        <v>0.49644422798250198</v>
      </c>
      <c r="T3" s="13">
        <v>0.49598632270432302</v>
      </c>
      <c r="U3" s="13">
        <v>0.386800069879848</v>
      </c>
      <c r="V3" s="13">
        <v>0.49795750500229302</v>
      </c>
      <c r="W3" s="13">
        <v>0.49561912975011901</v>
      </c>
    </row>
    <row r="4" spans="1:23">
      <c r="A4" t="s">
        <v>7</v>
      </c>
      <c r="B4" t="s">
        <v>51</v>
      </c>
      <c r="C4" s="13">
        <v>4.3321679312907702E-2</v>
      </c>
      <c r="D4" s="13">
        <v>5.2275756712771501E-2</v>
      </c>
      <c r="E4" s="13">
        <v>6.2619558462301106E-2</v>
      </c>
      <c r="F4" s="13">
        <v>6.1304268255890103E-2</v>
      </c>
      <c r="G4" s="13">
        <v>7.1159173242448401E-2</v>
      </c>
      <c r="H4" s="13">
        <v>3.3768106178673298E-2</v>
      </c>
      <c r="I4" s="13">
        <v>2.3578550169044199E-2</v>
      </c>
      <c r="J4" s="13">
        <v>6.5067609372798704E-3</v>
      </c>
      <c r="K4" s="13">
        <v>9.8123935384871897E-3</v>
      </c>
      <c r="L4" s="13">
        <v>1.04725177528204E-2</v>
      </c>
      <c r="M4" s="13">
        <v>2.8276871667177701E-2</v>
      </c>
      <c r="N4" s="13">
        <v>3.06820694007157E-2</v>
      </c>
      <c r="O4" s="13">
        <v>2.7250170523784499E-2</v>
      </c>
      <c r="P4" s="13">
        <v>3.2581204978656297E-2</v>
      </c>
      <c r="Q4" s="13">
        <v>1.94780287518754E-2</v>
      </c>
      <c r="R4" s="13">
        <v>1.6383729539535499E-2</v>
      </c>
      <c r="S4" s="13">
        <v>1.4869208703476499E-2</v>
      </c>
      <c r="T4" s="13">
        <v>1.31428001133019E-2</v>
      </c>
      <c r="U4" s="13">
        <v>0.14907170373150999</v>
      </c>
      <c r="V4" s="13">
        <v>3.1341736577329499E-2</v>
      </c>
      <c r="W4" s="13">
        <v>3.3420958454876297E-2</v>
      </c>
    </row>
    <row r="5" spans="1:23">
      <c r="A5" t="s">
        <v>12</v>
      </c>
      <c r="B5" t="s">
        <v>100</v>
      </c>
      <c r="C5" s="13">
        <v>0.54382842995460801</v>
      </c>
      <c r="D5" s="13">
        <v>0.61098639112646602</v>
      </c>
      <c r="E5" s="13">
        <v>0.544758696817087</v>
      </c>
      <c r="F5" s="13">
        <v>0.54625257214858203</v>
      </c>
      <c r="G5" s="13">
        <v>0.58269452968312996</v>
      </c>
      <c r="H5" s="13">
        <v>0.57158624479470599</v>
      </c>
      <c r="I5" s="13">
        <v>0.59167238848992498</v>
      </c>
      <c r="J5" s="13">
        <v>0.57422046981053398</v>
      </c>
      <c r="K5" s="13">
        <v>0.565912689989021</v>
      </c>
      <c r="L5" s="13">
        <v>0.58595690296208602</v>
      </c>
      <c r="M5" s="13">
        <v>0.57719855148563304</v>
      </c>
      <c r="N5" s="13">
        <v>0.62034058117064905</v>
      </c>
      <c r="O5" s="13">
        <v>0.63949568650263</v>
      </c>
      <c r="P5" s="13">
        <v>0.66406845955416105</v>
      </c>
      <c r="Q5" s="13">
        <v>0.63084988269570796</v>
      </c>
      <c r="R5" s="13">
        <v>0.63854191592569198</v>
      </c>
      <c r="S5" s="13">
        <v>0.651140535906229</v>
      </c>
      <c r="T5" s="13">
        <v>0.688830687900717</v>
      </c>
      <c r="U5" s="13">
        <v>0.64908371759129102</v>
      </c>
      <c r="V5" s="13">
        <v>0.65930539098074803</v>
      </c>
      <c r="W5" s="13">
        <v>0.69658037640110304</v>
      </c>
    </row>
    <row r="6" spans="1:23">
      <c r="A6" t="s">
        <v>12</v>
      </c>
      <c r="B6" t="s">
        <v>101</v>
      </c>
      <c r="C6" s="13">
        <v>0.40564779695866399</v>
      </c>
      <c r="D6" s="13">
        <v>0.34284744232727399</v>
      </c>
      <c r="E6" s="13">
        <v>0.38107174207903299</v>
      </c>
      <c r="F6" s="13">
        <v>0.39637646785349701</v>
      </c>
      <c r="G6" s="13">
        <v>0.36831635723345302</v>
      </c>
      <c r="H6" s="13">
        <v>0.410492349469467</v>
      </c>
      <c r="I6" s="13">
        <v>0.39489452643429401</v>
      </c>
      <c r="J6" s="13">
        <v>0.42089482316280502</v>
      </c>
      <c r="K6" s="13">
        <v>0.426290590499111</v>
      </c>
      <c r="L6" s="13">
        <v>0.41020467691395601</v>
      </c>
      <c r="M6" s="13">
        <v>0.42024405330937598</v>
      </c>
      <c r="N6" s="13">
        <v>0.37820739091025102</v>
      </c>
      <c r="O6" s="13">
        <v>0.358762497588689</v>
      </c>
      <c r="P6" s="13">
        <v>0.33430511007979102</v>
      </c>
      <c r="Q6" s="13">
        <v>0.36457653294387798</v>
      </c>
      <c r="R6" s="13">
        <v>0.358644844512224</v>
      </c>
      <c r="S6" s="13">
        <v>0.34610706631044202</v>
      </c>
      <c r="T6" s="13">
        <v>0.306100486094177</v>
      </c>
      <c r="U6" s="13">
        <v>0.27195601891203097</v>
      </c>
      <c r="V6" s="13">
        <v>0.32816367016107401</v>
      </c>
      <c r="W6" s="13">
        <v>0.28765517977509403</v>
      </c>
    </row>
    <row r="7" spans="1:23">
      <c r="A7" t="s">
        <v>12</v>
      </c>
      <c r="B7" t="s">
        <v>51</v>
      </c>
      <c r="C7" s="13">
        <v>5.0523773086728202E-2</v>
      </c>
      <c r="D7" s="13">
        <v>4.6166166546260302E-2</v>
      </c>
      <c r="E7" s="13">
        <v>7.4169561103879206E-2</v>
      </c>
      <c r="F7" s="13">
        <v>5.7370959997921897E-2</v>
      </c>
      <c r="G7" s="13">
        <v>4.8989113083416698E-2</v>
      </c>
      <c r="H7" s="13">
        <v>1.7921405735827001E-2</v>
      </c>
      <c r="I7" s="13">
        <v>1.3433085075780799E-2</v>
      </c>
      <c r="J7" s="13">
        <v>4.8847070266605803E-3</v>
      </c>
      <c r="K7" s="13">
        <v>7.7967195118683903E-3</v>
      </c>
      <c r="L7" s="13">
        <v>3.8384201239579298E-3</v>
      </c>
      <c r="M7" s="13">
        <v>2.5573952049905298E-3</v>
      </c>
      <c r="N7" s="13">
        <v>1.4520279190996101E-3</v>
      </c>
      <c r="O7" s="13">
        <v>1.7418159086813299E-3</v>
      </c>
      <c r="P7" s="13">
        <v>1.6264303660480199E-3</v>
      </c>
      <c r="Q7" s="13">
        <v>4.5735843604143003E-3</v>
      </c>
      <c r="R7" s="13">
        <v>2.8132395620846101E-3</v>
      </c>
      <c r="S7" s="13">
        <v>2.7523977833292502E-3</v>
      </c>
      <c r="T7" s="13">
        <v>5.0688260051066098E-3</v>
      </c>
      <c r="U7" s="13">
        <v>7.8960263496677605E-2</v>
      </c>
      <c r="V7" s="13">
        <v>1.25309388581784E-2</v>
      </c>
      <c r="W7" s="13">
        <v>1.57644438238029E-2</v>
      </c>
    </row>
    <row r="8" spans="1:23">
      <c r="A8" t="s">
        <v>6</v>
      </c>
      <c r="B8" t="s">
        <v>100</v>
      </c>
      <c r="C8" s="13">
        <v>0.49909087326537099</v>
      </c>
      <c r="D8" s="13">
        <v>0.49967218177628703</v>
      </c>
      <c r="E8" s="13">
        <v>0.51434329576280802</v>
      </c>
      <c r="F8" s="13">
        <v>0.54593492099643004</v>
      </c>
      <c r="G8" s="13">
        <v>0.52383678437927295</v>
      </c>
      <c r="H8" s="13">
        <v>0.539097077542949</v>
      </c>
      <c r="I8" s="13">
        <v>0.57691595493779102</v>
      </c>
      <c r="J8" s="13">
        <v>0.58636848037915501</v>
      </c>
      <c r="K8" s="13">
        <v>0.584398087228305</v>
      </c>
      <c r="L8" s="13">
        <v>0.61212150007128596</v>
      </c>
      <c r="M8" s="13">
        <v>0.62284800714662703</v>
      </c>
      <c r="N8" s="13">
        <v>0.63679482880722904</v>
      </c>
      <c r="O8" s="13">
        <v>0.66257586109351496</v>
      </c>
      <c r="P8" s="13">
        <v>0.64750148312991396</v>
      </c>
      <c r="Q8" s="13">
        <v>0.61941324761569505</v>
      </c>
      <c r="R8" s="13">
        <v>0.66018333818191399</v>
      </c>
      <c r="S8" s="13">
        <v>0.65263321602002899</v>
      </c>
      <c r="T8" s="13">
        <v>0.62556852155746201</v>
      </c>
      <c r="U8" s="13">
        <v>0.62962156506059497</v>
      </c>
      <c r="V8" s="13">
        <v>0.63245034198157202</v>
      </c>
      <c r="W8" s="13">
        <v>0.67021617751917295</v>
      </c>
    </row>
    <row r="9" spans="1:23">
      <c r="A9" t="s">
        <v>6</v>
      </c>
      <c r="B9" t="s">
        <v>101</v>
      </c>
      <c r="C9" s="13">
        <v>0.46429677655199297</v>
      </c>
      <c r="D9" s="13">
        <v>0.45508634922581298</v>
      </c>
      <c r="E9" s="13">
        <v>0.426653787910167</v>
      </c>
      <c r="F9" s="13">
        <v>0.36761136718257098</v>
      </c>
      <c r="G9" s="13">
        <v>0.39674841235849101</v>
      </c>
      <c r="H9" s="13">
        <v>0.40040037325511202</v>
      </c>
      <c r="I9" s="13">
        <v>0.37420101881690698</v>
      </c>
      <c r="J9" s="13">
        <v>0.40988226435248998</v>
      </c>
      <c r="K9" s="13">
        <v>0.41026006603036402</v>
      </c>
      <c r="L9" s="13">
        <v>0.38395741562003899</v>
      </c>
      <c r="M9" s="13">
        <v>0.37420417051284499</v>
      </c>
      <c r="N9" s="13">
        <v>0.36034625974359602</v>
      </c>
      <c r="O9" s="13">
        <v>0.33338059868701497</v>
      </c>
      <c r="P9" s="13">
        <v>0.348168357268412</v>
      </c>
      <c r="Q9" s="13">
        <v>0.37659525437251101</v>
      </c>
      <c r="R9" s="13">
        <v>0.33636741377512902</v>
      </c>
      <c r="S9" s="13">
        <v>0.344152194493268</v>
      </c>
      <c r="T9" s="13">
        <v>0.36537538117796098</v>
      </c>
      <c r="U9" s="13">
        <v>0.29023460187266098</v>
      </c>
      <c r="V9" s="13">
        <v>0.34695046233494897</v>
      </c>
      <c r="W9" s="13">
        <v>0.30293390372197598</v>
      </c>
    </row>
    <row r="10" spans="1:23">
      <c r="A10" t="s">
        <v>6</v>
      </c>
      <c r="B10" t="s">
        <v>51</v>
      </c>
      <c r="C10" s="13">
        <v>3.6612350182635901E-2</v>
      </c>
      <c r="D10" s="13">
        <v>4.5241468997899797E-2</v>
      </c>
      <c r="E10" s="13">
        <v>5.9002916327025298E-2</v>
      </c>
      <c r="F10" s="13">
        <v>8.6453711820999299E-2</v>
      </c>
      <c r="G10" s="13">
        <v>7.94148032622361E-2</v>
      </c>
      <c r="H10" s="13">
        <v>6.05025492019391E-2</v>
      </c>
      <c r="I10" s="13">
        <v>4.88830262453019E-2</v>
      </c>
      <c r="J10" s="13">
        <v>3.7492552683556701E-3</v>
      </c>
      <c r="K10" s="13">
        <v>5.3418467413313703E-3</v>
      </c>
      <c r="L10" s="13">
        <v>3.9210843086754698E-3</v>
      </c>
      <c r="M10" s="13">
        <v>2.9478223405278899E-3</v>
      </c>
      <c r="N10" s="13">
        <v>2.8589114491745999E-3</v>
      </c>
      <c r="O10" s="13">
        <v>4.0435402194704999E-3</v>
      </c>
      <c r="P10" s="13">
        <v>4.3301596016741099E-3</v>
      </c>
      <c r="Q10" s="13">
        <v>3.9914980117942197E-3</v>
      </c>
      <c r="R10" s="13">
        <v>3.4492480429564902E-3</v>
      </c>
      <c r="S10" s="13">
        <v>3.2145894867029699E-3</v>
      </c>
      <c r="T10" s="13">
        <v>9.0560972645764605E-3</v>
      </c>
      <c r="U10" s="13">
        <v>8.01438330667434E-2</v>
      </c>
      <c r="V10" s="13">
        <v>2.05991956834791E-2</v>
      </c>
      <c r="W10" s="13">
        <v>2.6849918758850299E-2</v>
      </c>
    </row>
    <row r="11" spans="1:23">
      <c r="A11" t="s">
        <v>9</v>
      </c>
      <c r="B11" t="s">
        <v>100</v>
      </c>
      <c r="C11" s="13">
        <v>0.15876040561983501</v>
      </c>
      <c r="D11" s="13">
        <v>0.15917908492071201</v>
      </c>
      <c r="E11" s="13">
        <v>0.18875722747548801</v>
      </c>
      <c r="F11" s="13">
        <v>0.20586620603542799</v>
      </c>
      <c r="G11" s="13">
        <v>0.161182052111704</v>
      </c>
      <c r="H11" s="13">
        <v>0.160651746093422</v>
      </c>
      <c r="I11" s="13">
        <v>0.14264367476738599</v>
      </c>
      <c r="J11" s="13">
        <v>0.13453607747228499</v>
      </c>
      <c r="K11" s="13">
        <v>0.20052561400017599</v>
      </c>
      <c r="L11" s="13">
        <v>0.213696509146758</v>
      </c>
      <c r="M11" s="13">
        <v>0.31869744516309201</v>
      </c>
      <c r="N11" s="13">
        <v>0.26497921212293302</v>
      </c>
      <c r="O11" s="13">
        <v>0.227170783916224</v>
      </c>
      <c r="P11" s="13">
        <v>0.25930569352633998</v>
      </c>
      <c r="Q11" s="13">
        <v>0.234072031644285</v>
      </c>
      <c r="R11" s="13">
        <v>0.24933240357343101</v>
      </c>
      <c r="S11" s="13">
        <v>0.287112457765065</v>
      </c>
      <c r="T11" s="13">
        <v>0.29402674864477402</v>
      </c>
      <c r="U11" s="13">
        <v>0.29211379491874401</v>
      </c>
      <c r="V11" s="13">
        <v>0.38561817040010499</v>
      </c>
      <c r="W11" s="13">
        <v>0.40986398558667098</v>
      </c>
    </row>
    <row r="12" spans="1:23">
      <c r="A12" t="s">
        <v>9</v>
      </c>
      <c r="B12" t="s">
        <v>101</v>
      </c>
      <c r="C12" s="13">
        <v>0.79884363206884901</v>
      </c>
      <c r="D12" s="13">
        <v>0.78751998021649305</v>
      </c>
      <c r="E12" s="13">
        <v>0.70214308110872403</v>
      </c>
      <c r="F12" s="13">
        <v>0.72337987581945395</v>
      </c>
      <c r="G12" s="13">
        <v>0.76250449349625604</v>
      </c>
      <c r="H12" s="13">
        <v>0.77429621103666502</v>
      </c>
      <c r="I12" s="13">
        <v>0.83026811140368895</v>
      </c>
      <c r="J12" s="13">
        <v>0.86225626209254602</v>
      </c>
      <c r="K12" s="13">
        <v>0.797350504177195</v>
      </c>
      <c r="L12" s="13">
        <v>0.78501579240793895</v>
      </c>
      <c r="M12" s="13">
        <v>0.68021898769135802</v>
      </c>
      <c r="N12" s="13">
        <v>0.72949142884294205</v>
      </c>
      <c r="O12" s="13">
        <v>0.77067220194052</v>
      </c>
      <c r="P12" s="13">
        <v>0.73697636671334898</v>
      </c>
      <c r="Q12" s="13">
        <v>0.71125334132861895</v>
      </c>
      <c r="R12" s="13">
        <v>0.72136080217147802</v>
      </c>
      <c r="S12" s="13">
        <v>0.63798574756054605</v>
      </c>
      <c r="T12" s="13">
        <v>0.64720640818530495</v>
      </c>
      <c r="U12" s="13">
        <v>0.144328292333499</v>
      </c>
      <c r="V12" s="13">
        <v>0.35007510299570499</v>
      </c>
      <c r="W12" s="13">
        <v>0.31500400005672702</v>
      </c>
    </row>
    <row r="13" spans="1:23">
      <c r="A13" t="s">
        <v>9</v>
      </c>
      <c r="B13" t="s">
        <v>51</v>
      </c>
      <c r="C13" s="13">
        <v>4.2395962311315899E-2</v>
      </c>
      <c r="D13" s="13">
        <v>5.3300934862794497E-2</v>
      </c>
      <c r="E13" s="13">
        <v>0.109099691415787</v>
      </c>
      <c r="F13" s="13">
        <v>7.0753918145118097E-2</v>
      </c>
      <c r="G13" s="13">
        <v>7.6313454392040098E-2</v>
      </c>
      <c r="H13" s="13">
        <v>6.5052042869912702E-2</v>
      </c>
      <c r="I13" s="13">
        <v>2.70882138289254E-2</v>
      </c>
      <c r="J13" s="13">
        <v>3.2076604351688001E-3</v>
      </c>
      <c r="K13" s="13">
        <v>2.1238818226286798E-3</v>
      </c>
      <c r="L13" s="13">
        <v>1.2876984453034201E-3</v>
      </c>
      <c r="M13" s="13">
        <v>1.0835671455501001E-3</v>
      </c>
      <c r="N13" s="13">
        <v>5.5293590341254899E-3</v>
      </c>
      <c r="O13" s="13">
        <v>2.1570141432563899E-3</v>
      </c>
      <c r="P13" s="13">
        <v>3.7179397603105098E-3</v>
      </c>
      <c r="Q13" s="13">
        <v>5.46746270270961E-2</v>
      </c>
      <c r="R13" s="13">
        <v>2.9306794255091299E-2</v>
      </c>
      <c r="S13" s="13">
        <v>7.49017946743889E-2</v>
      </c>
      <c r="T13" s="13">
        <v>5.8766843169920799E-2</v>
      </c>
      <c r="U13" s="13">
        <v>0.56355791274775702</v>
      </c>
      <c r="V13" s="13">
        <v>0.26430672660419102</v>
      </c>
      <c r="W13" s="13">
        <v>0.27513201435660201</v>
      </c>
    </row>
    <row r="14" spans="1:23">
      <c r="A14" t="s">
        <v>10</v>
      </c>
      <c r="B14" t="s">
        <v>100</v>
      </c>
      <c r="C14" s="13">
        <v>7.8484624270466499E-2</v>
      </c>
      <c r="D14" s="13">
        <v>9.0630074089021101E-2</v>
      </c>
      <c r="E14" s="13">
        <v>8.3712400875068593E-2</v>
      </c>
      <c r="F14" s="13">
        <v>0.18526490920761801</v>
      </c>
      <c r="G14" s="13">
        <v>0.20550775130603599</v>
      </c>
      <c r="H14" s="13">
        <v>0.23274784314022101</v>
      </c>
      <c r="I14" s="13">
        <v>0.28371856479971702</v>
      </c>
      <c r="J14" s="13">
        <v>0.41414833497402798</v>
      </c>
      <c r="K14" s="13">
        <v>0.53348627755806699</v>
      </c>
      <c r="L14" s="13">
        <v>0.57360032823651597</v>
      </c>
      <c r="M14" s="13">
        <v>0.70709558799551098</v>
      </c>
      <c r="N14" s="13">
        <v>0.64827666515125304</v>
      </c>
      <c r="O14" s="13">
        <v>0.69270770625203104</v>
      </c>
      <c r="P14" s="13">
        <v>0.77371169330196898</v>
      </c>
      <c r="Q14" s="13">
        <v>0.65711258426369901</v>
      </c>
      <c r="R14" s="13">
        <v>0.61606665990309795</v>
      </c>
      <c r="S14" s="13">
        <v>0.63611659804961895</v>
      </c>
      <c r="T14" s="13">
        <v>0.64752319963249205</v>
      </c>
      <c r="U14" s="13">
        <v>0.559686702892636</v>
      </c>
      <c r="V14" s="13">
        <v>0.66684216618495296</v>
      </c>
      <c r="W14" s="13">
        <v>0.77740372106641298</v>
      </c>
    </row>
    <row r="15" spans="1:23">
      <c r="A15" t="s">
        <v>10</v>
      </c>
      <c r="B15" t="s">
        <v>101</v>
      </c>
      <c r="C15" s="13">
        <v>0.91690632225531399</v>
      </c>
      <c r="D15" s="13">
        <v>0.90357117290321198</v>
      </c>
      <c r="E15" s="13">
        <v>0.90538068595082499</v>
      </c>
      <c r="F15" s="13">
        <v>0.80547915506079404</v>
      </c>
      <c r="G15" s="13">
        <v>0.79084970866759197</v>
      </c>
      <c r="H15" s="13">
        <v>0.76466995095137902</v>
      </c>
      <c r="I15" s="13">
        <v>0.71536999623008901</v>
      </c>
      <c r="J15" s="13">
        <v>0.58222856751525598</v>
      </c>
      <c r="K15" s="13">
        <v>0.43581346051722297</v>
      </c>
      <c r="L15" s="13">
        <v>0.40890942273755099</v>
      </c>
      <c r="M15" s="13">
        <v>0.29597911681168099</v>
      </c>
      <c r="N15" s="13">
        <v>0.35093188401953301</v>
      </c>
      <c r="O15" s="13">
        <v>0.30699102771154801</v>
      </c>
      <c r="P15" s="13">
        <v>0.22625431891147799</v>
      </c>
      <c r="Q15" s="13">
        <v>0.343002719596052</v>
      </c>
      <c r="R15" s="13">
        <v>0.384202697068388</v>
      </c>
      <c r="S15" s="13">
        <v>0.363885513992807</v>
      </c>
      <c r="T15" s="13">
        <v>0.35241125571221199</v>
      </c>
      <c r="U15" s="13">
        <v>0.37197402467593899</v>
      </c>
      <c r="V15" s="13">
        <v>0.326948434553748</v>
      </c>
      <c r="W15" s="13">
        <v>0.22004779347611</v>
      </c>
    </row>
    <row r="16" spans="1:23">
      <c r="A16" t="s">
        <v>10</v>
      </c>
      <c r="B16" t="s">
        <v>51</v>
      </c>
      <c r="C16" s="13">
        <v>4.6090534742193601E-3</v>
      </c>
      <c r="D16" s="13">
        <v>5.7987530077673096E-3</v>
      </c>
      <c r="E16" s="13">
        <v>1.09069131741061E-2</v>
      </c>
      <c r="F16" s="13">
        <v>9.2559357315879498E-3</v>
      </c>
      <c r="G16" s="13">
        <v>3.6425400263721702E-3</v>
      </c>
      <c r="H16" s="13">
        <v>2.5822059083995198E-3</v>
      </c>
      <c r="I16" s="13">
        <v>9.1143897019397896E-4</v>
      </c>
      <c r="J16" s="13">
        <v>3.6230975107161899E-3</v>
      </c>
      <c r="K16" s="13">
        <v>3.0700261924709399E-2</v>
      </c>
      <c r="L16" s="13">
        <v>1.7490249025933002E-2</v>
      </c>
      <c r="M16" s="13">
        <v>-3.0747048071919302E-3</v>
      </c>
      <c r="N16" s="13">
        <v>7.91450829213456E-4</v>
      </c>
      <c r="O16" s="13">
        <v>3.0126603642165601E-4</v>
      </c>
      <c r="P16" s="13">
        <v>3.3987786553434999E-5</v>
      </c>
      <c r="Q16" s="13">
        <v>-1.1530385975070701E-4</v>
      </c>
      <c r="R16" s="13">
        <v>-2.6935697148577301E-4</v>
      </c>
      <c r="S16" s="13">
        <v>-2.1120424259556E-6</v>
      </c>
      <c r="T16" s="13">
        <v>6.5544655295813294E-5</v>
      </c>
      <c r="U16" s="13">
        <v>6.8339272431424902E-2</v>
      </c>
      <c r="V16" s="13">
        <v>6.2093992612988601E-3</v>
      </c>
      <c r="W16" s="13">
        <v>2.5484854574769102E-3</v>
      </c>
    </row>
    <row r="17" spans="1:23">
      <c r="A17" t="s">
        <v>14</v>
      </c>
      <c r="B17" t="s">
        <v>100</v>
      </c>
      <c r="C17" s="13">
        <v>0.20627242535273599</v>
      </c>
      <c r="D17" s="13">
        <v>0.230404934653933</v>
      </c>
      <c r="E17" s="13">
        <v>0.20208731226461699</v>
      </c>
      <c r="F17" s="13">
        <v>0.21247619310648</v>
      </c>
      <c r="G17" s="13">
        <v>0.247893034228505</v>
      </c>
      <c r="H17" s="13">
        <v>0.30077643628830197</v>
      </c>
      <c r="I17" s="13">
        <v>0.33307525648766501</v>
      </c>
      <c r="J17" s="13">
        <v>0.290263344276525</v>
      </c>
      <c r="K17" s="13">
        <v>0.28578458154124298</v>
      </c>
      <c r="L17" s="13">
        <v>0.233483778217314</v>
      </c>
      <c r="M17" s="13">
        <v>0.241335563197841</v>
      </c>
      <c r="N17" s="13">
        <v>0.19741875319281901</v>
      </c>
      <c r="O17" s="13">
        <v>0.20192467142989001</v>
      </c>
      <c r="P17" s="13">
        <v>0.19707671293859699</v>
      </c>
      <c r="Q17" s="13">
        <v>0.21542696694986599</v>
      </c>
      <c r="R17" s="13">
        <v>0.23723069238314201</v>
      </c>
      <c r="S17" s="13">
        <v>0.24875893303609101</v>
      </c>
      <c r="T17" s="13">
        <v>0.24527761852389501</v>
      </c>
      <c r="U17" s="13">
        <v>0.280640783241277</v>
      </c>
      <c r="V17" s="13">
        <v>0.29142767652531298</v>
      </c>
      <c r="W17" s="13">
        <v>0.28676458520977599</v>
      </c>
    </row>
    <row r="18" spans="1:23">
      <c r="A18" t="s">
        <v>14</v>
      </c>
      <c r="B18" t="s">
        <v>101</v>
      </c>
      <c r="C18" s="13">
        <v>0.69786227857668504</v>
      </c>
      <c r="D18" s="13">
        <v>0.696610148220979</v>
      </c>
      <c r="E18" s="13">
        <v>0.70675118450052299</v>
      </c>
      <c r="F18" s="13">
        <v>0.71048993938809402</v>
      </c>
      <c r="G18" s="13">
        <v>0.68016023955624805</v>
      </c>
      <c r="H18" s="13">
        <v>0.66799025002458701</v>
      </c>
      <c r="I18" s="13">
        <v>0.64673203182142702</v>
      </c>
      <c r="J18" s="13">
        <v>0.70167930814856105</v>
      </c>
      <c r="K18" s="13">
        <v>0.70250012268746498</v>
      </c>
      <c r="L18" s="13">
        <v>0.76154070202333402</v>
      </c>
      <c r="M18" s="13">
        <v>0.75857214199285905</v>
      </c>
      <c r="N18" s="13">
        <v>0.80037035731776496</v>
      </c>
      <c r="O18" s="13">
        <v>0.79416709493078796</v>
      </c>
      <c r="P18" s="13">
        <v>0.797839522710584</v>
      </c>
      <c r="Q18" s="13">
        <v>0.78035715893206603</v>
      </c>
      <c r="R18" s="13">
        <v>0.75806993133697997</v>
      </c>
      <c r="S18" s="13">
        <v>0.74267217776834205</v>
      </c>
      <c r="T18" s="13">
        <v>0.74397593993937705</v>
      </c>
      <c r="U18" s="13">
        <v>0.52765249411094095</v>
      </c>
      <c r="V18" s="13">
        <v>0.68904204329868801</v>
      </c>
      <c r="W18" s="13">
        <v>0.69365637718601703</v>
      </c>
    </row>
    <row r="19" spans="1:23">
      <c r="A19" t="s">
        <v>14</v>
      </c>
      <c r="B19" t="s">
        <v>51</v>
      </c>
      <c r="C19" s="13">
        <v>9.5865296070578906E-2</v>
      </c>
      <c r="D19" s="13">
        <v>7.2984917125088603E-2</v>
      </c>
      <c r="E19" s="13">
        <v>9.11615032348599E-2</v>
      </c>
      <c r="F19" s="13">
        <v>7.7033867505425305E-2</v>
      </c>
      <c r="G19" s="13">
        <v>7.1946726215246407E-2</v>
      </c>
      <c r="H19" s="13">
        <v>3.1233313687110902E-2</v>
      </c>
      <c r="I19" s="13">
        <v>2.0192711690908201E-2</v>
      </c>
      <c r="J19" s="13">
        <v>8.0573475749142302E-3</v>
      </c>
      <c r="K19" s="13">
        <v>1.1715295771292E-2</v>
      </c>
      <c r="L19" s="13">
        <v>4.9755197593514102E-3</v>
      </c>
      <c r="M19" s="13">
        <v>9.2294809299550899E-5</v>
      </c>
      <c r="N19" s="13">
        <v>2.21088948941587E-3</v>
      </c>
      <c r="O19" s="13">
        <v>3.9082336393219596E-3</v>
      </c>
      <c r="P19" s="13">
        <v>5.0837643508190103E-3</v>
      </c>
      <c r="Q19" s="13">
        <v>4.2158741180676603E-3</v>
      </c>
      <c r="R19" s="13">
        <v>4.6993762798782403E-3</v>
      </c>
      <c r="S19" s="13">
        <v>8.5688891955670397E-3</v>
      </c>
      <c r="T19" s="13">
        <v>1.0746441536727901E-2</v>
      </c>
      <c r="U19" s="13">
        <v>0.19170672264778199</v>
      </c>
      <c r="V19" s="13">
        <v>1.9530280175998799E-2</v>
      </c>
      <c r="W19" s="13">
        <v>1.9579037604206598E-2</v>
      </c>
    </row>
    <row r="24" spans="1:23">
      <c r="A24" t="s">
        <v>98</v>
      </c>
      <c r="B24" t="s">
        <v>99</v>
      </c>
      <c r="C24" s="10">
        <v>2015</v>
      </c>
      <c r="D24" s="10">
        <v>2019</v>
      </c>
      <c r="E24">
        <v>2020</v>
      </c>
    </row>
    <row r="25" spans="1:23">
      <c r="A25" t="str">
        <f>A2</f>
        <v>Army</v>
      </c>
      <c r="B25" t="str">
        <f>B2</f>
        <v>Not Effective Comp.</v>
      </c>
      <c r="C25" s="13">
        <f>R2</f>
        <v>0.47036391623579898</v>
      </c>
      <c r="D25" s="13">
        <f>V2</f>
        <v>0.47070075842037801</v>
      </c>
      <c r="E25" s="13">
        <f>W2</f>
        <v>0.47095991179500502</v>
      </c>
    </row>
    <row r="26" spans="1:23">
      <c r="A26" t="str">
        <f t="shared" ref="A26:B26" si="0">A3</f>
        <v>Army</v>
      </c>
      <c r="B26" t="str">
        <f t="shared" si="0"/>
        <v>Effective Comp.</v>
      </c>
      <c r="C26" s="13">
        <f t="shared" ref="C26:C42" si="1">R3</f>
        <v>0.51325235422466498</v>
      </c>
      <c r="D26" s="13">
        <f t="shared" ref="D26:E26" si="2">V3</f>
        <v>0.49795750500229302</v>
      </c>
      <c r="E26" s="13">
        <f t="shared" si="2"/>
        <v>0.49561912975011901</v>
      </c>
    </row>
    <row r="27" spans="1:23">
      <c r="A27" t="str">
        <f t="shared" ref="A27:B27" si="3">A4</f>
        <v>Army</v>
      </c>
      <c r="B27" t="str">
        <f t="shared" si="3"/>
        <v>Unlabeled</v>
      </c>
      <c r="C27" s="13">
        <f t="shared" si="1"/>
        <v>1.6383729539535499E-2</v>
      </c>
      <c r="D27" s="13">
        <f t="shared" ref="D27:E27" si="4">V4</f>
        <v>3.1341736577329499E-2</v>
      </c>
      <c r="E27" s="13">
        <f t="shared" si="4"/>
        <v>3.3420958454876297E-2</v>
      </c>
    </row>
    <row r="28" spans="1:23">
      <c r="A28" t="str">
        <f t="shared" ref="A28:B28" si="5">A5</f>
        <v>Navy</v>
      </c>
      <c r="B28" t="str">
        <f t="shared" si="5"/>
        <v>Not Effective Comp.</v>
      </c>
      <c r="C28" s="13">
        <f t="shared" si="1"/>
        <v>0.63854191592569198</v>
      </c>
      <c r="D28" s="13">
        <f t="shared" ref="D28:E28" si="6">V5</f>
        <v>0.65930539098074803</v>
      </c>
      <c r="E28" s="13">
        <f t="shared" si="6"/>
        <v>0.69658037640110304</v>
      </c>
    </row>
    <row r="29" spans="1:23">
      <c r="A29" t="str">
        <f t="shared" ref="A29:B29" si="7">A6</f>
        <v>Navy</v>
      </c>
      <c r="B29" t="str">
        <f t="shared" si="7"/>
        <v>Effective Comp.</v>
      </c>
      <c r="C29" s="13">
        <f t="shared" si="1"/>
        <v>0.358644844512224</v>
      </c>
      <c r="D29" s="13">
        <f t="shared" ref="D29:E29" si="8">V6</f>
        <v>0.32816367016107401</v>
      </c>
      <c r="E29" s="13">
        <f t="shared" si="8"/>
        <v>0.28765517977509403</v>
      </c>
    </row>
    <row r="30" spans="1:23">
      <c r="A30" t="str">
        <f t="shared" ref="A30:B30" si="9">A7</f>
        <v>Navy</v>
      </c>
      <c r="B30" t="str">
        <f t="shared" si="9"/>
        <v>Unlabeled</v>
      </c>
      <c r="C30" s="13">
        <f t="shared" si="1"/>
        <v>2.8132395620846101E-3</v>
      </c>
      <c r="D30" s="13">
        <f t="shared" ref="D30:E30" si="10">V7</f>
        <v>1.25309388581784E-2</v>
      </c>
      <c r="E30" s="13">
        <f t="shared" si="10"/>
        <v>1.57644438238029E-2</v>
      </c>
    </row>
    <row r="31" spans="1:23">
      <c r="A31" t="str">
        <f t="shared" ref="A31:B31" si="11">A8</f>
        <v>Air Force</v>
      </c>
      <c r="B31" t="str">
        <f t="shared" si="11"/>
        <v>Not Effective Comp.</v>
      </c>
      <c r="C31" s="13">
        <f t="shared" si="1"/>
        <v>0.66018333818191399</v>
      </c>
      <c r="D31" s="13">
        <f t="shared" ref="D31:E31" si="12">V8</f>
        <v>0.63245034198157202</v>
      </c>
      <c r="E31" s="13">
        <f t="shared" si="12"/>
        <v>0.67021617751917295</v>
      </c>
    </row>
    <row r="32" spans="1:23">
      <c r="A32" t="str">
        <f t="shared" ref="A32:B32" si="13">A9</f>
        <v>Air Force</v>
      </c>
      <c r="B32" t="str">
        <f t="shared" si="13"/>
        <v>Effective Comp.</v>
      </c>
      <c r="C32" s="13">
        <f t="shared" si="1"/>
        <v>0.33636741377512902</v>
      </c>
      <c r="D32" s="13">
        <f t="shared" ref="D32:E32" si="14">V9</f>
        <v>0.34695046233494897</v>
      </c>
      <c r="E32" s="13">
        <f t="shared" si="14"/>
        <v>0.30293390372197598</v>
      </c>
      <c r="F32" s="69"/>
      <c r="G32" s="13"/>
      <c r="H32" s="13"/>
      <c r="I32" s="13"/>
    </row>
    <row r="33" spans="1:9">
      <c r="A33" t="str">
        <f t="shared" ref="A33:B33" si="15">A10</f>
        <v>Air Force</v>
      </c>
      <c r="B33" t="str">
        <f t="shared" si="15"/>
        <v>Unlabeled</v>
      </c>
      <c r="C33" s="13">
        <f t="shared" si="1"/>
        <v>3.4492480429564902E-3</v>
      </c>
      <c r="D33" s="13">
        <f t="shared" ref="D33:E33" si="16">V10</f>
        <v>2.05991956834791E-2</v>
      </c>
      <c r="E33" s="13">
        <f t="shared" si="16"/>
        <v>2.6849918758850299E-2</v>
      </c>
      <c r="F33" s="69"/>
      <c r="G33" s="13"/>
      <c r="H33" s="13"/>
      <c r="I33" s="13"/>
    </row>
    <row r="34" spans="1:9">
      <c r="A34" t="str">
        <f t="shared" ref="A34:B34" si="17">A11</f>
        <v>DLA</v>
      </c>
      <c r="B34" t="str">
        <f t="shared" si="17"/>
        <v>Not Effective Comp.</v>
      </c>
      <c r="C34" s="13">
        <f t="shared" si="1"/>
        <v>0.24933240357343101</v>
      </c>
      <c r="D34" s="13">
        <f t="shared" ref="D34:E34" si="18">V11</f>
        <v>0.38561817040010499</v>
      </c>
      <c r="E34" s="13">
        <f t="shared" si="18"/>
        <v>0.40986398558667098</v>
      </c>
      <c r="F34" s="69"/>
      <c r="G34" s="13"/>
      <c r="H34" s="13"/>
      <c r="I34" s="13"/>
    </row>
    <row r="35" spans="1:9">
      <c r="A35" t="str">
        <f t="shared" ref="A35:B35" si="19">A12</f>
        <v>DLA</v>
      </c>
      <c r="B35" t="str">
        <f t="shared" si="19"/>
        <v>Effective Comp.</v>
      </c>
      <c r="C35" s="13">
        <f t="shared" si="1"/>
        <v>0.72136080217147802</v>
      </c>
      <c r="D35" s="13">
        <f t="shared" ref="D35:E35" si="20">V12</f>
        <v>0.35007510299570499</v>
      </c>
      <c r="E35" s="13">
        <f t="shared" si="20"/>
        <v>0.31500400005672702</v>
      </c>
      <c r="F35" s="69"/>
      <c r="G35" s="13"/>
      <c r="H35" s="13"/>
      <c r="I35" s="13"/>
    </row>
    <row r="36" spans="1:9">
      <c r="A36" t="str">
        <f t="shared" ref="A36:B36" si="21">A13</f>
        <v>DLA</v>
      </c>
      <c r="B36" t="str">
        <f t="shared" si="21"/>
        <v>Unlabeled</v>
      </c>
      <c r="C36" s="13">
        <f t="shared" si="1"/>
        <v>2.9306794255091299E-2</v>
      </c>
      <c r="D36" s="13">
        <f t="shared" ref="D36:E36" si="22">V13</f>
        <v>0.26430672660419102</v>
      </c>
      <c r="E36" s="13">
        <f t="shared" si="22"/>
        <v>0.27513201435660201</v>
      </c>
      <c r="F36" s="69"/>
      <c r="G36" s="13"/>
      <c r="H36" s="13"/>
      <c r="I36" s="13"/>
    </row>
    <row r="37" spans="1:9">
      <c r="A37" t="str">
        <f t="shared" ref="A37:B37" si="23">A14</f>
        <v>MDA</v>
      </c>
      <c r="B37" t="str">
        <f t="shared" si="23"/>
        <v>Not Effective Comp.</v>
      </c>
      <c r="C37" s="13">
        <f t="shared" si="1"/>
        <v>0.61606665990309795</v>
      </c>
      <c r="D37" s="13">
        <f t="shared" ref="D37:E37" si="24">V14</f>
        <v>0.66684216618495296</v>
      </c>
      <c r="E37" s="13">
        <f t="shared" si="24"/>
        <v>0.77740372106641298</v>
      </c>
      <c r="F37" s="69"/>
      <c r="G37" s="13"/>
      <c r="H37" s="13"/>
      <c r="I37" s="13"/>
    </row>
    <row r="38" spans="1:9">
      <c r="A38" t="str">
        <f t="shared" ref="A38:B38" si="25">A15</f>
        <v>MDA</v>
      </c>
      <c r="B38" t="str">
        <f t="shared" si="25"/>
        <v>Effective Comp.</v>
      </c>
      <c r="C38" s="13">
        <f t="shared" si="1"/>
        <v>0.384202697068388</v>
      </c>
      <c r="D38" s="13">
        <f t="shared" ref="D38:E38" si="26">V15</f>
        <v>0.326948434553748</v>
      </c>
      <c r="E38" s="13">
        <f t="shared" si="26"/>
        <v>0.22004779347611</v>
      </c>
      <c r="F38" s="13"/>
      <c r="G38" s="13"/>
      <c r="H38" s="13"/>
      <c r="I38" s="13"/>
    </row>
    <row r="39" spans="1:9">
      <c r="A39" t="str">
        <f t="shared" ref="A39:B39" si="27">A16</f>
        <v>MDA</v>
      </c>
      <c r="B39" t="str">
        <f t="shared" si="27"/>
        <v>Unlabeled</v>
      </c>
      <c r="C39" s="13">
        <f t="shared" si="1"/>
        <v>-2.6935697148577301E-4</v>
      </c>
      <c r="D39" s="13">
        <f t="shared" ref="D39:E39" si="28">V16</f>
        <v>6.2093992612988601E-3</v>
      </c>
      <c r="E39" s="13">
        <f t="shared" si="28"/>
        <v>2.5484854574769102E-3</v>
      </c>
    </row>
    <row r="40" spans="1:9">
      <c r="A40" t="str">
        <f t="shared" ref="A40:B40" si="29">A17</f>
        <v>Other DoD</v>
      </c>
      <c r="B40" t="str">
        <f t="shared" si="29"/>
        <v>Not Effective Comp.</v>
      </c>
      <c r="C40" s="13">
        <f t="shared" si="1"/>
        <v>0.23723069238314201</v>
      </c>
      <c r="D40" s="13">
        <f t="shared" ref="D40:E40" si="30">V17</f>
        <v>0.29142767652531298</v>
      </c>
      <c r="E40" s="13">
        <f t="shared" si="30"/>
        <v>0.28676458520977599</v>
      </c>
    </row>
    <row r="41" spans="1:9">
      <c r="A41" t="str">
        <f t="shared" ref="A41:B41" si="31">A18</f>
        <v>Other DoD</v>
      </c>
      <c r="B41" t="str">
        <f t="shared" si="31"/>
        <v>Effective Comp.</v>
      </c>
      <c r="C41" s="13">
        <f t="shared" si="1"/>
        <v>0.75806993133697997</v>
      </c>
      <c r="D41" s="13">
        <f t="shared" ref="D41:E41" si="32">V18</f>
        <v>0.68904204329868801</v>
      </c>
      <c r="E41" s="13">
        <f t="shared" si="32"/>
        <v>0.69365637718601703</v>
      </c>
    </row>
    <row r="42" spans="1:9">
      <c r="A42" t="str">
        <f t="shared" ref="A42:B42" si="33">A19</f>
        <v>Other DoD</v>
      </c>
      <c r="B42" t="str">
        <f t="shared" si="33"/>
        <v>Unlabeled</v>
      </c>
      <c r="C42" s="13">
        <f t="shared" si="1"/>
        <v>4.6993762798782403E-3</v>
      </c>
      <c r="D42" s="13">
        <f t="shared" ref="D42:E42" si="34">V19</f>
        <v>1.9530280175998799E-2</v>
      </c>
      <c r="E42" s="13">
        <f t="shared" si="34"/>
        <v>1.9579037604206598E-2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16" ma:contentTypeDescription="Create a new document." ma:contentTypeScope="" ma:versionID="116c30179b20ab6bd39a6fb000a0b233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6c674cb563f3e79265588d70f3bf32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172DC1-9F0D-427E-855A-5465CE41507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361d4f7d-a938-4275-8fcb-42d4143832a1"/>
    <ds:schemaRef ds:uri="http://purl.org/dc/terms/"/>
    <ds:schemaRef ds:uri="bec14128-4b25-4ac8-9cbb-ac2bd4640a4f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F617A8A-F655-46F3-A55A-0C00A16BE6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4B5DF-A2FD-4B00-86EE-7C0F45EDD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Component</vt:lpstr>
      <vt:lpstr>Component F35</vt:lpstr>
      <vt:lpstr>TOA</vt:lpstr>
      <vt:lpstr>Quarterly</vt:lpstr>
      <vt:lpstr>Pricing</vt:lpstr>
      <vt:lpstr>Vehicle</vt:lpstr>
      <vt:lpstr>Competition</vt:lpstr>
      <vt:lpstr>Comp by Plat</vt:lpstr>
      <vt:lpstr>Comp by SubCustomer</vt:lpstr>
      <vt:lpstr>Area</vt:lpstr>
      <vt:lpstr>Services</vt:lpstr>
      <vt:lpstr>Service w Const</vt:lpstr>
      <vt:lpstr>R&amp;D</vt:lpstr>
      <vt:lpstr>Platform Portfolio</vt:lpstr>
      <vt:lpstr>Top Vendor</vt:lpstr>
      <vt:lpstr>Vendor Size</vt:lpstr>
      <vt:lpstr>Vendor Count</vt:lpstr>
      <vt:lpstr>2015 DoD (9700)</vt:lpstr>
      <vt:lpstr>2019 DoD (9700)</vt:lpstr>
      <vt:lpstr>2020 DoD (9700)</vt:lpstr>
      <vt:lpstr>Sheet1</vt:lpstr>
      <vt:lpstr>deflator</vt:lpstr>
      <vt:lpstr>___INDEX_SHEET___ASAP_Utilities</vt:lpstr>
      <vt:lpstr>deflator</vt:lpstr>
      <vt:lpstr>PrettyName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</dc:creator>
  <cp:lastModifiedBy>Greg Sanders</cp:lastModifiedBy>
  <dcterms:created xsi:type="dcterms:W3CDTF">2021-03-18T02:25:28Z</dcterms:created>
  <dcterms:modified xsi:type="dcterms:W3CDTF">2022-03-10T22:44:53Z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