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drawings/drawing25.xml" ContentType="application/vnd.openxmlformats-officedocument.drawing+xml"/>
  <Override PartName="/xl/worksheets/sheet26.xml" ContentType="application/vnd.openxmlformats-officedocument.spreadsheetml.worksheet+xml"/>
  <Override PartName="/xl/drawings/drawing26.xml" ContentType="application/vnd.openxmlformats-officedocument.drawing+xml"/>
  <Override PartName="/xl/worksheets/sheet27.xml" ContentType="application/vnd.openxmlformats-officedocument.spreadsheetml.worksheet+xml"/>
  <Override PartName="/xl/drawings/drawing27.xml" ContentType="application/vnd.openxmlformats-officedocument.drawing+xml"/>
  <Override PartName="/xl/worksheets/sheet28.xml" ContentType="application/vnd.openxmlformats-officedocument.spreadsheetml.worksheet+xml"/>
  <Override PartName="/xl/drawings/drawing28.xml" ContentType="application/vnd.openxmlformats-officedocument.drawing+xml"/>
  <Override PartName="/xl/worksheets/sheet29.xml" ContentType="application/vnd.openxmlformats-officedocument.spreadsheetml.worksheet+xml"/>
  <Override PartName="/xl/drawings/drawing29.xml" ContentType="application/vnd.openxmlformats-officedocument.drawing+xml"/>
  <Override PartName="/xl/worksheets/sheet30.xml" ContentType="application/vnd.openxmlformats-officedocument.spreadsheetml.worksheet+xml"/>
  <Override PartName="/xl/drawings/drawing30.xml" ContentType="application/vnd.openxmlformats-officedocument.drawing+xml"/>
  <Override PartName="/xl/worksheets/sheet31.xml" ContentType="application/vnd.openxmlformats-officedocument.spreadsheetml.worksheet+xml"/>
  <Override PartName="/xl/drawings/drawing31.xml" ContentType="application/vnd.openxmlformats-officedocument.drawing+xml"/>
  <Override PartName="/xl/worksheets/sheet32.xml" ContentType="application/vnd.openxmlformats-officedocument.spreadsheetml.worksheet+xml"/>
  <Override PartName="/xl/drawings/drawing32.xml" ContentType="application/vnd.openxmlformats-officedocument.drawing+xml"/>
  <Override PartName="/xl/worksheets/sheet33.xml" ContentType="application/vnd.openxmlformats-officedocument.spreadsheetml.worksheet+xml"/>
  <Override PartName="/xl/drawings/drawing33.xml" ContentType="application/vnd.openxmlformats-officedocument.drawing+xml"/>
  <Override PartName="/xl/worksheets/sheet34.xml" ContentType="application/vnd.openxmlformats-officedocument.spreadsheetml.worksheet+xml"/>
  <Override PartName="/xl/drawings/drawing34.xml" ContentType="application/vnd.openxmlformats-officedocument.drawing+xml"/>
  <Override PartName="/xl/worksheets/sheet35.xml" ContentType="application/vnd.openxmlformats-officedocument.spreadsheetml.worksheet+xml"/>
  <Override PartName="/xl/drawings/drawing35.xml" ContentType="application/vnd.openxmlformats-officedocument.drawing+xml"/>
  <Override PartName="/xl/worksheets/sheet36.xml" ContentType="application/vnd.openxmlformats-officedocument.spreadsheetml.worksheet+xml"/>
  <Override PartName="/xl/drawings/drawing36.xml" ContentType="application/vnd.openxmlformats-officedocument.drawing+xml"/>
  <Override PartName="/xl/worksheets/sheet37.xml" ContentType="application/vnd.openxmlformats-officedocument.spreadsheetml.worksheet+xml"/>
  <Override PartName="/xl/drawings/drawing37.xml" ContentType="application/vnd.openxmlformats-officedocument.drawing+xml"/>
  <Override PartName="/xl/worksheets/sheet38.xml" ContentType="application/vnd.openxmlformats-officedocument.spreadsheetml.worksheet+xml"/>
  <Override PartName="/xl/drawings/drawing38.xml" ContentType="application/vnd.openxmlformats-officedocument.drawing+xml"/>
  <Override PartName="/xl/worksheets/sheet39.xml" ContentType="application/vnd.openxmlformats-officedocument.spreadsheetml.worksheet+xml"/>
  <Override PartName="/xl/drawings/drawing3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0" windowWidth="13125" windowHeight="6105" firstSheet="0" activeTab="35"/>
  </bookViews>
  <sheets>
    <sheet name="2-1 TOA" sheetId="4" state="visible" r:id="rId1"/>
    <sheet name="2-2 FYQ" sheetId="26" state="visible" r:id="rId2"/>
    <sheet name="2-3 Cust" sheetId="5" state="visible" r:id="rId3"/>
    <sheet name="3-1 Area" sheetId="10" state="visible" r:id="rId4"/>
    <sheet name="3-2 Plat" sheetId="6" state="visible" r:id="rId5"/>
    <sheet name="3-3 Serv" sheetId="25" state="visible" r:id="rId6"/>
    <sheet name="4-1 Price" sheetId="22" state="visible" r:id="rId7"/>
    <sheet name="4-X Veh" sheetId="24" state="hidden" r:id="rId8"/>
    <sheet name="4-2 Multi" sheetId="8" state="visible" r:id="rId9"/>
    <sheet name="5-1 RnD" sheetId="29" state="visible" r:id="rId10"/>
    <sheet name="5-3A OTAarea" sheetId="41" state="visible" r:id="rId11"/>
    <sheet name="5-3B OTAplat" sheetId="14" state="visible" r:id="rId12"/>
    <sheet name="5-4 Comm" sheetId="17" state="visible" r:id="rId13"/>
    <sheet name="5-5 CustComm" sheetId="27" state="visible" r:id="rId14"/>
    <sheet name="6-1 VendIntl" sheetId="34" state="visible" r:id="rId15"/>
    <sheet name="6-X Vend" sheetId="15" state="visible" r:id="rId16"/>
    <sheet name="6-5 Comp" sheetId="19" state="visible" r:id="rId17"/>
    <sheet name="6-6 PSRcomp" sheetId="33" state="visible" r:id="rId18"/>
    <sheet name="7-1 FMSallyAgree" sheetId="39" state="visible" r:id="rId19"/>
    <sheet name="7-X FMSallySIPRI" sheetId="38" state="visible" r:id="rId20"/>
    <sheet name="7-2 FMSplat" sheetId="40" state="visible" r:id="rId21"/>
    <sheet name="7-3 FMSprice" sheetId="37" state="visible" r:id="rId22"/>
    <sheet name="7-4 PS_MFG" sheetId="30" state="visible" r:id="rId23"/>
    <sheet name="8-2 PriceHist" sheetId="31" state="visible" r:id="rId24"/>
    <sheet name="8-3 Dur" sheetId="32" state="visible" r:id="rId25"/>
    <sheet name="OTA Topline" sheetId="12" state="visible" r:id="rId26"/>
    <sheet name="OTA cust" sheetId="13" state="visible" r:id="rId27"/>
    <sheet name="Vendor Count" sheetId="21" state="visible" r:id="rId28"/>
    <sheet name="deflator" sheetId="3" state="visible" r:id="rId29"/>
    <sheet name="6-2 PlatVend" sheetId="42" state="visible" r:id="rId30"/>
    <sheet name="8-1 VendPrice" sheetId="43" state="visible" r:id="rId31"/>
    <sheet name="PriceHistSubCust" sheetId="44" state="visible" r:id="rId32"/>
    <sheet name="1 Outlay" sheetId="47" state="visible" r:id="rId33"/>
    <sheet name="6-1 VendNTDC" sheetId="48" state="visible" r:id="rId34"/>
    <sheet name="8-2 RnD PriceUCA" sheetId="50" state="visible" r:id="rId35"/>
    <sheet name="8-2 PriceUCA" sheetId="51" state="visible" r:id="rId36"/>
    <sheet name="3-1a KOta" sheetId="52" state="visible" r:id="rId37"/>
    <sheet name="psr_pricing" sheetId="53" state="visible" r:id="rId38"/>
    <sheet name="PSR-price" sheetId="54" state="visible" r:id="rId39"/>
  </sheets>
  <definedNames>
    <definedName name="deflator" localSheetId="1">deflator!$A$1:$B$52</definedName>
    <definedName name="deflator" localSheetId="17">deflator!$A$1:$B$52</definedName>
    <definedName name="deflator">deflator!$A$1:$B$52</definedName>
    <definedName name="PrettyName" localSheetId="6">#REF!</definedName>
    <definedName name="PrettyName" localSheetId="7">#REF!</definedName>
    <definedName name="PrettyName" localSheetId="13">#REF!</definedName>
    <definedName name="PrettyName" localSheetId="17">#REF!</definedName>
    <definedName name="PrettyNam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<sst xmlns="http://schemas.openxmlformats.org/spreadsheetml/2006/main" count="887" uniqueCount="886">
  <si>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</si>
  <si>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</si>
  <si>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</si>
  <si>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</si>
  <si>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</si>
  <si>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</si>
  <si>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</si>
  <si>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</si>
  <si>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</si>
  <si>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</si>
  <si>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</si>
  <si>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</si>
  <si>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</si>
  <si>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</si>
  <si>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</si>
  <si>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</si>
  <si>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</si>
  <si>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</si>
  <si>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</si>
  <si>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</si>
  <si>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</si>
  <si>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</si>
  <si>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</si>
  <si>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</si>
  <si>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</si>
  <si>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</si>
  <si>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</si>
  <si>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</si>
  <si>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</si>
  <si>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</si>
  <si>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</si>
  <si>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</si>
  <si>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</si>
  <si>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</si>
  <si>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Unlabeled</t>
  </si>
  <si>
    <t>Percentage</t>
  </si>
  <si>
    <t>Full Year</t>
  </si>
  <si>
    <t>Source</t>
  </si>
  <si>
    <t>SubCustomer.JPO</t>
  </si>
  <si>
    <t>Grand Total</t>
  </si>
  <si>
    <t>SumCheck</t>
  </si>
  <si>
    <t>SubCustomer.sum</t>
  </si>
  <si>
    <t>Air Force</t>
  </si>
  <si>
    <t>Army</t>
  </si>
  <si>
    <t>Navy</t>
  </si>
  <si>
    <t>Other DoD</t>
  </si>
  <si>
    <t>DLA</t>
  </si>
  <si>
    <t>MDA</t>
  </si>
  <si>
    <t>Checksum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</si>
  <si>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</si>
  <si>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</si>
  <si>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</si>
  <si>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</si>
  <si>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</si>
  <si>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</si>
  <si>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</si>
  <si>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</si>
  <si>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</si>
  <si>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</si>
  <si>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</si>
  <si>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</si>
  <si>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ProductServiceOrRnDarea</t>
  </si>
  <si>
    <t>PricingUCA</t>
  </si>
  <si>
    <t>FFP</t>
  </si>
  <si>
    <t>Less Common</t>
  </si>
  <si>
    <t>Other FP</t>
  </si>
  <si>
    <t>T&amp;M/LH/FPLOE</t>
  </si>
  <si>
    <t>Incentive</t>
  </si>
  <si>
    <t>Other CB</t>
  </si>
  <si>
    <t>UCA</t>
  </si>
  <si>
    <t>Unclear</t>
  </si>
  <si>
    <t>Combination/Other</t>
  </si>
  <si>
    <t>Subtotal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</si>
  <si>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</si>
  <si>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</si>
  <si>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</si>
  <si>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</si>
  <si>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</si>
  <si>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</si>
  <si>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</si>
  <si>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</si>
  <si>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</si>
  <si>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</si>
  <si>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</si>
  <si>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multiyearcontracttext</t>
  </si>
  <si>
    <t>Not Multiyear</t>
  </si>
  <si>
    <t>Multiyear Contract</t>
  </si>
  <si>
    <t>0.00B</t>
  </si>
  <si>
    <t>Max</t>
  </si>
  <si>
    <t>Ships &amp;_x000D_
Submarines</t>
  </si>
  <si>
    <t>Air &amp; Missile_x000D_
Defense</t>
  </si>
  <si>
    <t>Ordnance &amp;_x000D_
Missiles</t>
  </si>
  <si>
    <t>Electronics,_x000D_
Comms &amp; Sensors</t>
  </si>
  <si>
    <t>Facilities &amp;_x000D_
Construction</t>
  </si>
  <si>
    <t>Other_x000D_
Products</t>
  </si>
  <si>
    <t>Other_x000D_
Services</t>
  </si>
  <si>
    <t>Other Knowledge_x000D_
Based</t>
  </si>
  <si>
    <t>Advanced Development</t>
  </si>
  <si>
    <t>Applied Research (6.2)</t>
  </si>
  <si>
    <t>Basic Research (6.1)</t>
  </si>
  <si>
    <t>Commercialization</t>
  </si>
  <si>
    <t>Engineering Development</t>
  </si>
  <si>
    <t>Experimental Development</t>
  </si>
  <si>
    <t>Operational Systems Development</t>
  </si>
  <si>
    <t>R&amp;D administrative and operational expenses</t>
  </si>
  <si>
    <t>R&amp;D facilities and major equipment</t>
  </si>
  <si>
    <t>Sum of SumOfobligatedAmount</t>
  </si>
  <si>
    <t>Products</t>
  </si>
  <si>
    <t>Shiny.VendorSize</t>
  </si>
  <si>
    <t>Competition.sum</t>
  </si>
  <si>
    <t>1 Offer</t>
  </si>
  <si>
    <t>2 Offers</t>
  </si>
  <si>
    <t>3+ Offers</t>
  </si>
  <si>
    <t>No Comp.</t>
  </si>
  <si>
    <t>Effective</t>
  </si>
  <si>
    <t>IsFMS</t>
  </si>
  <si>
    <t>ProductOrService</t>
  </si>
  <si>
    <t>PricingUCA.sum</t>
  </si>
  <si>
    <t>0</t>
  </si>
  <si>
    <t>Services &amp; R&amp;D</t>
  </si>
  <si>
    <t>PricingInflation</t>
  </si>
  <si>
    <t>All Other</t>
  </si>
  <si>
    <t>Cost-Based</t>
  </si>
  <si>
    <t>FP-Econ. Price Adj.</t>
  </si>
  <si>
    <t>FP-Incentive</t>
  </si>
  <si>
    <t>&lt;=1 year</t>
  </si>
  <si>
    <t>2 yearrs or more</t>
  </si>
  <si>
    <t>1 year or less</t>
  </si>
  <si>
    <t>name</t>
  </si>
  <si>
    <t>Action_Obligation_Then_Year</t>
  </si>
  <si>
    <t>BaseandAllOptionsValue(TotalContractValue)</t>
  </si>
  <si>
    <t>Sum of Dollars Obligated</t>
  </si>
  <si>
    <t>Sum of Base and All Options Value (Total Contract Value)</t>
  </si>
  <si>
    <t>SubCustomer.OTA</t>
  </si>
  <si>
    <t>DARPA</t>
  </si>
  <si>
    <t>DISA</t>
  </si>
  <si>
    <t>EntitySmall</t>
  </si>
  <si>
    <t>2015-&gt;2020</t>
  </si>
  <si>
    <t>2019-&gt;2020</t>
  </si>
  <si>
    <t>Always Small</t>
  </si>
  <si>
    <t>Sometimes Small Vendor</t>
  </si>
  <si>
    <t>Other Than Small</t>
  </si>
  <si>
    <t>Unlabeled Vendor</t>
  </si>
  <si>
    <t>platformPortfolio</t>
  </si>
  <si>
    <t>Electronics,_x000D_
Comms, &amp; Sensors</t>
  </si>
  <si>
    <t>NA</t>
  </si>
  <si>
    <t>Portion</t>
  </si>
  <si>
    <t>Fiscal_Year</t>
  </si>
  <si>
    <t>OMB24_GDP22</t>
  </si>
  <si>
    <t>Source</t>
  </si>
  <si>
    <t>Metric</t>
  </si>
  <si>
    <t>MutualAcqKSA_UAE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</si>
  <si>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</si>
  <si>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</si>
  <si>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</si>
  <si>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</si>
  <si>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</si>
  <si>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</si>
  <si>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</si>
  <si>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</si>
  <si>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</si>
  <si>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</si>
  <si>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</si>
  <si>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</si>
  <si>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</si>
  <si>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DSCA</t>
  </si>
  <si>
    <t>Dollars</t>
  </si>
  <si>
    <t>NATO</t>
  </si>
  <si>
    <t>Major Non-NATO &amp; Treaty Ally</t>
  </si>
  <si>
    <t>Other Major Non-NATO</t>
  </si>
  <si>
    <t>Other Treaty Ally</t>
  </si>
  <si>
    <t>Saudi Arabia &amp; UAE</t>
  </si>
  <si>
    <t>Rest of World</t>
  </si>
  <si>
    <t>SIPRI</t>
  </si>
  <si>
    <t>TIV</t>
  </si>
  <si>
    <t>USITC</t>
  </si>
  <si>
    <t>AgreeDeliv</t>
  </si>
  <si>
    <t>2010-04-01</t>
  </si>
  <si>
    <t>2010-07-01</t>
  </si>
  <si>
    <t>2011-04-01</t>
  </si>
  <si>
    <t>2011-07-01</t>
  </si>
  <si>
    <t>2012-04-01</t>
  </si>
  <si>
    <t>2012-07-01</t>
  </si>
  <si>
    <t>2013-04-01</t>
  </si>
  <si>
    <t>2013-07-01</t>
  </si>
  <si>
    <t>2014-04-01</t>
  </si>
  <si>
    <t>2014-07-01</t>
  </si>
  <si>
    <t>2015-04-01</t>
  </si>
  <si>
    <t>2015-07-01</t>
  </si>
  <si>
    <t>2016-04-01</t>
  </si>
  <si>
    <t>2016-07-01</t>
  </si>
  <si>
    <t>2017-04-01</t>
  </si>
  <si>
    <t>2017-07-01</t>
  </si>
  <si>
    <t>2018-04-01</t>
  </si>
  <si>
    <t>2018-07-01</t>
  </si>
  <si>
    <t>2019-04-01</t>
  </si>
  <si>
    <t>2019-07-01</t>
  </si>
  <si>
    <t>2020-04-01</t>
  </si>
  <si>
    <t>2020-07-01</t>
  </si>
  <si>
    <t>2021-04-01</t>
  </si>
  <si>
    <t>2021-07-01</t>
  </si>
  <si>
    <t>2022-07-01</t>
  </si>
  <si>
    <t>Agreement</t>
  </si>
  <si>
    <t>Delivery</t>
  </si>
  <si>
    <t>SimpleArea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</si>
  <si>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</si>
  <si>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</si>
  <si>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</si>
  <si>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</si>
  <si>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</si>
  <si>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</si>
  <si>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</si>
  <si>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</si>
  <si>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</si>
  <si>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</si>
  <si>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</si>
  <si>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</si>
  <si>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</si>
  <si>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</si>
  <si>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</si>
  <si>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</si>
  <si>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</si>
  <si>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</si>
  <si>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</si>
  <si>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</si>
  <si>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</si>
  <si>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</si>
  <si>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</si>
  <si>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</si>
  <si>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</si>
  <si>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</si>
  <si>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</si>
  <si>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</si>
  <si>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</si>
  <si>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</si>
  <si>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</si>
  <si>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</si>
  <si>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</si>
  <si>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</si>
  <si>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Grand Total</t>
  </si>
  <si>
    <t>NA</t>
  </si>
  <si>
    <t>ProductServiceOrRnDarea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</si>
  <si>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</si>
  <si>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</si>
  <si>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</si>
  <si>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</si>
  <si>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</si>
  <si>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</si>
  <si>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</si>
  <si>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</si>
  <si>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</si>
  <si>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</si>
  <si>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</si>
  <si>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</si>
  <si>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</si>
  <si>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</si>
  <si>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</si>
  <si>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</si>
  <si>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</si>
  <si>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</si>
  <si>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</si>
  <si>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</si>
  <si>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</si>
  <si>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</si>
  <si>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</si>
  <si>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</si>
  <si>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</si>
  <si>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</si>
  <si>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</si>
  <si>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</si>
  <si>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</si>
  <si>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</si>
  <si>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</si>
  <si>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</si>
  <si>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</si>
  <si>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</si>
  <si>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Construction</t>
  </si>
  <si>
    <t>ERS</t>
  </si>
  <si>
    <t>FRS</t>
  </si>
  <si>
    <t>ICT</t>
  </si>
  <si>
    <t>MED</t>
  </si>
  <si>
    <t>PAMS</t>
  </si>
  <si>
    <t>Grand Total</t>
  </si>
  <si>
    <t>Unlabeled</t>
  </si>
  <si>
    <t>VendorSize_Intl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</si>
  <si>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</si>
  <si>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</si>
  <si>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</si>
  <si>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</si>
  <si>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</si>
  <si>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</si>
  <si>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</si>
  <si>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</si>
  <si>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</si>
  <si>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</si>
  <si>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</si>
  <si>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</si>
  <si>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International</t>
  </si>
  <si>
    <t>U.S. Big Five</t>
  </si>
  <si>
    <t>U.S. Large</t>
  </si>
  <si>
    <t>U.S. Medium</t>
  </si>
  <si>
    <t>U.S. Small</t>
  </si>
  <si>
    <t>NA</t>
  </si>
  <si>
    <t>ProductOrService</t>
  </si>
  <si>
    <t>Products</t>
  </si>
  <si>
    <t>Services &amp; R&amp;D</t>
  </si>
  <si>
    <t>PlaceOfManufacture_DoD09</t>
  </si>
  <si>
    <t>MFG Outside U.S.,
Other Exception or
Waiver</t>
  </si>
  <si>
    <t>MFG Outside U.S.,
Qualifying Country</t>
  </si>
  <si>
    <t>MFG Outside U.S.,
Use outside U.S.</t>
  </si>
  <si>
    <t>Not MFG, Foreign
Place of
Performance</t>
  </si>
  <si>
    <t>Not MFG, U.S. Place
of Performance</t>
  </si>
  <si>
    <t>U.S. Manufactured</t>
  </si>
  <si>
    <t>U.S. Manufactured,
Foreign Vendor or
Origin</t>
  </si>
  <si>
    <t>Shiny.VendorSize</t>
  </si>
  <si>
    <t>Big Five</t>
  </si>
  <si>
    <t>Large</t>
  </si>
  <si>
    <t>Medium</t>
  </si>
  <si>
    <t>Small</t>
  </si>
  <si>
    <t>Source_PSR</t>
  </si>
  <si>
    <t>Metric</t>
  </si>
  <si>
    <t>PlatformPortfolio.USITC</t>
  </si>
  <si>
    <t>FPDS Products</t>
  </si>
  <si>
    <t>Dollars</t>
  </si>
  <si>
    <t>Aerospace</t>
  </si>
  <si>
    <t>Ordnance, Missiles, &amp; Launchers</t>
  </si>
  <si>
    <t>Other</t>
  </si>
  <si>
    <t>FPDS Services &amp; R&amp;D</t>
  </si>
  <si>
    <t>SIPRI</t>
  </si>
  <si>
    <t>TIV</t>
  </si>
  <si>
    <t>USITC</t>
  </si>
  <si>
    <t>2021-2022</t>
  </si>
  <si>
    <t>2015-2022</t>
  </si>
  <si>
    <t>2023/2022</t>
  </si>
  <si>
    <t>Share 2022</t>
  </si>
  <si>
    <t>Share 2023</t>
  </si>
  <si>
    <t>fiscal_quarter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</si>
  <si>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</si>
  <si>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</si>
  <si>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</si>
  <si>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</si>
  <si>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</si>
  <si>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</si>
  <si>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</si>
  <si>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</si>
  <si>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</si>
  <si>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</si>
  <si>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</si>
  <si>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</si>
  <si>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</si>
  <si>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</si>
  <si>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</si>
  <si>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</si>
  <si>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</si>
  <si>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</si>
  <si>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</si>
  <si>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</si>
  <si>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</si>
  <si>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</si>
  <si>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</si>
  <si>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</si>
  <si>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</si>
  <si>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</si>
  <si>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</si>
  <si>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</si>
  <si>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</si>
  <si>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</si>
  <si>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</si>
  <si>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</si>
  <si>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</si>
  <si>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</si>
  <si>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1</t>
  </si>
  <si>
    <t>2</t>
  </si>
  <si>
    <t>3</t>
  </si>
  <si>
    <t>4</t>
  </si>
  <si>
    <t>Grand Total</t>
  </si>
  <si>
    <t>2024</t>
  </si>
  <si>
    <t>NA</t>
  </si>
  <si>
    <t>Unlabeled</t>
  </si>
  <si>
    <t>SimpleArea</t>
  </si>
  <si>
    <t>R&amp;D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</si>
  <si>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</si>
  <si>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</si>
  <si>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</si>
  <si>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</si>
  <si>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</si>
  <si>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</si>
  <si>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</si>
  <si>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</si>
  <si>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</si>
  <si>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</si>
  <si>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</si>
  <si>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</si>
  <si>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PricingUCA</t>
  </si>
  <si>
    <t>FFP</t>
  </si>
  <si>
    <t>Less Common</t>
  </si>
  <si>
    <t>Other FP</t>
  </si>
  <si>
    <t>T&amp;M/LH/FPLOE</t>
  </si>
  <si>
    <t>Incentive</t>
  </si>
  <si>
    <t>Other CB</t>
  </si>
  <si>
    <t>UCA</t>
  </si>
  <si>
    <t>Unclear</t>
  </si>
  <si>
    <t>Combination/Other</t>
  </si>
  <si>
    <t>PricingInflation</t>
  </si>
  <si>
    <t>All Other</t>
  </si>
  <si>
    <t>Cost-Based</t>
  </si>
  <si>
    <t>FP-Econ. Price Adj.</t>
  </si>
  <si>
    <t>FP-Incentive</t>
  </si>
  <si>
    <t>IsFMS</t>
  </si>
  <si>
    <t>ProductOrService</t>
  </si>
  <si>
    <t>PricingUCA.sum</t>
  </si>
  <si>
    <t>0</t>
  </si>
  <si>
    <t>Products</t>
  </si>
  <si>
    <t>Services &amp; R&amp;D</t>
  </si>
  <si>
    <t>AnyCommercialText</t>
  </si>
  <si>
    <t>Not Classified
as Commercial</t>
  </si>
  <si>
    <t>Non-development
or Commercial Similar</t>
  </si>
  <si>
    <t>Any Commercial
Classification</t>
  </si>
  <si>
    <t>Shiny.VendorSize</t>
  </si>
  <si>
    <t>PricingUCA.1year</t>
  </si>
  <si>
    <t>Big Five</t>
  </si>
  <si>
    <t>&lt;=1 Year (All Types)</t>
  </si>
  <si>
    <t>Large</t>
  </si>
  <si>
    <t>Medium</t>
  </si>
  <si>
    <t>Small</t>
  </si>
  <si>
    <t>Services</t>
  </si>
  <si>
    <t>VendorSize_Intl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</si>
  <si>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</si>
  <si>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</si>
  <si>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</si>
  <si>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</si>
  <si>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</si>
  <si>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</si>
  <si>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</si>
  <si>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</si>
  <si>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</si>
  <si>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</si>
  <si>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</si>
  <si>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</si>
  <si>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</si>
  <si>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</si>
  <si>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</si>
  <si>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</si>
  <si>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</si>
  <si>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</si>
  <si>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</si>
  <si>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</si>
  <si>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</si>
  <si>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</si>
  <si>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</si>
  <si>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</si>
  <si>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</si>
  <si>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</si>
  <si>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</si>
  <si>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</si>
  <si>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</si>
  <si>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</si>
  <si>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</si>
  <si>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</si>
  <si>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</si>
  <si>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</si>
  <si>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Unlabeled</t>
  </si>
  <si>
    <t>International</t>
  </si>
  <si>
    <t>U.S. Big Five</t>
  </si>
  <si>
    <t>U.S. Large</t>
  </si>
  <si>
    <t>U.S. Medium</t>
  </si>
  <si>
    <t>U.S. Small</t>
  </si>
  <si>
    <t>Grand Total</t>
  </si>
  <si>
    <t>NA</t>
  </si>
  <si>
    <t>Air Force</t>
  </si>
  <si>
    <t>Army</t>
  </si>
  <si>
    <t>Navy</t>
  </si>
  <si>
    <t>Other DoD</t>
  </si>
  <si>
    <t>DLA</t>
  </si>
  <si>
    <t>MDA</t>
  </si>
  <si>
    <t>SubCustomer.platform</t>
  </si>
  <si>
    <t>AnyCommercialText</t>
  </si>
  <si>
    <t>Not Classified
as Commercial</t>
  </si>
  <si>
    <t>Non-development
or Commercial Similar</t>
  </si>
  <si>
    <t>Any Commercial
Classification</t>
  </si>
  <si>
    <t>PricingInflation</t>
  </si>
  <si>
    <t>1974</t>
  </si>
  <si>
    <t>1977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</si>
  <si>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</si>
  <si>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</si>
  <si>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</si>
  <si>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</si>
  <si>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</si>
  <si>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</si>
  <si>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</si>
  <si>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</si>
  <si>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</si>
  <si>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</si>
  <si>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</si>
  <si>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All Other</t>
  </si>
  <si>
    <t>Cost-Based</t>
  </si>
  <si>
    <t>FFP</t>
  </si>
  <si>
    <t>FP-Econ. Price Adj.</t>
  </si>
  <si>
    <t>FP-Incentive</t>
  </si>
  <si>
    <t>source</t>
  </si>
  <si>
    <t>FMS</t>
  </si>
  <si>
    <t>Contract</t>
  </si>
  <si>
    <t>Obligations (includes FMS)</t>
  </si>
  <si>
    <t>Obligations (no FMS)</t>
  </si>
  <si>
    <t>Obligations (reliable
FMS labels not available)</t>
  </si>
  <si>
    <t>2024</t>
  </si>
  <si>
    <t>2025</t>
  </si>
  <si>
    <t>2026</t>
  </si>
  <si>
    <t>2027</t>
  </si>
  <si>
    <t>2028</t>
  </si>
  <si>
    <t>2029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</si>
  <si>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</si>
  <si>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</si>
  <si>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</si>
  <si>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</si>
  <si>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</si>
  <si>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</si>
  <si>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</si>
  <si>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</si>
  <si>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</si>
  <si>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</si>
  <si>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</si>
  <si>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source</t>
  </si>
  <si>
    <t>FMS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</si>
  <si>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</si>
  <si>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</si>
  <si>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</si>
  <si>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</si>
  <si>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</si>
  <si>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</si>
  <si>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</si>
  <si>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</si>
  <si>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</si>
  <si>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</si>
  <si>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</si>
  <si>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</si>
  <si>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</si>
  <si>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</si>
  <si>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</si>
  <si>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</si>
  <si>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</si>
  <si>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</si>
  <si>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</si>
  <si>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</si>
  <si>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</si>
  <si>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</si>
  <si>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</si>
  <si>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</si>
  <si>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</si>
  <si>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</si>
  <si>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</si>
  <si>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</si>
  <si>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</si>
  <si>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</si>
  <si>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</si>
  <si>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</si>
  <si>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</si>
  <si>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</si>
  <si>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</si>
  <si>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</si>
  <si>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</si>
  <si>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</si>
  <si>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</si>
  <si>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</si>
  <si>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Contract</t>
  </si>
  <si>
    <t>Obligations (includes FMS)</t>
  </si>
  <si>
    <t>Obligations (no FMS)</t>
  </si>
  <si>
    <t>Obligations (reliable
FMS labels not available)</t>
  </si>
  <si>
    <t>Grand Total</t>
  </si>
  <si>
    <t>NA</t>
  </si>
  <si>
    <t>SubCustomer.sum</t>
  </si>
  <si>
    <t>SubCustomer.JPO</t>
  </si>
  <si>
    <t>Air Force</t>
  </si>
  <si>
    <t>Army</t>
  </si>
  <si>
    <t>Navy</t>
  </si>
  <si>
    <t>F-35 JPO</t>
  </si>
  <si>
    <t>Other DoD</t>
  </si>
  <si>
    <t>DLA</t>
  </si>
  <si>
    <t>MDA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</si>
  <si>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</si>
  <si>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</si>
  <si>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</si>
  <si>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</si>
  <si>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</si>
  <si>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</si>
  <si>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</si>
  <si>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</si>
  <si>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</si>
  <si>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</si>
  <si>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</si>
  <si>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</si>
  <si>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Unlabeled</t>
  </si>
  <si>
    <t>UnmodifiedUltimateDurationCategory</t>
  </si>
  <si>
    <t>&lt;=2 Months</t>
  </si>
  <si>
    <t>&gt;1-2 Years</t>
  </si>
  <si>
    <t>&gt;2-4 Years</t>
  </si>
  <si>
    <t>&gt;2-7 Months</t>
  </si>
  <si>
    <t>&gt;4 years</t>
  </si>
  <si>
    <t>&gt;7-12 Months</t>
  </si>
  <si>
    <t>VendorSize_Intl</t>
  </si>
  <si>
    <t>International</t>
  </si>
  <si>
    <t>U.S. Big Five</t>
  </si>
  <si>
    <t>U.S. Large</t>
  </si>
  <si>
    <t>U.S. Medium</t>
  </si>
  <si>
    <t>U.S. Small</t>
  </si>
  <si>
    <t>Shiny.VendorSize</t>
  </si>
  <si>
    <t>Big Five</t>
  </si>
  <si>
    <t>Large</t>
  </si>
  <si>
    <t>Medium</t>
  </si>
  <si>
    <t>Small</t>
  </si>
  <si>
    <t>Large Traditional</t>
  </si>
  <si>
    <t>Medium or Large Non-Traditional</t>
  </si>
  <si>
    <t>Medium Traditional</t>
  </si>
  <si>
    <t>VendorSize_NTDC</t>
  </si>
  <si>
    <t>multiyearcontracttext</t>
  </si>
  <si>
    <t>Not Multi-Year</t>
  </si>
  <si>
    <t>Multi-Year Contract</t>
  </si>
  <si>
    <t>PricingUCA</t>
  </si>
  <si>
    <t>FFP</t>
  </si>
  <si>
    <t>Other FP</t>
  </si>
  <si>
    <t>T&amp;M/LH/FPLOE</t>
  </si>
  <si>
    <t>Incentive</t>
  </si>
  <si>
    <t>Other CB</t>
  </si>
  <si>
    <t>UCA</t>
  </si>
  <si>
    <t>PricingUCA.sum</t>
  </si>
  <si>
    <t>Cost or Effort-Based</t>
  </si>
  <si>
    <t>Crosscutting</t>
  </si>
  <si>
    <t>Combination or Other</t>
  </si>
  <si>
    <t>Fixed-Price</t>
  </si>
  <si>
    <t>FP-Econ. Price Adj.</t>
  </si>
  <si>
    <t>CB-Incentive</t>
  </si>
  <si>
    <t>FP-Incentive</t>
  </si>
  <si>
    <t>SimpleArea</t>
  </si>
  <si>
    <t>Competition.multisum</t>
  </si>
  <si>
    <t>Products (All)</t>
  </si>
  <si>
    <t>1 Offer</t>
  </si>
  <si>
    <t>2+ Offers</t>
  </si>
  <si>
    <t>No Comp.</t>
  </si>
  <si>
    <t>R&amp;D</t>
  </si>
  <si>
    <t>Services (Non-R&amp;D)</t>
  </si>
  <si>
    <t>Competition.sum</t>
  </si>
  <si>
    <t>2 Offers</t>
  </si>
  <si>
    <t>3+ Offers</t>
  </si>
  <si>
    <t>Budget Outlays</t>
  </si>
  <si>
    <t>PricingInflation</t>
  </si>
  <si>
    <t>1974</t>
  </si>
  <si>
    <t>1977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</si>
  <si>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</si>
  <si>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</si>
  <si>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</si>
  <si>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</si>
  <si>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</si>
  <si>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</si>
  <si>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</si>
  <si>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</si>
  <si>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</si>
  <si>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</si>
  <si>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</si>
  <si>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All Other</t>
  </si>
  <si>
    <t>Cost-Based</t>
  </si>
  <si>
    <t>Products</t>
  </si>
  <si>
    <t>Services</t>
  </si>
  <si>
    <t>PricingUCA.sum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</si>
  <si>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</si>
  <si>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</si>
  <si>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</si>
  <si>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</si>
  <si>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</si>
  <si>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</si>
  <si>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</si>
  <si>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</si>
  <si>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</si>
  <si>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</si>
  <si>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</si>
  <si>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</si>
  <si>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</si>
  <si>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</si>
  <si>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</si>
  <si>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</si>
  <si>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</si>
  <si>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</si>
  <si>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</si>
  <si>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</si>
  <si>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</si>
  <si>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</si>
  <si>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</si>
  <si>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</si>
  <si>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</si>
  <si>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Fixed-Price</t>
  </si>
  <si>
    <t>Incentive</t>
  </si>
  <si>
    <t>Cost or Effort-Based</t>
  </si>
  <si>
    <t>Crosscutting</t>
  </si>
  <si>
    <t>Grand Total</t>
  </si>
  <si>
    <t>PricingUCA</t>
  </si>
  <si>
    <t>PricingUCA.sum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</si>
  <si>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</si>
  <si>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</si>
  <si>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</si>
  <si>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</si>
  <si>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</si>
  <si>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</si>
  <si>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</si>
  <si>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</si>
  <si>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</si>
  <si>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</si>
  <si>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</si>
  <si>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</si>
  <si>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</si>
  <si>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</si>
  <si>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</si>
  <si>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</si>
  <si>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</si>
  <si>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</si>
  <si>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</si>
  <si>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</si>
  <si>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</si>
  <si>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</si>
  <si>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</si>
  <si>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</si>
  <si>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</si>
  <si>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CB-Incentive</t>
  </si>
  <si>
    <t>Incentive</t>
  </si>
  <si>
    <t>Combination or Other</t>
  </si>
  <si>
    <t>Crosscutting</t>
  </si>
  <si>
    <t>FFP</t>
  </si>
  <si>
    <t>Fixed-Price</t>
  </si>
  <si>
    <t>FP-Econ. Price Adj.</t>
  </si>
  <si>
    <t>FP-Incentive</t>
  </si>
  <si>
    <t>Other CB</t>
  </si>
  <si>
    <t>Cost or Effort-Based</t>
  </si>
  <si>
    <t>Other FP</t>
  </si>
  <si>
    <t>T&amp;M/LH/FPLOE</t>
  </si>
  <si>
    <t>UCA</t>
  </si>
  <si>
    <t>Grand Total</t>
  </si>
  <si>
    <t>NA</t>
  </si>
  <si>
    <t xml:space="preserve">AreaType</t>
  </si>
  <si>
    <t xml:space="preserve">SimpleAreaType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</si>
  <si>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</si>
  <si>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</si>
  <si>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</si>
  <si>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</si>
  <si>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</si>
  <si>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</si>
  <si>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</si>
  <si>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</si>
  <si>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</si>
  <si>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OTA for Production</t>
  </si>
  <si>
    <t xml:space="preserve">Products and Production</t>
  </si>
  <si>
    <t xml:space="preserve">Contract for Products</t>
  </si>
  <si>
    <t xml:space="preserve">OTA for Prototype</t>
  </si>
  <si>
    <t xml:space="preserve">R&amp;D and Prototypes</t>
  </si>
  <si>
    <t xml:space="preserve">Contract for R&amp;D</t>
  </si>
  <si>
    <t xml:space="preserve">Contract for Services</t>
  </si>
  <si>
    <t xml:space="preserve">Services</t>
  </si>
  <si>
    <t xml:space="preserve">Unlabeled</t>
  </si>
  <si>
    <t xml:space="preserve">Grand Total</t>
  </si>
  <si>
    <t xml:space="preserve"/>
  </si>
  <si>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</si>
  <si>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</si>
  <si>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</si>
  <si>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</si>
  <si>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</si>
  <si>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</si>
  <si>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</si>
  <si>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</si>
  <si>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</si>
  <si>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</si>
  <si>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</si>
  <si>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</si>
  <si>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</si>
  <si>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</si>
  <si>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</si>
  <si>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</si>
  <si>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</si>
  <si>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</si>
  <si>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</si>
  <si>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</si>
  <si>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</si>
  <si>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</si>
  <si>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</si>
  <si>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</si>
  <si>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</si>
  <si>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</si>
  <si>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Products (All)</t>
  </si>
  <si>
    <t xml:space="preserve">R&amp;D</t>
  </si>
  <si>
    <t xml:space="preserve">Services (Non-R&amp;D)</t>
  </si>
  <si>
    <t xml:space="preserve">2024</t>
  </si>
  <si>
    <t xml:space="preserve">PricingUCA.sum</t>
  </si>
  <si>
    <t xml:space="preserve">PricingUCA</t>
  </si>
  <si>
    <t xml:space="preserve">Fixed-Price</t>
  </si>
  <si>
    <t xml:space="preserve">FFP</t>
  </si>
  <si>
    <t xml:space="preserve">FP-Econ. Price Adj.</t>
  </si>
  <si>
    <t xml:space="preserve">Other FP</t>
  </si>
  <si>
    <t xml:space="preserve">Incentive</t>
  </si>
  <si>
    <t xml:space="preserve">CB-Incentive</t>
  </si>
  <si>
    <t xml:space="preserve">FP-Incentive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</si>
  <si>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</si>
  <si>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</si>
  <si>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</si>
  <si>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</si>
  <si>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 or Other</t>
  </si>
  <si>
    <t xml:space="preserve">UCA</t>
  </si>
  <si>
    <t xml:space="preserve">Products</t>
  </si>
  <si>
    <t xml:space="preserve">PricingInflation</t>
  </si>
  <si>
    <t xml:space="preserve">SubCustomer.platform</t>
  </si>
  <si>
    <t xml:space="preserve">All Other</t>
  </si>
  <si>
    <t xml:space="preserve">Air Force</t>
  </si>
  <si>
    <t xml:space="preserve">Army</t>
  </si>
  <si>
    <t xml:space="preserve">DLA</t>
  </si>
  <si>
    <t xml:space="preserve">MDA</t>
  </si>
  <si>
    <t xml:space="preserve">Navy</t>
  </si>
  <si>
    <t xml:space="preserve">Other DoD</t>
  </si>
  <si>
    <t xml:space="preserve">Cost-Based</t>
  </si>
  <si>
    <t xml:space="preserve">Competition.sum</t>
  </si>
  <si>
    <t xml:space="preserve">1 Offer</t>
  </si>
  <si>
    <t xml:space="preserve">2 Offers</t>
  </si>
  <si>
    <t xml:space="preserve">3+ Offers</t>
  </si>
  <si>
    <t xml:space="preserve">No Comp.</t>
  </si>
  <si>
    <t xml:space="preserve">2025</t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</si>
  <si>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</si>
  <si>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</si>
  <si>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</si>
  <si>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</si>
  <si>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</si>
  <si>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To Be Labeled</t>
  </si>
  <si>
    <t xml:space="preserve">VendorSize_NTDC</t>
  </si>
  <si>
    <t xml:space="preserve">Large Traditional</t>
  </si>
  <si>
    <t xml:space="preserve">Medium or Large Non-Traditional</t>
  </si>
  <si>
    <t xml:space="preserve">Medium Traditional</t>
  </si>
  <si>
    <t xml:space="preserve">PlatformPortfolio</t>
  </si>
  <si>
    <t xml:space="preserve">Aircraft</t>
  </si>
  <si>
    <t xml:space="preserve">Electronics, Comms, &amp; Sensors</t>
  </si>
  <si>
    <t xml:space="preserve">Facilities and Construction</t>
  </si>
  <si>
    <t xml:space="preserve">Land Vehicles</t>
  </si>
  <si>
    <t xml:space="preserve">Missile Defense</t>
  </si>
  <si>
    <t xml:space="preserve">Ordnance and Missiles</t>
  </si>
  <si>
    <t xml:space="preserve">Other Products</t>
  </si>
  <si>
    <t xml:space="preserve">Other R&amp;D and Knowledge Based</t>
  </si>
  <si>
    <t xml:space="preserve">Other Services</t>
  </si>
  <si>
    <t xml:space="preserve">Ships &amp; Submarines</t>
  </si>
  <si>
    <t xml:space="preserve">Space Systems</t>
  </si>
  <si>
    <t xml:space="preserve">multiyearcontracttext</t>
  </si>
  <si>
    <t xml:space="preserve">SubCustomer.sum</t>
  </si>
  <si>
    <t xml:space="preserve">SubCustomer.JPO</t>
  </si>
  <si>
    <t xml:space="preserve">F-35 JPO</t>
  </si>
  <si>
    <t xml:space="preserve">Competition.multisum</t>
  </si>
  <si>
    <t xml:space="preserve">2+ Offers</t>
  </si>
  <si>
    <t xml:space="preserve">fiscal_quarter_YTD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</si>
  <si>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</si>
  <si>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</si>
  <si>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</si>
  <si>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</si>
  <si>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</si>
  <si>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</si>
  <si>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</si>
  <si>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</si>
  <si>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</si>
  <si>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</si>
  <si>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</si>
  <si>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Combination/Other</t>
  </si>
  <si>
    <t xml:space="preserve">AnyCommercialText</t>
  </si>
  <si>
    <t xml:space="preserve">Not Classified
as Commercial</t>
  </si>
  <si>
    <t xml:space="preserve">Non-development
or Commercial Similar</t>
  </si>
  <si>
    <t xml:space="preserve">Any Commercial
Classification</t>
  </si>
  <si>
    <t xml:space="preserve">UnmodifiedUltimateDurationCategory</t>
  </si>
  <si>
    <t xml:space="preserve">&lt;=2 Months</t>
  </si>
  <si>
    <t xml:space="preserve">&gt;1-2 Years</t>
  </si>
  <si>
    <t xml:space="preserve">&gt;2-4 Years</t>
  </si>
  <si>
    <t xml:space="preserve">&gt;2-7 Months</t>
  </si>
  <si>
    <t xml:space="preserve">&gt;4 years</t>
  </si>
  <si>
    <t xml:space="preserve">&gt;7-12 Months</t>
  </si>
  <si>
    <t xml:space="preserve">ProductServiceOrRnDarea</t>
  </si>
  <si>
    <t xml:space="preserve">Advanced Development</t>
  </si>
  <si>
    <t xml:space="preserve">Applied Research (6.2)</t>
  </si>
  <si>
    <t xml:space="preserve">Basic Research (6.1)</t>
  </si>
  <si>
    <t xml:space="preserve">Commercialization</t>
  </si>
  <si>
    <t xml:space="preserve">Engineering Development</t>
  </si>
  <si>
    <t xml:space="preserve">Experimental Development</t>
  </si>
  <si>
    <t xml:space="preserve">Operational Systems Development</t>
  </si>
  <si>
    <t xml:space="preserve">R&amp;D administrative and operational expenses</t>
  </si>
  <si>
    <t xml:space="preserve">R&amp;D facilities and major equipment</t>
  </si>
  <si>
    <t xml:space="preserve">Construction</t>
  </si>
  <si>
    <t xml:space="preserve">ERS</t>
  </si>
  <si>
    <t xml:space="preserve">FRS</t>
  </si>
  <si>
    <t xml:space="preserve">ICT</t>
  </si>
  <si>
    <t xml:space="preserve">MED</t>
  </si>
  <si>
    <t xml:space="preserve">PAMS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</si>
</sst>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9">
    <numFmt numFmtId="169" formatCode="mm/dd/yyyy\ hh:mm:ss"/>
    <numFmt numFmtId="170" formatCode="0.00,,,&quot;B&quot;"/>
    <numFmt numFmtId="164" formatCode="0.0%"/>
    <numFmt numFmtId="167" formatCode="_(* #,##0.0_);_(* \(#,##0.0\);_(* &quot;-&quot;??_);_(@_)"/>
    <numFmt numFmtId="165" formatCode="_(&quot;$&quot;* #,##0.0_);_(&quot;$&quot;* \(#,##0.0\);_(&quot;$&quot;* &quot;-&quot;??_);_(@_)"/>
    <numFmt numFmtId="168" formatCode="_(* #,##0_);_(* \(#,##0\);_(* &quot;-&quot;??_);_(@_)"/>
    <numFmt numFmtId="166" formatCode="#,##0\ ;\-#,##0\ ;"/>
    <numFmt numFmtId="253" formatCode="0.00,,,&quot;B&quot;"/>
    <numFmt numFmtId="223" formatCode="0.00,,,&quot;B&quot;"/>
    <numFmt numFmtId="171" formatCode="0.00000%"/>
    <numFmt numFmtId="261" formatCode="0.00,,,&quot;B&quot;"/>
    <numFmt numFmtId="172" formatCode="0.0,,,&quot;B&quot;"/>
    <numFmt numFmtId="229" formatCode="0.00,,,&quot;B&quot;"/>
    <numFmt numFmtId="263" formatCode="0.00,,,&quot;B&quot;"/>
    <numFmt numFmtId="256" formatCode="0.00,,,&quot;B&quot;"/>
    <numFmt numFmtId="198" formatCode="0.00,,,&quot;B&quot;"/>
    <numFmt numFmtId="255" formatCode="0.00,,,&quot;B&quot;"/>
    <numFmt numFmtId="222" formatCode="0.00,,,&quot;B&quot;"/>
    <numFmt numFmtId="262" formatCode="0.00,,,&quot;B&quot;"/>
    <numFmt numFmtId="259" formatCode="0.00,,,&quot;B&quot;"/>
    <numFmt numFmtId="173" formatCode="_(* #,##0.0_);_(* \(#,##0.0\);_(* &quot;-&quot;?_);_(@_)"/>
    <numFmt numFmtId="212" formatCode="0.00,,,&quot;B&quot;"/>
    <numFmt numFmtId="254" formatCode="0.00,,,&quot;B&quot;"/>
    <numFmt numFmtId="265" formatCode="0.00,,,&quot;B&quot;"/>
    <numFmt numFmtId="174" formatCode="0.0"/>
    <numFmt numFmtId="258" formatCode="0.00,,,&quot;B&quot;"/>
    <numFmt numFmtId="260" formatCode="0.00,,,&quot;B&quot;"/>
    <numFmt numFmtId="266" formatCode="0.00,,,&quot;B&quot;"/>
    <numFmt numFmtId="213" formatCode="0.00,,,&quot;B&quot;"/>
    <numFmt numFmtId="215" formatCode="0.00,,,&quot;B&quot;"/>
    <numFmt numFmtId="257" formatCode="0.00,,,&quot;B&quot;"/>
    <numFmt numFmtId="182" formatCode="0.00,,,&quot;B&quot;"/>
    <numFmt numFmtId="184" formatCode="0.00,,,&quot;B&quot;"/>
    <numFmt numFmtId="190" formatCode="0.00,,,&quot;B&quot;"/>
    <numFmt numFmtId="179" formatCode="0.00,,,&quot;B&quot;"/>
    <numFmt numFmtId="228" formatCode="0.00,,,&quot;B&quot;"/>
    <numFmt numFmtId="194" formatCode="0.00,,,&quot;B&quot;"/>
    <numFmt numFmtId="264" formatCode="0.00,,,&quot;B&quot;"/>
    <numFmt numFmtId="267" formatCode="0.00,,,&quot;B&quot;"/>
  </numFmts>
  <fonts count="10">
    <font>
      <sz val="11"/>
      <color indexed="8"/>
      <name val="Calibri"/>
      <family val="2"/>
      <scheme val="minor"/>
    </font>
    <font>
      <sz val="11"/>
      <color theme="1"/>
      <name val="Calibri"/>
    </font>
    <font>
      <sz val="11"/>
      <color indexed="8"/>
      <name val="Calibri"/>
    </font>
    <font>
      <sz val="11"/>
      <color theme="1"/>
      <name val="Calibri"/>
      <b/>
    </font>
    <font>
      <sz val="9"/>
      <color indexed="8"/>
      <name val="Arial"/>
    </font>
    <font>
      <sz val="11"/>
      <color indexed="8"/>
      <name val="Calibri"/>
      <b/>
    </font>
    <font>
      <sz val="11"/>
      <color theme="4"/>
      <name val="Calibri"/>
    </font>
    <font>
      <sz val="10"/>
      <color theme="1"/>
      <name val="Calibri"/>
    </font>
    <font>
      <sz val="10"/>
      <color theme="1"/>
      <name val="Calibri"/>
      <b/>
    </font>
    <font>
      <sz val="10"/>
      <color indexed="8"/>
      <name val="Calibri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indexed="22"/>
      </patternFill>
    </fill>
  </fills>
  <borders count="25">
    <border>
      <left/>
      <right/>
      <top/>
      <bottom/>
      <diagonal/>
    </border>
    <border>
      <top style="thin">
        <color theme="4" tint="0.39997558519241921"/>
      </top>
    </border>
    <border>
      <bottom style="thin">
        <color theme="4" tint="0.39997558519241921"/>
      </bottom>
    </border>
    <border>
      <right style="thin">
        <color indexed="64"/>
      </right>
    </border>
    <border>
      <right style="thin">
        <color indexed="64"/>
      </right>
      <bottom style="thin">
        <color indexed="64"/>
      </bottom>
    </border>
    <border>
      <right style="thin">
        <color indexed="64"/>
      </right>
      <top style="thin">
        <color indexed="64"/>
      </top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left style="thin">
        <color indexed="64"/>
      </left>
      <right style="thin">
        <color indexed="64"/>
      </right>
    </border>
    <border>
      <left style="thin">
        <color indexed="64"/>
      </left>
    </border>
    <border>
      <bottom style="thin">
        <color indexed="64"/>
      </bottom>
    </border>
    <border>
      <left style="thin">
        <color indexed="64"/>
      </left>
      <bottom style="thin">
        <color indexed="64"/>
      </bottom>
    </border>
    <border>
      <left style="thin">
        <color indexed="64"/>
      </left>
      <top style="thin">
        <color indexed="64"/>
      </top>
      <bottom style="thin">
        <color theme="4" tint="0.39997558519241921"/>
      </bottom>
    </border>
    <border>
      <top style="thin">
        <color indexed="64"/>
      </top>
      <bottom style="thin">
        <color theme="4" tint="0.39997558519241921"/>
      </bottom>
    </border>
    <border>
      <left style="thin">
        <color indexed="64"/>
      </left>
      <bottom style="thin">
        <color theme="4" tint="0.39997558519241921"/>
      </bottom>
    </border>
    <border>
      <top style="medium">
        <color indexed="64"/>
      </top>
    </border>
    <border>
      <right style="medium">
        <color indexed="64"/>
      </right>
      <bottom style="medium">
        <color indexed="64"/>
      </bottom>
    </border>
    <border>
      <bottom style="medium">
        <color indexed="64"/>
      </bottom>
    </border>
    <border>
      <left style="medium">
        <color indexed="64"/>
      </left>
      <bottom style="medium">
        <color indexed="64"/>
      </bottom>
    </border>
    <border>
      <right style="medium">
        <color indexed="64"/>
      </right>
    </border>
    <border>
      <left style="medium">
        <color indexed="64"/>
      </left>
    </border>
    <border>
      <right style="medium">
        <color indexed="64"/>
      </right>
      <top style="medium">
        <color indexed="64"/>
      </top>
    </border>
    <border>
      <left style="medium">
        <color indexed="64"/>
      </left>
      <top style="medium">
        <color indexed="64"/>
      </top>
    </border>
    <border>
      <left style="medium">
        <color indexed="64"/>
      </left>
      <bottom style="thin">
        <color indexed="64"/>
      </bottom>
    </border>
    <border>
      <right style="medium">
        <color indexed="64"/>
      </right>
      <bottom style="thin">
        <color indexed="64"/>
      </bottom>
    </border>
  </borders>
  <cellStyleXfs count="1">
    <xf numFmtId="0" fontId="0" fillId="0" borderId="0"/>
  </cellStyleXfs>
  <cellXfs count="182">
    <xf numFmtId="0" fontId="0" fillId="0" borderId="0" xfId="0"/>
    <xf numFmtId="0" fontId="1" fillId="0" borderId="0" xfId="0" applyFont="1"/>
    <xf numFmtId="169" fontId="1" fillId="0" borderId="0" xfId="0" applyFont="1" applyNumberFormat="1" applyAlignment="1">
      <alignment wrapText="1"/>
    </xf>
    <xf numFmtId="170" fontId="2" fillId="0" borderId="0" xfId="0" applyFont="1" applyNumberFormat="1"/>
    <xf numFmtId="0" fontId="3" fillId="2" borderId="0" xfId="0" applyFont="1" applyFill="1"/>
    <xf numFmtId="164" fontId="2" fillId="3" borderId="0" xfId="0" applyFont="1" applyNumberFormat="1" applyFill="1"/>
    <xf numFmtId="0" fontId="3" fillId="0" borderId="0" xfId="0" applyFont="1"/>
    <xf numFmtId="167" fontId="2" fillId="0" borderId="0" xfId="0" applyFont="1" applyNumberFormat="1"/>
    <xf numFmtId="165" fontId="2" fillId="3" borderId="0" xfId="0" applyFont="1" applyNumberFormat="1" applyFill="1"/>
    <xf numFmtId="43" fontId="2" fillId="0" borderId="0" xfId="0" applyFont="1" applyNumberFormat="1"/>
    <xf numFmtId="44" fontId="1" fillId="0" borderId="0" xfId="0" applyFont="1" applyNumberFormat="1"/>
    <xf numFmtId="0" fontId="1" fillId="4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1" fillId="0" borderId="0" xfId="0" applyFont="1" applyAlignment="1">
      <alignment horizontal="center"/>
    </xf>
    <xf numFmtId="165" fontId="2" fillId="0" borderId="0" xfId="0" applyFont="1" applyNumberFormat="1"/>
    <xf numFmtId="168" fontId="2" fillId="0" borderId="0" xfId="0" applyFont="1" applyNumberFormat="1"/>
    <xf numFmtId="164" fontId="1" fillId="0" borderId="0" xfId="0" applyFont="1" applyNumberFormat="1"/>
    <xf numFmtId="44" fontId="2" fillId="0" borderId="0" xfId="0" applyFont="1" applyNumberFormat="1" applyAlignment="1">
      <alignment horizontal="center"/>
    </xf>
    <xf numFmtId="164" fontId="1" fillId="3" borderId="0" xfId="0" applyFont="1" applyNumberFormat="1" applyFill="1" applyAlignment="1">
      <alignment wrapText="1"/>
    </xf>
    <xf numFmtId="0" fontId="3" fillId="2" borderId="1" xfId="0" applyFont="1" applyFill="1" applyBorder="1"/>
    <xf numFmtId="3" fontId="1" fillId="0" borderId="0" xfId="0" applyFont="1" applyNumberFormat="1"/>
    <xf numFmtId="0" fontId="1" fillId="0" borderId="0" xfId="0" applyFont="1" applyAlignment="1">
      <alignment wrapText="1"/>
    </xf>
    <xf numFmtId="0" fontId="3" fillId="2" borderId="2" xfId="0" applyFont="1" applyFill="1" applyBorder="1" applyAlignment="1">
      <alignment wrapText="1"/>
    </xf>
    <xf numFmtId="164" fontId="1" fillId="0" borderId="0" xfId="0" applyFont="1" applyNumberFormat="1" applyAlignment="1">
      <alignment wrapText="1"/>
    </xf>
    <xf numFmtId="44" fontId="2" fillId="0" borderId="0" xfId="0" applyFont="1" applyNumberFormat="1"/>
    <xf numFmtId="9" fontId="2" fillId="0" borderId="0" xfId="0" applyFont="1" applyNumberFormat="1"/>
    <xf numFmtId="164" fontId="2" fillId="0" borderId="0" xfId="0" applyFont="1" applyNumberFormat="1"/>
    <xf numFmtId="10" fontId="2" fillId="0" borderId="0" xfId="0" applyFont="1" applyNumberFormat="1"/>
    <xf numFmtId="166" fontId="4" fillId="0" borderId="0" xfId="0" applyFont="1" applyNumberFormat="1" applyAlignment="1">
      <alignment horizontal="right"/>
    </xf>
    <xf numFmtId="167" fontId="2" fillId="3" borderId="0" xfId="0" applyFont="1" applyNumberFormat="1" applyFill="1"/>
    <xf numFmtId="10" fontId="1" fillId="0" borderId="0" xfId="0" applyFont="1" applyNumberFormat="1"/>
    <xf numFmtId="44" fontId="1" fillId="0" borderId="0" xfId="0" applyFont="1" applyNumberFormat="1" applyAlignment="1">
      <alignment wrapText="1"/>
    </xf>
    <xf numFmtId="253" fontId="2" fillId="0" borderId="0" xfId="0" applyFont="1" applyNumberFormat="1"/>
    <xf numFmtId="0" fontId="5" fillId="0" borderId="0" xfId="0" applyFont="1"/>
    <xf numFmtId="0" fontId="1" fillId="0" borderId="0" xfId="0" applyFont="1" applyAlignment="1">
      <alignment horizontal="left"/>
    </xf>
    <xf numFmtId="44" fontId="2" fillId="3" borderId="0" xfId="0" applyFont="1" applyNumberFormat="1" applyFill="1"/>
    <xf numFmtId="0" fontId="5" fillId="0" borderId="0" xfId="0" applyFont="1" applyAlignment="1">
      <alignment wrapText="1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/>
    <xf numFmtId="223" fontId="2" fillId="0" borderId="0" xfId="0" applyFont="1" applyNumberFormat="1"/>
    <xf numFmtId="171" fontId="1" fillId="0" borderId="0" xfId="0" applyFont="1" applyNumberFormat="1"/>
    <xf numFmtId="164" fontId="1" fillId="3" borderId="0" xfId="0" applyFont="1" applyNumberFormat="1" applyFill="1"/>
    <xf numFmtId="164" fontId="6" fillId="3" borderId="0" xfId="0" applyFont="1" applyNumberFormat="1" applyFill="1"/>
    <xf numFmtId="43" fontId="2" fillId="3" borderId="0" xfId="0" applyFont="1" applyNumberFormat="1" applyFill="1"/>
    <xf numFmtId="0" fontId="2" fillId="0" borderId="0" xfId="0" applyFont="1" applyAlignment="1">
      <alignment wrapText="1"/>
    </xf>
    <xf numFmtId="261" fontId="2" fillId="0" borderId="0" xfId="0" applyFont="1" applyNumberFormat="1"/>
    <xf numFmtId="172" fontId="2" fillId="3" borderId="0" xfId="0" applyFont="1" applyNumberFormat="1" applyFill="1"/>
    <xf numFmtId="0" fontId="7" fillId="0" borderId="0" xfId="0" applyFont="1"/>
    <xf numFmtId="9" fontId="7" fillId="0" borderId="0" xfId="0" applyFont="1" applyNumberFormat="1"/>
    <xf numFmtId="0" fontId="7" fillId="0" borderId="0" xfId="0" applyFont="1" applyAlignment="1">
      <alignment horizontal="left"/>
    </xf>
    <xf numFmtId="164" fontId="7" fillId="0" borderId="0" xfId="0" applyFont="1" applyNumberFormat="1"/>
    <xf numFmtId="3" fontId="7" fillId="0" borderId="0" xfId="0" applyFont="1" applyNumberFormat="1"/>
    <xf numFmtId="229" fontId="2" fillId="0" borderId="0" xfId="0" applyFont="1" applyNumberFormat="1"/>
    <xf numFmtId="172" fontId="2" fillId="0" borderId="0" xfId="0" applyFont="1" applyNumberFormat="1"/>
    <xf numFmtId="170" fontId="2" fillId="3" borderId="0" xfId="0" applyFont="1" applyNumberFormat="1" applyFill="1"/>
    <xf numFmtId="263" fontId="2" fillId="0" borderId="0" xfId="0" applyFont="1" applyNumberFormat="1"/>
    <xf numFmtId="9" fontId="2" fillId="0" borderId="0" xfId="0" applyFont="1" applyNumberFormat="1" applyAlignment="1">
      <alignment horizontal="center"/>
    </xf>
    <xf numFmtId="256" fontId="2" fillId="0" borderId="0" xfId="0" applyFont="1" applyNumberFormat="1"/>
    <xf numFmtId="198" fontId="2" fillId="0" borderId="0" xfId="0" applyFont="1" applyNumberFormat="1"/>
    <xf numFmtId="0" fontId="2" fillId="0" borderId="0" xfId="0" applyFont="1"/>
    <xf numFmtId="255" fontId="2" fillId="0" borderId="0" xfId="0" applyFont="1" applyNumberFormat="1"/>
    <xf numFmtId="222" fontId="2" fillId="0" borderId="0" xfId="0" applyFont="1" applyNumberFormat="1"/>
    <xf numFmtId="164" fontId="2" fillId="0" borderId="3" xfId="0" applyFont="1" applyNumberFormat="1" applyBorder="1"/>
    <xf numFmtId="164" fontId="2" fillId="0" borderId="4" xfId="0" applyFont="1" applyNumberFormat="1" applyBorder="1"/>
    <xf numFmtId="164" fontId="2" fillId="0" borderId="5" xfId="0" applyFont="1" applyNumberFormat="1" applyBorder="1"/>
    <xf numFmtId="0" fontId="3" fillId="2" borderId="6" xfId="0" applyFont="1" applyFill="1" applyBorder="1"/>
    <xf numFmtId="0" fontId="3" fillId="2" borderId="7" xfId="0" applyFont="1" applyFill="1" applyBorder="1"/>
    <xf numFmtId="0" fontId="2" fillId="0" borderId="8" xfId="0" applyFont="1" applyBorder="1"/>
    <xf numFmtId="0" fontId="3" fillId="2" borderId="9" xfId="0" applyFont="1" applyFill="1" applyBorder="1"/>
    <xf numFmtId="0" fontId="2" fillId="0" borderId="10" xfId="0" applyFont="1" applyBorder="1"/>
    <xf numFmtId="0" fontId="2" fillId="0" borderId="7" xfId="0" applyFont="1" applyBorder="1"/>
    <xf numFmtId="9" fontId="1" fillId="0" borderId="0" xfId="0" applyFont="1" applyNumberFormat="1"/>
    <xf numFmtId="0" fontId="1" fillId="4" borderId="0" xfId="0" applyFont="1" applyFill="1"/>
    <xf numFmtId="0" fontId="3" fillId="2" borderId="0" xfId="0" applyFont="1" applyFill="1" applyAlignment="1">
      <alignment horizontal="left"/>
    </xf>
    <xf numFmtId="9" fontId="2" fillId="0" borderId="7" xfId="0" applyFont="1" applyNumberFormat="1" applyBorder="1"/>
    <xf numFmtId="0" fontId="3" fillId="2" borderId="11" xfId="0" applyFont="1" applyFill="1" applyBorder="1"/>
    <xf numFmtId="0" fontId="3" fillId="2" borderId="10" xfId="0" applyFont="1" applyFill="1" applyBorder="1"/>
    <xf numFmtId="0" fontId="1" fillId="0" borderId="6" xfId="0" applyFont="1" applyBorder="1"/>
    <xf numFmtId="0" fontId="1" fillId="0" borderId="7" xfId="0" applyFont="1" applyBorder="1"/>
    <xf numFmtId="170" fontId="2" fillId="0" borderId="7" xfId="0" applyFont="1" applyNumberFormat="1" applyBorder="1"/>
    <xf numFmtId="0" fontId="1" fillId="0" borderId="9" xfId="0" applyFont="1" applyBorder="1"/>
    <xf numFmtId="0" fontId="1" fillId="0" borderId="11" xfId="0" applyFont="1" applyBorder="1"/>
    <xf numFmtId="0" fontId="1" fillId="0" borderId="10" xfId="0" applyFont="1" applyBorder="1"/>
    <xf numFmtId="170" fontId="2" fillId="0" borderId="10" xfId="0" applyFont="1" applyNumberFormat="1" applyBorder="1"/>
    <xf numFmtId="164" fontId="2" fillId="0" borderId="7" xfId="0" applyFont="1" applyNumberFormat="1" applyBorder="1"/>
    <xf numFmtId="164" fontId="2" fillId="0" borderId="10" xfId="0" applyFont="1" applyNumberFormat="1" applyBorder="1"/>
    <xf numFmtId="262" fontId="2" fillId="0" borderId="0" xfId="0" applyFont="1" applyNumberFormat="1"/>
    <xf numFmtId="0" fontId="8" fillId="2" borderId="2" xfId="0" applyFont="1" applyFill="1" applyBorder="1"/>
    <xf numFmtId="9" fontId="7" fillId="0" borderId="0" xfId="0" applyFont="1" applyNumberFormat="1" applyAlignment="1">
      <alignment horizontal="center"/>
    </xf>
    <xf numFmtId="165" fontId="7" fillId="0" borderId="0" xfId="0" applyFont="1" applyNumberFormat="1"/>
    <xf numFmtId="0" fontId="8" fillId="2" borderId="0" xfId="0" applyFont="1" applyFill="1"/>
    <xf numFmtId="259" fontId="2" fillId="0" borderId="0" xfId="0" applyFont="1" applyNumberFormat="1"/>
    <xf numFmtId="43" fontId="9" fillId="3" borderId="0" xfId="0" applyFont="1" applyNumberFormat="1" applyFill="1"/>
    <xf numFmtId="43" fontId="1" fillId="0" borderId="0" xfId="0" applyFont="1" applyNumberFormat="1"/>
    <xf numFmtId="173" fontId="1" fillId="0" borderId="0" xfId="0" applyFont="1" applyNumberFormat="1"/>
    <xf numFmtId="43" fontId="9" fillId="0" borderId="0" xfId="0" applyFont="1" applyNumberFormat="1"/>
    <xf numFmtId="9" fontId="2" fillId="0" borderId="3" xfId="0" applyFont="1" applyNumberFormat="1" applyBorder="1"/>
    <xf numFmtId="9" fontId="2" fillId="0" borderId="4" xfId="0" applyFont="1" applyNumberFormat="1" applyBorder="1"/>
    <xf numFmtId="165" fontId="2" fillId="0" borderId="7" xfId="0" applyFont="1" applyNumberFormat="1" applyBorder="1"/>
    <xf numFmtId="164" fontId="1" fillId="0" borderId="7" xfId="0" applyFont="1" applyNumberFormat="1" applyBorder="1"/>
    <xf numFmtId="0" fontId="3" fillId="2" borderId="12" xfId="0" applyFont="1" applyFill="1" applyBorder="1"/>
    <xf numFmtId="0" fontId="3" fillId="2" borderId="13" xfId="0" applyFont="1" applyFill="1" applyBorder="1"/>
    <xf numFmtId="164" fontId="1" fillId="0" borderId="5" xfId="0" applyFont="1" applyNumberFormat="1" applyBorder="1"/>
    <xf numFmtId="0" fontId="3" fillId="2" borderId="14" xfId="0" applyFont="1" applyFill="1" applyBorder="1"/>
    <xf numFmtId="44" fontId="2" fillId="0" borderId="10" xfId="0" applyFont="1" applyNumberFormat="1" applyBorder="1"/>
    <xf numFmtId="44" fontId="2" fillId="0" borderId="4" xfId="0" applyFont="1" applyNumberFormat="1" applyBorder="1"/>
    <xf numFmtId="165" fontId="2" fillId="0" borderId="10" xfId="0" applyFont="1" applyNumberFormat="1" applyBorder="1"/>
    <xf numFmtId="164" fontId="1" fillId="0" borderId="10" xfId="0" applyFont="1" applyNumberFormat="1" applyBorder="1"/>
    <xf numFmtId="164" fontId="1" fillId="0" borderId="3" xfId="0" applyFont="1" applyNumberFormat="1" applyBorder="1"/>
    <xf numFmtId="164" fontId="1" fillId="0" borderId="4" xfId="0" applyFont="1" applyNumberFormat="1" applyBorder="1"/>
    <xf numFmtId="44" fontId="2" fillId="0" borderId="7" xfId="0" applyFont="1" applyNumberFormat="1" applyBorder="1"/>
    <xf numFmtId="44" fontId="2" fillId="0" borderId="5" xfId="0" applyFont="1" applyNumberFormat="1" applyBorder="1"/>
    <xf numFmtId="44" fontId="2" fillId="0" borderId="3" xfId="0" applyFont="1" applyNumberFormat="1" applyBorder="1"/>
    <xf numFmtId="9" fontId="2" fillId="0" borderId="10" xfId="0" applyFont="1" applyNumberFormat="1" applyBorder="1"/>
    <xf numFmtId="9" fontId="2" fillId="0" borderId="5" xfId="0" applyFont="1" applyNumberFormat="1" applyBorder="1"/>
    <xf numFmtId="11" fontId="1" fillId="0" borderId="0" xfId="0" applyFont="1" applyNumberFormat="1"/>
    <xf numFmtId="167" fontId="1" fillId="0" borderId="0" xfId="0" applyFont="1" applyNumberFormat="1"/>
    <xf numFmtId="43" fontId="7" fillId="0" borderId="0" xfId="0" applyFont="1" applyNumberFormat="1"/>
    <xf numFmtId="212" fontId="2" fillId="0" borderId="0" xfId="0" applyFont="1" applyNumberFormat="1"/>
    <xf numFmtId="9" fontId="2" fillId="3" borderId="0" xfId="0" applyFont="1" applyNumberFormat="1" applyFill="1"/>
    <xf numFmtId="254" fontId="2" fillId="0" borderId="0" xfId="0" applyFont="1" applyNumberFormat="1"/>
    <xf numFmtId="164" fontId="2" fillId="3" borderId="15" xfId="0" applyFont="1" applyNumberFormat="1" applyFill="1" applyBorder="1"/>
    <xf numFmtId="164" fontId="2" fillId="0" borderId="15" xfId="0" applyFont="1" applyNumberFormat="1" applyBorder="1"/>
    <xf numFmtId="10" fontId="2" fillId="0" borderId="15" xfId="0" applyFont="1" applyNumberFormat="1" applyBorder="1"/>
    <xf numFmtId="10" fontId="2" fillId="3" borderId="15" xfId="0" applyFont="1" applyNumberFormat="1" applyFill="1" applyBorder="1"/>
    <xf numFmtId="9" fontId="2" fillId="0" borderId="16" xfId="0" applyFont="1" applyNumberFormat="1" applyBorder="1"/>
    <xf numFmtId="43" fontId="9" fillId="0" borderId="5" xfId="0" applyFont="1" applyNumberFormat="1" applyBorder="1"/>
    <xf numFmtId="43" fontId="9" fillId="0" borderId="7" xfId="0" applyFont="1" applyNumberFormat="1" applyBorder="1"/>
    <xf numFmtId="9" fontId="2" fillId="0" borderId="17" xfId="0" applyFont="1" applyNumberFormat="1" applyBorder="1"/>
    <xf numFmtId="0" fontId="1" fillId="0" borderId="17" xfId="0" applyFont="1" applyBorder="1"/>
    <xf numFmtId="0" fontId="1" fillId="0" borderId="18" xfId="0" applyFont="1" applyBorder="1"/>
    <xf numFmtId="9" fontId="2" fillId="0" borderId="19" xfId="0" applyFont="1" applyNumberFormat="1" applyBorder="1"/>
    <xf numFmtId="0" fontId="1" fillId="0" borderId="20" xfId="0" applyFont="1" applyBorder="1"/>
    <xf numFmtId="9" fontId="2" fillId="0" borderId="21" xfId="0" applyFont="1" applyNumberFormat="1" applyBorder="1"/>
    <xf numFmtId="9" fontId="2" fillId="0" borderId="15" xfId="0" applyFont="1" applyNumberFormat="1" applyBorder="1"/>
    <xf numFmtId="0" fontId="1" fillId="0" borderId="15" xfId="0" applyFont="1" applyBorder="1"/>
    <xf numFmtId="0" fontId="1" fillId="0" borderId="22" xfId="0" applyFont="1" applyBorder="1"/>
    <xf numFmtId="164" fontId="2" fillId="3" borderId="19" xfId="0" applyFont="1" applyNumberFormat="1" applyFill="1" applyBorder="1"/>
    <xf numFmtId="265" fontId="2" fillId="0" borderId="0" xfId="0" applyFont="1" applyNumberFormat="1"/>
    <xf numFmtId="10" fontId="2" fillId="3" borderId="0" xfId="0" applyFont="1" applyNumberFormat="1" applyFill="1"/>
    <xf numFmtId="0" fontId="2" fillId="0" borderId="22" xfId="0" applyFont="1" applyBorder="1"/>
    <xf numFmtId="0" fontId="2" fillId="0" borderId="15" xfId="0" applyFont="1" applyBorder="1"/>
    <xf numFmtId="0" fontId="2" fillId="0" borderId="20" xfId="0" applyFont="1" applyBorder="1"/>
    <xf numFmtId="0" fontId="2" fillId="0" borderId="18" xfId="0" applyFont="1" applyBorder="1"/>
    <xf numFmtId="0" fontId="2" fillId="0" borderId="17" xfId="0" applyFont="1" applyBorder="1"/>
    <xf numFmtId="0" fontId="2" fillId="0" borderId="23" xfId="0" applyFont="1" applyBorder="1"/>
    <xf numFmtId="9" fontId="2" fillId="0" borderId="24" xfId="0" applyFont="1" applyNumberFormat="1" applyBorder="1"/>
    <xf numFmtId="165" fontId="2" fillId="0" borderId="15" xfId="0" applyFont="1" applyNumberFormat="1" applyBorder="1"/>
    <xf numFmtId="165" fontId="2" fillId="0" borderId="17" xfId="0" applyFont="1" applyNumberFormat="1" applyBorder="1"/>
    <xf numFmtId="164" fontId="2" fillId="0" borderId="17" xfId="0" applyFont="1" applyNumberFormat="1" applyBorder="1"/>
    <xf numFmtId="0" fontId="1" fillId="0" borderId="23" xfId="0" applyFont="1" applyBorder="1"/>
    <xf numFmtId="174" fontId="2" fillId="0" borderId="0" xfId="0" applyFont="1" applyNumberFormat="1"/>
    <xf numFmtId="174" fontId="9" fillId="0" borderId="7" xfId="0" applyFont="1" applyNumberFormat="1" applyBorder="1"/>
    <xf numFmtId="174" fontId="2" fillId="0" borderId="15" xfId="0" applyFont="1" applyNumberFormat="1" applyBorder="1"/>
    <xf numFmtId="174" fontId="2" fillId="0" borderId="21" xfId="0" applyFont="1" applyNumberFormat="1" applyBorder="1"/>
    <xf numFmtId="174" fontId="2" fillId="0" borderId="19" xfId="0" applyFont="1" applyNumberFormat="1" applyBorder="1"/>
    <xf numFmtId="174" fontId="2" fillId="0" borderId="10" xfId="0" applyFont="1" applyNumberFormat="1" applyBorder="1"/>
    <xf numFmtId="174" fontId="2" fillId="0" borderId="24" xfId="0" applyFont="1" applyNumberFormat="1" applyBorder="1"/>
    <xf numFmtId="174" fontId="2" fillId="0" borderId="17" xfId="0" applyFont="1" applyNumberFormat="1" applyBorder="1"/>
    <xf numFmtId="174" fontId="2" fillId="0" borderId="16" xfId="0" applyFont="1" applyNumberFormat="1" applyBorder="1"/>
    <xf numFmtId="1" fontId="2" fillId="0" borderId="0" xfId="0" applyFont="1" applyNumberFormat="1"/>
    <xf numFmtId="43" fontId="9" fillId="0" borderId="4" xfId="0" applyFont="1" applyNumberFormat="1" applyBorder="1"/>
    <xf numFmtId="43" fontId="9" fillId="0" borderId="10" xfId="0" applyFont="1" applyNumberFormat="1" applyBorder="1"/>
    <xf numFmtId="43" fontId="9" fillId="0" borderId="3" xfId="0" applyFont="1" applyNumberFormat="1" applyBorder="1"/>
    <xf numFmtId="0" fontId="2" fillId="0" borderId="11" xfId="0" applyFont="1" applyBorder="1"/>
    <xf numFmtId="0" fontId="2" fillId="0" borderId="9" xfId="0" applyFont="1" applyBorder="1"/>
    <xf numFmtId="0" fontId="2" fillId="0" borderId="6" xfId="0" applyFont="1" applyBorder="1"/>
    <xf numFmtId="258" fontId="2" fillId="0" borderId="0" xfId="0" applyFont="1" applyNumberFormat="1"/>
    <xf numFmtId="260" fontId="2" fillId="0" borderId="0" xfId="0" applyFont="1" applyNumberFormat="1"/>
    <xf numFmtId="9" fontId="2" fillId="3" borderId="0" xfId="0" applyFont="1" applyNumberFormat="1" applyFill="1" applyAlignment="1">
      <alignment horizontal="center"/>
    </xf>
    <xf numFmtId="266" fontId="2" fillId="0" borderId="0" xfId="0" applyFont="1" applyNumberFormat="1"/>
    <xf numFmtId="213" fontId="2" fillId="0" borderId="0" xfId="0" applyFont="1" applyNumberFormat="1"/>
    <xf numFmtId="215" fontId="2" fillId="0" borderId="0" xfId="0" applyFont="1" applyNumberFormat="1"/>
    <xf numFmtId="257" fontId="2" fillId="0" borderId="0" xfId="0" applyFont="1" applyNumberFormat="1"/>
    <xf numFmtId="182" fontId="2" fillId="0" borderId="0" xfId="0" applyFont="1" applyNumberFormat="1"/>
    <xf numFmtId="184" fontId="2" fillId="0" borderId="0" xfId="0" applyFont="1" applyNumberFormat="1"/>
    <xf numFmtId="190" fontId="2" fillId="0" borderId="0" xfId="0" applyFont="1" applyNumberFormat="1"/>
    <xf numFmtId="179" fontId="2" fillId="0" borderId="0" xfId="0" applyFont="1" applyNumberFormat="1"/>
    <xf numFmtId="228" fontId="2" fillId="0" borderId="0" xfId="0" applyFont="1" applyNumberFormat="1"/>
    <xf numFmtId="194" fontId="2" fillId="0" borderId="0" xfId="0" applyFont="1" applyNumberFormat="1"/>
    <xf numFmtId="264" fontId="2" fillId="0" borderId="0" xfId="0" applyFont="1" applyNumberFormat="1"/>
    <xf numFmtId="267" fontId="2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theme" Target="theme/theme1.xml"/><Relationship Id="rId41" Type="http://schemas.openxmlformats.org/officeDocument/2006/relationships/styles" Target="styles.xml"/><Relationship Id="rId4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315616797900263"/>
          <c:y val="7.2731816744704234E-2"/>
          <c:w val="0.86333955851672384"/>
          <c:h val="0.71313526781374548"/>
        </c:manualLayout>
      </c:layout>
      <c:barChart>
        <c:barDir val="col"/>
        <c:grouping val="clustered"/>
        <c:varyColors val="0"/>
        <c:ser>
          <c:idx val="2"/>
          <c:order val="1"/>
          <c:tx>
            <c:strRef>
              <c:f>'2-1 TOA'!$I$26</c:f>
              <c:strCache>
                <c:ptCount val="1"/>
              </c:strCache>
            </c:strRef>
          </c:tx>
          <c:spPr>
            <a:solidFill>
              <a:srgbClr val="4472C4">
                <a:lumMod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'2-1 TOA'!$L$20:$AS$20</c:f>
              <c:numCache>
                <c:formatCode>General</c:formatCode>
                <c:ptCount val="34"/>
              </c:numCache>
            </c:numRef>
          </c:cat>
          <c:val>
            <c:numRef>
              <c:f>'2-1 TOA'!$L$26:$AR$26</c:f>
              <c:numCache>
                <c:formatCode>General</c:formatCode>
                <c:ptCount val="33"/>
              </c:numCache>
            </c:numRef>
          </c:val>
          <c:extLst>
            <c:ext xmlns:c16="http://schemas.microsoft.com/office/drawing/2014/chart" uri="{C3380CC4-5D6E-409C-BE32-E72D297353CC}">
              <c16:uniqueId val="{00000000-9248-4452-8F6F-41D14E1014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6071440"/>
        <c:axId val="696071768"/>
      </c:barChart>
      <c:lineChart>
        <c:grouping val="standard"/>
        <c:varyColors val="0"/>
        <c:ser>
          <c:idx val="3"/>
          <c:order val="0"/>
          <c:tx>
            <c:strRef>
              <c:f>'2-1 TOA'!$I$25</c:f>
              <c:strCache>
                <c:ptCount val="1"/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numRef>
              <c:f>'2-1 TOA'!$V$20:$AS$20</c:f>
              <c:numCache>
                <c:formatCode>General</c:formatCode>
                <c:ptCount val="24"/>
              </c:numCache>
            </c:numRef>
          </c:cat>
          <c:val>
            <c:numRef>
              <c:f>'2-1 TOA'!$L$25:$AS$25</c:f>
              <c:numCache>
                <c:formatCode>_("$"* #,##0.00_);_("$"* \(#,##0.00\);_("$"* "-"??_);_(@_)</c:formatCode>
                <c:ptCount val="34"/>
                <c:pt idx="1">
                  <c:v>0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48-4452-8F6F-41D14E1014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6071440"/>
        <c:axId val="696071768"/>
      </c:lineChart>
      <c:catAx>
        <c:axId val="696071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96071768"/>
        <c:crosses val="autoZero"/>
        <c:auto val="1"/>
        <c:lblAlgn val="ctr"/>
        <c:lblOffset val="100"/>
        <c:noMultiLvlLbl val="0"/>
      </c:catAx>
      <c:valAx>
        <c:axId val="696071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Constant FY 2022 $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96071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315616797900263"/>
          <c:y val="7.2731816744704234E-2"/>
          <c:w val="0.86333955851672384"/>
          <c:h val="0.71313526781374548"/>
        </c:manualLayout>
      </c:layout>
      <c:barChart>
        <c:barDir val="col"/>
        <c:grouping val="clustered"/>
        <c:varyColors val="0"/>
        <c:ser>
          <c:idx val="2"/>
          <c:order val="1"/>
          <c:tx>
            <c:strRef>
              <c:f>'2-1 TOA'!#REF!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rgbClr val="4472C4">
                <a:lumMod val="50000"/>
              </a:srgbClr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34"/>
              <c:pt idx="0">
                <c:v>1990</c:v>
              </c:pt>
              <c:pt idx="1">
                <c:v>1991</c:v>
              </c:pt>
              <c:pt idx="2">
                <c:v>1992</c:v>
              </c:pt>
              <c:pt idx="3">
                <c:v>1993</c:v>
              </c:pt>
              <c:pt idx="4">
                <c:v>1994</c:v>
              </c:pt>
              <c:pt idx="5">
                <c:v>1995</c:v>
              </c:pt>
              <c:pt idx="6">
                <c:v>1996</c:v>
              </c:pt>
              <c:pt idx="7">
                <c:v>1997</c:v>
              </c:pt>
              <c:pt idx="8">
                <c:v>1998</c:v>
              </c:pt>
              <c:pt idx="9">
                <c:v>1999</c:v>
              </c:pt>
              <c:pt idx="10">
                <c:v>2000</c:v>
              </c:pt>
              <c:pt idx="11">
                <c:v>2001</c:v>
              </c:pt>
              <c:pt idx="12">
                <c:v>2002</c:v>
              </c:pt>
              <c:pt idx="13">
                <c:v>2003</c:v>
              </c:pt>
              <c:pt idx="14">
                <c:v>2004</c:v>
              </c:pt>
              <c:pt idx="15">
                <c:v>2005</c:v>
              </c:pt>
              <c:pt idx="16">
                <c:v>2006</c:v>
              </c:pt>
              <c:pt idx="17">
                <c:v>2007</c:v>
              </c:pt>
              <c:pt idx="18">
                <c:v>2008</c:v>
              </c:pt>
              <c:pt idx="19">
                <c:v>2009</c:v>
              </c:pt>
              <c:pt idx="20">
                <c:v>2010</c:v>
              </c:pt>
              <c:pt idx="21">
                <c:v>2011</c:v>
              </c:pt>
              <c:pt idx="22">
                <c:v>2012</c:v>
              </c:pt>
              <c:pt idx="23">
                <c:v>2013</c:v>
              </c:pt>
              <c:pt idx="24">
                <c:v>2014</c:v>
              </c:pt>
              <c:pt idx="25">
                <c:v>2015</c:v>
              </c:pt>
              <c:pt idx="26">
                <c:v>2016</c:v>
              </c:pt>
              <c:pt idx="27">
                <c:v>2017</c:v>
              </c:pt>
              <c:pt idx="28">
                <c:v>2018</c:v>
              </c:pt>
              <c:pt idx="29">
                <c:v>2019</c:v>
              </c:pt>
              <c:pt idx="30">
                <c:v>2020</c:v>
              </c:pt>
              <c:pt idx="31">
                <c:v>2021</c:v>
              </c:pt>
              <c:pt idx="32">
                <c:v>2022</c:v>
              </c:pt>
              <c:pt idx="33">
                <c:v>2023</c:v>
              </c:pt>
            </c:numLit>
          </c:cat>
          <c:val>
            <c:numLit>
              <c:formatCode>General</c:formatCode>
              <c:ptCount val="33"/>
              <c:pt idx="0">
                <c:v>239.19968123054471</c:v>
              </c:pt>
              <c:pt idx="1">
                <c:v>261.29072911994291</c:v>
              </c:pt>
              <c:pt idx="2">
                <c:v>231.05264270919878</c:v>
              </c:pt>
              <c:pt idx="3">
                <c:v>222.03007008275242</c:v>
              </c:pt>
              <c:pt idx="4">
                <c:v>209.75545071641369</c:v>
              </c:pt>
              <c:pt idx="5">
                <c:v>204.40529624658194</c:v>
              </c:pt>
              <c:pt idx="6">
                <c:v>203.82966328577427</c:v>
              </c:pt>
              <c:pt idx="7">
                <c:v>196.10140143807629</c:v>
              </c:pt>
              <c:pt idx="8">
                <c:v>195.32573317812</c:v>
              </c:pt>
              <c:pt idx="9">
                <c:v>201.52929472562869</c:v>
              </c:pt>
              <c:pt idx="10">
                <c:v>213.56475258137834</c:v>
              </c:pt>
              <c:pt idx="11">
                <c:v>227.17937051330165</c:v>
              </c:pt>
              <c:pt idx="12">
                <c:v>263.68826154873489</c:v>
              </c:pt>
              <c:pt idx="13">
                <c:v>322.48418803794158</c:v>
              </c:pt>
              <c:pt idx="14">
                <c:v>341.74555725825132</c:v>
              </c:pt>
              <c:pt idx="15">
                <c:v>383.60686064056381</c:v>
              </c:pt>
              <c:pt idx="16">
                <c:v>412.76436375099991</c:v>
              </c:pt>
              <c:pt idx="17">
                <c:v>446.53956894861824</c:v>
              </c:pt>
              <c:pt idx="18">
                <c:v>503.82492319952934</c:v>
              </c:pt>
              <c:pt idx="19">
                <c:v>503.47090213592918</c:v>
              </c:pt>
              <c:pt idx="20">
                <c:v>474.10678563496941</c:v>
              </c:pt>
              <c:pt idx="21">
                <c:v>472.64262454986033</c:v>
              </c:pt>
              <c:pt idx="22">
                <c:v>450.37155703864977</c:v>
              </c:pt>
              <c:pt idx="23">
                <c:v>379.13927039526845</c:v>
              </c:pt>
              <c:pt idx="24">
                <c:v>343.68015136288471</c:v>
              </c:pt>
              <c:pt idx="25">
                <c:v>328.86992157933122</c:v>
              </c:pt>
              <c:pt idx="26">
                <c:v>354.9282049387628</c:v>
              </c:pt>
              <c:pt idx="27">
                <c:v>374.71905005571995</c:v>
              </c:pt>
              <c:pt idx="28">
                <c:v>409.89590462263914</c:v>
              </c:pt>
              <c:pt idx="29">
                <c:v>429.90859582169549</c:v>
              </c:pt>
              <c:pt idx="30">
                <c:v>466.2092842533861</c:v>
              </c:pt>
              <c:pt idx="31">
                <c:v>413.88125838829177</c:v>
              </c:pt>
              <c:pt idx="32">
                <c:v>414.44754244092996</c:v>
              </c:pt>
            </c:numLit>
          </c:val>
          <c:extLst>
            <c:ext xmlns:c16="http://schemas.microsoft.com/office/drawing/2014/chart" uri="{C3380CC4-5D6E-409C-BE32-E72D297353CC}">
              <c16:uniqueId val="{00000000-75CF-4329-A52D-089E47E15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6071440"/>
        <c:axId val="696071768"/>
      </c:barChart>
      <c:lineChart>
        <c:grouping val="standard"/>
        <c:varyColors val="0"/>
        <c:ser>
          <c:idx val="3"/>
          <c:order val="0"/>
          <c:tx>
            <c:v>TOA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numLit>
              <c:formatCode>General</c:formatCode>
              <c:ptCount val="24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  <c:pt idx="20">
                <c:v>2020</c:v>
              </c:pt>
              <c:pt idx="21">
                <c:v>2021</c:v>
              </c:pt>
              <c:pt idx="22">
                <c:v>2022</c:v>
              </c:pt>
              <c:pt idx="23">
                <c:v>2023</c:v>
              </c:pt>
            </c:numLit>
          </c:cat>
          <c:val>
            <c:numRef>
              <c:f>'2-1 TOA'!$O$17:$AV$17</c:f>
              <c:numCache>
                <c:formatCode>_(* #,##0.0_);_(* \(#,##0.0\);_(* "-"??_);_(@_)</c:formatCode>
                <c:ptCount val="34"/>
                <c:pt idx="0">
                  <c:v>478.39936246108942</c:v>
                </c:pt>
                <c:pt idx="1">
                  <c:v>522.58145823988582</c:v>
                </c:pt>
                <c:pt idx="2">
                  <c:v>462.10528541839756</c:v>
                </c:pt>
                <c:pt idx="3">
                  <c:v>444.06014016550483</c:v>
                </c:pt>
                <c:pt idx="4">
                  <c:v>419.51090143282738</c:v>
                </c:pt>
                <c:pt idx="5">
                  <c:v>408.81059249316388</c:v>
                </c:pt>
                <c:pt idx="6">
                  <c:v>407.65932657154855</c:v>
                </c:pt>
                <c:pt idx="7">
                  <c:v>392.20280287615259</c:v>
                </c:pt>
                <c:pt idx="8">
                  <c:v>390.65146635624001</c:v>
                </c:pt>
                <c:pt idx="9">
                  <c:v>403.05858945125738</c:v>
                </c:pt>
                <c:pt idx="10">
                  <c:v>427.12950516275669</c:v>
                </c:pt>
                <c:pt idx="11">
                  <c:v>454.29334615926149</c:v>
                </c:pt>
                <c:pt idx="12">
                  <c:v>527.41987761560108</c:v>
                </c:pt>
                <c:pt idx="13">
                  <c:v>644.68445602956876</c:v>
                </c:pt>
                <c:pt idx="14">
                  <c:v>683.5323232568926</c:v>
                </c:pt>
                <c:pt idx="15">
                  <c:v>767.0523227828636</c:v>
                </c:pt>
                <c:pt idx="16">
                  <c:v>825.3614046944208</c:v>
                </c:pt>
                <c:pt idx="17">
                  <c:v>893.11363315977815</c:v>
                </c:pt>
                <c:pt idx="18">
                  <c:v>1007.7281969201814</c:v>
                </c:pt>
                <c:pt idx="19">
                  <c:v>1007.0055356191066</c:v>
                </c:pt>
                <c:pt idx="20">
                  <c:v>948.21357126993883</c:v>
                </c:pt>
                <c:pt idx="21">
                  <c:v>945.28525001534206</c:v>
                </c:pt>
                <c:pt idx="22">
                  <c:v>900.74311407729829</c:v>
                </c:pt>
                <c:pt idx="23">
                  <c:v>758.27854079053736</c:v>
                </c:pt>
                <c:pt idx="24">
                  <c:v>687.36029943800281</c:v>
                </c:pt>
                <c:pt idx="25">
                  <c:v>657.7397232139067</c:v>
                </c:pt>
                <c:pt idx="26">
                  <c:v>709.85640817679212</c:v>
                </c:pt>
                <c:pt idx="27">
                  <c:v>749.42280479504814</c:v>
                </c:pt>
                <c:pt idx="28">
                  <c:v>819.79155790391064</c:v>
                </c:pt>
                <c:pt idx="29">
                  <c:v>859.81699226094486</c:v>
                </c:pt>
                <c:pt idx="30">
                  <c:v>934.14452582908325</c:v>
                </c:pt>
                <c:pt idx="31">
                  <c:v>827.76531582892665</c:v>
                </c:pt>
                <c:pt idx="32">
                  <c:v>828.48718790827502</c:v>
                </c:pt>
                <c:pt idx="33">
                  <c:v>870.33525027932546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CF-4329-A52D-089E47E15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6071440"/>
        <c:axId val="696071768"/>
      </c:lineChart>
      <c:catAx>
        <c:axId val="696071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96071768"/>
        <c:crosses val="autoZero"/>
        <c:auto val="1"/>
        <c:lblAlgn val="ctr"/>
        <c:lblOffset val="100"/>
        <c:noMultiLvlLbl val="0"/>
      </c:catAx>
      <c:valAx>
        <c:axId val="696071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Constant FY 2022 $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96071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'2-3 Cust'!$N$25</c:f>
              <c:strCache>
                <c:ptCount val="1"/>
                <c:pt idx="0">
                  <c:v>Air Force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'2-3 Cust'!$Y$25:$AU$25</c:f>
              <c:numCache>
                <c:formatCode>0.0%</c:formatCode>
                <c:ptCount val="23"/>
                <c:pt idx="0">
                  <c:v>0.2871791276120027</c:v>
                </c:pt>
                <c:pt idx="1">
                  <c:v>0.28218640090888786</c:v>
                </c:pt>
                <c:pt idx="2">
                  <c:v>0.27921641374428408</c:v>
                </c:pt>
                <c:pt idx="3">
                  <c:v>0.26264040160918045</c:v>
                </c:pt>
                <c:pt idx="4">
                  <c:v>0.23961130740030689</c:v>
                </c:pt>
                <c:pt idx="5">
                  <c:v>0.20921148740470499</c:v>
                </c:pt>
                <c:pt idx="6">
                  <c:v>0.21391223134735038</c:v>
                </c:pt>
                <c:pt idx="7">
                  <c:v>0.2129397997960599</c:v>
                </c:pt>
                <c:pt idx="8">
                  <c:v>0.16839357687937284</c:v>
                </c:pt>
                <c:pt idx="9">
                  <c:v>0.18443531046094572</c:v>
                </c:pt>
                <c:pt idx="10">
                  <c:v>0.17895583671586382</c:v>
                </c:pt>
                <c:pt idx="11">
                  <c:v>0.17764824342669494</c:v>
                </c:pt>
                <c:pt idx="12">
                  <c:v>0.19982017881559513</c:v>
                </c:pt>
                <c:pt idx="13">
                  <c:v>0.17898278956448552</c:v>
                </c:pt>
                <c:pt idx="14">
                  <c:v>0.19689494062516452</c:v>
                </c:pt>
                <c:pt idx="15">
                  <c:v>0.19274009619394838</c:v>
                </c:pt>
                <c:pt idx="16">
                  <c:v>0.21800998976062905</c:v>
                </c:pt>
                <c:pt idx="17">
                  <c:v>0.19072818108152537</c:v>
                </c:pt>
                <c:pt idx="18">
                  <c:v>0.19890347048651505</c:v>
                </c:pt>
                <c:pt idx="19">
                  <c:v>0.19764330694760976</c:v>
                </c:pt>
                <c:pt idx="20">
                  <c:v>0.18449279472552294</c:v>
                </c:pt>
                <c:pt idx="21">
                  <c:v>0.20441714610894585</c:v>
                </c:pt>
                <c:pt idx="22">
                  <c:v>0.19049560766548163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F7-4735-9C06-FFD47E6D0F27}"/>
            </c:ext>
          </c:extLst>
        </c:ser>
        <c:ser>
          <c:idx val="1"/>
          <c:order val="1"/>
          <c:tx>
            <c:strRef>
              <c:f>'2-3 Cust'!$N$26</c:f>
              <c:strCache>
                <c:ptCount val="1"/>
                <c:pt idx="0">
                  <c:v>Army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'2-3 Cust'!$Y$26:$AU$26</c:f>
              <c:numCache>
                <c:formatCode>0.0%</c:formatCode>
                <c:ptCount val="23"/>
                <c:pt idx="0">
                  <c:v>0.27865719908206704</c:v>
                </c:pt>
                <c:pt idx="1">
                  <c:v>0.28165275858591599</c:v>
                </c:pt>
                <c:pt idx="2">
                  <c:v>0.27194347951685155</c:v>
                </c:pt>
                <c:pt idx="3">
                  <c:v>0.3035297766912371</c:v>
                </c:pt>
                <c:pt idx="4">
                  <c:v>0.33106517846791506</c:v>
                </c:pt>
                <c:pt idx="5">
                  <c:v>0.35995358671060268</c:v>
                </c:pt>
                <c:pt idx="6">
                  <c:v>0.34447889068765092</c:v>
                </c:pt>
                <c:pt idx="7">
                  <c:v>0.36069211886744318</c:v>
                </c:pt>
                <c:pt idx="8">
                  <c:v>0.40508285243492914</c:v>
                </c:pt>
                <c:pt idx="9">
                  <c:v>0.36252731416870049</c:v>
                </c:pt>
                <c:pt idx="10">
                  <c:v>0.38923990259724167</c:v>
                </c:pt>
                <c:pt idx="11">
                  <c:v>0.34053570610966216</c:v>
                </c:pt>
                <c:pt idx="12">
                  <c:v>0.30505993492460892</c:v>
                </c:pt>
                <c:pt idx="13">
                  <c:v>0.28459769309570032</c:v>
                </c:pt>
                <c:pt idx="14">
                  <c:v>0.26606186055913267</c:v>
                </c:pt>
                <c:pt idx="15">
                  <c:v>0.26596448159579023</c:v>
                </c:pt>
                <c:pt idx="16">
                  <c:v>0.24861410063337952</c:v>
                </c:pt>
                <c:pt idx="17">
                  <c:v>0.24440007373145672</c:v>
                </c:pt>
                <c:pt idx="18">
                  <c:v>0.25516505250690757</c:v>
                </c:pt>
                <c:pt idx="19">
                  <c:v>0.24780602387711512</c:v>
                </c:pt>
                <c:pt idx="20">
                  <c:v>0.23821465248349896</c:v>
                </c:pt>
                <c:pt idx="21">
                  <c:v>0.28360277294781788</c:v>
                </c:pt>
                <c:pt idx="22">
                  <c:v>0.27180579182170023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F7-4735-9C06-FFD47E6D0F27}"/>
            </c:ext>
          </c:extLst>
        </c:ser>
        <c:ser>
          <c:idx val="2"/>
          <c:order val="2"/>
          <c:tx>
            <c:strRef>
              <c:f>'2-3 Cust'!$N$27</c:f>
              <c:strCache>
                <c:ptCount val="1"/>
                <c:pt idx="0">
                  <c:v>F-35 JPO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'2-3 Cust'!$Y$27:$AU$27</c:f>
              <c:numCache>
                <c:formatCode>0.0%</c:formatCode>
                <c:ptCount val="23"/>
                <c:pt idx="0">
                  <c:v>1.3469019104814517E-3</c:v>
                </c:pt>
                <c:pt idx="1">
                  <c:v>1.8656083947193611E-3</c:v>
                </c:pt>
                <c:pt idx="2">
                  <c:v>3.8599622426997504E-5</c:v>
                </c:pt>
                <c:pt idx="3">
                  <c:v>1.1342324506206035E-3</c:v>
                </c:pt>
                <c:pt idx="4">
                  <c:v>8.5379388499376972E-4</c:v>
                </c:pt>
                <c:pt idx="5">
                  <c:v>1.1210694128618917E-3</c:v>
                </c:pt>
                <c:pt idx="6">
                  <c:v>2.1486550797449335E-3</c:v>
                </c:pt>
                <c:pt idx="7">
                  <c:v>3.2480524579081025E-3</c:v>
                </c:pt>
                <c:pt idx="8">
                  <c:v>7.2102195642194554E-3</c:v>
                </c:pt>
                <c:pt idx="9">
                  <c:v>1.0013500414340118E-2</c:v>
                </c:pt>
                <c:pt idx="10">
                  <c:v>5.169216723737117E-3</c:v>
                </c:pt>
                <c:pt idx="11">
                  <c:v>1.3234226834731357E-2</c:v>
                </c:pt>
                <c:pt idx="12">
                  <c:v>1.3113153694960676E-2</c:v>
                </c:pt>
                <c:pt idx="13">
                  <c:v>3.9520561047661988E-2</c:v>
                </c:pt>
                <c:pt idx="14">
                  <c:v>1.3393361115690693E-2</c:v>
                </c:pt>
                <c:pt idx="15">
                  <c:v>4.0962029654594147E-2</c:v>
                </c:pt>
                <c:pt idx="16">
                  <c:v>3.5041449680286184E-2</c:v>
                </c:pt>
                <c:pt idx="17">
                  <c:v>7.5015273702527863E-2</c:v>
                </c:pt>
                <c:pt idx="18">
                  <c:v>4.4570994928415743E-2</c:v>
                </c:pt>
                <c:pt idx="19">
                  <c:v>4.4336839108574964E-2</c:v>
                </c:pt>
                <c:pt idx="20">
                  <c:v>8.5060524671282847E-2</c:v>
                </c:pt>
                <c:pt idx="21">
                  <c:v>2.5398127909156923E-2</c:v>
                </c:pt>
                <c:pt idx="22">
                  <c:v>5.0031688181990948E-2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F7-4735-9C06-FFD47E6D0F27}"/>
            </c:ext>
          </c:extLst>
        </c:ser>
        <c:ser>
          <c:idx val="3"/>
          <c:order val="3"/>
          <c:tx>
            <c:strRef>
              <c:f>'2-3 Cust'!$N$28</c:f>
              <c:strCache>
                <c:ptCount val="1"/>
                <c:pt idx="0">
                  <c:v>Navy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'2-3 Cust'!$Y$28:$AU$28</c:f>
              <c:numCache>
                <c:formatCode>0.0%</c:formatCode>
                <c:ptCount val="23"/>
                <c:pt idx="0">
                  <c:v>0.30487974698523962</c:v>
                </c:pt>
                <c:pt idx="1">
                  <c:v>0.29126711174214792</c:v>
                </c:pt>
                <c:pt idx="2">
                  <c:v>0.28141953509443185</c:v>
                </c:pt>
                <c:pt idx="3">
                  <c:v>0.26766309276355904</c:v>
                </c:pt>
                <c:pt idx="4">
                  <c:v>0.26384136196810259</c:v>
                </c:pt>
                <c:pt idx="5">
                  <c:v>0.24574813749754915</c:v>
                </c:pt>
                <c:pt idx="6">
                  <c:v>0.25180701077232059</c:v>
                </c:pt>
                <c:pt idx="7">
                  <c:v>0.2581755939656421</c:v>
                </c:pt>
                <c:pt idx="8">
                  <c:v>0.24789706106725334</c:v>
                </c:pt>
                <c:pt idx="9">
                  <c:v>0.25043307745088023</c:v>
                </c:pt>
                <c:pt idx="10">
                  <c:v>0.23770702721774398</c:v>
                </c:pt>
                <c:pt idx="11">
                  <c:v>0.26907590107808882</c:v>
                </c:pt>
                <c:pt idx="12">
                  <c:v>0.2513165685220512</c:v>
                </c:pt>
                <c:pt idx="13">
                  <c:v>0.26669714567543079</c:v>
                </c:pt>
                <c:pt idx="14">
                  <c:v>0.2834102380510467</c:v>
                </c:pt>
                <c:pt idx="15">
                  <c:v>0.2680467885835297</c:v>
                </c:pt>
                <c:pt idx="16">
                  <c:v>0.27735204621734721</c:v>
                </c:pt>
                <c:pt idx="17">
                  <c:v>0.2654497658493904</c:v>
                </c:pt>
                <c:pt idx="18">
                  <c:v>0.25711467158459472</c:v>
                </c:pt>
                <c:pt idx="19">
                  <c:v>0.27292747982775306</c:v>
                </c:pt>
                <c:pt idx="20">
                  <c:v>0.27050123294126455</c:v>
                </c:pt>
                <c:pt idx="21">
                  <c:v>0.263125943299448</c:v>
                </c:pt>
                <c:pt idx="22">
                  <c:v>0.24897583256768296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F7-4735-9C06-FFD47E6D0F27}"/>
            </c:ext>
          </c:extLst>
        </c:ser>
        <c:ser>
          <c:idx val="4"/>
          <c:order val="4"/>
          <c:tx>
            <c:strRef>
              <c:f>'2-3 Cust'!$N$29</c:f>
              <c:strCache>
                <c:ptCount val="1"/>
                <c:pt idx="0">
                  <c:v>DLA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'2-3 Cust'!$Y$29:$AU$29</c:f>
              <c:numCache>
                <c:formatCode>0.0%</c:formatCode>
                <c:ptCount val="23"/>
                <c:pt idx="0">
                  <c:v>7.2482401764789664E-2</c:v>
                </c:pt>
                <c:pt idx="1">
                  <c:v>7.935400227478058E-2</c:v>
                </c:pt>
                <c:pt idx="2">
                  <c:v>8.5926925671287249E-2</c:v>
                </c:pt>
                <c:pt idx="3">
                  <c:v>8.3575543276122002E-2</c:v>
                </c:pt>
                <c:pt idx="4">
                  <c:v>8.5386300625498388E-2</c:v>
                </c:pt>
                <c:pt idx="5">
                  <c:v>0.10507539517227514</c:v>
                </c:pt>
                <c:pt idx="6">
                  <c:v>0.11044290940559591</c:v>
                </c:pt>
                <c:pt idx="7">
                  <c:v>9.3369959135734204E-2</c:v>
                </c:pt>
                <c:pt idx="8">
                  <c:v>9.4497098048020034E-2</c:v>
                </c:pt>
                <c:pt idx="9">
                  <c:v>0.1034282999281113</c:v>
                </c:pt>
                <c:pt idx="10">
                  <c:v>9.7165725938470296E-2</c:v>
                </c:pt>
                <c:pt idx="11">
                  <c:v>9.8022813873029704E-2</c:v>
                </c:pt>
                <c:pt idx="12">
                  <c:v>0.12060350359714105</c:v>
                </c:pt>
                <c:pt idx="13">
                  <c:v>0.11057594165284373</c:v>
                </c:pt>
                <c:pt idx="14">
                  <c:v>0.11411874132553612</c:v>
                </c:pt>
                <c:pt idx="15">
                  <c:v>0.11268885364038971</c:v>
                </c:pt>
                <c:pt idx="16">
                  <c:v>0.10134852548314272</c:v>
                </c:pt>
                <c:pt idx="17">
                  <c:v>0.11064188432404819</c:v>
                </c:pt>
                <c:pt idx="18">
                  <c:v>0.12671254985937727</c:v>
                </c:pt>
                <c:pt idx="19">
                  <c:v>0.11561677675561177</c:v>
                </c:pt>
                <c:pt idx="20">
                  <c:v>9.9561705209279996E-2</c:v>
                </c:pt>
                <c:pt idx="21">
                  <c:v>0.10200855494283328</c:v>
                </c:pt>
                <c:pt idx="22">
                  <c:v>0.11644879957381903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0F7-4735-9C06-FFD47E6D0F27}"/>
            </c:ext>
          </c:extLst>
        </c:ser>
        <c:ser>
          <c:idx val="5"/>
          <c:order val="5"/>
          <c:tx>
            <c:strRef>
              <c:f>'2-3 Cust'!$N$30</c:f>
              <c:strCache>
                <c:ptCount val="1"/>
                <c:pt idx="0">
                  <c:v>MDA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'2-3 Cust'!$Y$30:$AU$30</c:f>
              <c:numCache>
                <c:formatCode>0.0%</c:formatCode>
                <c:ptCount val="23"/>
                <c:pt idx="0">
                  <c:v>1.0394126550492834E-2</c:v>
                </c:pt>
                <c:pt idx="1">
                  <c:v>1.1618644629073119E-2</c:v>
                </c:pt>
                <c:pt idx="2">
                  <c:v>1.4639639871471264E-2</c:v>
                </c:pt>
                <c:pt idx="3">
                  <c:v>1.2629206665226232E-2</c:v>
                </c:pt>
                <c:pt idx="4">
                  <c:v>1.4722761379929223E-2</c:v>
                </c:pt>
                <c:pt idx="5">
                  <c:v>1.4460893309731904E-2</c:v>
                </c:pt>
                <c:pt idx="6">
                  <c:v>1.1832788225317531E-2</c:v>
                </c:pt>
                <c:pt idx="7">
                  <c:v>1.5020457685153052E-2</c:v>
                </c:pt>
                <c:pt idx="8">
                  <c:v>1.5239270968107104E-2</c:v>
                </c:pt>
                <c:pt idx="9">
                  <c:v>1.5431583685833196E-2</c:v>
                </c:pt>
                <c:pt idx="10">
                  <c:v>1.4769798034607175E-2</c:v>
                </c:pt>
                <c:pt idx="11">
                  <c:v>1.4603030990326742E-2</c:v>
                </c:pt>
                <c:pt idx="12">
                  <c:v>1.9220601215242286E-2</c:v>
                </c:pt>
                <c:pt idx="13">
                  <c:v>2.5001458296188498E-2</c:v>
                </c:pt>
                <c:pt idx="14">
                  <c:v>2.1347177113974446E-2</c:v>
                </c:pt>
                <c:pt idx="15">
                  <c:v>1.7105502717111098E-2</c:v>
                </c:pt>
                <c:pt idx="16">
                  <c:v>2.2072143395349093E-2</c:v>
                </c:pt>
                <c:pt idx="17">
                  <c:v>1.6815906593302263E-2</c:v>
                </c:pt>
                <c:pt idx="18">
                  <c:v>2.311205617115588E-2</c:v>
                </c:pt>
                <c:pt idx="19">
                  <c:v>2.2951299768289277E-2</c:v>
                </c:pt>
                <c:pt idx="20">
                  <c:v>2.9159755189584011E-2</c:v>
                </c:pt>
                <c:pt idx="21">
                  <c:v>2.2742541891923315E-2</c:v>
                </c:pt>
                <c:pt idx="22">
                  <c:v>2.374225252275414E-2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0F7-4735-9C06-FFD47E6D0F27}"/>
            </c:ext>
          </c:extLst>
        </c:ser>
        <c:ser>
          <c:idx val="6"/>
          <c:order val="6"/>
          <c:tx>
            <c:strRef>
              <c:f>[1]Component!#REF!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[1]Component!#REF!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0F7-4735-9C06-FFD47E6D0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9454351"/>
        <c:axId val="899480559"/>
      </c:lineChart>
      <c:catAx>
        <c:axId val="899454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Fiscal</a:t>
                </a:r>
                <a:r>
                  <a:rPr lang="en-US" altLang="ko-KR" baseline="0"/>
                  <a:t> Year</a:t>
                </a:r>
                <a:endParaRPr lang="ko-KR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9480559"/>
        <c:crosses val="autoZero"/>
        <c:auto val="1"/>
        <c:lblAlgn val="ctr"/>
        <c:lblOffset val="100"/>
        <c:noMultiLvlLbl val="0"/>
      </c:catAx>
      <c:valAx>
        <c:axId val="89948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Share</a:t>
                </a:r>
                <a:r>
                  <a:rPr lang="en-US" altLang="ko-KR" baseline="0"/>
                  <a:t> Contracts $</a:t>
                </a:r>
                <a:endParaRPr lang="ko-KR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 alt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9454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'3-1 Area'!$L$9</c:f>
              <c:strCache>
                <c:ptCount val="1"/>
                <c:pt idx="0">
                  <c:v>SimpleArea</c:v>
                </c:pt>
              </c:strCache>
            </c:strRef>
          </c:tx>
          <c:spPr>
            <a:solidFill>
              <a:srgbClr val="72A3BE"/>
            </a:solidFill>
            <a:ln>
              <a:noFill/>
            </a:ln>
            <a:effectLst/>
          </c:spPr>
          <c:invertIfNegative val="0"/>
          <c:cat>
            <c:strRef>
              <c:f>'3-1 Area'!$W$8:$AS$8</c:f>
              <c:strCache>
                <c:ptCount val="23"/>
                <c:pt idx="0">
                  <c:v> 2000 </c:v>
                </c:pt>
                <c:pt idx="1">
                  <c:v> 2001 </c:v>
                </c:pt>
                <c:pt idx="2">
                  <c:v> 2002 </c:v>
                </c:pt>
                <c:pt idx="3">
                  <c:v> 2003 </c:v>
                </c:pt>
                <c:pt idx="4">
                  <c:v> 2004 </c:v>
                </c:pt>
                <c:pt idx="5">
                  <c:v> 2005 </c:v>
                </c:pt>
                <c:pt idx="6">
                  <c:v> 2006 </c:v>
                </c:pt>
                <c:pt idx="7">
                  <c:v> 2007 </c:v>
                </c:pt>
                <c:pt idx="8">
                  <c:v> 2008 </c:v>
                </c:pt>
                <c:pt idx="9">
                  <c:v> 2009 </c:v>
                </c:pt>
                <c:pt idx="10">
                  <c:v> 2010 </c:v>
                </c:pt>
                <c:pt idx="11">
                  <c:v> 2011 </c:v>
                </c:pt>
                <c:pt idx="12">
                  <c:v> 2012 </c:v>
                </c:pt>
                <c:pt idx="13">
                  <c:v> 2013 </c:v>
                </c:pt>
                <c:pt idx="14">
                  <c:v> 2014 </c:v>
                </c:pt>
                <c:pt idx="15">
                  <c:v> 2015 </c:v>
                </c:pt>
                <c:pt idx="16">
                  <c:v> 2016 </c:v>
                </c:pt>
                <c:pt idx="17">
                  <c:v> 2017 </c:v>
                </c:pt>
                <c:pt idx="18">
                  <c:v> 2018 </c:v>
                </c:pt>
                <c:pt idx="19">
                  <c:v> 2019 </c:v>
                </c:pt>
                <c:pt idx="20">
                  <c:v> 2020 </c:v>
                </c:pt>
                <c:pt idx="21">
                  <c:v> 2021 </c:v>
                </c:pt>
                <c:pt idx="22">
                  <c:v> 2022 </c:v>
                </c:pt>
              </c:strCache>
            </c:strRef>
          </c:cat>
          <c:val>
            <c:numRef>
              <c:f>'3-1 Area'!$W$9:$AS$9</c:f>
              <c:numCache>
                <c:formatCode>0.00,,,"B"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73-424E-91D5-658A5B25FEA6}"/>
            </c:ext>
          </c:extLst>
        </c:ser>
        <c:ser>
          <c:idx val="1"/>
          <c:order val="1"/>
          <c:tx>
            <c:strRef>
              <c:f>'3-1 Area'!$L$10</c:f>
              <c:strCache>
                <c:ptCount val="1"/>
                <c:pt idx="0">
                  <c:v>Products</c:v>
                </c:pt>
              </c:strCache>
            </c:strRef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strRef>
              <c:f>'3-1 Area'!$W$8:$AS$8</c:f>
              <c:strCache>
                <c:ptCount val="23"/>
                <c:pt idx="0">
                  <c:v> 2000 </c:v>
                </c:pt>
                <c:pt idx="1">
                  <c:v> 2001 </c:v>
                </c:pt>
                <c:pt idx="2">
                  <c:v> 2002 </c:v>
                </c:pt>
                <c:pt idx="3">
                  <c:v> 2003 </c:v>
                </c:pt>
                <c:pt idx="4">
                  <c:v> 2004 </c:v>
                </c:pt>
                <c:pt idx="5">
                  <c:v> 2005 </c:v>
                </c:pt>
                <c:pt idx="6">
                  <c:v> 2006 </c:v>
                </c:pt>
                <c:pt idx="7">
                  <c:v> 2007 </c:v>
                </c:pt>
                <c:pt idx="8">
                  <c:v> 2008 </c:v>
                </c:pt>
                <c:pt idx="9">
                  <c:v> 2009 </c:v>
                </c:pt>
                <c:pt idx="10">
                  <c:v> 2010 </c:v>
                </c:pt>
                <c:pt idx="11">
                  <c:v> 2011 </c:v>
                </c:pt>
                <c:pt idx="12">
                  <c:v> 2012 </c:v>
                </c:pt>
                <c:pt idx="13">
                  <c:v> 2013 </c:v>
                </c:pt>
                <c:pt idx="14">
                  <c:v> 2014 </c:v>
                </c:pt>
                <c:pt idx="15">
                  <c:v> 2015 </c:v>
                </c:pt>
                <c:pt idx="16">
                  <c:v> 2016 </c:v>
                </c:pt>
                <c:pt idx="17">
                  <c:v> 2017 </c:v>
                </c:pt>
                <c:pt idx="18">
                  <c:v> 2018 </c:v>
                </c:pt>
                <c:pt idx="19">
                  <c:v> 2019 </c:v>
                </c:pt>
                <c:pt idx="20">
                  <c:v> 2020 </c:v>
                </c:pt>
                <c:pt idx="21">
                  <c:v> 2021 </c:v>
                </c:pt>
                <c:pt idx="22">
                  <c:v> 2022 </c:v>
                </c:pt>
              </c:strCache>
            </c:strRef>
          </c:cat>
          <c:val>
            <c:numRef>
              <c:f>'3-1 Area'!$W$10:$AS$10</c:f>
              <c:numCache>
                <c:formatCode>0.00,,,"B"</c:formatCode>
                <c:ptCount val="23"/>
                <c:pt idx="0">
                  <c:v>9446372950.1971893</c:v>
                </c:pt>
                <c:pt idx="1">
                  <c:v>11096261644.4144</c:v>
                </c:pt>
                <c:pt idx="2">
                  <c:v>11314158238.5369</c:v>
                </c:pt>
                <c:pt idx="3">
                  <c:v>11982326386.941799</c:v>
                </c:pt>
                <c:pt idx="4">
                  <c:v>15486861973.4708</c:v>
                </c:pt>
                <c:pt idx="5">
                  <c:v>13239105088.642099</c:v>
                </c:pt>
                <c:pt idx="6">
                  <c:v>15942912113.4046</c:v>
                </c:pt>
                <c:pt idx="7">
                  <c:v>15262233225.393999</c:v>
                </c:pt>
                <c:pt idx="8">
                  <c:v>18145324234.996601</c:v>
                </c:pt>
                <c:pt idx="9">
                  <c:v>21727487836.337002</c:v>
                </c:pt>
                <c:pt idx="10">
                  <c:v>17429443281.8241</c:v>
                </c:pt>
                <c:pt idx="11">
                  <c:v>31357045228.737</c:v>
                </c:pt>
                <c:pt idx="12">
                  <c:v>25813170525.8442</c:v>
                </c:pt>
                <c:pt idx="13">
                  <c:v>24396682467.7626</c:v>
                </c:pt>
                <c:pt idx="14">
                  <c:v>24662565264.8167</c:v>
                </c:pt>
                <c:pt idx="15">
                  <c:v>21917861775.652302</c:v>
                </c:pt>
                <c:pt idx="16">
                  <c:v>25399818886.213402</c:v>
                </c:pt>
                <c:pt idx="17">
                  <c:v>27558741392.6833</c:v>
                </c:pt>
                <c:pt idx="18">
                  <c:v>29876817792.8563</c:v>
                </c:pt>
                <c:pt idx="19">
                  <c:v>32390979541.539799</c:v>
                </c:pt>
                <c:pt idx="20">
                  <c:v>39972336015.128502</c:v>
                </c:pt>
                <c:pt idx="21">
                  <c:v>30228242293.666698</c:v>
                </c:pt>
                <c:pt idx="22">
                  <c:v>31326826578.973999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73-424E-91D5-658A5B25FEA6}"/>
            </c:ext>
          </c:extLst>
        </c:ser>
        <c:ser>
          <c:idx val="2"/>
          <c:order val="2"/>
          <c:tx>
            <c:strRef>
              <c:f>'3-1 Area'!$L$11</c:f>
              <c:strCache>
                <c:ptCount val="1"/>
                <c:pt idx="0">
                  <c:v>R&amp;D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'3-1 Area'!$W$8:$AS$8</c:f>
              <c:strCache>
                <c:ptCount val="23"/>
                <c:pt idx="0">
                  <c:v> 2000 </c:v>
                </c:pt>
                <c:pt idx="1">
                  <c:v> 2001 </c:v>
                </c:pt>
                <c:pt idx="2">
                  <c:v> 2002 </c:v>
                </c:pt>
                <c:pt idx="3">
                  <c:v> 2003 </c:v>
                </c:pt>
                <c:pt idx="4">
                  <c:v> 2004 </c:v>
                </c:pt>
                <c:pt idx="5">
                  <c:v> 2005 </c:v>
                </c:pt>
                <c:pt idx="6">
                  <c:v> 2006 </c:v>
                </c:pt>
                <c:pt idx="7">
                  <c:v> 2007 </c:v>
                </c:pt>
                <c:pt idx="8">
                  <c:v> 2008 </c:v>
                </c:pt>
                <c:pt idx="9">
                  <c:v> 2009 </c:v>
                </c:pt>
                <c:pt idx="10">
                  <c:v> 2010 </c:v>
                </c:pt>
                <c:pt idx="11">
                  <c:v> 2011 </c:v>
                </c:pt>
                <c:pt idx="12">
                  <c:v> 2012 </c:v>
                </c:pt>
                <c:pt idx="13">
                  <c:v> 2013 </c:v>
                </c:pt>
                <c:pt idx="14">
                  <c:v> 2014 </c:v>
                </c:pt>
                <c:pt idx="15">
                  <c:v> 2015 </c:v>
                </c:pt>
                <c:pt idx="16">
                  <c:v> 2016 </c:v>
                </c:pt>
                <c:pt idx="17">
                  <c:v> 2017 </c:v>
                </c:pt>
                <c:pt idx="18">
                  <c:v> 2018 </c:v>
                </c:pt>
                <c:pt idx="19">
                  <c:v> 2019 </c:v>
                </c:pt>
                <c:pt idx="20">
                  <c:v> 2020 </c:v>
                </c:pt>
                <c:pt idx="21">
                  <c:v> 2021 </c:v>
                </c:pt>
                <c:pt idx="22">
                  <c:v> 2022 </c:v>
                </c:pt>
              </c:strCache>
            </c:strRef>
          </c:cat>
          <c:val>
            <c:numRef>
              <c:f>'3-1 Area'!$W$11:$AS$11</c:f>
              <c:numCache>
                <c:formatCode>0.00,,,"B"</c:formatCode>
                <c:ptCount val="23"/>
                <c:pt idx="0">
                  <c:v>1695369308.5957401</c:v>
                </c:pt>
                <c:pt idx="1">
                  <c:v>3128766167.25806</c:v>
                </c:pt>
                <c:pt idx="2">
                  <c:v>3233694846.3694301</c:v>
                </c:pt>
                <c:pt idx="3">
                  <c:v>2893077184.2077098</c:v>
                </c:pt>
                <c:pt idx="4">
                  <c:v>2256734424.8392</c:v>
                </c:pt>
                <c:pt idx="5">
                  <c:v>3627751405.5308299</c:v>
                </c:pt>
                <c:pt idx="6">
                  <c:v>4269198471.15203</c:v>
                </c:pt>
                <c:pt idx="7">
                  <c:v>3878613839.8657799</c:v>
                </c:pt>
                <c:pt idx="8">
                  <c:v>3640584287.1729102</c:v>
                </c:pt>
                <c:pt idx="9">
                  <c:v>2783959051.7342601</c:v>
                </c:pt>
                <c:pt idx="10">
                  <c:v>1700568397.941</c:v>
                </c:pt>
                <c:pt idx="11">
                  <c:v>945566421.20108294</c:v>
                </c:pt>
                <c:pt idx="12">
                  <c:v>523414969.41972798</c:v>
                </c:pt>
                <c:pt idx="13">
                  <c:v>455619873.10824102</c:v>
                </c:pt>
                <c:pt idx="14">
                  <c:v>260525456.53178099</c:v>
                </c:pt>
                <c:pt idx="15">
                  <c:v>247984350.37450299</c:v>
                </c:pt>
                <c:pt idx="16">
                  <c:v>371321336.24415898</c:v>
                </c:pt>
                <c:pt idx="17">
                  <c:v>789800147.61912894</c:v>
                </c:pt>
                <c:pt idx="18">
                  <c:v>871357031.61568999</c:v>
                </c:pt>
                <c:pt idx="19">
                  <c:v>828964815.302737</c:v>
                </c:pt>
                <c:pt idx="20">
                  <c:v>503176307.72143102</c:v>
                </c:pt>
                <c:pt idx="21">
                  <c:v>93774702.0868783</c:v>
                </c:pt>
                <c:pt idx="22">
                  <c:v>54092963.931735598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A73-424E-91D5-658A5B25F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39007024"/>
        <c:axId val="956298816"/>
      </c:barChart>
      <c:catAx>
        <c:axId val="5390070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Fiscsal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956298816"/>
        <c:crosses val="autoZero"/>
        <c:auto val="1"/>
        <c:lblAlgn val="ctr"/>
        <c:lblOffset val="100"/>
        <c:noMultiLvlLbl val="0"/>
      </c:catAx>
      <c:valAx>
        <c:axId val="95629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Constant FY 2020 $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539007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'3-2 Plat'!$L$18</c:f>
              <c:strCache>
                <c:ptCount val="1"/>
                <c:pt idx="0">
                  <c:v>Aircraft</c:v>
                </c:pt>
              </c:strCache>
            </c:strRef>
          </c:tx>
          <c:spPr>
            <a:solidFill>
              <a:srgbClr val="72A0C1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Plat'!$M$18:$AS$18</c:f>
              <c:numCache>
                <c:formatCode>0.00,,,"B"</c:formatCode>
                <c:ptCount val="33"/>
                <c:pt idx="0">
                  <c:v>61574219146.101059</c:v>
                </c:pt>
                <c:pt idx="1">
                  <c:v>58557064802.447716</c:v>
                </c:pt>
                <c:pt idx="2">
                  <c:v>56801379064.558784</c:v>
                </c:pt>
                <c:pt idx="3">
                  <c:v>54729508899.597862</c:v>
                </c:pt>
                <c:pt idx="4">
                  <c:v>54688352602.180893</c:v>
                </c:pt>
                <c:pt idx="5">
                  <c:v>47012064374.504341</c:v>
                </c:pt>
                <c:pt idx="6">
                  <c:v>49656147326.040527</c:v>
                </c:pt>
                <c:pt idx="7">
                  <c:v>42152791540.170044</c:v>
                </c:pt>
                <c:pt idx="8">
                  <c:v>44303062515.065346</c:v>
                </c:pt>
                <c:pt idx="9">
                  <c:v>45432730399.185997</c:v>
                </c:pt>
                <c:pt idx="10">
                  <c:v>57229704583.843918</c:v>
                </c:pt>
                <c:pt idx="11">
                  <c:v>56981386574.146477</c:v>
                </c:pt>
                <c:pt idx="12">
                  <c:v>60605873256.184708</c:v>
                </c:pt>
                <c:pt idx="13">
                  <c:v>75041449361.931244</c:v>
                </c:pt>
                <c:pt idx="14">
                  <c:v>71104675168.364441</c:v>
                </c:pt>
                <c:pt idx="15">
                  <c:v>68259746045.123016</c:v>
                </c:pt>
                <c:pt idx="16">
                  <c:v>75461502414.63092</c:v>
                </c:pt>
                <c:pt idx="17">
                  <c:v>82305746900.597885</c:v>
                </c:pt>
                <c:pt idx="18">
                  <c:v>88948971337.983154</c:v>
                </c:pt>
                <c:pt idx="19">
                  <c:v>86895594154.187683</c:v>
                </c:pt>
                <c:pt idx="20">
                  <c:v>83201835110.036865</c:v>
                </c:pt>
                <c:pt idx="21">
                  <c:v>90154410694.612427</c:v>
                </c:pt>
                <c:pt idx="22">
                  <c:v>98414556517.821228</c:v>
                </c:pt>
                <c:pt idx="23">
                  <c:v>90999568736.990692</c:v>
                </c:pt>
                <c:pt idx="24">
                  <c:v>70622542742.942719</c:v>
                </c:pt>
                <c:pt idx="25">
                  <c:v>74055180861.272537</c:v>
                </c:pt>
                <c:pt idx="26">
                  <c:v>89912289902.019592</c:v>
                </c:pt>
                <c:pt idx="27">
                  <c:v>100874262034.84833</c:v>
                </c:pt>
                <c:pt idx="28">
                  <c:v>95210737217.026398</c:v>
                </c:pt>
                <c:pt idx="29">
                  <c:v>100825627754.52849</c:v>
                </c:pt>
                <c:pt idx="30">
                  <c:v>116395171745.77002</c:v>
                </c:pt>
                <c:pt idx="31">
                  <c:v>77326498357.008698</c:v>
                </c:pt>
                <c:pt idx="32">
                  <c:v>75113328740.932007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75-4EB6-AE92-F12FB103FF2B}"/>
            </c:ext>
          </c:extLst>
        </c:ser>
        <c:ser>
          <c:idx val="1"/>
          <c:order val="1"/>
          <c:tx>
            <c:strRef>
              <c:f>'3-2 Plat'!$L$19</c:f>
              <c:strCache>
                <c:ptCount val="1"/>
                <c:pt idx="0">
                  <c:v>Electronics, Comms, &amp; Sensors</c:v>
                </c:pt>
              </c:strCache>
            </c:strRef>
          </c:tx>
          <c:spPr>
            <a:solidFill>
              <a:srgbClr val="0E99D6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Plat'!$M$19:$AS$19</c:f>
              <c:numCache>
                <c:formatCode>0.00,,,"B"</c:formatCode>
                <c:ptCount val="33"/>
                <c:pt idx="0">
                  <c:v>39159221227.334808</c:v>
                </c:pt>
                <c:pt idx="1">
                  <c:v>37075841095.000999</c:v>
                </c:pt>
                <c:pt idx="2">
                  <c:v>36294366444.878708</c:v>
                </c:pt>
                <c:pt idx="3">
                  <c:v>33369645404.352024</c:v>
                </c:pt>
                <c:pt idx="4">
                  <c:v>31587983747.947567</c:v>
                </c:pt>
                <c:pt idx="5">
                  <c:v>32767823423.566254</c:v>
                </c:pt>
                <c:pt idx="6">
                  <c:v>31286645512.571953</c:v>
                </c:pt>
                <c:pt idx="7">
                  <c:v>31154027060.906292</c:v>
                </c:pt>
                <c:pt idx="8">
                  <c:v>29189360890.871941</c:v>
                </c:pt>
                <c:pt idx="9">
                  <c:v>32280454746.276798</c:v>
                </c:pt>
                <c:pt idx="10">
                  <c:v>33527491194.08041</c:v>
                </c:pt>
                <c:pt idx="11">
                  <c:v>35314540650.257339</c:v>
                </c:pt>
                <c:pt idx="12">
                  <c:v>40071632226.978935</c:v>
                </c:pt>
                <c:pt idx="13">
                  <c:v>47967516257.838058</c:v>
                </c:pt>
                <c:pt idx="14">
                  <c:v>55828142728.097481</c:v>
                </c:pt>
                <c:pt idx="15">
                  <c:v>60970223744.04203</c:v>
                </c:pt>
                <c:pt idx="16">
                  <c:v>63199202019.978439</c:v>
                </c:pt>
                <c:pt idx="17">
                  <c:v>71379763891.870377</c:v>
                </c:pt>
                <c:pt idx="18">
                  <c:v>75918269595.883118</c:v>
                </c:pt>
                <c:pt idx="19">
                  <c:v>73028765970.345032</c:v>
                </c:pt>
                <c:pt idx="20">
                  <c:v>73410069405.711792</c:v>
                </c:pt>
                <c:pt idx="21">
                  <c:v>67244939518.493645</c:v>
                </c:pt>
                <c:pt idx="22">
                  <c:v>62510956202.645874</c:v>
                </c:pt>
                <c:pt idx="23">
                  <c:v>51415253750.213882</c:v>
                </c:pt>
                <c:pt idx="24">
                  <c:v>49683729068.470314</c:v>
                </c:pt>
                <c:pt idx="25">
                  <c:v>47447095557.595856</c:v>
                </c:pt>
                <c:pt idx="26">
                  <c:v>51571896527.311089</c:v>
                </c:pt>
                <c:pt idx="27">
                  <c:v>53626154774.414886</c:v>
                </c:pt>
                <c:pt idx="28">
                  <c:v>58194501970.041016</c:v>
                </c:pt>
                <c:pt idx="29">
                  <c:v>61588066384.552559</c:v>
                </c:pt>
                <c:pt idx="30">
                  <c:v>61200021920.569908</c:v>
                </c:pt>
                <c:pt idx="31">
                  <c:v>53205162046.59436</c:v>
                </c:pt>
                <c:pt idx="32">
                  <c:v>53590708782.943703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75-4EB6-AE92-F12FB103FF2B}"/>
            </c:ext>
          </c:extLst>
        </c:ser>
        <c:ser>
          <c:idx val="2"/>
          <c:order val="2"/>
          <c:tx>
            <c:strRef>
              <c:f>'3-2 Plat'!$L$20</c:f>
              <c:strCache>
                <c:ptCount val="1"/>
                <c:pt idx="0">
                  <c:v>Facilities and Construction</c:v>
                </c:pt>
              </c:strCache>
            </c:strRef>
          </c:tx>
          <c:spPr>
            <a:solidFill>
              <a:srgbClr val="EEC260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Plat'!$M$20:$AS$20</c:f>
              <c:numCache>
                <c:formatCode>0.00,,,"B"</c:formatCode>
                <c:ptCount val="33"/>
                <c:pt idx="0">
                  <c:v>24214566738.898132</c:v>
                </c:pt>
                <c:pt idx="1">
                  <c:v>35489211630.433464</c:v>
                </c:pt>
                <c:pt idx="2">
                  <c:v>33060305718.197456</c:v>
                </c:pt>
                <c:pt idx="3">
                  <c:v>31423990993.4659</c:v>
                </c:pt>
                <c:pt idx="4">
                  <c:v>36401261590.156601</c:v>
                </c:pt>
                <c:pt idx="5">
                  <c:v>35305115235.925499</c:v>
                </c:pt>
                <c:pt idx="6">
                  <c:v>34903150795.61853</c:v>
                </c:pt>
                <c:pt idx="7">
                  <c:v>34202156353.764755</c:v>
                </c:pt>
                <c:pt idx="8">
                  <c:v>32671693107.257439</c:v>
                </c:pt>
                <c:pt idx="9">
                  <c:v>33985149527.847115</c:v>
                </c:pt>
                <c:pt idx="10">
                  <c:v>33607071625.61105</c:v>
                </c:pt>
                <c:pt idx="11">
                  <c:v>36386532099.619484</c:v>
                </c:pt>
                <c:pt idx="12">
                  <c:v>40474583671.501091</c:v>
                </c:pt>
                <c:pt idx="13">
                  <c:v>52491467063.208412</c:v>
                </c:pt>
                <c:pt idx="14">
                  <c:v>53107535728.912544</c:v>
                </c:pt>
                <c:pt idx="15">
                  <c:v>57111223115.178818</c:v>
                </c:pt>
                <c:pt idx="16">
                  <c:v>63684285308.649826</c:v>
                </c:pt>
                <c:pt idx="17">
                  <c:v>62865701445.919296</c:v>
                </c:pt>
                <c:pt idx="18">
                  <c:v>76368214261.650879</c:v>
                </c:pt>
                <c:pt idx="19">
                  <c:v>69229255045.736069</c:v>
                </c:pt>
                <c:pt idx="20">
                  <c:v>80110872032.97554</c:v>
                </c:pt>
                <c:pt idx="21">
                  <c:v>69993994528.809311</c:v>
                </c:pt>
                <c:pt idx="22">
                  <c:v>61715755082.198059</c:v>
                </c:pt>
                <c:pt idx="23">
                  <c:v>48825144459.251221</c:v>
                </c:pt>
                <c:pt idx="24">
                  <c:v>51203398063.673744</c:v>
                </c:pt>
                <c:pt idx="25">
                  <c:v>45687979487.714485</c:v>
                </c:pt>
                <c:pt idx="26">
                  <c:v>45834476147.369812</c:v>
                </c:pt>
                <c:pt idx="27">
                  <c:v>44955565207.77652</c:v>
                </c:pt>
                <c:pt idx="28">
                  <c:v>53618832958.555923</c:v>
                </c:pt>
                <c:pt idx="29">
                  <c:v>58329591784.834595</c:v>
                </c:pt>
                <c:pt idx="30">
                  <c:v>66524399867.691605</c:v>
                </c:pt>
                <c:pt idx="31">
                  <c:v>54786814794.752235</c:v>
                </c:pt>
                <c:pt idx="32">
                  <c:v>57327011847.109398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75-4EB6-AE92-F12FB103FF2B}"/>
            </c:ext>
          </c:extLst>
        </c:ser>
        <c:ser>
          <c:idx val="3"/>
          <c:order val="3"/>
          <c:tx>
            <c:strRef>
              <c:f>'3-2 Plat'!$L$21</c:f>
              <c:strCache>
                <c:ptCount val="1"/>
                <c:pt idx="0">
                  <c:v>Land Vehicles</c:v>
                </c:pt>
              </c:strCache>
            </c:strRef>
          </c:tx>
          <c:spPr>
            <a:solidFill>
              <a:srgbClr val="4C9361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Plat'!$M$21:$AS$21</c:f>
              <c:numCache>
                <c:formatCode>0.00,,,"B"</c:formatCode>
                <c:ptCount val="33"/>
                <c:pt idx="0">
                  <c:v>8496761048.0017824</c:v>
                </c:pt>
                <c:pt idx="1">
                  <c:v>12481647125.48242</c:v>
                </c:pt>
                <c:pt idx="2">
                  <c:v>7801467311.0453205</c:v>
                </c:pt>
                <c:pt idx="3">
                  <c:v>8042332737.8585825</c:v>
                </c:pt>
                <c:pt idx="4">
                  <c:v>6479188748.0553226</c:v>
                </c:pt>
                <c:pt idx="5">
                  <c:v>5432109078.7952795</c:v>
                </c:pt>
                <c:pt idx="6">
                  <c:v>6329626008.3948431</c:v>
                </c:pt>
                <c:pt idx="7">
                  <c:v>6175858018.889226</c:v>
                </c:pt>
                <c:pt idx="8">
                  <c:v>4682923414.7345123</c:v>
                </c:pt>
                <c:pt idx="9">
                  <c:v>5785017364.1883469</c:v>
                </c:pt>
                <c:pt idx="10">
                  <c:v>5487450607.6074028</c:v>
                </c:pt>
                <c:pt idx="11">
                  <c:v>5202187800.9327898</c:v>
                </c:pt>
                <c:pt idx="12">
                  <c:v>7430565472.9652891</c:v>
                </c:pt>
                <c:pt idx="13">
                  <c:v>14692106430.67473</c:v>
                </c:pt>
                <c:pt idx="14">
                  <c:v>12711240752.528437</c:v>
                </c:pt>
                <c:pt idx="15">
                  <c:v>22032729785.285828</c:v>
                </c:pt>
                <c:pt idx="16">
                  <c:v>22554381644.539261</c:v>
                </c:pt>
                <c:pt idx="17">
                  <c:v>38373128414.38932</c:v>
                </c:pt>
                <c:pt idx="18">
                  <c:v>52996883518.773216</c:v>
                </c:pt>
                <c:pt idx="19">
                  <c:v>38051010673.686272</c:v>
                </c:pt>
                <c:pt idx="20">
                  <c:v>33140317985.34457</c:v>
                </c:pt>
                <c:pt idx="21">
                  <c:v>25104182140.379528</c:v>
                </c:pt>
                <c:pt idx="22">
                  <c:v>13636699201.132317</c:v>
                </c:pt>
                <c:pt idx="23">
                  <c:v>9241341227.7333317</c:v>
                </c:pt>
                <c:pt idx="24">
                  <c:v>7066665811.5673494</c:v>
                </c:pt>
                <c:pt idx="25">
                  <c:v>8989519977.072464</c:v>
                </c:pt>
                <c:pt idx="26">
                  <c:v>8740081410.0941925</c:v>
                </c:pt>
                <c:pt idx="27">
                  <c:v>9629493928.0344143</c:v>
                </c:pt>
                <c:pt idx="28">
                  <c:v>14488721283.495415</c:v>
                </c:pt>
                <c:pt idx="29">
                  <c:v>14466467605.981047</c:v>
                </c:pt>
                <c:pt idx="30">
                  <c:v>12990507721.417185</c:v>
                </c:pt>
                <c:pt idx="31">
                  <c:v>10380147390.581554</c:v>
                </c:pt>
                <c:pt idx="32">
                  <c:v>10755277204.8675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D75-4EB6-AE92-F12FB103FF2B}"/>
            </c:ext>
          </c:extLst>
        </c:ser>
        <c:ser>
          <c:idx val="4"/>
          <c:order val="4"/>
          <c:tx>
            <c:strRef>
              <c:f>'3-2 Plat'!$L$22</c:f>
              <c:strCache>
                <c:ptCount val="1"/>
                <c:pt idx="0">
                  <c:v>Missile Defense</c:v>
                </c:pt>
              </c:strCache>
            </c:strRef>
          </c:tx>
          <c:spPr>
            <a:solidFill>
              <a:srgbClr val="D8BFD7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Plat'!$M$22:$AS$22</c:f>
              <c:numCache>
                <c:formatCode>0.00,,,"B"</c:formatCode>
                <c:ptCount val="33"/>
                <c:pt idx="0">
                  <c:v>6032822140.0156631</c:v>
                </c:pt>
                <c:pt idx="1">
                  <c:v>9990757469.1617203</c:v>
                </c:pt>
                <c:pt idx="2">
                  <c:v>7336657438.4778309</c:v>
                </c:pt>
                <c:pt idx="3">
                  <c:v>9130873892.2600651</c:v>
                </c:pt>
                <c:pt idx="4">
                  <c:v>7679140602.4776936</c:v>
                </c:pt>
                <c:pt idx="5">
                  <c:v>6112165700.2051973</c:v>
                </c:pt>
                <c:pt idx="6">
                  <c:v>6393941560.3542337</c:v>
                </c:pt>
                <c:pt idx="7">
                  <c:v>6784225907.7746811</c:v>
                </c:pt>
                <c:pt idx="8">
                  <c:v>6016289806.1540356</c:v>
                </c:pt>
                <c:pt idx="9">
                  <c:v>6045865409.8292971</c:v>
                </c:pt>
                <c:pt idx="10">
                  <c:v>4848869081.8696394</c:v>
                </c:pt>
                <c:pt idx="11">
                  <c:v>5307092982.4086943</c:v>
                </c:pt>
                <c:pt idx="12">
                  <c:v>7340234282.0495338</c:v>
                </c:pt>
                <c:pt idx="13">
                  <c:v>7674708301.5229025</c:v>
                </c:pt>
                <c:pt idx="14">
                  <c:v>8913906509.0677872</c:v>
                </c:pt>
                <c:pt idx="15">
                  <c:v>9373227968.9128246</c:v>
                </c:pt>
                <c:pt idx="16">
                  <c:v>9455904248.6044426</c:v>
                </c:pt>
                <c:pt idx="17">
                  <c:v>11305963554.771526</c:v>
                </c:pt>
                <c:pt idx="18">
                  <c:v>11679538857.978008</c:v>
                </c:pt>
                <c:pt idx="19">
                  <c:v>13855427183.858551</c:v>
                </c:pt>
                <c:pt idx="20">
                  <c:v>13792195770.239588</c:v>
                </c:pt>
                <c:pt idx="21">
                  <c:v>13991221655.207479</c:v>
                </c:pt>
                <c:pt idx="22">
                  <c:v>14329817570.896286</c:v>
                </c:pt>
                <c:pt idx="23">
                  <c:v>13387711443.580627</c:v>
                </c:pt>
                <c:pt idx="24">
                  <c:v>10332934647.685165</c:v>
                </c:pt>
                <c:pt idx="25">
                  <c:v>11252605037.263334</c:v>
                </c:pt>
                <c:pt idx="26">
                  <c:v>11879057613.577915</c:v>
                </c:pt>
                <c:pt idx="27">
                  <c:v>10088309922.560448</c:v>
                </c:pt>
                <c:pt idx="28">
                  <c:v>15332495553.864124</c:v>
                </c:pt>
                <c:pt idx="29">
                  <c:v>16611210649.136841</c:v>
                </c:pt>
                <c:pt idx="30">
                  <c:v>21407267121.900928</c:v>
                </c:pt>
                <c:pt idx="31">
                  <c:v>12936270992.702202</c:v>
                </c:pt>
                <c:pt idx="32">
                  <c:v>13817290467.525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D75-4EB6-AE92-F12FB103FF2B}"/>
            </c:ext>
          </c:extLst>
        </c:ser>
        <c:ser>
          <c:idx val="5"/>
          <c:order val="5"/>
          <c:tx>
            <c:strRef>
              <c:f>'3-2 Plat'!$L$23</c:f>
              <c:strCache>
                <c:ptCount val="1"/>
                <c:pt idx="0">
                  <c:v>Ordnance and Missiles</c:v>
                </c:pt>
              </c:strCache>
            </c:strRef>
          </c:tx>
          <c:spPr>
            <a:solidFill>
              <a:srgbClr val="D37D7D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Plat'!$M$23:$AS$23</c:f>
              <c:numCache>
                <c:formatCode>0.00,,,"B"</c:formatCode>
                <c:ptCount val="33"/>
                <c:pt idx="0">
                  <c:v>22521272714.328114</c:v>
                </c:pt>
                <c:pt idx="1">
                  <c:v>28467781065.670673</c:v>
                </c:pt>
                <c:pt idx="2">
                  <c:v>25209506559.790302</c:v>
                </c:pt>
                <c:pt idx="3">
                  <c:v>20443265377.561279</c:v>
                </c:pt>
                <c:pt idx="4">
                  <c:v>15276697121.496216</c:v>
                </c:pt>
                <c:pt idx="5">
                  <c:v>14978464116.906574</c:v>
                </c:pt>
                <c:pt idx="6">
                  <c:v>15173276336.52277</c:v>
                </c:pt>
                <c:pt idx="7">
                  <c:v>13581379410.944469</c:v>
                </c:pt>
                <c:pt idx="8">
                  <c:v>14412955191.778114</c:v>
                </c:pt>
                <c:pt idx="9">
                  <c:v>15111299548.317213</c:v>
                </c:pt>
                <c:pt idx="10">
                  <c:v>14026802467.282799</c:v>
                </c:pt>
                <c:pt idx="11">
                  <c:v>14387811670.518351</c:v>
                </c:pt>
                <c:pt idx="12">
                  <c:v>19193136187.979816</c:v>
                </c:pt>
                <c:pt idx="13">
                  <c:v>20683722929.804211</c:v>
                </c:pt>
                <c:pt idx="14">
                  <c:v>20963778883.349567</c:v>
                </c:pt>
                <c:pt idx="15">
                  <c:v>21424618194.841221</c:v>
                </c:pt>
                <c:pt idx="16">
                  <c:v>21008087254.818909</c:v>
                </c:pt>
                <c:pt idx="17">
                  <c:v>24422124686.592831</c:v>
                </c:pt>
                <c:pt idx="18">
                  <c:v>25601964637.378498</c:v>
                </c:pt>
                <c:pt idx="19">
                  <c:v>23641455221.287216</c:v>
                </c:pt>
                <c:pt idx="20">
                  <c:v>21825869111.1642</c:v>
                </c:pt>
                <c:pt idx="21">
                  <c:v>19781379695.182354</c:v>
                </c:pt>
                <c:pt idx="22">
                  <c:v>19745872239.354103</c:v>
                </c:pt>
                <c:pt idx="23">
                  <c:v>16183537443.316336</c:v>
                </c:pt>
                <c:pt idx="24">
                  <c:v>15259430299.08836</c:v>
                </c:pt>
                <c:pt idx="25">
                  <c:v>16000219703.235466</c:v>
                </c:pt>
                <c:pt idx="26">
                  <c:v>19529665755.280392</c:v>
                </c:pt>
                <c:pt idx="27">
                  <c:v>21090957667.380295</c:v>
                </c:pt>
                <c:pt idx="28">
                  <c:v>24748349325.814251</c:v>
                </c:pt>
                <c:pt idx="29">
                  <c:v>25931154341.482841</c:v>
                </c:pt>
                <c:pt idx="30">
                  <c:v>26371750912.250778</c:v>
                </c:pt>
                <c:pt idx="31">
                  <c:v>23563116974.945808</c:v>
                </c:pt>
                <c:pt idx="32">
                  <c:v>20518244524.0434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D75-4EB6-AE92-F12FB103FF2B}"/>
            </c:ext>
          </c:extLst>
        </c:ser>
        <c:ser>
          <c:idx val="6"/>
          <c:order val="6"/>
          <c:tx>
            <c:strRef>
              <c:f>'3-2 Plat'!$L$24</c:f>
              <c:strCache>
                <c:ptCount val="1"/>
                <c:pt idx="0">
                  <c:v>Other Products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Plat'!$M$24:$AS$24</c:f>
              <c:numCache>
                <c:formatCode>0.00,,,"B"</c:formatCode>
                <c:ptCount val="33"/>
                <c:pt idx="0">
                  <c:v>21651236733.666534</c:v>
                </c:pt>
                <c:pt idx="1">
                  <c:v>26227166146.217731</c:v>
                </c:pt>
                <c:pt idx="2">
                  <c:v>18106796731.923656</c:v>
                </c:pt>
                <c:pt idx="3">
                  <c:v>19300123614.819847</c:v>
                </c:pt>
                <c:pt idx="4">
                  <c:v>15442633771.917412</c:v>
                </c:pt>
                <c:pt idx="5">
                  <c:v>15015339183.890711</c:v>
                </c:pt>
                <c:pt idx="6">
                  <c:v>16566119779.704824</c:v>
                </c:pt>
                <c:pt idx="7">
                  <c:v>16383454141.171104</c:v>
                </c:pt>
                <c:pt idx="8">
                  <c:v>14295077561.123627</c:v>
                </c:pt>
                <c:pt idx="9">
                  <c:v>12656854970.771639</c:v>
                </c:pt>
                <c:pt idx="10">
                  <c:v>13954681066.586061</c:v>
                </c:pt>
                <c:pt idx="11">
                  <c:v>16129648066.364489</c:v>
                </c:pt>
                <c:pt idx="12">
                  <c:v>20797175935.721046</c:v>
                </c:pt>
                <c:pt idx="13">
                  <c:v>23685286879.186131</c:v>
                </c:pt>
                <c:pt idx="14">
                  <c:v>27245549452.035076</c:v>
                </c:pt>
                <c:pt idx="15">
                  <c:v>45891620149.398399</c:v>
                </c:pt>
                <c:pt idx="16">
                  <c:v>48403423794.28376</c:v>
                </c:pt>
                <c:pt idx="17">
                  <c:v>46664769539.861626</c:v>
                </c:pt>
                <c:pt idx="18">
                  <c:v>52121026263.058998</c:v>
                </c:pt>
                <c:pt idx="19">
                  <c:v>47002854100.146927</c:v>
                </c:pt>
                <c:pt idx="20">
                  <c:v>38513105040.630951</c:v>
                </c:pt>
                <c:pt idx="21">
                  <c:v>38455740597.259903</c:v>
                </c:pt>
                <c:pt idx="22">
                  <c:v>44520637233.041176</c:v>
                </c:pt>
                <c:pt idx="23">
                  <c:v>32970031290.773384</c:v>
                </c:pt>
                <c:pt idx="24">
                  <c:v>29528572747.253456</c:v>
                </c:pt>
                <c:pt idx="25">
                  <c:v>25266837103.26149</c:v>
                </c:pt>
                <c:pt idx="26">
                  <c:v>23083112776.271935</c:v>
                </c:pt>
                <c:pt idx="27">
                  <c:v>25235269709.152843</c:v>
                </c:pt>
                <c:pt idx="28">
                  <c:v>28964975450.837879</c:v>
                </c:pt>
                <c:pt idx="29">
                  <c:v>26010582058.466747</c:v>
                </c:pt>
                <c:pt idx="30">
                  <c:v>28293543126.481197</c:v>
                </c:pt>
                <c:pt idx="31">
                  <c:v>57525493099.006805</c:v>
                </c:pt>
                <c:pt idx="32">
                  <c:v>58549991080.028297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D75-4EB6-AE92-F12FB103FF2B}"/>
            </c:ext>
          </c:extLst>
        </c:ser>
        <c:ser>
          <c:idx val="7"/>
          <c:order val="7"/>
          <c:tx>
            <c:strRef>
              <c:f>'3-2 Plat'!$L$25</c:f>
              <c:strCache>
                <c:ptCount val="1"/>
                <c:pt idx="0">
                  <c:v>Other R&amp;D and Knowledge Based</c:v>
                </c:pt>
              </c:strCache>
            </c:strRef>
          </c:tx>
          <c:spPr>
            <a:solidFill>
              <a:srgbClr val="B2E1EA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Plat'!$M$25:$AS$25</c:f>
              <c:numCache>
                <c:formatCode>0.00,,,"B"</c:formatCode>
                <c:ptCount val="33"/>
                <c:pt idx="0">
                  <c:v>15450802838.830292</c:v>
                </c:pt>
                <c:pt idx="1">
                  <c:v>15213380754.914886</c:v>
                </c:pt>
                <c:pt idx="2">
                  <c:v>16450972910.352575</c:v>
                </c:pt>
                <c:pt idx="3">
                  <c:v>15672825316.858921</c:v>
                </c:pt>
                <c:pt idx="4">
                  <c:v>15151635589.18721</c:v>
                </c:pt>
                <c:pt idx="5">
                  <c:v>15564950505.670574</c:v>
                </c:pt>
                <c:pt idx="6">
                  <c:v>15982498775.85216</c:v>
                </c:pt>
                <c:pt idx="7">
                  <c:v>16393504944.508383</c:v>
                </c:pt>
                <c:pt idx="8">
                  <c:v>18043129720.771862</c:v>
                </c:pt>
                <c:pt idx="9">
                  <c:v>18614354149.942249</c:v>
                </c:pt>
                <c:pt idx="10">
                  <c:v>20062674055.632362</c:v>
                </c:pt>
                <c:pt idx="11">
                  <c:v>19595552760.95097</c:v>
                </c:pt>
                <c:pt idx="12">
                  <c:v>24595530742.640518</c:v>
                </c:pt>
                <c:pt idx="13">
                  <c:v>28077235200.901901</c:v>
                </c:pt>
                <c:pt idx="14">
                  <c:v>30550889174.96632</c:v>
                </c:pt>
                <c:pt idx="15">
                  <c:v>36705510767.094261</c:v>
                </c:pt>
                <c:pt idx="16">
                  <c:v>40156080320.270172</c:v>
                </c:pt>
                <c:pt idx="17">
                  <c:v>41227518605.484978</c:v>
                </c:pt>
                <c:pt idx="18">
                  <c:v>45047751181.517395</c:v>
                </c:pt>
                <c:pt idx="19">
                  <c:v>50830919007.392952</c:v>
                </c:pt>
                <c:pt idx="20">
                  <c:v>52428344498.169777</c:v>
                </c:pt>
                <c:pt idx="21">
                  <c:v>51120307385.78949</c:v>
                </c:pt>
                <c:pt idx="22">
                  <c:v>50522352799.565941</c:v>
                </c:pt>
                <c:pt idx="23">
                  <c:v>42148877994.466965</c:v>
                </c:pt>
                <c:pt idx="24">
                  <c:v>40607361293.497513</c:v>
                </c:pt>
                <c:pt idx="25">
                  <c:v>39692990157.637085</c:v>
                </c:pt>
                <c:pt idx="26">
                  <c:v>39725046239.296471</c:v>
                </c:pt>
                <c:pt idx="27">
                  <c:v>41061414318.557617</c:v>
                </c:pt>
                <c:pt idx="28">
                  <c:v>44155964597.920418</c:v>
                </c:pt>
                <c:pt idx="29">
                  <c:v>47703115897.038872</c:v>
                </c:pt>
                <c:pt idx="30" formatCode="0.0,,,&quot;B&quot;">
                  <c:v>48954907369.405365</c:v>
                </c:pt>
                <c:pt idx="31" formatCode="0.0,,,&quot;B&quot;">
                  <c:v>55911264017.973396</c:v>
                </c:pt>
                <c:pt idx="32">
                  <c:v>55053115586.021599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D75-4EB6-AE92-F12FB103FF2B}"/>
            </c:ext>
          </c:extLst>
        </c:ser>
        <c:ser>
          <c:idx val="8"/>
          <c:order val="8"/>
          <c:tx>
            <c:strRef>
              <c:f>'3-2 Plat'!$L$26</c:f>
              <c:strCache>
                <c:ptCount val="1"/>
                <c:pt idx="0">
                  <c:v>Other Services</c:v>
                </c:pt>
              </c:strCache>
            </c:strRef>
          </c:tx>
          <c:spPr>
            <a:solidFill>
              <a:srgbClr val="1D2D5C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Plat'!$M$26:$AS$26</c:f>
              <c:numCache>
                <c:formatCode>0.00,,,"B"</c:formatCode>
                <c:ptCount val="33"/>
                <c:pt idx="0">
                  <c:v>8715703916.015358</c:v>
                </c:pt>
                <c:pt idx="1">
                  <c:v>10827091765.381065</c:v>
                </c:pt>
                <c:pt idx="2">
                  <c:v>7884843650.4908905</c:v>
                </c:pt>
                <c:pt idx="3">
                  <c:v>5626648187.0794125</c:v>
                </c:pt>
                <c:pt idx="4">
                  <c:v>7187540525.5504684</c:v>
                </c:pt>
                <c:pt idx="5">
                  <c:v>9244340955.1015072</c:v>
                </c:pt>
                <c:pt idx="6">
                  <c:v>8747246056.9106579</c:v>
                </c:pt>
                <c:pt idx="7">
                  <c:v>9795116431.5589237</c:v>
                </c:pt>
                <c:pt idx="8">
                  <c:v>10134452288.097168</c:v>
                </c:pt>
                <c:pt idx="9">
                  <c:v>12104814615.13991</c:v>
                </c:pt>
                <c:pt idx="10">
                  <c:v>10513387835.979227</c:v>
                </c:pt>
                <c:pt idx="11">
                  <c:v>11705540708.22584</c:v>
                </c:pt>
                <c:pt idx="12">
                  <c:v>16376204841.14505</c:v>
                </c:pt>
                <c:pt idx="13">
                  <c:v>24541946307.442871</c:v>
                </c:pt>
                <c:pt idx="14">
                  <c:v>29931538278.397972</c:v>
                </c:pt>
                <c:pt idx="15">
                  <c:v>32067955377.245579</c:v>
                </c:pt>
                <c:pt idx="16">
                  <c:v>33889152264.904037</c:v>
                </c:pt>
                <c:pt idx="17">
                  <c:v>33337136670.319706</c:v>
                </c:pt>
                <c:pt idx="18">
                  <c:v>36615226021.508812</c:v>
                </c:pt>
                <c:pt idx="19">
                  <c:v>40543123216.213326</c:v>
                </c:pt>
                <c:pt idx="20">
                  <c:v>43203118171.420212</c:v>
                </c:pt>
                <c:pt idx="21">
                  <c:v>47182129693.972237</c:v>
                </c:pt>
                <c:pt idx="22">
                  <c:v>42645126699.185448</c:v>
                </c:pt>
                <c:pt idx="23">
                  <c:v>37990815490.284599</c:v>
                </c:pt>
                <c:pt idx="24">
                  <c:v>31145432838.222836</c:v>
                </c:pt>
                <c:pt idx="25">
                  <c:v>27584415001.755798</c:v>
                </c:pt>
                <c:pt idx="26">
                  <c:v>28354474597.673756</c:v>
                </c:pt>
                <c:pt idx="27">
                  <c:v>30727583066.355343</c:v>
                </c:pt>
                <c:pt idx="28">
                  <c:v>32488797315.241486</c:v>
                </c:pt>
                <c:pt idx="29">
                  <c:v>33185107338.600655</c:v>
                </c:pt>
                <c:pt idx="30">
                  <c:v>32689420688.607788</c:v>
                </c:pt>
                <c:pt idx="31">
                  <c:v>30830855125.333248</c:v>
                </c:pt>
                <c:pt idx="32">
                  <c:v>30708460196.095001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D75-4EB6-AE92-F12FB103FF2B}"/>
            </c:ext>
          </c:extLst>
        </c:ser>
        <c:ser>
          <c:idx val="9"/>
          <c:order val="9"/>
          <c:tx>
            <c:strRef>
              <c:f>'3-2 Plat'!$L$27</c:f>
              <c:strCache>
                <c:ptCount val="1"/>
                <c:pt idx="0">
                  <c:v>Ships &amp; Submarines</c:v>
                </c:pt>
              </c:strCache>
            </c:strRef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Plat'!$M$27:$AS$27</c:f>
              <c:numCache>
                <c:formatCode>0.00,,,"B"</c:formatCode>
                <c:ptCount val="33"/>
                <c:pt idx="0">
                  <c:v>21228143918.822308</c:v>
                </c:pt>
                <c:pt idx="1">
                  <c:v>18255763741.932308</c:v>
                </c:pt>
                <c:pt idx="2">
                  <c:v>16101818741.121265</c:v>
                </c:pt>
                <c:pt idx="3">
                  <c:v>17383554422.253849</c:v>
                </c:pt>
                <c:pt idx="4">
                  <c:v>13228605702.360325</c:v>
                </c:pt>
                <c:pt idx="5">
                  <c:v>16925701573.508938</c:v>
                </c:pt>
                <c:pt idx="6">
                  <c:v>13714338594.757454</c:v>
                </c:pt>
                <c:pt idx="7">
                  <c:v>14102066190.556244</c:v>
                </c:pt>
                <c:pt idx="8">
                  <c:v>15646035550.261097</c:v>
                </c:pt>
                <c:pt idx="9">
                  <c:v>13723041606.572685</c:v>
                </c:pt>
                <c:pt idx="10">
                  <c:v>15116482362.763485</c:v>
                </c:pt>
                <c:pt idx="11">
                  <c:v>19567542731.426403</c:v>
                </c:pt>
                <c:pt idx="12">
                  <c:v>19715757553.082233</c:v>
                </c:pt>
                <c:pt idx="13">
                  <c:v>19311053203.19809</c:v>
                </c:pt>
                <c:pt idx="14">
                  <c:v>22078390480.754063</c:v>
                </c:pt>
                <c:pt idx="15">
                  <c:v>20269544729.939724</c:v>
                </c:pt>
                <c:pt idx="16">
                  <c:v>23515514025.903873</c:v>
                </c:pt>
                <c:pt idx="17">
                  <c:v>23478822797.172806</c:v>
                </c:pt>
                <c:pt idx="18">
                  <c:v>25798774673.887787</c:v>
                </c:pt>
                <c:pt idx="19">
                  <c:v>28374645953.187721</c:v>
                </c:pt>
                <c:pt idx="20">
                  <c:v>22973054057.059769</c:v>
                </c:pt>
                <c:pt idx="21">
                  <c:v>36405111071.527328</c:v>
                </c:pt>
                <c:pt idx="22">
                  <c:v>29998051193.214455</c:v>
                </c:pt>
                <c:pt idx="23">
                  <c:v>28635668532.622746</c:v>
                </c:pt>
                <c:pt idx="24">
                  <c:v>28907044795.933044</c:v>
                </c:pt>
                <c:pt idx="25">
                  <c:v>25768983146.72308</c:v>
                </c:pt>
                <c:pt idx="26">
                  <c:v>29326009878.155125</c:v>
                </c:pt>
                <c:pt idx="27">
                  <c:v>31813280907.799789</c:v>
                </c:pt>
                <c:pt idx="28">
                  <c:v>35758710800.095146</c:v>
                </c:pt>
                <c:pt idx="29">
                  <c:v>37313400732.545135</c:v>
                </c:pt>
                <c:pt idx="30">
                  <c:v>44302797261.321129</c:v>
                </c:pt>
                <c:pt idx="31">
                  <c:v>34212744373.50983</c:v>
                </c:pt>
                <c:pt idx="32">
                  <c:v>34393606281.571198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D75-4EB6-AE92-F12FB103FF2B}"/>
            </c:ext>
          </c:extLst>
        </c:ser>
        <c:ser>
          <c:idx val="10"/>
          <c:order val="10"/>
          <c:tx>
            <c:strRef>
              <c:f>'3-2 Plat'!$L$28</c:f>
              <c:strCache>
                <c:ptCount val="1"/>
                <c:pt idx="0">
                  <c:v>Space Systems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Plat'!$M$28:$AS$28</c:f>
              <c:numCache>
                <c:formatCode>0.00,,,"B"</c:formatCode>
                <c:ptCount val="33"/>
                <c:pt idx="0">
                  <c:v>10154930808.530643</c:v>
                </c:pt>
                <c:pt idx="1">
                  <c:v>8705023523.2999039</c:v>
                </c:pt>
                <c:pt idx="2">
                  <c:v>6004528138.3619833</c:v>
                </c:pt>
                <c:pt idx="3">
                  <c:v>6907301236.6446733</c:v>
                </c:pt>
                <c:pt idx="4">
                  <c:v>6632410715.0839987</c:v>
                </c:pt>
                <c:pt idx="5">
                  <c:v>6047222098.5070572</c:v>
                </c:pt>
                <c:pt idx="6">
                  <c:v>5076672539.0463142</c:v>
                </c:pt>
                <c:pt idx="7">
                  <c:v>5376821437.8321848</c:v>
                </c:pt>
                <c:pt idx="8">
                  <c:v>5930753132.0048466</c:v>
                </c:pt>
                <c:pt idx="9">
                  <c:v>5789712387.5574579</c:v>
                </c:pt>
                <c:pt idx="10">
                  <c:v>5142468247.7134552</c:v>
                </c:pt>
                <c:pt idx="11">
                  <c:v>6553338076.6598616</c:v>
                </c:pt>
                <c:pt idx="12">
                  <c:v>6978679902.9092588</c:v>
                </c:pt>
                <c:pt idx="13">
                  <c:v>8060318721.7443037</c:v>
                </c:pt>
                <c:pt idx="14">
                  <c:v>9339434256.8088436</c:v>
                </c:pt>
                <c:pt idx="15">
                  <c:v>9415943106.0617599</c:v>
                </c:pt>
                <c:pt idx="16">
                  <c:v>11199737649.26314</c:v>
                </c:pt>
                <c:pt idx="17">
                  <c:v>11172862874.457495</c:v>
                </c:pt>
                <c:pt idx="18">
                  <c:v>12766969290.625565</c:v>
                </c:pt>
                <c:pt idx="19">
                  <c:v>13698878490.268684</c:v>
                </c:pt>
                <c:pt idx="20">
                  <c:v>11890962364.049744</c:v>
                </c:pt>
                <c:pt idx="21">
                  <c:v>13206494162.395592</c:v>
                </c:pt>
                <c:pt idx="22">
                  <c:v>12529292380.206152</c:v>
                </c:pt>
                <c:pt idx="23">
                  <c:v>9378683461.4325523</c:v>
                </c:pt>
                <c:pt idx="24">
                  <c:v>9522885364.204422</c:v>
                </c:pt>
                <c:pt idx="25">
                  <c:v>7174134703.8318787</c:v>
                </c:pt>
                <c:pt idx="26">
                  <c:v>7161721559.9041901</c:v>
                </c:pt>
                <c:pt idx="27">
                  <c:v>7055841875.4635344</c:v>
                </c:pt>
                <c:pt idx="28">
                  <c:v>6790383929.756506</c:v>
                </c:pt>
                <c:pt idx="29">
                  <c:v>8078292306.5865307</c:v>
                </c:pt>
                <c:pt idx="30">
                  <c:v>8103928882.7599363</c:v>
                </c:pt>
                <c:pt idx="31">
                  <c:v>3887306076.2805433</c:v>
                </c:pt>
                <c:pt idx="32">
                  <c:v>4667924791.2423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D75-4EB6-AE92-F12FB103FF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2020 $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,,,&quot;B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Aircraft</c:v>
          </c:tx>
          <c:spPr>
            <a:solidFill>
              <a:srgbClr val="72A0C1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56.884856308697998</c:v>
              </c:pt>
              <c:pt idx="1">
                <c:v>55.484581964979775</c:v>
              </c:pt>
              <c:pt idx="2">
                <c:v>58.125990287541846</c:v>
              </c:pt>
              <c:pt idx="3">
                <c:v>68.697081740548427</c:v>
              </c:pt>
              <c:pt idx="4">
                <c:v>65.15220253669851</c:v>
              </c:pt>
              <c:pt idx="5">
                <c:v>61.41700134177735</c:v>
              </c:pt>
              <c:pt idx="6">
                <c:v>66.881744425715198</c:v>
              </c:pt>
              <c:pt idx="7">
                <c:v>73.227320627550782</c:v>
              </c:pt>
              <c:pt idx="8">
                <c:v>77.963316479563659</c:v>
              </c:pt>
              <c:pt idx="9">
                <c:v>76.911616912758703</c:v>
              </c:pt>
              <c:pt idx="10">
                <c:v>72.842079087922343</c:v>
              </c:pt>
              <c:pt idx="11">
                <c:v>78.236674902897931</c:v>
              </c:pt>
              <c:pt idx="12">
                <c:v>85.6137805199089</c:v>
              </c:pt>
              <c:pt idx="13">
                <c:v>79.66511748716168</c:v>
              </c:pt>
              <c:pt idx="14">
                <c:v>62.272196155463064</c:v>
              </c:pt>
              <c:pt idx="15">
                <c:v>65.698136780702868</c:v>
              </c:pt>
              <c:pt idx="16">
                <c:v>79.901573881311805</c:v>
              </c:pt>
              <c:pt idx="17">
                <c:v>89.8659801463956</c:v>
              </c:pt>
              <c:pt idx="18">
                <c:v>84.753713730867062</c:v>
              </c:pt>
              <c:pt idx="19">
                <c:v>89.99140109733942</c:v>
              </c:pt>
            </c:numLit>
          </c:val>
          <c:extLst>
            <c:ext xmlns:c16="http://schemas.microsoft.com/office/drawing/2014/chart" uri="{C3380CC4-5D6E-409C-BE32-E72D297353CC}">
              <c16:uniqueId val="{00000000-2630-4B7E-BAE4-BF8492F7C57F}"/>
            </c:ext>
          </c:extLst>
        </c:ser>
        <c:ser>
          <c:idx val="1"/>
          <c:order val="1"/>
          <c:tx>
            <c:v>Electronics, Comms, &amp; Sensors</c:v>
          </c:tx>
          <c:spPr>
            <a:solidFill>
              <a:srgbClr val="0E99D6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33.106291911966295</c:v>
              </c:pt>
              <c:pt idx="1">
                <c:v>34.891792764555326</c:v>
              </c:pt>
              <c:pt idx="2">
                <c:v>39.017285516976983</c:v>
              </c:pt>
              <c:pt idx="3">
                <c:v>44.821651385076422</c:v>
              </c:pt>
              <c:pt idx="4">
                <c:v>50.793411581357915</c:v>
              </c:pt>
              <c:pt idx="5">
                <c:v>55.074452401755984</c:v>
              </c:pt>
              <c:pt idx="6">
                <c:v>56.909041581045578</c:v>
              </c:pt>
              <c:pt idx="7">
                <c:v>62.752686301344312</c:v>
              </c:pt>
              <c:pt idx="8">
                <c:v>65.816029475059551</c:v>
              </c:pt>
              <c:pt idx="9">
                <c:v>64.217794420392565</c:v>
              </c:pt>
              <c:pt idx="10">
                <c:v>63.774593300770789</c:v>
              </c:pt>
              <c:pt idx="11">
                <c:v>58.151461137293637</c:v>
              </c:pt>
              <c:pt idx="12">
                <c:v>54.02658691846397</c:v>
              </c:pt>
              <c:pt idx="13">
                <c:v>44.424643337649428</c:v>
              </c:pt>
              <c:pt idx="14">
                <c:v>43.235265103691468</c:v>
              </c:pt>
              <c:pt idx="15">
                <c:v>41.977382628207451</c:v>
              </c:pt>
              <c:pt idx="16">
                <c:v>45.715973607822612</c:v>
              </c:pt>
              <c:pt idx="17">
                <c:v>47.71046882318651</c:v>
              </c:pt>
              <c:pt idx="18">
                <c:v>52.01792986639424</c:v>
              </c:pt>
              <c:pt idx="19">
                <c:v>54.688388737837904</c:v>
              </c:pt>
            </c:numLit>
          </c:val>
          <c:extLst>
            <c:ext xmlns:c16="http://schemas.microsoft.com/office/drawing/2014/chart" uri="{C3380CC4-5D6E-409C-BE32-E72D297353CC}">
              <c16:uniqueId val="{00000001-2630-4B7E-BAE4-BF8492F7C57F}"/>
            </c:ext>
          </c:extLst>
        </c:ser>
        <c:ser>
          <c:idx val="2"/>
          <c:order val="2"/>
          <c:tx>
            <c:v>Facilities and Construction</c:v>
          </c:tx>
          <c:spPr>
            <a:solidFill>
              <a:srgbClr val="EEC260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33.428265653376343</c:v>
              </c:pt>
              <c:pt idx="1">
                <c:v>35.933041611257721</c:v>
              </c:pt>
              <c:pt idx="2">
                <c:v>39.19348033760668</c:v>
              </c:pt>
              <c:pt idx="3">
                <c:v>48.596330975909751</c:v>
              </c:pt>
              <c:pt idx="4">
                <c:v>48.500599655736657</c:v>
              </c:pt>
              <c:pt idx="5">
                <c:v>51.231814023039583</c:v>
              </c:pt>
              <c:pt idx="6">
                <c:v>56.744907491897273</c:v>
              </c:pt>
              <c:pt idx="7">
                <c:v>55.633865085639783</c:v>
              </c:pt>
              <c:pt idx="8">
                <c:v>66.337305291076206</c:v>
              </c:pt>
              <c:pt idx="9">
                <c:v>76.876951150603674</c:v>
              </c:pt>
              <c:pt idx="10">
                <c:v>69.889838316758841</c:v>
              </c:pt>
              <c:pt idx="11">
                <c:v>60.318683371698015</c:v>
              </c:pt>
              <c:pt idx="12">
                <c:v>53.42365498206032</c:v>
              </c:pt>
              <c:pt idx="13">
                <c:v>42.466126328694045</c:v>
              </c:pt>
              <c:pt idx="14">
                <c:v>45.076483078031316</c:v>
              </c:pt>
              <c:pt idx="15">
                <c:v>40.447647484220184</c:v>
              </c:pt>
              <c:pt idx="16">
                <c:v>40.681905543127165</c:v>
              </c:pt>
              <c:pt idx="17">
                <c:v>40.09844643734678</c:v>
              </c:pt>
              <c:pt idx="18">
                <c:v>47.424602076166906</c:v>
              </c:pt>
              <c:pt idx="19">
                <c:v>51.747046953822405</c:v>
              </c:pt>
            </c:numLit>
          </c:val>
          <c:extLst>
            <c:ext xmlns:c16="http://schemas.microsoft.com/office/drawing/2014/chart" uri="{C3380CC4-5D6E-409C-BE32-E72D297353CC}">
              <c16:uniqueId val="{00000002-2630-4B7E-BAE4-BF8492F7C57F}"/>
            </c:ext>
          </c:extLst>
        </c:ser>
        <c:ser>
          <c:idx val="3"/>
          <c:order val="3"/>
          <c:tx>
            <c:v>Land Vehicles</c:v>
          </c:tx>
          <c:spPr>
            <a:solidFill>
              <a:srgbClr val="4C9361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5.4541944727335565</c:v>
              </c:pt>
              <c:pt idx="1">
                <c:v>5.501443556423526</c:v>
              </c:pt>
              <c:pt idx="2">
                <c:v>7.5865600743613522</c:v>
              </c:pt>
              <c:pt idx="3">
                <c:v>14.066046489334896</c:v>
              </c:pt>
              <c:pt idx="4">
                <c:v>11.665901701542779</c:v>
              </c:pt>
              <c:pt idx="5">
                <c:v>19.901545563014331</c:v>
              </c:pt>
              <c:pt idx="6">
                <c:v>20.126233845352868</c:v>
              </c:pt>
              <c:pt idx="7">
                <c:v>34.009257749793761</c:v>
              </c:pt>
              <c:pt idx="8">
                <c:v>45.992134249908368</c:v>
              </c:pt>
              <c:pt idx="9">
                <c:v>33.511290354087684</c:v>
              </c:pt>
              <c:pt idx="10">
                <c:v>28.853302606735859</c:v>
              </c:pt>
              <c:pt idx="11">
                <c:v>21.661194588207906</c:v>
              </c:pt>
              <c:pt idx="12">
                <c:v>11.836548157409739</c:v>
              </c:pt>
              <c:pt idx="13">
                <c:v>8.0779644391318328</c:v>
              </c:pt>
              <c:pt idx="14">
                <c:v>6.2330012821669945</c:v>
              </c:pt>
              <c:pt idx="15">
                <c:v>7.9799507195684702</c:v>
              </c:pt>
              <c:pt idx="16">
                <c:v>7.794757007054776</c:v>
              </c:pt>
              <c:pt idx="17">
                <c:v>8.6307705036228803</c:v>
              </c:pt>
              <c:pt idx="18">
                <c:v>12.891397942405902</c:v>
              </c:pt>
              <c:pt idx="19">
                <c:v>12.9509263707738</c:v>
              </c:pt>
            </c:numLit>
          </c:val>
          <c:extLst>
            <c:ext xmlns:c16="http://schemas.microsoft.com/office/drawing/2014/chart" uri="{C3380CC4-5D6E-409C-BE32-E72D297353CC}">
              <c16:uniqueId val="{00000003-2630-4B7E-BAE4-BF8492F7C57F}"/>
            </c:ext>
          </c:extLst>
        </c:ser>
        <c:ser>
          <c:idx val="4"/>
          <c:order val="4"/>
          <c:tx>
            <c:v>Missile Defense</c:v>
          </c:tx>
          <c:spPr>
            <a:solidFill>
              <a:srgbClr val="D8BFD7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1.5366284337018032</c:v>
              </c:pt>
              <c:pt idx="1">
                <c:v>3.008057845026666</c:v>
              </c:pt>
              <c:pt idx="2">
                <c:v>5.4491420936060679</c:v>
              </c:pt>
              <c:pt idx="3">
                <c:v>5.6641963553357568</c:v>
              </c:pt>
              <c:pt idx="4">
                <c:v>8.1102404426239918</c:v>
              </c:pt>
              <c:pt idx="5">
                <c:v>8.433718185657014</c:v>
              </c:pt>
              <c:pt idx="6">
                <c:v>8.4215730967676503</c:v>
              </c:pt>
              <c:pt idx="7">
                <c:v>10.04085500989753</c:v>
              </c:pt>
              <c:pt idx="8">
                <c:v>10.189645570069066</c:v>
              </c:pt>
              <c:pt idx="9">
                <c:v>12.237171359847215</c:v>
              </c:pt>
              <c:pt idx="10">
                <c:v>12.082373803961449</c:v>
              </c:pt>
              <c:pt idx="11">
                <c:v>12.137628939195263</c:v>
              </c:pt>
              <c:pt idx="12">
                <c:v>12.292299790419033</c:v>
              </c:pt>
              <c:pt idx="13">
                <c:v>11.772443640505781</c:v>
              </c:pt>
              <c:pt idx="14">
                <c:v>9.1273983296473009</c:v>
              </c:pt>
              <c:pt idx="15">
                <c:v>10.001936859691265</c:v>
              </c:pt>
              <c:pt idx="16">
                <c:v>10.603317584312984</c:v>
              </c:pt>
              <c:pt idx="17">
                <c:v>9.0429804940691785</c:v>
              </c:pt>
              <c:pt idx="18">
                <c:v>13.684431043124036</c:v>
              </c:pt>
              <c:pt idx="19">
                <c:v>11.2708162261114</c:v>
              </c:pt>
            </c:numLit>
          </c:val>
          <c:extLst>
            <c:ext xmlns:c16="http://schemas.microsoft.com/office/drawing/2014/chart" uri="{C3380CC4-5D6E-409C-BE32-E72D297353CC}">
              <c16:uniqueId val="{00000004-2630-4B7E-BAE4-BF8492F7C57F}"/>
            </c:ext>
          </c:extLst>
        </c:ser>
        <c:ser>
          <c:idx val="5"/>
          <c:order val="5"/>
          <c:tx>
            <c:v>Ordnance and Missiles</c:v>
          </c:tx>
          <c:spPr>
            <a:solidFill>
              <a:srgbClr val="BB4243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17.35189031940422</c:v>
              </c:pt>
              <c:pt idx="1">
                <c:v>16.489511673900843</c:v>
              </c:pt>
              <c:pt idx="2">
                <c:v>20.384484678307082</c:v>
              </c:pt>
              <c:pt idx="3">
                <c:v>20.717459346837305</c:v>
              </c:pt>
              <c:pt idx="4">
                <c:v>19.412568347152874</c:v>
              </c:pt>
              <c:pt idx="5">
                <c:v>19.475714234141265</c:v>
              </c:pt>
              <c:pt idx="6">
                <c:v>19.033423953949761</c:v>
              </c:pt>
              <c:pt idx="7">
                <c:v>22.337732625408382</c:v>
              </c:pt>
              <c:pt idx="8">
                <c:v>22.880616221662201</c:v>
              </c:pt>
              <c:pt idx="9">
                <c:v>21.220631968163495</c:v>
              </c:pt>
              <c:pt idx="10">
                <c:v>19.724230651705355</c:v>
              </c:pt>
              <c:pt idx="11">
                <c:v>17.385392950192969</c:v>
              </c:pt>
              <c:pt idx="12">
                <c:v>17.661488163912125</c:v>
              </c:pt>
              <c:pt idx="13">
                <c:v>14.548376792417926</c:v>
              </c:pt>
              <c:pt idx="14">
                <c:v>13.971888818222423</c:v>
              </c:pt>
              <c:pt idx="15">
                <c:v>14.308453535951013</c:v>
              </c:pt>
              <c:pt idx="16">
                <c:v>17.762128356552953</c:v>
              </c:pt>
              <c:pt idx="17">
                <c:v>19.148089889005679</c:v>
              </c:pt>
              <c:pt idx="18">
                <c:v>22.243690659963022</c:v>
              </c:pt>
              <c:pt idx="19">
                <c:v>25.625339701689104</c:v>
              </c:pt>
            </c:numLit>
          </c:val>
          <c:extLst>
            <c:ext xmlns:c16="http://schemas.microsoft.com/office/drawing/2014/chart" uri="{C3380CC4-5D6E-409C-BE32-E72D297353CC}">
              <c16:uniqueId val="{00000005-2630-4B7E-BAE4-BF8492F7C57F}"/>
            </c:ext>
          </c:extLst>
        </c:ser>
        <c:ser>
          <c:idx val="6"/>
          <c:order val="6"/>
          <c:tx>
            <c:v>Other Products</c:v>
          </c:tx>
          <c:spPr>
            <a:solidFill>
              <a:srgbClr val="D37D7D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13.892315106595973</c:v>
              </c:pt>
              <c:pt idx="1">
                <c:v>15.903495539673377</c:v>
              </c:pt>
              <c:pt idx="2">
                <c:v>20.178512371915534</c:v>
              </c:pt>
              <c:pt idx="3">
                <c:v>21.9818908310741</c:v>
              </c:pt>
              <c:pt idx="4">
                <c:v>24.96486905324134</c:v>
              </c:pt>
              <c:pt idx="5">
                <c:v>41.41021512847653</c:v>
              </c:pt>
              <c:pt idx="6">
                <c:v>43.207366122529223</c:v>
              </c:pt>
              <c:pt idx="7">
                <c:v>41.407651747933613</c:v>
              </c:pt>
              <c:pt idx="8">
                <c:v>45.474185620228894</c:v>
              </c:pt>
              <c:pt idx="9">
                <c:v>41.472379013894916</c:v>
              </c:pt>
              <c:pt idx="10">
                <c:v>33.322426692977523</c:v>
              </c:pt>
              <c:pt idx="11">
                <c:v>33.365209631727325</c:v>
              </c:pt>
              <c:pt idx="12">
                <c:v>38.778944530854275</c:v>
              </c:pt>
              <c:pt idx="13">
                <c:v>28.824914459288948</c:v>
              </c:pt>
              <c:pt idx="14">
                <c:v>26.008663553842457</c:v>
              </c:pt>
              <c:pt idx="15">
                <c:v>22.466777555706528</c:v>
              </c:pt>
              <c:pt idx="16">
                <c:v>20.608743829211708</c:v>
              </c:pt>
              <c:pt idx="17">
                <c:v>22.600678029547197</c:v>
              </c:pt>
              <c:pt idx="18">
                <c:v>25.646294451389508</c:v>
              </c:pt>
              <c:pt idx="19">
                <c:v>23.225787480863197</c:v>
              </c:pt>
            </c:numLit>
          </c:val>
          <c:extLst>
            <c:ext xmlns:c16="http://schemas.microsoft.com/office/drawing/2014/chart" uri="{C3380CC4-5D6E-409C-BE32-E72D297353CC}">
              <c16:uniqueId val="{00000006-2630-4B7E-BAE4-BF8492F7C57F}"/>
            </c:ext>
          </c:extLst>
        </c:ser>
        <c:ser>
          <c:idx val="7"/>
          <c:order val="7"/>
          <c:tx>
            <c:v>Other R&amp;D and Knowledge Based</c:v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20.132517838251673</c:v>
              </c:pt>
              <c:pt idx="1">
                <c:v>19.491484415470278</c:v>
              </c:pt>
              <c:pt idx="2">
                <c:v>23.960891781189627</c:v>
              </c:pt>
              <c:pt idx="3">
                <c:v>26.557500692009494</c:v>
              </c:pt>
              <c:pt idx="4">
                <c:v>28.633458834605946</c:v>
              </c:pt>
              <c:pt idx="5">
                <c:v>33.505122317626054</c:v>
              </c:pt>
              <c:pt idx="6">
                <c:v>36.207864168066457</c:v>
              </c:pt>
              <c:pt idx="7">
                <c:v>36.876619021565261</c:v>
              </c:pt>
              <c:pt idx="8">
                <c:v>39.554299339368661</c:v>
              </c:pt>
              <c:pt idx="9">
                <c:v>45.148724155441109</c:v>
              </c:pt>
              <c:pt idx="10">
                <c:v>45.975794632132413</c:v>
              </c:pt>
              <c:pt idx="11">
                <c:v>44.407322930118148</c:v>
              </c:pt>
              <c:pt idx="12">
                <c:v>44.160461801709857</c:v>
              </c:pt>
              <c:pt idx="13">
                <c:v>37.09344899218361</c:v>
              </c:pt>
              <c:pt idx="14">
                <c:v>36.005093329528947</c:v>
              </c:pt>
              <c:pt idx="15">
                <c:v>35.460156685215999</c:v>
              </c:pt>
              <c:pt idx="16">
                <c:v>35.545365838527879</c:v>
              </c:pt>
              <c:pt idx="17">
                <c:v>36.476258315012942</c:v>
              </c:pt>
              <c:pt idx="18">
                <c:v>39.654360259431122</c:v>
              </c:pt>
              <c:pt idx="19">
                <c:v>42.389805553216995</c:v>
              </c:pt>
            </c:numLit>
          </c:val>
          <c:extLst>
            <c:ext xmlns:c16="http://schemas.microsoft.com/office/drawing/2014/chart" uri="{C3380CC4-5D6E-409C-BE32-E72D297353CC}">
              <c16:uniqueId val="{00000007-2630-4B7E-BAE4-BF8492F7C57F}"/>
            </c:ext>
          </c:extLst>
        </c:ser>
        <c:ser>
          <c:idx val="8"/>
          <c:order val="8"/>
          <c:tx>
            <c:v>Other Services</c:v>
          </c:tx>
          <c:spPr>
            <a:solidFill>
              <a:srgbClr val="B2E1EA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10.461917108913351</c:v>
              </c:pt>
              <c:pt idx="1">
                <c:v>11.537730575178285</c:v>
              </c:pt>
              <c:pt idx="2">
                <c:v>15.875386861033824</c:v>
              </c:pt>
              <c:pt idx="3">
                <c:v>22.763908071637562</c:v>
              </c:pt>
              <c:pt idx="4">
                <c:v>27.393422184884688</c:v>
              </c:pt>
              <c:pt idx="5">
                <c:v>28.883308062236409</c:v>
              </c:pt>
              <c:pt idx="6">
                <c:v>30.22624302307873</c:v>
              </c:pt>
              <c:pt idx="7">
                <c:v>29.568426973333334</c:v>
              </c:pt>
              <c:pt idx="8">
                <c:v>31.900970525022952</c:v>
              </c:pt>
              <c:pt idx="9">
                <c:v>35.764130950289029</c:v>
              </c:pt>
              <c:pt idx="10">
                <c:v>37.800954397123242</c:v>
              </c:pt>
              <c:pt idx="11">
                <c:v>40.909497379135388</c:v>
              </c:pt>
              <c:pt idx="12">
                <c:v>37.141649101924692</c:v>
              </c:pt>
              <c:pt idx="13">
                <c:v>33.389028654295551</c:v>
              </c:pt>
              <c:pt idx="14">
                <c:v>27.497366693076021</c:v>
              </c:pt>
              <c:pt idx="15">
                <c:v>24.485296645867034</c:v>
              </c:pt>
              <c:pt idx="16">
                <c:v>25.281617764368725</c:v>
              </c:pt>
              <c:pt idx="17">
                <c:v>27.462118272761206</c:v>
              </c:pt>
              <c:pt idx="18">
                <c:v>29.01895651436034</c:v>
              </c:pt>
              <c:pt idx="19">
                <c:v>29.5692547410023</c:v>
              </c:pt>
            </c:numLit>
          </c:val>
          <c:extLst>
            <c:ext xmlns:c16="http://schemas.microsoft.com/office/drawing/2014/chart" uri="{C3380CC4-5D6E-409C-BE32-E72D297353CC}">
              <c16:uniqueId val="{00000008-2630-4B7E-BAE4-BF8492F7C57F}"/>
            </c:ext>
          </c:extLst>
        </c:ser>
        <c:ser>
          <c:idx val="9"/>
          <c:order val="9"/>
          <c:tx>
            <c:v>Ships &amp; Submarines</c:v>
          </c:tx>
          <c:spPr>
            <a:solidFill>
              <a:srgbClr val="1D2D5C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15.320651546100571</c:v>
              </c:pt>
              <c:pt idx="1">
                <c:v>19.408740480221152</c:v>
              </c:pt>
              <c:pt idx="2">
                <c:v>19.354689123235914</c:v>
              </c:pt>
              <c:pt idx="3">
                <c:v>18.13708232536673</c:v>
              </c:pt>
              <c:pt idx="4">
                <c:v>20.212383208140469</c:v>
              </c:pt>
              <c:pt idx="5">
                <c:v>18.259369830051053</c:v>
              </c:pt>
              <c:pt idx="6">
                <c:v>20.973897384650215</c:v>
              </c:pt>
              <c:pt idx="7">
                <c:v>20.831094819611454</c:v>
              </c:pt>
              <c:pt idx="8">
                <c:v>22.499287822817038</c:v>
              </c:pt>
              <c:pt idx="9">
                <c:v>25.052203598403782</c:v>
              </c:pt>
              <c:pt idx="10">
                <c:v>20.096656848330809</c:v>
              </c:pt>
              <c:pt idx="11">
                <c:v>31.56568871197663</c:v>
              </c:pt>
              <c:pt idx="12">
                <c:v>26.128007082725954</c:v>
              </c:pt>
              <c:pt idx="13">
                <c:v>25.105926618315923</c:v>
              </c:pt>
              <c:pt idx="14">
                <c:v>25.526043805500571</c:v>
              </c:pt>
              <c:pt idx="15">
                <c:v>22.90623632427334</c:v>
              </c:pt>
              <c:pt idx="16">
                <c:v>26.175789593554015</c:v>
              </c:pt>
              <c:pt idx="17">
                <c:v>28.498408708018729</c:v>
              </c:pt>
              <c:pt idx="18">
                <c:v>31.905069208992696</c:v>
              </c:pt>
              <c:pt idx="19">
                <c:v>32.452626034044599</c:v>
              </c:pt>
            </c:numLit>
          </c:val>
          <c:extLst>
            <c:ext xmlns:c16="http://schemas.microsoft.com/office/drawing/2014/chart" uri="{C3380CC4-5D6E-409C-BE32-E72D297353CC}">
              <c16:uniqueId val="{00000009-2630-4B7E-BAE4-BF8492F7C57F}"/>
            </c:ext>
          </c:extLst>
        </c:ser>
        <c:ser>
          <c:idx val="10"/>
          <c:order val="10"/>
          <c:tx>
            <c:v>Space Systems</c:v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4.894625434939158</c:v>
              </c:pt>
              <c:pt idx="1">
                <c:v>6.1803938268398078</c:v>
              </c:pt>
              <c:pt idx="2">
                <c:v>6.3640861188401967</c:v>
              </c:pt>
              <c:pt idx="3">
                <c:v>7.061351931718888</c:v>
              </c:pt>
              <c:pt idx="4">
                <c:v>8.129398032427126</c:v>
              </c:pt>
              <c:pt idx="5">
                <c:v>7.8011547454035233</c:v>
              </c:pt>
              <c:pt idx="6">
                <c:v>9.2468676197976265</c:v>
              </c:pt>
              <c:pt idx="7">
                <c:v>9.4095954948490625</c:v>
              </c:pt>
              <c:pt idx="8">
                <c:v>10.594394651530051</c:v>
              </c:pt>
              <c:pt idx="9">
                <c:v>11.669008518655566</c:v>
              </c:pt>
              <c:pt idx="10">
                <c:v>10.161346175826985</c:v>
              </c:pt>
              <c:pt idx="11">
                <c:v>11.242297164474243</c:v>
              </c:pt>
              <c:pt idx="12">
                <c:v>10.795819992515266</c:v>
              </c:pt>
              <c:pt idx="13">
                <c:v>8.2050441402232632</c:v>
              </c:pt>
              <c:pt idx="14">
                <c:v>8.396428006348799</c:v>
              </c:pt>
              <c:pt idx="15">
                <c:v>6.3189596850550789</c:v>
              </c:pt>
              <c:pt idx="16">
                <c:v>6.4256494666504365</c:v>
              </c:pt>
              <c:pt idx="17">
                <c:v>6.3119738031160049</c:v>
              </c:pt>
              <c:pt idx="18">
                <c:v>6.1222192176478964</c:v>
              </c:pt>
              <c:pt idx="19">
                <c:v>7.3194330136887</c:v>
              </c:pt>
            </c:numLit>
          </c:val>
          <c:extLst>
            <c:ext xmlns:c16="http://schemas.microsoft.com/office/drawing/2014/chart" uri="{C3380CC4-5D6E-409C-BE32-E72D297353CC}">
              <c16:uniqueId val="{0000000A-2630-4B7E-BAE4-BF8492F7C5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2019 $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960D-4F7D-9313-010CAE9EC13E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960D-4F7D-9313-010CAE9EC13E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960D-4F7D-9313-010CAE9EC13E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960D-4F7D-9313-010CAE9EC13E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960D-4F7D-9313-010CAE9EC13E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5-960D-4F7D-9313-010CAE9EC13E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960D-4F7D-9313-010CAE9EC13E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7-960D-4F7D-9313-010CAE9EC13E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960D-4F7D-9313-010CAE9EC13E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9-960D-4F7D-9313-010CAE9EC13E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A-960D-4F7D-9313-010CAE9EC1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2021 $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'5-1 RnD'!$L$15</c:f>
              <c:strCache>
                <c:ptCount val="1"/>
                <c:pt idx="0">
                  <c:v>Advanced Development</c:v>
                </c:pt>
              </c:strCache>
            </c:strRef>
          </c:tx>
          <c:spPr>
            <a:solidFill>
              <a:srgbClr val="72A0C1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RnD'!$M$15:$AS$15</c:f>
              <c:numCache>
                <c:formatCode>0.00,,,"B"</c:formatCode>
                <c:ptCount val="33"/>
                <c:pt idx="0">
                  <c:v>10904238159.245413</c:v>
                </c:pt>
                <c:pt idx="1">
                  <c:v>12063677742.358585</c:v>
                </c:pt>
                <c:pt idx="2">
                  <c:v>10706192730.379021</c:v>
                </c:pt>
                <c:pt idx="3">
                  <c:v>9403574153.1652927</c:v>
                </c:pt>
                <c:pt idx="4">
                  <c:v>8590775913.5948486</c:v>
                </c:pt>
                <c:pt idx="5">
                  <c:v>8348465552.329751</c:v>
                </c:pt>
                <c:pt idx="6">
                  <c:v>8469721264.6483946</c:v>
                </c:pt>
                <c:pt idx="7">
                  <c:v>8472749273.0032196</c:v>
                </c:pt>
                <c:pt idx="8">
                  <c:v>8650865088.5007515</c:v>
                </c:pt>
                <c:pt idx="9">
                  <c:v>7788749094.8049335</c:v>
                </c:pt>
                <c:pt idx="10">
                  <c:v>8374898930.8342638</c:v>
                </c:pt>
                <c:pt idx="11">
                  <c:v>9672226005.2193851</c:v>
                </c:pt>
                <c:pt idx="12">
                  <c:v>9855535094.126276</c:v>
                </c:pt>
                <c:pt idx="13">
                  <c:v>10731968238.214705</c:v>
                </c:pt>
                <c:pt idx="14">
                  <c:v>10133889681.777004</c:v>
                </c:pt>
                <c:pt idx="15">
                  <c:v>11161308421.431822</c:v>
                </c:pt>
                <c:pt idx="16">
                  <c:v>11261281263.942505</c:v>
                </c:pt>
                <c:pt idx="17">
                  <c:v>12044604439.068697</c:v>
                </c:pt>
                <c:pt idx="18">
                  <c:v>11637426418.721519</c:v>
                </c:pt>
                <c:pt idx="19">
                  <c:v>12049832673.005793</c:v>
                </c:pt>
                <c:pt idx="20">
                  <c:v>9745118167.8109398</c:v>
                </c:pt>
                <c:pt idx="21">
                  <c:v>8555292862.6370516</c:v>
                </c:pt>
                <c:pt idx="22">
                  <c:v>8660567661.2628975</c:v>
                </c:pt>
                <c:pt idx="23">
                  <c:v>6219992322.7013597</c:v>
                </c:pt>
                <c:pt idx="24">
                  <c:v>4906428095.9638767</c:v>
                </c:pt>
                <c:pt idx="25">
                  <c:v>4730607478.467062</c:v>
                </c:pt>
                <c:pt idx="26">
                  <c:v>4725065610.7609043</c:v>
                </c:pt>
                <c:pt idx="27">
                  <c:v>4873865091.7596331</c:v>
                </c:pt>
                <c:pt idx="28">
                  <c:v>5469238052.015276</c:v>
                </c:pt>
                <c:pt idx="29">
                  <c:v>6854483615.0551739</c:v>
                </c:pt>
                <c:pt idx="30">
                  <c:v>6753072693.2157736</c:v>
                </c:pt>
                <c:pt idx="31">
                  <c:v>3210115442.429996</c:v>
                </c:pt>
                <c:pt idx="32">
                  <c:v>2093265783.6803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CB-42B3-A590-77D001838982}"/>
            </c:ext>
          </c:extLst>
        </c:ser>
        <c:ser>
          <c:idx val="1"/>
          <c:order val="1"/>
          <c:tx>
            <c:strRef>
              <c:f>'5-1 RnD'!$L$16</c:f>
              <c:strCache>
                <c:ptCount val="1"/>
                <c:pt idx="0">
                  <c:v>Applied Research (6.2)</c:v>
                </c:pt>
              </c:strCache>
            </c:strRef>
          </c:tx>
          <c:spPr>
            <a:solidFill>
              <a:srgbClr val="0E99D6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RnD'!$M$16:$AS$16</c:f>
              <c:numCache>
                <c:formatCode>0.00,,,"B"</c:formatCode>
                <c:ptCount val="33"/>
                <c:pt idx="0">
                  <c:v>3283783753.9976687</c:v>
                </c:pt>
                <c:pt idx="1">
                  <c:v>4385347301.0365543</c:v>
                </c:pt>
                <c:pt idx="2">
                  <c:v>4046402965.7020488</c:v>
                </c:pt>
                <c:pt idx="3">
                  <c:v>4028615185.1435699</c:v>
                </c:pt>
                <c:pt idx="4">
                  <c:v>3915774490.9295869</c:v>
                </c:pt>
                <c:pt idx="5">
                  <c:v>4074191441.2158513</c:v>
                </c:pt>
                <c:pt idx="6">
                  <c:v>3958148773.4508338</c:v>
                </c:pt>
                <c:pt idx="7">
                  <c:v>3351520995.0680194</c:v>
                </c:pt>
                <c:pt idx="8">
                  <c:v>3427511929.9345455</c:v>
                </c:pt>
                <c:pt idx="9">
                  <c:v>3716411927.2926264</c:v>
                </c:pt>
                <c:pt idx="10">
                  <c:v>4070390913.9937682</c:v>
                </c:pt>
                <c:pt idx="11">
                  <c:v>4385839493.5184364</c:v>
                </c:pt>
                <c:pt idx="12">
                  <c:v>4954443295.9347525</c:v>
                </c:pt>
                <c:pt idx="13">
                  <c:v>5737815152.728404</c:v>
                </c:pt>
                <c:pt idx="14">
                  <c:v>6693021277.1963091</c:v>
                </c:pt>
                <c:pt idx="15">
                  <c:v>7272600336.4522476</c:v>
                </c:pt>
                <c:pt idx="16">
                  <c:v>7419947958.8106699</c:v>
                </c:pt>
                <c:pt idx="17">
                  <c:v>8090579875.0440998</c:v>
                </c:pt>
                <c:pt idx="18">
                  <c:v>8752390368.0677948</c:v>
                </c:pt>
                <c:pt idx="19">
                  <c:v>9082641702.1258316</c:v>
                </c:pt>
                <c:pt idx="20">
                  <c:v>10163437996.071985</c:v>
                </c:pt>
                <c:pt idx="21">
                  <c:v>11153184499.085361</c:v>
                </c:pt>
                <c:pt idx="22">
                  <c:v>9988506328.9124908</c:v>
                </c:pt>
                <c:pt idx="23">
                  <c:v>8232427292.663332</c:v>
                </c:pt>
                <c:pt idx="24">
                  <c:v>8294606613.8184881</c:v>
                </c:pt>
                <c:pt idx="25">
                  <c:v>7385988789.4862576</c:v>
                </c:pt>
                <c:pt idx="26">
                  <c:v>7910082577.6327877</c:v>
                </c:pt>
                <c:pt idx="27">
                  <c:v>7992508082.3455324</c:v>
                </c:pt>
                <c:pt idx="28">
                  <c:v>7881105876.2539587</c:v>
                </c:pt>
                <c:pt idx="29">
                  <c:v>8693784230.6948452</c:v>
                </c:pt>
                <c:pt idx="30">
                  <c:v>8835129573.2514572</c:v>
                </c:pt>
                <c:pt idx="31">
                  <c:v>9113284064.5064163</c:v>
                </c:pt>
                <c:pt idx="32">
                  <c:v>10727955364.504601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CB-42B3-A590-77D001838982}"/>
            </c:ext>
          </c:extLst>
        </c:ser>
        <c:ser>
          <c:idx val="2"/>
          <c:order val="2"/>
          <c:tx>
            <c:strRef>
              <c:f>'5-1 RnD'!$L$17</c:f>
              <c:strCache>
                <c:ptCount val="1"/>
                <c:pt idx="0">
                  <c:v>Basic Research (6.1)</c:v>
                </c:pt>
              </c:strCache>
            </c:strRef>
          </c:tx>
          <c:spPr>
            <a:solidFill>
              <a:srgbClr val="EEC260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RnD'!$M$17:$AS$17</c:f>
              <c:numCache>
                <c:formatCode>0.00,,,"B"</c:formatCode>
                <c:ptCount val="33"/>
                <c:pt idx="0">
                  <c:v>1801243738.8209174</c:v>
                </c:pt>
                <c:pt idx="1">
                  <c:v>2037454481.7599463</c:v>
                </c:pt>
                <c:pt idx="2">
                  <c:v>2249433892.6009574</c:v>
                </c:pt>
                <c:pt idx="3">
                  <c:v>2511583117.8739448</c:v>
                </c:pt>
                <c:pt idx="4">
                  <c:v>1916452557.9170494</c:v>
                </c:pt>
                <c:pt idx="5">
                  <c:v>2808722188.0974069</c:v>
                </c:pt>
                <c:pt idx="6">
                  <c:v>2755053388.2369089</c:v>
                </c:pt>
                <c:pt idx="7">
                  <c:v>2884335281.733181</c:v>
                </c:pt>
                <c:pt idx="8">
                  <c:v>2763378162.9437814</c:v>
                </c:pt>
                <c:pt idx="9">
                  <c:v>2925948475.7314038</c:v>
                </c:pt>
                <c:pt idx="10">
                  <c:v>2761151924.5194902</c:v>
                </c:pt>
                <c:pt idx="11">
                  <c:v>3107500979.2457519</c:v>
                </c:pt>
                <c:pt idx="12">
                  <c:v>3869596854.2763648</c:v>
                </c:pt>
                <c:pt idx="13">
                  <c:v>5162102067.0022821</c:v>
                </c:pt>
                <c:pt idx="14">
                  <c:v>5646794851.9747591</c:v>
                </c:pt>
                <c:pt idx="15">
                  <c:v>6747055343.8841591</c:v>
                </c:pt>
                <c:pt idx="16">
                  <c:v>6288499989.1644554</c:v>
                </c:pt>
                <c:pt idx="17">
                  <c:v>6484734194.5595856</c:v>
                </c:pt>
                <c:pt idx="18">
                  <c:v>6616336900.0749693</c:v>
                </c:pt>
                <c:pt idx="19">
                  <c:v>6456244838.5881901</c:v>
                </c:pt>
                <c:pt idx="20">
                  <c:v>6776869565.8205576</c:v>
                </c:pt>
                <c:pt idx="21">
                  <c:v>5756016041.1031713</c:v>
                </c:pt>
                <c:pt idx="22">
                  <c:v>5260745721.9172478</c:v>
                </c:pt>
                <c:pt idx="23">
                  <c:v>4227670363.9256673</c:v>
                </c:pt>
                <c:pt idx="24">
                  <c:v>4030302082.3663483</c:v>
                </c:pt>
                <c:pt idx="25">
                  <c:v>3753038190.6149216</c:v>
                </c:pt>
                <c:pt idx="26">
                  <c:v>3892870301.8526635</c:v>
                </c:pt>
                <c:pt idx="27">
                  <c:v>3831167853.3937826</c:v>
                </c:pt>
                <c:pt idx="28">
                  <c:v>4201659024.9550695</c:v>
                </c:pt>
                <c:pt idx="29">
                  <c:v>4352630030.5865765</c:v>
                </c:pt>
                <c:pt idx="30">
                  <c:v>4173490287.0020738</c:v>
                </c:pt>
                <c:pt idx="31">
                  <c:v>3737953451.9467115</c:v>
                </c:pt>
                <c:pt idx="32">
                  <c:v>3518389135.1300001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CB-42B3-A590-77D001838982}"/>
            </c:ext>
          </c:extLst>
        </c:ser>
        <c:ser>
          <c:idx val="3"/>
          <c:order val="3"/>
          <c:tx>
            <c:strRef>
              <c:f>'5-1 RnD'!$L$18</c:f>
              <c:strCache>
                <c:ptCount val="1"/>
                <c:pt idx="0">
                  <c:v>Commercialization</c:v>
                </c:pt>
              </c:strCache>
            </c:strRef>
          </c:tx>
          <c:spPr>
            <a:solidFill>
              <a:srgbClr val="4C9361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RnD'!$M$18:$AS$18</c:f>
              <c:numCache>
                <c:formatCode>0.00,,,"B"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3129621980.7559323</c:v>
                </c:pt>
                <c:pt idx="6">
                  <c:v>1604662681.6355047</c:v>
                </c:pt>
                <c:pt idx="7">
                  <c:v>646238932.06463528</c:v>
                </c:pt>
                <c:pt idx="8">
                  <c:v>703299815.54670024</c:v>
                </c:pt>
                <c:pt idx="9">
                  <c:v>435503866.00316989</c:v>
                </c:pt>
                <c:pt idx="10">
                  <c:v>944579434.92006588</c:v>
                </c:pt>
                <c:pt idx="11">
                  <c:v>1040655384.4576174</c:v>
                </c:pt>
                <c:pt idx="12">
                  <c:v>1431847708.4905832</c:v>
                </c:pt>
                <c:pt idx="13">
                  <c:v>1627235707.0333757</c:v>
                </c:pt>
                <c:pt idx="14">
                  <c:v>2073231613.5252032</c:v>
                </c:pt>
                <c:pt idx="15">
                  <c:v>2530719873.6183381</c:v>
                </c:pt>
                <c:pt idx="16">
                  <c:v>2579266019.107399</c:v>
                </c:pt>
                <c:pt idx="17">
                  <c:v>2691229402.2323351</c:v>
                </c:pt>
                <c:pt idx="18">
                  <c:v>2566729577.2396064</c:v>
                </c:pt>
                <c:pt idx="19">
                  <c:v>2379866509.0583372</c:v>
                </c:pt>
                <c:pt idx="20">
                  <c:v>2423557037.5932722</c:v>
                </c:pt>
                <c:pt idx="21">
                  <c:v>2560604801.1445975</c:v>
                </c:pt>
                <c:pt idx="22">
                  <c:v>1922090175.9213891</c:v>
                </c:pt>
                <c:pt idx="23">
                  <c:v>1624549982.3733244</c:v>
                </c:pt>
                <c:pt idx="24">
                  <c:v>1762592003.9072268</c:v>
                </c:pt>
                <c:pt idx="25">
                  <c:v>1252391172.4328175</c:v>
                </c:pt>
                <c:pt idx="26">
                  <c:v>1094051226.2205951</c:v>
                </c:pt>
                <c:pt idx="27">
                  <c:v>1107877420.7957509</c:v>
                </c:pt>
                <c:pt idx="28">
                  <c:v>825013968.98211408</c:v>
                </c:pt>
                <c:pt idx="29">
                  <c:v>814584502.889449</c:v>
                </c:pt>
                <c:pt idx="30">
                  <c:v>819022590.06413805</c:v>
                </c:pt>
                <c:pt idx="31">
                  <c:v>452608499.06285924</c:v>
                </c:pt>
                <c:pt idx="32">
                  <c:v>230728367.7877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CB-42B3-A590-77D001838982}"/>
            </c:ext>
          </c:extLst>
        </c:ser>
        <c:ser>
          <c:idx val="4"/>
          <c:order val="4"/>
          <c:tx>
            <c:strRef>
              <c:f>'5-1 RnD'!$L$19</c:f>
              <c:strCache>
                <c:ptCount val="1"/>
                <c:pt idx="0">
                  <c:v>Engineering Development</c:v>
                </c:pt>
              </c:strCache>
            </c:strRef>
          </c:tx>
          <c:spPr>
            <a:solidFill>
              <a:srgbClr val="D8BFD7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RnD'!$M$19:$AS$19</c:f>
              <c:numCache>
                <c:formatCode>0.00,,,"B"</c:formatCode>
                <c:ptCount val="33"/>
                <c:pt idx="0">
                  <c:v>15921634396.974962</c:v>
                </c:pt>
                <c:pt idx="1">
                  <c:v>11111528206.206158</c:v>
                </c:pt>
                <c:pt idx="2">
                  <c:v>13889624953.836432</c:v>
                </c:pt>
                <c:pt idx="3">
                  <c:v>15246455620.206327</c:v>
                </c:pt>
                <c:pt idx="4">
                  <c:v>16272418870.850752</c:v>
                </c:pt>
                <c:pt idx="5">
                  <c:v>9724525816.1338692</c:v>
                </c:pt>
                <c:pt idx="6">
                  <c:v>9588255442.958147</c:v>
                </c:pt>
                <c:pt idx="7">
                  <c:v>9740907357.334959</c:v>
                </c:pt>
                <c:pt idx="8">
                  <c:v>8486435972.9931269</c:v>
                </c:pt>
                <c:pt idx="9">
                  <c:v>7085243706.0037527</c:v>
                </c:pt>
                <c:pt idx="10">
                  <c:v>5276419287.5706558</c:v>
                </c:pt>
                <c:pt idx="11">
                  <c:v>5710328074.735465</c:v>
                </c:pt>
                <c:pt idx="12">
                  <c:v>5839465555.0671768</c:v>
                </c:pt>
                <c:pt idx="13">
                  <c:v>5477010497.1371403</c:v>
                </c:pt>
                <c:pt idx="14">
                  <c:v>5363206264.6679411</c:v>
                </c:pt>
                <c:pt idx="15">
                  <c:v>3827766046.8066664</c:v>
                </c:pt>
                <c:pt idx="16">
                  <c:v>3670491609.5192704</c:v>
                </c:pt>
                <c:pt idx="17">
                  <c:v>5043570807.760498</c:v>
                </c:pt>
                <c:pt idx="18">
                  <c:v>5247916355.5601807</c:v>
                </c:pt>
                <c:pt idx="19">
                  <c:v>7218128664.1206379</c:v>
                </c:pt>
                <c:pt idx="20">
                  <c:v>7815398432.9480648</c:v>
                </c:pt>
                <c:pt idx="21">
                  <c:v>6981547155.7163591</c:v>
                </c:pt>
                <c:pt idx="22">
                  <c:v>5820903017.5347853</c:v>
                </c:pt>
                <c:pt idx="23">
                  <c:v>4602547270.3289909</c:v>
                </c:pt>
                <c:pt idx="24">
                  <c:v>5174866467.7677126</c:v>
                </c:pt>
                <c:pt idx="25">
                  <c:v>4721889519.7392035</c:v>
                </c:pt>
                <c:pt idx="26">
                  <c:v>5763588272.2912426</c:v>
                </c:pt>
                <c:pt idx="27">
                  <c:v>5972422410.8569336</c:v>
                </c:pt>
                <c:pt idx="28">
                  <c:v>6689660777.2608566</c:v>
                </c:pt>
                <c:pt idx="29">
                  <c:v>7990530271.6376972</c:v>
                </c:pt>
                <c:pt idx="30">
                  <c:v>8704861458.9047527</c:v>
                </c:pt>
                <c:pt idx="31">
                  <c:v>2857405144.3635774</c:v>
                </c:pt>
                <c:pt idx="32">
                  <c:v>1779038404.9054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9CB-42B3-A590-77D001838982}"/>
            </c:ext>
          </c:extLst>
        </c:ser>
        <c:ser>
          <c:idx val="5"/>
          <c:order val="5"/>
          <c:tx>
            <c:strRef>
              <c:f>'5-1 RnD'!$L$20</c:f>
              <c:strCache>
                <c:ptCount val="1"/>
                <c:pt idx="0">
                  <c:v>Experimental Development</c:v>
                </c:pt>
              </c:strCache>
            </c:strRef>
          </c:tx>
          <c:spPr>
            <a:solidFill>
              <a:srgbClr val="D37D7D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RnD'!$M$20:$AS$20</c:f>
              <c:numCache>
                <c:formatCode>0.00,,,"B"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5316753072.6401405</c:v>
                </c:pt>
                <c:pt idx="32">
                  <c:v>7971232383.1028004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9CB-42B3-A590-77D001838982}"/>
            </c:ext>
          </c:extLst>
        </c:ser>
        <c:ser>
          <c:idx val="6"/>
          <c:order val="6"/>
          <c:tx>
            <c:strRef>
              <c:f>'5-1 RnD'!$L$21</c:f>
              <c:strCache>
                <c:ptCount val="1"/>
                <c:pt idx="0">
                  <c:v>Operational Systems Development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RnD'!$M$21:$AS$21</c:f>
              <c:numCache>
                <c:formatCode>0.00,,,"B"</c:formatCode>
                <c:ptCount val="33"/>
                <c:pt idx="0">
                  <c:v>7605376990.7839127</c:v>
                </c:pt>
                <c:pt idx="1">
                  <c:v>8267829829.8658648</c:v>
                </c:pt>
                <c:pt idx="2">
                  <c:v>7320792610.0846043</c:v>
                </c:pt>
                <c:pt idx="3">
                  <c:v>6806676954.2183819</c:v>
                </c:pt>
                <c:pt idx="4">
                  <c:v>6418869185.7672348</c:v>
                </c:pt>
                <c:pt idx="5">
                  <c:v>8349796975.8749399</c:v>
                </c:pt>
                <c:pt idx="6">
                  <c:v>6991556113.0012531</c:v>
                </c:pt>
                <c:pt idx="7">
                  <c:v>6946083141.539052</c:v>
                </c:pt>
                <c:pt idx="8">
                  <c:v>7970192739.730876</c:v>
                </c:pt>
                <c:pt idx="9">
                  <c:v>8344245233.5387774</c:v>
                </c:pt>
                <c:pt idx="10">
                  <c:v>8154896963.1662178</c:v>
                </c:pt>
                <c:pt idx="11">
                  <c:v>7679673452.0731077</c:v>
                </c:pt>
                <c:pt idx="12">
                  <c:v>11300807598.795256</c:v>
                </c:pt>
                <c:pt idx="13">
                  <c:v>13566205557.300655</c:v>
                </c:pt>
                <c:pt idx="14">
                  <c:v>13854951957.439199</c:v>
                </c:pt>
                <c:pt idx="15">
                  <c:v>17028720945.069265</c:v>
                </c:pt>
                <c:pt idx="16">
                  <c:v>20963391881.882217</c:v>
                </c:pt>
                <c:pt idx="17">
                  <c:v>20493323545.181633</c:v>
                </c:pt>
                <c:pt idx="18">
                  <c:v>17296377708.962749</c:v>
                </c:pt>
                <c:pt idx="19">
                  <c:v>18259497729.477215</c:v>
                </c:pt>
                <c:pt idx="20">
                  <c:v>14988679099.764082</c:v>
                </c:pt>
                <c:pt idx="21">
                  <c:v>12931480785.323357</c:v>
                </c:pt>
                <c:pt idx="22">
                  <c:v>10329231134.66534</c:v>
                </c:pt>
                <c:pt idx="23">
                  <c:v>7898387779.3371601</c:v>
                </c:pt>
                <c:pt idx="24">
                  <c:v>5125100167.796629</c:v>
                </c:pt>
                <c:pt idx="25">
                  <c:v>5118367612.2598724</c:v>
                </c:pt>
                <c:pt idx="26">
                  <c:v>4403867855.797431</c:v>
                </c:pt>
                <c:pt idx="27">
                  <c:v>4895865305.8370104</c:v>
                </c:pt>
                <c:pt idx="28">
                  <c:v>4723975167.7461424</c:v>
                </c:pt>
                <c:pt idx="29">
                  <c:v>4568160823.0562601</c:v>
                </c:pt>
                <c:pt idx="30">
                  <c:v>4186922122.6266551</c:v>
                </c:pt>
                <c:pt idx="31">
                  <c:v>344820588.71775663</c:v>
                </c:pt>
                <c:pt idx="32">
                  <c:v>163702780.1909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9CB-42B3-A590-77D001838982}"/>
            </c:ext>
          </c:extLst>
        </c:ser>
        <c:ser>
          <c:idx val="7"/>
          <c:order val="7"/>
          <c:tx>
            <c:strRef>
              <c:f>'5-1 RnD'!$L$22</c:f>
              <c:strCache>
                <c:ptCount val="1"/>
                <c:pt idx="0">
                  <c:v>R&amp;D administrative and operational expenses</c:v>
                </c:pt>
              </c:strCache>
            </c:strRef>
          </c:tx>
          <c:spPr>
            <a:solidFill>
              <a:srgbClr val="B2E1EA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RnD'!$M$22:$AS$22</c:f>
              <c:numCache>
                <c:formatCode>0.00,,,"B"</c:formatCode>
                <c:ptCount val="33"/>
                <c:pt idx="0">
                  <c:v>1484517140.0280166</c:v>
                </c:pt>
                <c:pt idx="1">
                  <c:v>2163690717.0635176</c:v>
                </c:pt>
                <c:pt idx="2">
                  <c:v>2646334243.4206676</c:v>
                </c:pt>
                <c:pt idx="3">
                  <c:v>2641680427.7753563</c:v>
                </c:pt>
                <c:pt idx="4">
                  <c:v>2009284415.719228</c:v>
                </c:pt>
                <c:pt idx="5">
                  <c:v>1383677659.5790114</c:v>
                </c:pt>
                <c:pt idx="6">
                  <c:v>1429329325.5402408</c:v>
                </c:pt>
                <c:pt idx="7">
                  <c:v>1700193682.8084598</c:v>
                </c:pt>
                <c:pt idx="8">
                  <c:v>1460703480.883549</c:v>
                </c:pt>
                <c:pt idx="9">
                  <c:v>1662121589.3389282</c:v>
                </c:pt>
                <c:pt idx="10">
                  <c:v>1763911695.0657883</c:v>
                </c:pt>
                <c:pt idx="11">
                  <c:v>1769941786.5832188</c:v>
                </c:pt>
                <c:pt idx="12">
                  <c:v>2244276391.5131059</c:v>
                </c:pt>
                <c:pt idx="13">
                  <c:v>1828627896.8820491</c:v>
                </c:pt>
                <c:pt idx="14">
                  <c:v>1688636002.9358382</c:v>
                </c:pt>
                <c:pt idx="15">
                  <c:v>1851279674.6967521</c:v>
                </c:pt>
                <c:pt idx="16">
                  <c:v>1796793788.376991</c:v>
                </c:pt>
                <c:pt idx="17">
                  <c:v>1847522835.5383213</c:v>
                </c:pt>
                <c:pt idx="18">
                  <c:v>1940181645.1342428</c:v>
                </c:pt>
                <c:pt idx="19">
                  <c:v>2068006496.9209704</c:v>
                </c:pt>
                <c:pt idx="20">
                  <c:v>2191292389.9839067</c:v>
                </c:pt>
                <c:pt idx="21">
                  <c:v>1958285998.3711352</c:v>
                </c:pt>
                <c:pt idx="22">
                  <c:v>1969540127.9299698</c:v>
                </c:pt>
                <c:pt idx="23">
                  <c:v>1683855396.9228206</c:v>
                </c:pt>
                <c:pt idx="24">
                  <c:v>1787814153.6066964</c:v>
                </c:pt>
                <c:pt idx="25">
                  <c:v>1467720432.8205588</c:v>
                </c:pt>
                <c:pt idx="26">
                  <c:v>1321438634.3605721</c:v>
                </c:pt>
                <c:pt idx="27">
                  <c:v>1115725802.7538459</c:v>
                </c:pt>
                <c:pt idx="28">
                  <c:v>1147021841.691787</c:v>
                </c:pt>
                <c:pt idx="29">
                  <c:v>1184522511.0350168</c:v>
                </c:pt>
                <c:pt idx="30">
                  <c:v>1369470299.2643671</c:v>
                </c:pt>
                <c:pt idx="31">
                  <c:v>7124804438.73524</c:v>
                </c:pt>
                <c:pt idx="32">
                  <c:v>6358372138.7579002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9CB-42B3-A590-77D001838982}"/>
            </c:ext>
          </c:extLst>
        </c:ser>
        <c:ser>
          <c:idx val="8"/>
          <c:order val="8"/>
          <c:tx>
            <c:strRef>
              <c:f>'5-1 RnD'!$L$23</c:f>
              <c:strCache>
                <c:ptCount val="1"/>
                <c:pt idx="0">
                  <c:v>R&amp;D facilities and major equipment</c:v>
                </c:pt>
              </c:strCache>
            </c:strRef>
          </c:tx>
          <c:spPr>
            <a:solidFill>
              <a:srgbClr val="1D2D5C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RnD'!$M$23:$AS$23</c:f>
              <c:numCache>
                <c:formatCode>0.00,,,"B"</c:formatCode>
                <c:ptCount val="33"/>
                <c:pt idx="0">
                  <c:v>570512986.05126691</c:v>
                </c:pt>
                <c:pt idx="1">
                  <c:v>429579472.80815983</c:v>
                </c:pt>
                <c:pt idx="2">
                  <c:v>361362702.64577508</c:v>
                </c:pt>
                <c:pt idx="3">
                  <c:v>753710018.72043467</c:v>
                </c:pt>
                <c:pt idx="4">
                  <c:v>1209722711.9151883</c:v>
                </c:pt>
                <c:pt idx="5">
                  <c:v>1258662591.9835112</c:v>
                </c:pt>
                <c:pt idx="6">
                  <c:v>1140449765.2074039</c:v>
                </c:pt>
                <c:pt idx="7">
                  <c:v>871128658.73294485</c:v>
                </c:pt>
                <c:pt idx="8">
                  <c:v>1049260299.103472</c:v>
                </c:pt>
                <c:pt idx="9">
                  <c:v>1125861770.2461233</c:v>
                </c:pt>
                <c:pt idx="10">
                  <c:v>1104641415.6173589</c:v>
                </c:pt>
                <c:pt idx="11">
                  <c:v>1032204121.6676064</c:v>
                </c:pt>
                <c:pt idx="12">
                  <c:v>784392001.30221772</c:v>
                </c:pt>
                <c:pt idx="13">
                  <c:v>988123130.86751664</c:v>
                </c:pt>
                <c:pt idx="14">
                  <c:v>1086061866.4964991</c:v>
                </c:pt>
                <c:pt idx="15">
                  <c:v>1238094950.1892424</c:v>
                </c:pt>
                <c:pt idx="16">
                  <c:v>1077142324.5820932</c:v>
                </c:pt>
                <c:pt idx="17">
                  <c:v>830372707.9546566</c:v>
                </c:pt>
                <c:pt idx="18">
                  <c:v>826790289.00223148</c:v>
                </c:pt>
                <c:pt idx="19">
                  <c:v>254412234.63698307</c:v>
                </c:pt>
                <c:pt idx="20">
                  <c:v>146052984.36824736</c:v>
                </c:pt>
                <c:pt idx="21">
                  <c:v>160268837.15318584</c:v>
                </c:pt>
                <c:pt idx="22">
                  <c:v>93705802.206740886</c:v>
                </c:pt>
                <c:pt idx="23">
                  <c:v>123791672.22399932</c:v>
                </c:pt>
                <c:pt idx="24">
                  <c:v>98020024.718675956</c:v>
                </c:pt>
                <c:pt idx="25">
                  <c:v>101474417.91517244</c:v>
                </c:pt>
                <c:pt idx="26">
                  <c:v>136174700.29242882</c:v>
                </c:pt>
                <c:pt idx="27">
                  <c:v>184593622.20543244</c:v>
                </c:pt>
                <c:pt idx="28">
                  <c:v>223832371.7319448</c:v>
                </c:pt>
                <c:pt idx="29">
                  <c:v>153571570.5437119</c:v>
                </c:pt>
                <c:pt idx="30">
                  <c:v>252342182.94907048</c:v>
                </c:pt>
                <c:pt idx="31">
                  <c:v>2822372709.9232249</c:v>
                </c:pt>
                <c:pt idx="32">
                  <c:v>2272789243.6329002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9CB-42B3-A590-77D001838982}"/>
            </c:ext>
          </c:extLst>
        </c:ser>
        <c:ser>
          <c:idx val="9"/>
          <c:order val="9"/>
          <c:tx>
            <c:strRef>
              <c:f>'5-1 RnD'!#REF!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RnD'!#REF!</c:f>
              <c:numCache>
                <c:formatCode>0.00,,,"B"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9CB-42B3-A590-77D001838982}"/>
            </c:ext>
          </c:extLst>
        </c:ser>
        <c:ser>
          <c:idx val="10"/>
          <c:order val="10"/>
          <c:tx>
            <c:strRef>
              <c:f>'5-1 RnD'!#REF!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RnD'!#REF!</c:f>
              <c:numCache>
                <c:formatCode>0.00,,,"B"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9CB-42B3-A590-77D0018389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2020 $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,,,&quot;B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Aircraft</c:v>
          </c:tx>
          <c:spPr>
            <a:solidFill>
              <a:srgbClr val="72A0C1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56.884856308697998</c:v>
              </c:pt>
              <c:pt idx="1">
                <c:v>55.484581964979775</c:v>
              </c:pt>
              <c:pt idx="2">
                <c:v>58.125990287541846</c:v>
              </c:pt>
              <c:pt idx="3">
                <c:v>68.697081740548427</c:v>
              </c:pt>
              <c:pt idx="4">
                <c:v>65.15220253669851</c:v>
              </c:pt>
              <c:pt idx="5">
                <c:v>61.41700134177735</c:v>
              </c:pt>
              <c:pt idx="6">
                <c:v>66.881744425715198</c:v>
              </c:pt>
              <c:pt idx="7">
                <c:v>73.227320627550782</c:v>
              </c:pt>
              <c:pt idx="8">
                <c:v>77.963316479563659</c:v>
              </c:pt>
              <c:pt idx="9">
                <c:v>76.911616912758703</c:v>
              </c:pt>
              <c:pt idx="10">
                <c:v>72.842079087922343</c:v>
              </c:pt>
              <c:pt idx="11">
                <c:v>78.236674902897931</c:v>
              </c:pt>
              <c:pt idx="12">
                <c:v>85.6137805199089</c:v>
              </c:pt>
              <c:pt idx="13">
                <c:v>79.66511748716168</c:v>
              </c:pt>
              <c:pt idx="14">
                <c:v>62.272196155463064</c:v>
              </c:pt>
              <c:pt idx="15">
                <c:v>65.698136780702868</c:v>
              </c:pt>
              <c:pt idx="16">
                <c:v>79.901573881311805</c:v>
              </c:pt>
              <c:pt idx="17">
                <c:v>89.8659801463956</c:v>
              </c:pt>
              <c:pt idx="18">
                <c:v>84.753713730867062</c:v>
              </c:pt>
              <c:pt idx="19">
                <c:v>89.99140109733942</c:v>
              </c:pt>
            </c:numLit>
          </c:val>
          <c:extLst>
            <c:ext xmlns:c16="http://schemas.microsoft.com/office/drawing/2014/chart" uri="{C3380CC4-5D6E-409C-BE32-E72D297353CC}">
              <c16:uniqueId val="{00000000-8ABB-4246-B062-0CDC250575BB}"/>
            </c:ext>
          </c:extLst>
        </c:ser>
        <c:ser>
          <c:idx val="1"/>
          <c:order val="1"/>
          <c:tx>
            <c:v>Electronics, Comms, &amp; Sensors</c:v>
          </c:tx>
          <c:spPr>
            <a:solidFill>
              <a:srgbClr val="0E99D6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33.106291911966295</c:v>
              </c:pt>
              <c:pt idx="1">
                <c:v>34.891792764555326</c:v>
              </c:pt>
              <c:pt idx="2">
                <c:v>39.017285516976983</c:v>
              </c:pt>
              <c:pt idx="3">
                <c:v>44.821651385076422</c:v>
              </c:pt>
              <c:pt idx="4">
                <c:v>50.793411581357915</c:v>
              </c:pt>
              <c:pt idx="5">
                <c:v>55.074452401755984</c:v>
              </c:pt>
              <c:pt idx="6">
                <c:v>56.909041581045578</c:v>
              </c:pt>
              <c:pt idx="7">
                <c:v>62.752686301344312</c:v>
              </c:pt>
              <c:pt idx="8">
                <c:v>65.816029475059551</c:v>
              </c:pt>
              <c:pt idx="9">
                <c:v>64.217794420392565</c:v>
              </c:pt>
              <c:pt idx="10">
                <c:v>63.774593300770789</c:v>
              </c:pt>
              <c:pt idx="11">
                <c:v>58.151461137293637</c:v>
              </c:pt>
              <c:pt idx="12">
                <c:v>54.02658691846397</c:v>
              </c:pt>
              <c:pt idx="13">
                <c:v>44.424643337649428</c:v>
              </c:pt>
              <c:pt idx="14">
                <c:v>43.235265103691468</c:v>
              </c:pt>
              <c:pt idx="15">
                <c:v>41.977382628207451</c:v>
              </c:pt>
              <c:pt idx="16">
                <c:v>45.715973607822612</c:v>
              </c:pt>
              <c:pt idx="17">
                <c:v>47.71046882318651</c:v>
              </c:pt>
              <c:pt idx="18">
                <c:v>52.01792986639424</c:v>
              </c:pt>
              <c:pt idx="19">
                <c:v>54.688388737837904</c:v>
              </c:pt>
            </c:numLit>
          </c:val>
          <c:extLst>
            <c:ext xmlns:c16="http://schemas.microsoft.com/office/drawing/2014/chart" uri="{C3380CC4-5D6E-409C-BE32-E72D297353CC}">
              <c16:uniqueId val="{00000001-8ABB-4246-B062-0CDC250575BB}"/>
            </c:ext>
          </c:extLst>
        </c:ser>
        <c:ser>
          <c:idx val="2"/>
          <c:order val="2"/>
          <c:tx>
            <c:v>Facilities and Construction</c:v>
          </c:tx>
          <c:spPr>
            <a:solidFill>
              <a:srgbClr val="EEC260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33.428265653376343</c:v>
              </c:pt>
              <c:pt idx="1">
                <c:v>35.933041611257721</c:v>
              </c:pt>
              <c:pt idx="2">
                <c:v>39.19348033760668</c:v>
              </c:pt>
              <c:pt idx="3">
                <c:v>48.596330975909751</c:v>
              </c:pt>
              <c:pt idx="4">
                <c:v>48.500599655736657</c:v>
              </c:pt>
              <c:pt idx="5">
                <c:v>51.231814023039583</c:v>
              </c:pt>
              <c:pt idx="6">
                <c:v>56.744907491897273</c:v>
              </c:pt>
              <c:pt idx="7">
                <c:v>55.633865085639783</c:v>
              </c:pt>
              <c:pt idx="8">
                <c:v>66.337305291076206</c:v>
              </c:pt>
              <c:pt idx="9">
                <c:v>76.876951150603674</c:v>
              </c:pt>
              <c:pt idx="10">
                <c:v>69.889838316758841</c:v>
              </c:pt>
              <c:pt idx="11">
                <c:v>60.318683371698015</c:v>
              </c:pt>
              <c:pt idx="12">
                <c:v>53.42365498206032</c:v>
              </c:pt>
              <c:pt idx="13">
                <c:v>42.466126328694045</c:v>
              </c:pt>
              <c:pt idx="14">
                <c:v>45.076483078031316</c:v>
              </c:pt>
              <c:pt idx="15">
                <c:v>40.447647484220184</c:v>
              </c:pt>
              <c:pt idx="16">
                <c:v>40.681905543127165</c:v>
              </c:pt>
              <c:pt idx="17">
                <c:v>40.09844643734678</c:v>
              </c:pt>
              <c:pt idx="18">
                <c:v>47.424602076166906</c:v>
              </c:pt>
              <c:pt idx="19">
                <c:v>51.747046953822405</c:v>
              </c:pt>
            </c:numLit>
          </c:val>
          <c:extLst>
            <c:ext xmlns:c16="http://schemas.microsoft.com/office/drawing/2014/chart" uri="{C3380CC4-5D6E-409C-BE32-E72D297353CC}">
              <c16:uniqueId val="{00000002-8ABB-4246-B062-0CDC250575BB}"/>
            </c:ext>
          </c:extLst>
        </c:ser>
        <c:ser>
          <c:idx val="3"/>
          <c:order val="3"/>
          <c:tx>
            <c:v>Land Vehicles</c:v>
          </c:tx>
          <c:spPr>
            <a:solidFill>
              <a:srgbClr val="4C9361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5.4541944727335565</c:v>
              </c:pt>
              <c:pt idx="1">
                <c:v>5.501443556423526</c:v>
              </c:pt>
              <c:pt idx="2">
                <c:v>7.5865600743613522</c:v>
              </c:pt>
              <c:pt idx="3">
                <c:v>14.066046489334896</c:v>
              </c:pt>
              <c:pt idx="4">
                <c:v>11.665901701542779</c:v>
              </c:pt>
              <c:pt idx="5">
                <c:v>19.901545563014331</c:v>
              </c:pt>
              <c:pt idx="6">
                <c:v>20.126233845352868</c:v>
              </c:pt>
              <c:pt idx="7">
                <c:v>34.009257749793761</c:v>
              </c:pt>
              <c:pt idx="8">
                <c:v>45.992134249908368</c:v>
              </c:pt>
              <c:pt idx="9">
                <c:v>33.511290354087684</c:v>
              </c:pt>
              <c:pt idx="10">
                <c:v>28.853302606735859</c:v>
              </c:pt>
              <c:pt idx="11">
                <c:v>21.661194588207906</c:v>
              </c:pt>
              <c:pt idx="12">
                <c:v>11.836548157409739</c:v>
              </c:pt>
              <c:pt idx="13">
                <c:v>8.0779644391318328</c:v>
              </c:pt>
              <c:pt idx="14">
                <c:v>6.2330012821669945</c:v>
              </c:pt>
              <c:pt idx="15">
                <c:v>7.9799507195684702</c:v>
              </c:pt>
              <c:pt idx="16">
                <c:v>7.794757007054776</c:v>
              </c:pt>
              <c:pt idx="17">
                <c:v>8.6307705036228803</c:v>
              </c:pt>
              <c:pt idx="18">
                <c:v>12.891397942405902</c:v>
              </c:pt>
              <c:pt idx="19">
                <c:v>12.9509263707738</c:v>
              </c:pt>
            </c:numLit>
          </c:val>
          <c:extLst>
            <c:ext xmlns:c16="http://schemas.microsoft.com/office/drawing/2014/chart" uri="{C3380CC4-5D6E-409C-BE32-E72D297353CC}">
              <c16:uniqueId val="{00000003-8ABB-4246-B062-0CDC250575BB}"/>
            </c:ext>
          </c:extLst>
        </c:ser>
        <c:ser>
          <c:idx val="4"/>
          <c:order val="4"/>
          <c:tx>
            <c:v>Missile Defense</c:v>
          </c:tx>
          <c:spPr>
            <a:solidFill>
              <a:srgbClr val="D8BFD7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1.5366284337018032</c:v>
              </c:pt>
              <c:pt idx="1">
                <c:v>3.008057845026666</c:v>
              </c:pt>
              <c:pt idx="2">
                <c:v>5.4491420936060679</c:v>
              </c:pt>
              <c:pt idx="3">
                <c:v>5.6641963553357568</c:v>
              </c:pt>
              <c:pt idx="4">
                <c:v>8.1102404426239918</c:v>
              </c:pt>
              <c:pt idx="5">
                <c:v>8.433718185657014</c:v>
              </c:pt>
              <c:pt idx="6">
                <c:v>8.4215730967676503</c:v>
              </c:pt>
              <c:pt idx="7">
                <c:v>10.04085500989753</c:v>
              </c:pt>
              <c:pt idx="8">
                <c:v>10.189645570069066</c:v>
              </c:pt>
              <c:pt idx="9">
                <c:v>12.237171359847215</c:v>
              </c:pt>
              <c:pt idx="10">
                <c:v>12.082373803961449</c:v>
              </c:pt>
              <c:pt idx="11">
                <c:v>12.137628939195263</c:v>
              </c:pt>
              <c:pt idx="12">
                <c:v>12.292299790419033</c:v>
              </c:pt>
              <c:pt idx="13">
                <c:v>11.772443640505781</c:v>
              </c:pt>
              <c:pt idx="14">
                <c:v>9.1273983296473009</c:v>
              </c:pt>
              <c:pt idx="15">
                <c:v>10.001936859691265</c:v>
              </c:pt>
              <c:pt idx="16">
                <c:v>10.603317584312984</c:v>
              </c:pt>
              <c:pt idx="17">
                <c:v>9.0429804940691785</c:v>
              </c:pt>
              <c:pt idx="18">
                <c:v>13.684431043124036</c:v>
              </c:pt>
              <c:pt idx="19">
                <c:v>11.2708162261114</c:v>
              </c:pt>
            </c:numLit>
          </c:val>
          <c:extLst>
            <c:ext xmlns:c16="http://schemas.microsoft.com/office/drawing/2014/chart" uri="{C3380CC4-5D6E-409C-BE32-E72D297353CC}">
              <c16:uniqueId val="{00000004-8ABB-4246-B062-0CDC250575BB}"/>
            </c:ext>
          </c:extLst>
        </c:ser>
        <c:ser>
          <c:idx val="5"/>
          <c:order val="5"/>
          <c:tx>
            <c:v>Ordnance and Missiles</c:v>
          </c:tx>
          <c:spPr>
            <a:solidFill>
              <a:srgbClr val="BB4243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17.35189031940422</c:v>
              </c:pt>
              <c:pt idx="1">
                <c:v>16.489511673900843</c:v>
              </c:pt>
              <c:pt idx="2">
                <c:v>20.384484678307082</c:v>
              </c:pt>
              <c:pt idx="3">
                <c:v>20.717459346837305</c:v>
              </c:pt>
              <c:pt idx="4">
                <c:v>19.412568347152874</c:v>
              </c:pt>
              <c:pt idx="5">
                <c:v>19.475714234141265</c:v>
              </c:pt>
              <c:pt idx="6">
                <c:v>19.033423953949761</c:v>
              </c:pt>
              <c:pt idx="7">
                <c:v>22.337732625408382</c:v>
              </c:pt>
              <c:pt idx="8">
                <c:v>22.880616221662201</c:v>
              </c:pt>
              <c:pt idx="9">
                <c:v>21.220631968163495</c:v>
              </c:pt>
              <c:pt idx="10">
                <c:v>19.724230651705355</c:v>
              </c:pt>
              <c:pt idx="11">
                <c:v>17.385392950192969</c:v>
              </c:pt>
              <c:pt idx="12">
                <c:v>17.661488163912125</c:v>
              </c:pt>
              <c:pt idx="13">
                <c:v>14.548376792417926</c:v>
              </c:pt>
              <c:pt idx="14">
                <c:v>13.971888818222423</c:v>
              </c:pt>
              <c:pt idx="15">
                <c:v>14.308453535951013</c:v>
              </c:pt>
              <c:pt idx="16">
                <c:v>17.762128356552953</c:v>
              </c:pt>
              <c:pt idx="17">
                <c:v>19.148089889005679</c:v>
              </c:pt>
              <c:pt idx="18">
                <c:v>22.243690659963022</c:v>
              </c:pt>
              <c:pt idx="19">
                <c:v>25.625339701689104</c:v>
              </c:pt>
            </c:numLit>
          </c:val>
          <c:extLst>
            <c:ext xmlns:c16="http://schemas.microsoft.com/office/drawing/2014/chart" uri="{C3380CC4-5D6E-409C-BE32-E72D297353CC}">
              <c16:uniqueId val="{00000005-8ABB-4246-B062-0CDC250575BB}"/>
            </c:ext>
          </c:extLst>
        </c:ser>
        <c:ser>
          <c:idx val="6"/>
          <c:order val="6"/>
          <c:tx>
            <c:v>Other Products</c:v>
          </c:tx>
          <c:spPr>
            <a:solidFill>
              <a:srgbClr val="D37D7D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13.892315106595973</c:v>
              </c:pt>
              <c:pt idx="1">
                <c:v>15.903495539673377</c:v>
              </c:pt>
              <c:pt idx="2">
                <c:v>20.178512371915534</c:v>
              </c:pt>
              <c:pt idx="3">
                <c:v>21.9818908310741</c:v>
              </c:pt>
              <c:pt idx="4">
                <c:v>24.96486905324134</c:v>
              </c:pt>
              <c:pt idx="5">
                <c:v>41.41021512847653</c:v>
              </c:pt>
              <c:pt idx="6">
                <c:v>43.207366122529223</c:v>
              </c:pt>
              <c:pt idx="7">
                <c:v>41.407651747933613</c:v>
              </c:pt>
              <c:pt idx="8">
                <c:v>45.474185620228894</c:v>
              </c:pt>
              <c:pt idx="9">
                <c:v>41.472379013894916</c:v>
              </c:pt>
              <c:pt idx="10">
                <c:v>33.322426692977523</c:v>
              </c:pt>
              <c:pt idx="11">
                <c:v>33.365209631727325</c:v>
              </c:pt>
              <c:pt idx="12">
                <c:v>38.778944530854275</c:v>
              </c:pt>
              <c:pt idx="13">
                <c:v>28.824914459288948</c:v>
              </c:pt>
              <c:pt idx="14">
                <c:v>26.008663553842457</c:v>
              </c:pt>
              <c:pt idx="15">
                <c:v>22.466777555706528</c:v>
              </c:pt>
              <c:pt idx="16">
                <c:v>20.608743829211708</c:v>
              </c:pt>
              <c:pt idx="17">
                <c:v>22.600678029547197</c:v>
              </c:pt>
              <c:pt idx="18">
                <c:v>25.646294451389508</c:v>
              </c:pt>
              <c:pt idx="19">
                <c:v>23.225787480863197</c:v>
              </c:pt>
            </c:numLit>
          </c:val>
          <c:extLst>
            <c:ext xmlns:c16="http://schemas.microsoft.com/office/drawing/2014/chart" uri="{C3380CC4-5D6E-409C-BE32-E72D297353CC}">
              <c16:uniqueId val="{00000006-8ABB-4246-B062-0CDC250575BB}"/>
            </c:ext>
          </c:extLst>
        </c:ser>
        <c:ser>
          <c:idx val="7"/>
          <c:order val="7"/>
          <c:tx>
            <c:v>Other R&amp;D and Knowledge Based</c:v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20.132517838251673</c:v>
              </c:pt>
              <c:pt idx="1">
                <c:v>19.491484415470278</c:v>
              </c:pt>
              <c:pt idx="2">
                <c:v>23.960891781189627</c:v>
              </c:pt>
              <c:pt idx="3">
                <c:v>26.557500692009494</c:v>
              </c:pt>
              <c:pt idx="4">
                <c:v>28.633458834605946</c:v>
              </c:pt>
              <c:pt idx="5">
                <c:v>33.505122317626054</c:v>
              </c:pt>
              <c:pt idx="6">
                <c:v>36.207864168066457</c:v>
              </c:pt>
              <c:pt idx="7">
                <c:v>36.876619021565261</c:v>
              </c:pt>
              <c:pt idx="8">
                <c:v>39.554299339368661</c:v>
              </c:pt>
              <c:pt idx="9">
                <c:v>45.148724155441109</c:v>
              </c:pt>
              <c:pt idx="10">
                <c:v>45.975794632132413</c:v>
              </c:pt>
              <c:pt idx="11">
                <c:v>44.407322930118148</c:v>
              </c:pt>
              <c:pt idx="12">
                <c:v>44.160461801709857</c:v>
              </c:pt>
              <c:pt idx="13">
                <c:v>37.09344899218361</c:v>
              </c:pt>
              <c:pt idx="14">
                <c:v>36.005093329528947</c:v>
              </c:pt>
              <c:pt idx="15">
                <c:v>35.460156685215999</c:v>
              </c:pt>
              <c:pt idx="16">
                <c:v>35.545365838527879</c:v>
              </c:pt>
              <c:pt idx="17">
                <c:v>36.476258315012942</c:v>
              </c:pt>
              <c:pt idx="18">
                <c:v>39.654360259431122</c:v>
              </c:pt>
              <c:pt idx="19">
                <c:v>42.389805553216995</c:v>
              </c:pt>
            </c:numLit>
          </c:val>
          <c:extLst>
            <c:ext xmlns:c16="http://schemas.microsoft.com/office/drawing/2014/chart" uri="{C3380CC4-5D6E-409C-BE32-E72D297353CC}">
              <c16:uniqueId val="{00000007-8ABB-4246-B062-0CDC250575BB}"/>
            </c:ext>
          </c:extLst>
        </c:ser>
        <c:ser>
          <c:idx val="8"/>
          <c:order val="8"/>
          <c:tx>
            <c:v>Other Services</c:v>
          </c:tx>
          <c:spPr>
            <a:solidFill>
              <a:srgbClr val="B2E1EA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10.461917108913351</c:v>
              </c:pt>
              <c:pt idx="1">
                <c:v>11.537730575178285</c:v>
              </c:pt>
              <c:pt idx="2">
                <c:v>15.875386861033824</c:v>
              </c:pt>
              <c:pt idx="3">
                <c:v>22.763908071637562</c:v>
              </c:pt>
              <c:pt idx="4">
                <c:v>27.393422184884688</c:v>
              </c:pt>
              <c:pt idx="5">
                <c:v>28.883308062236409</c:v>
              </c:pt>
              <c:pt idx="6">
                <c:v>30.22624302307873</c:v>
              </c:pt>
              <c:pt idx="7">
                <c:v>29.568426973333334</c:v>
              </c:pt>
              <c:pt idx="8">
                <c:v>31.900970525022952</c:v>
              </c:pt>
              <c:pt idx="9">
                <c:v>35.764130950289029</c:v>
              </c:pt>
              <c:pt idx="10">
                <c:v>37.800954397123242</c:v>
              </c:pt>
              <c:pt idx="11">
                <c:v>40.909497379135388</c:v>
              </c:pt>
              <c:pt idx="12">
                <c:v>37.141649101924692</c:v>
              </c:pt>
              <c:pt idx="13">
                <c:v>33.389028654295551</c:v>
              </c:pt>
              <c:pt idx="14">
                <c:v>27.497366693076021</c:v>
              </c:pt>
              <c:pt idx="15">
                <c:v>24.485296645867034</c:v>
              </c:pt>
              <c:pt idx="16">
                <c:v>25.281617764368725</c:v>
              </c:pt>
              <c:pt idx="17">
                <c:v>27.462118272761206</c:v>
              </c:pt>
              <c:pt idx="18">
                <c:v>29.01895651436034</c:v>
              </c:pt>
              <c:pt idx="19">
                <c:v>29.5692547410023</c:v>
              </c:pt>
            </c:numLit>
          </c:val>
          <c:extLst>
            <c:ext xmlns:c16="http://schemas.microsoft.com/office/drawing/2014/chart" uri="{C3380CC4-5D6E-409C-BE32-E72D297353CC}">
              <c16:uniqueId val="{00000008-8ABB-4246-B062-0CDC250575BB}"/>
            </c:ext>
          </c:extLst>
        </c:ser>
        <c:ser>
          <c:idx val="9"/>
          <c:order val="9"/>
          <c:tx>
            <c:v>Ships &amp; Submarines</c:v>
          </c:tx>
          <c:spPr>
            <a:solidFill>
              <a:srgbClr val="1D2D5C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15.320651546100571</c:v>
              </c:pt>
              <c:pt idx="1">
                <c:v>19.408740480221152</c:v>
              </c:pt>
              <c:pt idx="2">
                <c:v>19.354689123235914</c:v>
              </c:pt>
              <c:pt idx="3">
                <c:v>18.13708232536673</c:v>
              </c:pt>
              <c:pt idx="4">
                <c:v>20.212383208140469</c:v>
              </c:pt>
              <c:pt idx="5">
                <c:v>18.259369830051053</c:v>
              </c:pt>
              <c:pt idx="6">
                <c:v>20.973897384650215</c:v>
              </c:pt>
              <c:pt idx="7">
                <c:v>20.831094819611454</c:v>
              </c:pt>
              <c:pt idx="8">
                <c:v>22.499287822817038</c:v>
              </c:pt>
              <c:pt idx="9">
                <c:v>25.052203598403782</c:v>
              </c:pt>
              <c:pt idx="10">
                <c:v>20.096656848330809</c:v>
              </c:pt>
              <c:pt idx="11">
                <c:v>31.56568871197663</c:v>
              </c:pt>
              <c:pt idx="12">
                <c:v>26.128007082725954</c:v>
              </c:pt>
              <c:pt idx="13">
                <c:v>25.105926618315923</c:v>
              </c:pt>
              <c:pt idx="14">
                <c:v>25.526043805500571</c:v>
              </c:pt>
              <c:pt idx="15">
                <c:v>22.90623632427334</c:v>
              </c:pt>
              <c:pt idx="16">
                <c:v>26.175789593554015</c:v>
              </c:pt>
              <c:pt idx="17">
                <c:v>28.498408708018729</c:v>
              </c:pt>
              <c:pt idx="18">
                <c:v>31.905069208992696</c:v>
              </c:pt>
              <c:pt idx="19">
                <c:v>32.452626034044599</c:v>
              </c:pt>
            </c:numLit>
          </c:val>
          <c:extLst>
            <c:ext xmlns:c16="http://schemas.microsoft.com/office/drawing/2014/chart" uri="{C3380CC4-5D6E-409C-BE32-E72D297353CC}">
              <c16:uniqueId val="{00000009-8ABB-4246-B062-0CDC250575BB}"/>
            </c:ext>
          </c:extLst>
        </c:ser>
        <c:ser>
          <c:idx val="10"/>
          <c:order val="10"/>
          <c:tx>
            <c:v>Space Systems</c:v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4.894625434939158</c:v>
              </c:pt>
              <c:pt idx="1">
                <c:v>6.1803938268398078</c:v>
              </c:pt>
              <c:pt idx="2">
                <c:v>6.3640861188401967</c:v>
              </c:pt>
              <c:pt idx="3">
                <c:v>7.061351931718888</c:v>
              </c:pt>
              <c:pt idx="4">
                <c:v>8.129398032427126</c:v>
              </c:pt>
              <c:pt idx="5">
                <c:v>7.8011547454035233</c:v>
              </c:pt>
              <c:pt idx="6">
                <c:v>9.2468676197976265</c:v>
              </c:pt>
              <c:pt idx="7">
                <c:v>9.4095954948490625</c:v>
              </c:pt>
              <c:pt idx="8">
                <c:v>10.594394651530051</c:v>
              </c:pt>
              <c:pt idx="9">
                <c:v>11.669008518655566</c:v>
              </c:pt>
              <c:pt idx="10">
                <c:v>10.161346175826985</c:v>
              </c:pt>
              <c:pt idx="11">
                <c:v>11.242297164474243</c:v>
              </c:pt>
              <c:pt idx="12">
                <c:v>10.795819992515266</c:v>
              </c:pt>
              <c:pt idx="13">
                <c:v>8.2050441402232632</c:v>
              </c:pt>
              <c:pt idx="14">
                <c:v>8.396428006348799</c:v>
              </c:pt>
              <c:pt idx="15">
                <c:v>6.3189596850550789</c:v>
              </c:pt>
              <c:pt idx="16">
                <c:v>6.4256494666504365</c:v>
              </c:pt>
              <c:pt idx="17">
                <c:v>6.3119738031160049</c:v>
              </c:pt>
              <c:pt idx="18">
                <c:v>6.1222192176478964</c:v>
              </c:pt>
              <c:pt idx="19">
                <c:v>7.3194330136887</c:v>
              </c:pt>
            </c:numLit>
          </c:val>
          <c:extLst>
            <c:ext xmlns:c16="http://schemas.microsoft.com/office/drawing/2014/chart" uri="{C3380CC4-5D6E-409C-BE32-E72D297353CC}">
              <c16:uniqueId val="{0000000A-8ABB-4246-B062-0CDC250575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2019 $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'5-3B OTAplat'!$M$17</c:f>
              <c:strCache>
                <c:ptCount val="1"/>
                <c:pt idx="0">
                  <c:v>0.01B</c:v>
                </c:pt>
              </c:strCache>
            </c:strRef>
          </c:tx>
          <c:spPr>
            <a:solidFill>
              <a:srgbClr val="72A0C1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OTAplat'!$N$17:$X$17</c:f>
              <c:numCache>
                <c:formatCode>0.00,,,"B"</c:formatCode>
                <c:ptCount val="11"/>
                <c:pt idx="0">
                  <c:v>-2980078.8566866298</c:v>
                </c:pt>
                <c:pt idx="3">
                  <c:v>4785924.3643359197</c:v>
                </c:pt>
                <c:pt idx="4">
                  <c:v>17302232.738785598</c:v>
                </c:pt>
                <c:pt idx="5">
                  <c:v>156735481.117419</c:v>
                </c:pt>
                <c:pt idx="6">
                  <c:v>504057656.45923299</c:v>
                </c:pt>
                <c:pt idx="7">
                  <c:v>28745074.209072299</c:v>
                </c:pt>
                <c:pt idx="8">
                  <c:v>69975938.930000007</c:v>
                </c:pt>
                <c:pt idx="9">
                  <c:v>23124654.068654101</c:v>
                </c:pt>
                <c:pt idx="10">
                  <c:v>39289088.642660901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2A-4455-8999-41A91C1981C3}"/>
            </c:ext>
          </c:extLst>
        </c:ser>
        <c:ser>
          <c:idx val="1"/>
          <c:order val="1"/>
          <c:tx>
            <c:strRef>
              <c:f>'5-3B OTAplat'!$M$18</c:f>
              <c:strCache>
                <c:ptCount val="1"/>
                <c:pt idx="0">
                  <c:v>0.00B</c:v>
                </c:pt>
              </c:strCache>
            </c:strRef>
          </c:tx>
          <c:spPr>
            <a:solidFill>
              <a:srgbClr val="0E99D6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OTAplat'!$N$18:$X$18</c:f>
              <c:numCache>
                <c:formatCode>0.00,,,"B"</c:formatCode>
                <c:ptCount val="11"/>
                <c:pt idx="0">
                  <c:v>1378193.44922573</c:v>
                </c:pt>
                <c:pt idx="1">
                  <c:v>1340982.3799904999</c:v>
                </c:pt>
                <c:pt idx="2">
                  <c:v>2535968.0157499402</c:v>
                </c:pt>
                <c:pt idx="3">
                  <c:v>95336542.9405604</c:v>
                </c:pt>
                <c:pt idx="4">
                  <c:v>308256637.37856698</c:v>
                </c:pt>
                <c:pt idx="5">
                  <c:v>824098927.31081104</c:v>
                </c:pt>
                <c:pt idx="6">
                  <c:v>941506026.98836195</c:v>
                </c:pt>
                <c:pt idx="7">
                  <c:v>1089393350.5576701</c:v>
                </c:pt>
                <c:pt idx="8">
                  <c:v>1090495121.9000001</c:v>
                </c:pt>
                <c:pt idx="9">
                  <c:v>2150549822.7795401</c:v>
                </c:pt>
                <c:pt idx="10">
                  <c:v>245425245.05507499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2A-4455-8999-41A91C1981C3}"/>
            </c:ext>
          </c:extLst>
        </c:ser>
        <c:ser>
          <c:idx val="2"/>
          <c:order val="2"/>
          <c:tx>
            <c:strRef>
              <c:f>'5-3B OTAplat'!$M$19</c:f>
              <c:strCache>
                <c:ptCount val="1"/>
              </c:strCache>
            </c:strRef>
          </c:tx>
          <c:spPr>
            <a:solidFill>
              <a:srgbClr val="EEC260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OTAplat'!$N$19:$X$19</c:f>
              <c:numCache>
                <c:formatCode>0.00,,,"B"</c:formatCode>
                <c:ptCount val="11"/>
                <c:pt idx="4">
                  <c:v>43479.422193558603</c:v>
                </c:pt>
                <c:pt idx="5">
                  <c:v>3640160.38961783</c:v>
                </c:pt>
                <c:pt idx="6">
                  <c:v>6505068.5874529202</c:v>
                </c:pt>
                <c:pt idx="7">
                  <c:v>16275214.688997</c:v>
                </c:pt>
                <c:pt idx="8">
                  <c:v>54211804.259999998</c:v>
                </c:pt>
                <c:pt idx="9">
                  <c:v>56712065.5015238</c:v>
                </c:pt>
                <c:pt idx="10">
                  <c:v>-1385303.4432854999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2A-4455-8999-41A91C1981C3}"/>
            </c:ext>
          </c:extLst>
        </c:ser>
        <c:ser>
          <c:idx val="3"/>
          <c:order val="3"/>
          <c:tx>
            <c:strRef>
              <c:f>'5-3B OTAplat'!$M$20</c:f>
              <c:strCache>
                <c:ptCount val="1"/>
              </c:strCache>
            </c:strRef>
          </c:tx>
          <c:spPr>
            <a:solidFill>
              <a:srgbClr val="4C9361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OTAplat'!$N$20:$X$20</c:f>
              <c:numCache>
                <c:formatCode>0.00,,,"B"</c:formatCode>
                <c:ptCount val="11"/>
                <c:pt idx="2">
                  <c:v>288916934.47827601</c:v>
                </c:pt>
                <c:pt idx="3">
                  <c:v>201553948.85263601</c:v>
                </c:pt>
                <c:pt idx="4">
                  <c:v>354031890.30399901</c:v>
                </c:pt>
                <c:pt idx="5">
                  <c:v>107449173.23130301</c:v>
                </c:pt>
                <c:pt idx="6">
                  <c:v>174071962.931743</c:v>
                </c:pt>
                <c:pt idx="7">
                  <c:v>185495165.47490701</c:v>
                </c:pt>
                <c:pt idx="8">
                  <c:v>113872998</c:v>
                </c:pt>
                <c:pt idx="9">
                  <c:v>55022706.825262599</c:v>
                </c:pt>
                <c:pt idx="10">
                  <c:v>84367.779564912198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E2A-4455-8999-41A91C1981C3}"/>
            </c:ext>
          </c:extLst>
        </c:ser>
        <c:ser>
          <c:idx val="4"/>
          <c:order val="4"/>
          <c:tx>
            <c:strRef>
              <c:f>'5-3B OTAplat'!$M$21</c:f>
              <c:strCache>
                <c:ptCount val="1"/>
              </c:strCache>
            </c:strRef>
          </c:tx>
          <c:spPr>
            <a:solidFill>
              <a:srgbClr val="D8BFD7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OTAplat'!$N$21:$X$21</c:f>
              <c:numCache>
                <c:formatCode>0.00,,,"B"</c:formatCode>
                <c:ptCount val="11"/>
                <c:pt idx="6">
                  <c:v>88362077.030843899</c:v>
                </c:pt>
                <c:pt idx="7">
                  <c:v>175569967.92701799</c:v>
                </c:pt>
                <c:pt idx="8">
                  <c:v>239101539</c:v>
                </c:pt>
                <c:pt idx="9">
                  <c:v>409394046.27167201</c:v>
                </c:pt>
                <c:pt idx="10">
                  <c:v>47352997.149561599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E2A-4455-8999-41A91C1981C3}"/>
            </c:ext>
          </c:extLst>
        </c:ser>
        <c:ser>
          <c:idx val="5"/>
          <c:order val="5"/>
          <c:tx>
            <c:strRef>
              <c:f>'5-3B OTAplat'!$M$22</c:f>
              <c:strCache>
                <c:ptCount val="1"/>
                <c:pt idx="0">
                  <c:v>0.35B</c:v>
                </c:pt>
              </c:strCache>
            </c:strRef>
          </c:tx>
          <c:spPr>
            <a:solidFill>
              <a:srgbClr val="D37D7D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OTAplat'!$N$22:$X$22</c:f>
              <c:numCache>
                <c:formatCode>0.00,,,"B"</c:formatCode>
                <c:ptCount val="11"/>
                <c:pt idx="0">
                  <c:v>541917962.30701602</c:v>
                </c:pt>
                <c:pt idx="1">
                  <c:v>601701265.74727094</c:v>
                </c:pt>
                <c:pt idx="2">
                  <c:v>689034927.28388298</c:v>
                </c:pt>
                <c:pt idx="3">
                  <c:v>1106210599.3926499</c:v>
                </c:pt>
                <c:pt idx="4">
                  <c:v>2473904637.7992101</c:v>
                </c:pt>
                <c:pt idx="5">
                  <c:v>3144139427.7719102</c:v>
                </c:pt>
                <c:pt idx="6">
                  <c:v>2859995576.1588998</c:v>
                </c:pt>
                <c:pt idx="7">
                  <c:v>2317524774.8161602</c:v>
                </c:pt>
                <c:pt idx="8">
                  <c:v>1636760006.6400001</c:v>
                </c:pt>
                <c:pt idx="9">
                  <c:v>1476423809.5853901</c:v>
                </c:pt>
                <c:pt idx="10">
                  <c:v>143022726.62018499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E2A-4455-8999-41A91C1981C3}"/>
            </c:ext>
          </c:extLst>
        </c:ser>
        <c:ser>
          <c:idx val="6"/>
          <c:order val="6"/>
          <c:tx>
            <c:strRef>
              <c:f>'5-3B OTAplat'!$M$23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OTAplat'!$N$23:$X$23</c:f>
              <c:numCache>
                <c:formatCode>0.00,,,"B"</c:formatCode>
                <c:ptCount val="11"/>
                <c:pt idx="3">
                  <c:v>67008.784720195399</c:v>
                </c:pt>
                <c:pt idx="4">
                  <c:v>29668162.5398973</c:v>
                </c:pt>
                <c:pt idx="5">
                  <c:v>150142836.79690999</c:v>
                </c:pt>
                <c:pt idx="6">
                  <c:v>145647898.433319</c:v>
                </c:pt>
                <c:pt idx="7">
                  <c:v>497651225.04601401</c:v>
                </c:pt>
                <c:pt idx="8">
                  <c:v>314663002.43000001</c:v>
                </c:pt>
                <c:pt idx="9">
                  <c:v>550140461.90999997</c:v>
                </c:pt>
                <c:pt idx="10">
                  <c:v>26035153.3031381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E2A-4455-8999-41A91C1981C3}"/>
            </c:ext>
          </c:extLst>
        </c:ser>
        <c:ser>
          <c:idx val="7"/>
          <c:order val="7"/>
          <c:tx>
            <c:strRef>
              <c:f>'5-3B OTAplat'!$M$24</c:f>
              <c:strCache>
                <c:ptCount val="1"/>
                <c:pt idx="0">
                  <c:v>0.05B</c:v>
                </c:pt>
              </c:strCache>
            </c:strRef>
          </c:tx>
          <c:spPr>
            <a:solidFill>
              <a:srgbClr val="B2E1EA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OTAplat'!$N$24:$X$24</c:f>
              <c:numCache>
                <c:formatCode>0.00,,,"B"</c:formatCode>
                <c:ptCount val="11"/>
                <c:pt idx="0">
                  <c:v>94864997.641238898</c:v>
                </c:pt>
                <c:pt idx="1">
                  <c:v>230433856.66542101</c:v>
                </c:pt>
                <c:pt idx="2">
                  <c:v>724380645.31842399</c:v>
                </c:pt>
                <c:pt idx="3">
                  <c:v>1064467734.42108</c:v>
                </c:pt>
                <c:pt idx="4">
                  <c:v>1259129672.1684301</c:v>
                </c:pt>
                <c:pt idx="5">
                  <c:v>2701130753.82797</c:v>
                </c:pt>
                <c:pt idx="6">
                  <c:v>12507717397.604401</c:v>
                </c:pt>
                <c:pt idx="7">
                  <c:v>10172536679.889999</c:v>
                </c:pt>
                <c:pt idx="8">
                  <c:v>7241890545.6000004</c:v>
                </c:pt>
                <c:pt idx="9">
                  <c:v>10398824397.190399</c:v>
                </c:pt>
                <c:pt idx="10">
                  <c:v>2201053659.1895199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E2A-4455-8999-41A91C1981C3}"/>
            </c:ext>
          </c:extLst>
        </c:ser>
        <c:ser>
          <c:idx val="8"/>
          <c:order val="8"/>
          <c:tx>
            <c:strRef>
              <c:f>'5-3B OTAplat'!$M$25</c:f>
              <c:strCache>
                <c:ptCount val="1"/>
              </c:strCache>
            </c:strRef>
          </c:tx>
          <c:spPr>
            <a:solidFill>
              <a:srgbClr val="1D2D5C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OTAplat'!$N$25:$X$25</c:f>
              <c:numCache>
                <c:formatCode>0.00,,,"B"</c:formatCode>
                <c:ptCount val="11"/>
                <c:pt idx="6">
                  <c:v>5145464.9327755403</c:v>
                </c:pt>
                <c:pt idx="7">
                  <c:v>703406347.71203494</c:v>
                </c:pt>
                <c:pt idx="8">
                  <c:v>20404883.870000001</c:v>
                </c:pt>
                <c:pt idx="9">
                  <c:v>-342578788.93242002</c:v>
                </c:pt>
                <c:pt idx="10">
                  <c:v>1471889.22146522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E2A-4455-8999-41A91C1981C3}"/>
            </c:ext>
          </c:extLst>
        </c:ser>
        <c:ser>
          <c:idx val="9"/>
          <c:order val="9"/>
          <c:tx>
            <c:strRef>
              <c:f>'5-3B OTAplat'!$M$26</c:f>
              <c:strCache>
                <c:ptCount val="1"/>
              </c:strCache>
            </c:strRef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OTAplat'!$N$26:$X$26</c:f>
              <c:numCache>
                <c:formatCode>0.00,,,"B"</c:formatCode>
                <c:ptCount val="11"/>
                <c:pt idx="6">
                  <c:v>17738954.722687501</c:v>
                </c:pt>
                <c:pt idx="7">
                  <c:v>18946422.806135401</c:v>
                </c:pt>
                <c:pt idx="8">
                  <c:v>23467888.649999999</c:v>
                </c:pt>
                <c:pt idx="9">
                  <c:v>43086803.667296402</c:v>
                </c:pt>
                <c:pt idx="10">
                  <c:v>524685.51421423198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E2A-4455-8999-41A91C1981C3}"/>
            </c:ext>
          </c:extLst>
        </c:ser>
        <c:ser>
          <c:idx val="10"/>
          <c:order val="10"/>
          <c:tx>
            <c:strRef>
              <c:f>'5-3B OTAplat'!$M$27</c:f>
              <c:strCache>
                <c:ptCount val="1"/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OTAplat'!$N$27:$X$27</c:f>
              <c:numCache>
                <c:formatCode>0.00,,,"B"</c:formatCode>
                <c:ptCount val="11"/>
                <c:pt idx="4">
                  <c:v>72677698.0524479</c:v>
                </c:pt>
                <c:pt idx="5">
                  <c:v>989269680.50061595</c:v>
                </c:pt>
                <c:pt idx="6">
                  <c:v>803352939.68973994</c:v>
                </c:pt>
                <c:pt idx="7">
                  <c:v>477425538.99280399</c:v>
                </c:pt>
                <c:pt idx="8">
                  <c:v>175793784.13999999</c:v>
                </c:pt>
                <c:pt idx="9">
                  <c:v>135338750.159715</c:v>
                </c:pt>
                <c:pt idx="10">
                  <c:v>210229165.27097699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E2A-4455-8999-41A91C1981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2020 $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,,,&quot;B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'5-3B OTAplat'!$M$17</c:f>
              <c:strCache>
                <c:ptCount val="1"/>
                <c:pt idx="0">
                  <c:v>0.01B</c:v>
                </c:pt>
              </c:strCache>
            </c:strRef>
          </c:tx>
          <c:spPr>
            <a:solidFill>
              <a:srgbClr val="72A0C1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OTAplat'!$N$17:$X$17</c:f>
              <c:numCache>
                <c:formatCode>0.00,,,"B"</c:formatCode>
                <c:ptCount val="11"/>
                <c:pt idx="0">
                  <c:v>-2980078.8566866298</c:v>
                </c:pt>
                <c:pt idx="3">
                  <c:v>4785924.3643359197</c:v>
                </c:pt>
                <c:pt idx="4">
                  <c:v>17302232.738785598</c:v>
                </c:pt>
                <c:pt idx="5">
                  <c:v>156735481.117419</c:v>
                </c:pt>
                <c:pt idx="6">
                  <c:v>504057656.45923299</c:v>
                </c:pt>
                <c:pt idx="7">
                  <c:v>28745074.209072299</c:v>
                </c:pt>
                <c:pt idx="8">
                  <c:v>69975938.930000007</c:v>
                </c:pt>
                <c:pt idx="9">
                  <c:v>23124654.068654101</c:v>
                </c:pt>
                <c:pt idx="10">
                  <c:v>39289088.642660901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33-4DF8-8861-40AC6B16F232}"/>
            </c:ext>
          </c:extLst>
        </c:ser>
        <c:ser>
          <c:idx val="1"/>
          <c:order val="1"/>
          <c:tx>
            <c:strRef>
              <c:f>'5-3B OTAplat'!$M$18</c:f>
              <c:strCache>
                <c:ptCount val="1"/>
                <c:pt idx="0">
                  <c:v>0.00B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OTAplat'!$N$18:$X$18</c:f>
              <c:numCache>
                <c:formatCode>0.00,,,"B"</c:formatCode>
                <c:ptCount val="11"/>
                <c:pt idx="0">
                  <c:v>1378193.44922573</c:v>
                </c:pt>
                <c:pt idx="1">
                  <c:v>1340982.3799904999</c:v>
                </c:pt>
                <c:pt idx="2">
                  <c:v>2535968.0157499402</c:v>
                </c:pt>
                <c:pt idx="3">
                  <c:v>95336542.9405604</c:v>
                </c:pt>
                <c:pt idx="4">
                  <c:v>308256637.37856698</c:v>
                </c:pt>
                <c:pt idx="5">
                  <c:v>824098927.31081104</c:v>
                </c:pt>
                <c:pt idx="6">
                  <c:v>941506026.98836195</c:v>
                </c:pt>
                <c:pt idx="7">
                  <c:v>1089393350.5576701</c:v>
                </c:pt>
                <c:pt idx="8">
                  <c:v>1090495121.9000001</c:v>
                </c:pt>
                <c:pt idx="9">
                  <c:v>2150549822.7795401</c:v>
                </c:pt>
                <c:pt idx="10">
                  <c:v>245425245.05507499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33-4DF8-8861-40AC6B16F232}"/>
            </c:ext>
          </c:extLst>
        </c:ser>
        <c:ser>
          <c:idx val="2"/>
          <c:order val="2"/>
          <c:tx>
            <c:strRef>
              <c:f>'5-3B OTAplat'!$M$19</c:f>
              <c:strCache>
                <c:ptCount val="1"/>
              </c:strCache>
            </c:strRef>
          </c:tx>
          <c:spPr>
            <a:solidFill>
              <a:srgbClr val="EEC260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OTAplat'!$N$19:$X$19</c:f>
              <c:numCache>
                <c:formatCode>0.00,,,"B"</c:formatCode>
                <c:ptCount val="11"/>
                <c:pt idx="4">
                  <c:v>43479.422193558603</c:v>
                </c:pt>
                <c:pt idx="5">
                  <c:v>3640160.38961783</c:v>
                </c:pt>
                <c:pt idx="6">
                  <c:v>6505068.5874529202</c:v>
                </c:pt>
                <c:pt idx="7">
                  <c:v>16275214.688997</c:v>
                </c:pt>
                <c:pt idx="8">
                  <c:v>54211804.259999998</c:v>
                </c:pt>
                <c:pt idx="9">
                  <c:v>56712065.5015238</c:v>
                </c:pt>
                <c:pt idx="10">
                  <c:v>-1385303.4432854999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33-4DF8-8861-40AC6B16F232}"/>
            </c:ext>
          </c:extLst>
        </c:ser>
        <c:ser>
          <c:idx val="3"/>
          <c:order val="3"/>
          <c:tx>
            <c:strRef>
              <c:f>'5-3B OTAplat'!$M$20</c:f>
              <c:strCache>
                <c:ptCount val="1"/>
              </c:strCache>
            </c:strRef>
          </c:tx>
          <c:spPr>
            <a:solidFill>
              <a:srgbClr val="4C9361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OTAplat'!$N$20:$X$20</c:f>
              <c:numCache>
                <c:formatCode>0.00,,,"B"</c:formatCode>
                <c:ptCount val="11"/>
                <c:pt idx="2">
                  <c:v>288916934.47827601</c:v>
                </c:pt>
                <c:pt idx="3">
                  <c:v>201553948.85263601</c:v>
                </c:pt>
                <c:pt idx="4">
                  <c:v>354031890.30399901</c:v>
                </c:pt>
                <c:pt idx="5">
                  <c:v>107449173.23130301</c:v>
                </c:pt>
                <c:pt idx="6">
                  <c:v>174071962.931743</c:v>
                </c:pt>
                <c:pt idx="7">
                  <c:v>185495165.47490701</c:v>
                </c:pt>
                <c:pt idx="8">
                  <c:v>113872998</c:v>
                </c:pt>
                <c:pt idx="9">
                  <c:v>55022706.825262599</c:v>
                </c:pt>
                <c:pt idx="10">
                  <c:v>84367.779564912198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33-4DF8-8861-40AC6B16F232}"/>
            </c:ext>
          </c:extLst>
        </c:ser>
        <c:ser>
          <c:idx val="4"/>
          <c:order val="4"/>
          <c:tx>
            <c:strRef>
              <c:f>'5-3B OTAplat'!$M$21</c:f>
              <c:strCache>
                <c:ptCount val="1"/>
              </c:strCache>
            </c:strRef>
          </c:tx>
          <c:spPr>
            <a:solidFill>
              <a:srgbClr val="D8BFD7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OTAplat'!$N$21:$X$21</c:f>
              <c:numCache>
                <c:formatCode>0.00,,,"B"</c:formatCode>
                <c:ptCount val="11"/>
                <c:pt idx="6">
                  <c:v>88362077.030843899</c:v>
                </c:pt>
                <c:pt idx="7">
                  <c:v>175569967.92701799</c:v>
                </c:pt>
                <c:pt idx="8">
                  <c:v>239101539</c:v>
                </c:pt>
                <c:pt idx="9">
                  <c:v>409394046.27167201</c:v>
                </c:pt>
                <c:pt idx="10">
                  <c:v>47352997.149561599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B33-4DF8-8861-40AC6B16F232}"/>
            </c:ext>
          </c:extLst>
        </c:ser>
        <c:ser>
          <c:idx val="5"/>
          <c:order val="5"/>
          <c:tx>
            <c:strRef>
              <c:f>'5-3B OTAplat'!$M$22</c:f>
              <c:strCache>
                <c:ptCount val="1"/>
                <c:pt idx="0">
                  <c:v>0.35B</c:v>
                </c:pt>
              </c:strCache>
            </c:strRef>
          </c:tx>
          <c:spPr>
            <a:solidFill>
              <a:srgbClr val="D37D7D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OTAplat'!$N$22:$X$22</c:f>
              <c:numCache>
                <c:formatCode>0.00,,,"B"</c:formatCode>
                <c:ptCount val="11"/>
                <c:pt idx="0">
                  <c:v>541917962.30701602</c:v>
                </c:pt>
                <c:pt idx="1">
                  <c:v>601701265.74727094</c:v>
                </c:pt>
                <c:pt idx="2">
                  <c:v>689034927.28388298</c:v>
                </c:pt>
                <c:pt idx="3">
                  <c:v>1106210599.3926499</c:v>
                </c:pt>
                <c:pt idx="4">
                  <c:v>2473904637.7992101</c:v>
                </c:pt>
                <c:pt idx="5">
                  <c:v>3144139427.7719102</c:v>
                </c:pt>
                <c:pt idx="6">
                  <c:v>2859995576.1588998</c:v>
                </c:pt>
                <c:pt idx="7">
                  <c:v>2317524774.8161602</c:v>
                </c:pt>
                <c:pt idx="8">
                  <c:v>1636760006.6400001</c:v>
                </c:pt>
                <c:pt idx="9">
                  <c:v>1476423809.5853901</c:v>
                </c:pt>
                <c:pt idx="10">
                  <c:v>143022726.62018499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B33-4DF8-8861-40AC6B16F232}"/>
            </c:ext>
          </c:extLst>
        </c:ser>
        <c:ser>
          <c:idx val="6"/>
          <c:order val="6"/>
          <c:tx>
            <c:strRef>
              <c:f>'5-3B OTAplat'!$M$23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OTAplat'!$N$23:$X$23</c:f>
              <c:numCache>
                <c:formatCode>0.00,,,"B"</c:formatCode>
                <c:ptCount val="11"/>
                <c:pt idx="3">
                  <c:v>67008.784720195399</c:v>
                </c:pt>
                <c:pt idx="4">
                  <c:v>29668162.5398973</c:v>
                </c:pt>
                <c:pt idx="5">
                  <c:v>150142836.79690999</c:v>
                </c:pt>
                <c:pt idx="6">
                  <c:v>145647898.433319</c:v>
                </c:pt>
                <c:pt idx="7">
                  <c:v>497651225.04601401</c:v>
                </c:pt>
                <c:pt idx="8">
                  <c:v>314663002.43000001</c:v>
                </c:pt>
                <c:pt idx="9">
                  <c:v>550140461.90999997</c:v>
                </c:pt>
                <c:pt idx="10">
                  <c:v>26035153.3031381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B33-4DF8-8861-40AC6B16F232}"/>
            </c:ext>
          </c:extLst>
        </c:ser>
        <c:ser>
          <c:idx val="7"/>
          <c:order val="7"/>
          <c:tx>
            <c:strRef>
              <c:f>'5-3B OTAplat'!$M$24</c:f>
              <c:strCache>
                <c:ptCount val="1"/>
                <c:pt idx="0">
                  <c:v>0.05B</c:v>
                </c:pt>
              </c:strCache>
            </c:strRef>
          </c:tx>
          <c:spPr>
            <a:solidFill>
              <a:srgbClr val="B2E1EA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OTAplat'!$N$24:$X$24</c:f>
              <c:numCache>
                <c:formatCode>0.00,,,"B"</c:formatCode>
                <c:ptCount val="11"/>
                <c:pt idx="0">
                  <c:v>94864997.641238898</c:v>
                </c:pt>
                <c:pt idx="1">
                  <c:v>230433856.66542101</c:v>
                </c:pt>
                <c:pt idx="2">
                  <c:v>724380645.31842399</c:v>
                </c:pt>
                <c:pt idx="3">
                  <c:v>1064467734.42108</c:v>
                </c:pt>
                <c:pt idx="4">
                  <c:v>1259129672.1684301</c:v>
                </c:pt>
                <c:pt idx="5">
                  <c:v>2701130753.82797</c:v>
                </c:pt>
                <c:pt idx="6">
                  <c:v>12507717397.604401</c:v>
                </c:pt>
                <c:pt idx="7">
                  <c:v>10172536679.889999</c:v>
                </c:pt>
                <c:pt idx="8">
                  <c:v>7241890545.6000004</c:v>
                </c:pt>
                <c:pt idx="9">
                  <c:v>10398824397.190399</c:v>
                </c:pt>
                <c:pt idx="10">
                  <c:v>2201053659.1895199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B33-4DF8-8861-40AC6B16F232}"/>
            </c:ext>
          </c:extLst>
        </c:ser>
        <c:ser>
          <c:idx val="8"/>
          <c:order val="8"/>
          <c:tx>
            <c:strRef>
              <c:f>'5-3B OTAplat'!$M$25</c:f>
              <c:strCache>
                <c:ptCount val="1"/>
              </c:strCache>
            </c:strRef>
          </c:tx>
          <c:spPr>
            <a:solidFill>
              <a:srgbClr val="1D2D5C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OTAplat'!$N$25:$X$25</c:f>
              <c:numCache>
                <c:formatCode>0.00,,,"B"</c:formatCode>
                <c:ptCount val="11"/>
                <c:pt idx="6">
                  <c:v>5145464.9327755403</c:v>
                </c:pt>
                <c:pt idx="7">
                  <c:v>703406347.71203494</c:v>
                </c:pt>
                <c:pt idx="8">
                  <c:v>20404883.870000001</c:v>
                </c:pt>
                <c:pt idx="9">
                  <c:v>-342578788.93242002</c:v>
                </c:pt>
                <c:pt idx="10">
                  <c:v>1471889.22146522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B33-4DF8-8861-40AC6B16F232}"/>
            </c:ext>
          </c:extLst>
        </c:ser>
        <c:ser>
          <c:idx val="9"/>
          <c:order val="9"/>
          <c:tx>
            <c:strRef>
              <c:f>'5-3B OTAplat'!$M$26</c:f>
              <c:strCache>
                <c:ptCount val="1"/>
              </c:strCache>
            </c:strRef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OTAplat'!$N$26:$X$26</c:f>
              <c:numCache>
                <c:formatCode>0.00,,,"B"</c:formatCode>
                <c:ptCount val="11"/>
                <c:pt idx="6">
                  <c:v>17738954.722687501</c:v>
                </c:pt>
                <c:pt idx="7">
                  <c:v>18946422.806135401</c:v>
                </c:pt>
                <c:pt idx="8">
                  <c:v>23467888.649999999</c:v>
                </c:pt>
                <c:pt idx="9">
                  <c:v>43086803.667296402</c:v>
                </c:pt>
                <c:pt idx="10">
                  <c:v>524685.51421423198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B33-4DF8-8861-40AC6B16F232}"/>
            </c:ext>
          </c:extLst>
        </c:ser>
        <c:ser>
          <c:idx val="10"/>
          <c:order val="10"/>
          <c:tx>
            <c:strRef>
              <c:f>'5-3B OTAplat'!$M$27</c:f>
              <c:strCache>
                <c:ptCount val="1"/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OTAplat'!$N$27:$X$27</c:f>
              <c:numCache>
                <c:formatCode>0.00,,,"B"</c:formatCode>
                <c:ptCount val="11"/>
                <c:pt idx="4">
                  <c:v>72677698.0524479</c:v>
                </c:pt>
                <c:pt idx="5">
                  <c:v>989269680.50061595</c:v>
                </c:pt>
                <c:pt idx="6">
                  <c:v>803352939.68973994</c:v>
                </c:pt>
                <c:pt idx="7">
                  <c:v>477425538.99280399</c:v>
                </c:pt>
                <c:pt idx="8">
                  <c:v>175793784.13999999</c:v>
                </c:pt>
                <c:pt idx="9">
                  <c:v>135338750.159715</c:v>
                </c:pt>
                <c:pt idx="10">
                  <c:v>210229165.27097699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B33-4DF8-8861-40AC6B16F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2021 $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,,,&quot;B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66638570771504"/>
          <c:y val="1.547343513878947E-2"/>
          <c:w val="0.84871959012933074"/>
          <c:h val="0.79028235106975264"/>
        </c:manualLayout>
      </c:layout>
      <c:lineChart>
        <c:grouping val="standard"/>
        <c:varyColors val="0"/>
        <c:ser>
          <c:idx val="0"/>
          <c:order val="0"/>
          <c:tx>
            <c:strRef>
              <c:f>'OTA Topline'!$A$9</c:f>
              <c:strCache>
                <c:ptCount val="1"/>
                <c:pt idx="0">
                  <c:v>Sum of Dollars Obligated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'OTA Topline'!$F$8:$M$8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'OTA Topline'!$F$9:$M$9</c:f>
              <c:numCache>
                <c:formatCode>0.00,,,"B"</c:formatCode>
                <c:ptCount val="8"/>
                <c:pt idx="0">
                  <c:v>833476104.79268253</c:v>
                </c:pt>
                <c:pt idx="1">
                  <c:v>1704868475.0963326</c:v>
                </c:pt>
                <c:pt idx="2">
                  <c:v>2470201183.3488417</c:v>
                </c:pt>
                <c:pt idx="3">
                  <c:v>4514586199.301383</c:v>
                </c:pt>
                <c:pt idx="4">
                  <c:v>8306167254.0796061</c:v>
                </c:pt>
                <c:pt idx="5" formatCode="0.0,,,&quot;B&quot;">
                  <c:v>18034808980.182587</c:v>
                </c:pt>
                <c:pt idx="6" formatCode="0.0,,,&quot;B&quot;">
                  <c:v>15659820635.570946</c:v>
                </c:pt>
                <c:pt idx="7" formatCode="0.0,,,&quot;B&quot;">
                  <c:v>10900562375.700001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1A-41CC-B7CB-15118EFFE42C}"/>
            </c:ext>
          </c:extLst>
        </c:ser>
        <c:ser>
          <c:idx val="1"/>
          <c:order val="1"/>
          <c:tx>
            <c:strRef>
              <c:f>'OTA Topline'!$A$10</c:f>
              <c:strCache>
                <c:ptCount val="1"/>
                <c:pt idx="0">
                  <c:v>Sum of Base and All Options Value (Total Contract Value)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'OTA Topline'!$F$8:$M$8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'OTA Topline'!$F$10:$M$10</c:f>
              <c:numCache>
                <c:formatCode>0.00,,,"B"</c:formatCode>
                <c:ptCount val="8"/>
                <c:pt idx="0">
                  <c:v>2096569730.6567562</c:v>
                </c:pt>
                <c:pt idx="1">
                  <c:v>14730878346.321499</c:v>
                </c:pt>
                <c:pt idx="2">
                  <c:v>13075834335.874434</c:v>
                </c:pt>
                <c:pt idx="3">
                  <c:v>30955124555.167088</c:v>
                </c:pt>
                <c:pt idx="4">
                  <c:v>20004010480.939762</c:v>
                </c:pt>
                <c:pt idx="5">
                  <c:v>19126976203.785748</c:v>
                </c:pt>
                <c:pt idx="6">
                  <c:v>71820269658.431122</c:v>
                </c:pt>
                <c:pt idx="7">
                  <c:v>4030705980.1100001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1A-41CC-B7CB-15118EFFE4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4009376"/>
        <c:axId val="665454160"/>
      </c:lineChart>
      <c:catAx>
        <c:axId val="6740093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65454160"/>
        <c:crosses val="autoZero"/>
        <c:auto val="1"/>
        <c:lblAlgn val="ctr"/>
        <c:lblOffset val="100"/>
        <c:noMultiLvlLbl val="0"/>
      </c:catAx>
      <c:valAx>
        <c:axId val="665454160"/>
        <c:scaling>
          <c:orientation val="minMax"/>
          <c:max val="7000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Constant FY 2021 $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0,,,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7400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'OTA cust'!$A$28</c:f>
              <c:strCache>
                <c:ptCount val="1"/>
                <c:pt idx="0">
                  <c:v>Air Force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'OTA cust'!$B$28:$M$28</c:f>
              <c:numCache>
                <c:formatCode>0.0%</c:formatCode>
                <c:ptCount val="12"/>
                <c:pt idx="0">
                  <c:v>4.961395649763921E-4</c:v>
                </c:pt>
                <c:pt idx="1">
                  <c:v>4.003180583882506E-3</c:v>
                </c:pt>
                <c:pt idx="2">
                  <c:v>1.1462125924939391E-2</c:v>
                </c:pt>
                <c:pt idx="3">
                  <c:v>8.8551247344739511E-3</c:v>
                </c:pt>
                <c:pt idx="4">
                  <c:v>7.1862870685573321E-3</c:v>
                </c:pt>
                <c:pt idx="5">
                  <c:v>0.17446650983822543</c:v>
                </c:pt>
                <c:pt idx="6">
                  <c:v>8.8803101369304596E-2</c:v>
                </c:pt>
                <c:pt idx="7">
                  <c:v>0.13307949627230817</c:v>
                </c:pt>
                <c:pt idx="8">
                  <c:v>0.22052004895162766</c:v>
                </c:pt>
                <c:pt idx="9">
                  <c:v>8.7800341339553237E-2</c:v>
                </c:pt>
                <c:pt idx="10">
                  <c:v>0.1345870947914273</c:v>
                </c:pt>
                <c:pt idx="11">
                  <c:v>0.19015758175292216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9-4F99-A37B-B71BFBEC40BB}"/>
            </c:ext>
          </c:extLst>
        </c:ser>
        <c:ser>
          <c:idx val="1"/>
          <c:order val="1"/>
          <c:tx>
            <c:strRef>
              <c:f>'OTA cust'!$A$29</c:f>
              <c:strCache>
                <c:ptCount val="1"/>
                <c:pt idx="0">
                  <c:v>Army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'OTA cust'!$B$29:$M$29</c:f>
              <c:numCache>
                <c:formatCode>0.0%</c:formatCode>
                <c:ptCount val="12"/>
                <c:pt idx="0">
                  <c:v>0.67563153220972116</c:v>
                </c:pt>
                <c:pt idx="1">
                  <c:v>0.88031811487956657</c:v>
                </c:pt>
                <c:pt idx="2">
                  <c:v>0.89792869183771962</c:v>
                </c:pt>
                <c:pt idx="3">
                  <c:v>0.89213170841425216</c:v>
                </c:pt>
                <c:pt idx="4">
                  <c:v>0.8969951658517703</c:v>
                </c:pt>
                <c:pt idx="5">
                  <c:v>0.62949612002282485</c:v>
                </c:pt>
                <c:pt idx="6">
                  <c:v>0.73027666673724934</c:v>
                </c:pt>
                <c:pt idx="7">
                  <c:v>0.74542142349533624</c:v>
                </c:pt>
                <c:pt idx="8">
                  <c:v>0.66699681358588669</c:v>
                </c:pt>
                <c:pt idx="9">
                  <c:v>0.81220765013681506</c:v>
                </c:pt>
                <c:pt idx="10">
                  <c:v>0.72038043527350093</c:v>
                </c:pt>
                <c:pt idx="11">
                  <c:v>0.55284646623225331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59-4F99-A37B-B71BFBEC40BB}"/>
            </c:ext>
          </c:extLst>
        </c:ser>
        <c:ser>
          <c:idx val="2"/>
          <c:order val="2"/>
          <c:tx>
            <c:strRef>
              <c:f>'OTA cust'!$A$30</c:f>
              <c:strCache>
                <c:ptCount val="1"/>
                <c:pt idx="0">
                  <c:v>DARPA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'OTA cust'!$B$30:$M$30</c:f>
              <c:numCache>
                <c:formatCode>0.0%</c:formatCode>
                <c:ptCount val="12"/>
                <c:pt idx="0">
                  <c:v>0.15648127894470731</c:v>
                </c:pt>
                <c:pt idx="1">
                  <c:v>8.1768612644318436E-2</c:v>
                </c:pt>
                <c:pt idx="2">
                  <c:v>6.4643383519796135E-2</c:v>
                </c:pt>
                <c:pt idx="3">
                  <c:v>7.8022867335420507E-2</c:v>
                </c:pt>
                <c:pt idx="4">
                  <c:v>9.0528941189762818E-2</c:v>
                </c:pt>
                <c:pt idx="5">
                  <c:v>0.14986666160490672</c:v>
                </c:pt>
                <c:pt idx="6">
                  <c:v>0.17965233077369114</c:v>
                </c:pt>
                <c:pt idx="7">
                  <c:v>9.5580264413310662E-2</c:v>
                </c:pt>
                <c:pt idx="8">
                  <c:v>5.688856679356178E-2</c:v>
                </c:pt>
                <c:pt idx="9">
                  <c:v>2.1700682816874924E-2</c:v>
                </c:pt>
                <c:pt idx="10">
                  <c:v>2.3725955001146045E-2</c:v>
                </c:pt>
                <c:pt idx="11">
                  <c:v>2.8653861043563118E-2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59-4F99-A37B-B71BFBEC40BB}"/>
            </c:ext>
          </c:extLst>
        </c:ser>
        <c:ser>
          <c:idx val="3"/>
          <c:order val="3"/>
          <c:tx>
            <c:strRef>
              <c:f>'OTA cust'!$A$31</c:f>
              <c:strCache>
                <c:ptCount val="1"/>
                <c:pt idx="0">
                  <c:v>DISA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'OTA cust'!$B$31:$M$31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1.5894179043424524E-3</c:v>
                </c:pt>
                <c:pt idx="9">
                  <c:v>2.3307343334502953E-3</c:v>
                </c:pt>
                <c:pt idx="10">
                  <c:v>2.9858002597760486E-3</c:v>
                </c:pt>
                <c:pt idx="11">
                  <c:v>7.7536417504856011E-3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B59-4F99-A37B-B71BFBEC40BB}"/>
            </c:ext>
          </c:extLst>
        </c:ser>
        <c:ser>
          <c:idx val="4"/>
          <c:order val="4"/>
          <c:tx>
            <c:strRef>
              <c:f>'OTA cust'!$A$32</c:f>
              <c:strCache>
                <c:ptCount val="1"/>
                <c:pt idx="0">
                  <c:v>DLA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'OTA cust'!$B$32:$M$32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8.0901941685000407E-5</c:v>
                </c:pt>
                <c:pt idx="9">
                  <c:v>6.7225220175913506E-5</c:v>
                </c:pt>
                <c:pt idx="10">
                  <c:v>4.148402476435935E-5</c:v>
                </c:pt>
                <c:pt idx="11">
                  <c:v>2.2392327256815077E-5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B59-4F99-A37B-B71BFBEC40BB}"/>
            </c:ext>
          </c:extLst>
        </c:ser>
        <c:ser>
          <c:idx val="5"/>
          <c:order val="5"/>
          <c:tx>
            <c:strRef>
              <c:f>'OTA cust'!$A$33</c:f>
              <c:strCache>
                <c:ptCount val="1"/>
                <c:pt idx="0">
                  <c:v>MDA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'OTA cust'!$B$33:$M$33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4.8995294115917664E-3</c:v>
                </c:pt>
                <c:pt idx="10">
                  <c:v>1.1211492903578637E-2</c:v>
                </c:pt>
                <c:pt idx="11">
                  <c:v>2.1934789303441393E-2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B59-4F99-A37B-B71BFBEC40BB}"/>
            </c:ext>
          </c:extLst>
        </c:ser>
        <c:ser>
          <c:idx val="6"/>
          <c:order val="6"/>
          <c:tx>
            <c:strRef>
              <c:f>[1]Component!#REF!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[1]Component!#REF!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B59-4F99-A37B-B71BFBEC4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9454351"/>
        <c:axId val="899480559"/>
      </c:lineChart>
      <c:catAx>
        <c:axId val="899454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Fiscal</a:t>
                </a:r>
                <a:r>
                  <a:rPr lang="en-US" altLang="ko-KR" baseline="0"/>
                  <a:t> Year</a:t>
                </a:r>
                <a:endParaRPr lang="ko-KR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9480559"/>
        <c:crosses val="autoZero"/>
        <c:auto val="1"/>
        <c:lblAlgn val="ctr"/>
        <c:lblOffset val="100"/>
        <c:noMultiLvlLbl val="0"/>
      </c:catAx>
      <c:valAx>
        <c:axId val="89948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Share</a:t>
                </a:r>
                <a:r>
                  <a:rPr lang="en-US" altLang="ko-KR" baseline="0"/>
                  <a:t> Contracts $</a:t>
                </a:r>
                <a:endParaRPr lang="ko-KR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 alt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9454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3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9.xml.rels><?xml version="1.0" encoding="UTF-8" standalone="yes"?>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10.xml.rels><?xml version="1.0" encoding="UTF-8" standalone="yes"?>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2.xml.rels><?xml version="1.0" encoding="UTF-8" standalone="yes"?>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image" Target="../media/image2.png"/></Relationships>
</file>

<file path=xl/drawings/_rels/drawing15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7.xml.rels><?xml version="1.0" encoding="UTF-8" standalone="yes"?>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8.xml.rels><?xml version="1.0" encoding="UTF-8" standalone="yes"?>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26.xml.rels><?xml version="1.0" encoding="UTF-8" standalone="yes"?>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27.xml.rels><?xml version="1.0" encoding="UTF-8" standalone="yes"?>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0</xdr:col>
      <xdr:colOff>0</xdr:colOff>
      <xdr:row>66</xdr:row>
      <xdr:rowOff>37110</xdr:rowOff>
    </xdr:from>
    <xdr:to>
      <xdr:col>9</xdr:col>
      <xdr:colOff>110342</xdr:colOff>
      <xdr:row>92</xdr:row>
      <xdr:rowOff>113310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35900C-D741-4881-AFB6-60854F859B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233795</xdr:colOff>
      <xdr:row>33</xdr:row>
      <xdr:rowOff>23503</xdr:rowOff>
    </xdr:from>
    <xdr:to>
      <xdr:col>11</xdr:col>
      <xdr:colOff>466600</xdr:colOff>
      <xdr:row>59</xdr:row>
      <xdr:rowOff>99703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8B196B-AC4B-4B4A-BB1E-393C2D8C1B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43</xdr:col>
      <xdr:colOff>998679</xdr:colOff>
      <xdr:row>39</xdr:row>
      <xdr:rowOff>163512</xdr:rowOff>
    </xdr:from>
    <xdr:to>
      <xdr:col>47</xdr:col>
      <xdr:colOff>0</xdr:colOff>
      <xdr:row>64</xdr:row>
      <xdr:rowOff>59314</xdr:rowOff>
    </xdr:to>
    <xdr:graphicFrame macro="">
      <xdr:nvGraphicFramePr>
        <xdr:cNvPr id="2" name="차트 2">
          <a:extLst>
            <a:ext uri="{FF2B5EF4-FFF2-40B4-BE49-F238E27FC236}">
              <a16:creationId xmlns:a16="http://schemas.microsoft.com/office/drawing/2014/main" id="{F0FBB24D-9C7E-45F9-ACF9-ECAB9920BC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28</xdr:col>
      <xdr:colOff>0</xdr:colOff>
      <xdr:row>40</xdr:row>
      <xdr:rowOff>0</xdr:rowOff>
    </xdr:from>
    <xdr:ext cx="5928768" cy="3200407"/>
    <xdr:pic>
      <xdr:nvPicPr>
        <xdr:cNvPr id="3" name="Picture 2">
          <a:extLst>
            <a:ext uri="{FF2B5EF4-FFF2-40B4-BE49-F238E27FC236}">
              <a16:creationId xmlns:a16="http://schemas.microsoft.com/office/drawing/2014/main" id="{BBDE8AB3-60E0-4AFA-A61F-F6EC13AD9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53600" y="7810500"/>
          <a:ext cx="5928768" cy="3200407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19</xdr:col>
      <xdr:colOff>1137032</xdr:colOff>
      <xdr:row>21</xdr:row>
      <xdr:rowOff>40070</xdr:rowOff>
    </xdr:from>
    <xdr:to>
      <xdr:col>25</xdr:col>
      <xdr:colOff>481723</xdr:colOff>
      <xdr:row>40</xdr:row>
      <xdr:rowOff>95687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86583C-5CC4-46DE-850C-DF335CDBF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11</xdr:col>
      <xdr:colOff>1938618</xdr:colOff>
      <xdr:row>60</xdr:row>
      <xdr:rowOff>100854</xdr:rowOff>
    </xdr:from>
    <xdr:to>
      <xdr:col>31</xdr:col>
      <xdr:colOff>374277</xdr:colOff>
      <xdr:row>89</xdr:row>
      <xdr:rowOff>62754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D9DA9E-1B83-44F3-85B7-DB592A7E58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18</xdr:col>
      <xdr:colOff>459442</xdr:colOff>
      <xdr:row>168</xdr:row>
      <xdr:rowOff>168088</xdr:rowOff>
    </xdr:from>
    <xdr:to>
      <xdr:col>29</xdr:col>
      <xdr:colOff>351865</xdr:colOff>
      <xdr:row>197</xdr:row>
      <xdr:rowOff>129988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B22261-0CCB-40D5-ADC2-51AC5F6ECA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0</xdr:colOff>
      <xdr:row>153</xdr:row>
      <xdr:rowOff>0</xdr:rowOff>
    </xdr:from>
    <xdr:to>
      <xdr:col>39</xdr:col>
      <xdr:colOff>497541</xdr:colOff>
      <xdr:row>172</xdr:row>
      <xdr:rowOff>17930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097E6E-A7BC-4545-B0B0-C14D1F9275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11</xdr:col>
      <xdr:colOff>1938618</xdr:colOff>
      <xdr:row>51</xdr:row>
      <xdr:rowOff>100854</xdr:rowOff>
    </xdr:from>
    <xdr:to>
      <xdr:col>31</xdr:col>
      <xdr:colOff>374277</xdr:colOff>
      <xdr:row>80</xdr:row>
      <xdr:rowOff>62754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5B27DE-2708-4618-99F4-00919A0CDD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13</xdr:col>
      <xdr:colOff>459442</xdr:colOff>
      <xdr:row>59</xdr:row>
      <xdr:rowOff>168088</xdr:rowOff>
    </xdr:from>
    <xdr:to>
      <xdr:col>24</xdr:col>
      <xdr:colOff>0</xdr:colOff>
      <xdr:row>88</xdr:row>
      <xdr:rowOff>129988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DDEE58-D32B-485A-A52F-8F5478037D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1938618</xdr:colOff>
      <xdr:row>58</xdr:row>
      <xdr:rowOff>100854</xdr:rowOff>
    </xdr:from>
    <xdr:to>
      <xdr:col>13</xdr:col>
      <xdr:colOff>0</xdr:colOff>
      <xdr:row>87</xdr:row>
      <xdr:rowOff>62754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866632-D24A-4DA8-8CCE-2C6C496C09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0</xdr:colOff>
      <xdr:row>31</xdr:row>
      <xdr:rowOff>56030</xdr:rowOff>
    </xdr:from>
    <xdr:to>
      <xdr:col>28</xdr:col>
      <xdr:colOff>497541</xdr:colOff>
      <xdr:row>63</xdr:row>
      <xdr:rowOff>17930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D9414C-5607-42BA-8043-F48695ED38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17</xdr:col>
      <xdr:colOff>224118</xdr:colOff>
      <xdr:row>48</xdr:row>
      <xdr:rowOff>156883</xdr:rowOff>
    </xdr:from>
    <xdr:ext cx="7556240" cy="4094961"/>
    <xdr:pic>
      <xdr:nvPicPr>
        <xdr:cNvPr id="5" name="Picture 5">
          <a:extLst>
            <a:ext uri="{FF2B5EF4-FFF2-40B4-BE49-F238E27FC236}">
              <a16:creationId xmlns:a16="http://schemas.microsoft.com/office/drawing/2014/main" id="{BCA408E5-DE66-4767-B4FA-DE494920EE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72118" y="9300883"/>
          <a:ext cx="7556240" cy="4094961"/>
        </a:xfrm>
        <a:prstGeom prst="rect">
          <a:avLst/>
        </a:prstGeom>
      </xdr:spPr>
    </xdr:pic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12</xdr:col>
      <xdr:colOff>0</xdr:colOff>
      <xdr:row>37</xdr:row>
      <xdr:rowOff>0</xdr:rowOff>
    </xdr:from>
    <xdr:ext cx="5943612" cy="3657607"/>
    <xdr:pic>
      <xdr:nvPicPr>
        <xdr:cNvPr id="2" name="Picture 1">
          <a:extLst>
            <a:ext uri="{FF2B5EF4-FFF2-40B4-BE49-F238E27FC236}">
              <a16:creationId xmlns:a16="http://schemas.microsoft.com/office/drawing/2014/main" id="{58C3CAD0-43B4-4267-B339-A7A953661A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9120" y="6766560"/>
          <a:ext cx="5943612" cy="3657607"/>
        </a:xfrm>
        <a:prstGeom prst="rect">
          <a:avLst/>
        </a:prstGeom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12</xdr:col>
      <xdr:colOff>0</xdr:colOff>
      <xdr:row>37</xdr:row>
      <xdr:rowOff>0</xdr:rowOff>
    </xdr:from>
    <xdr:ext cx="5943612" cy="3657607"/>
    <xdr:pic>
      <xdr:nvPicPr>
        <xdr:cNvPr id="2" name="Picture 1">
          <a:extLst>
            <a:ext uri="{FF2B5EF4-FFF2-40B4-BE49-F238E27FC236}">
              <a16:creationId xmlns:a16="http://schemas.microsoft.com/office/drawing/2014/main" id="{F04CE932-E2B4-4BFD-B85C-B32E5FFE4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7048500"/>
          <a:ext cx="5943612" cy="3657607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35</xdr:row>
      <xdr:rowOff>0</xdr:rowOff>
    </xdr:from>
    <xdr:ext cx="5943612" cy="3657607"/>
    <xdr:pic>
      <xdr:nvPicPr>
        <xdr:cNvPr id="3" name="Picture 2">
          <a:extLst>
            <a:ext uri="{FF2B5EF4-FFF2-40B4-BE49-F238E27FC236}">
              <a16:creationId xmlns:a16="http://schemas.microsoft.com/office/drawing/2014/main" id="{1930DA4C-DE58-417F-BF50-AF8F9EF5F9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50" y="6667500"/>
          <a:ext cx="5943612" cy="3657607"/>
        </a:xfrm>
        <a:prstGeom prst="rect">
          <a:avLst/>
        </a:prstGeom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13</xdr:col>
      <xdr:colOff>536865</xdr:colOff>
      <xdr:row>39</xdr:row>
      <xdr:rowOff>51954</xdr:rowOff>
    </xdr:from>
    <xdr:ext cx="7729614" cy="3886200"/>
    <xdr:pic>
      <xdr:nvPicPr>
        <xdr:cNvPr id="2" name="Picture 1">
          <a:extLst>
            <a:ext uri="{FF2B5EF4-FFF2-40B4-BE49-F238E27FC236}">
              <a16:creationId xmlns:a16="http://schemas.microsoft.com/office/drawing/2014/main" id="{FE818DC0-FDF0-45DB-967E-9E7EA49B6C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32415" y="7481454"/>
          <a:ext cx="7729614" cy="3886200"/>
        </a:xfrm>
        <a:prstGeom prst="rect">
          <a:avLst/>
        </a:prstGeom>
      </xdr:spPr>
    </xdr:pic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13</xdr:col>
      <xdr:colOff>0</xdr:colOff>
      <xdr:row>78</xdr:row>
      <xdr:rowOff>0</xdr:rowOff>
    </xdr:from>
    <xdr:ext cx="7763123" cy="3886200"/>
    <xdr:pic>
      <xdr:nvPicPr>
        <xdr:cNvPr id="2" name="Picture 1">
          <a:extLst>
            <a:ext uri="{FF2B5EF4-FFF2-40B4-BE49-F238E27FC236}">
              <a16:creationId xmlns:a16="http://schemas.microsoft.com/office/drawing/2014/main" id="{9B479CE1-BFF5-4F98-A0C8-62ABECDCC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29825" y="14859000"/>
          <a:ext cx="7763123" cy="3886200"/>
        </a:xfrm>
        <a:prstGeom prst="rect">
          <a:avLst/>
        </a:prstGeom>
      </xdr:spPr>
    </xdr:pic>
    <xdr:clientData/>
  </xdr:oneCellAnchor>
  <xdr:oneCellAnchor>
    <xdr:from>
      <xdr:col>22</xdr:col>
      <xdr:colOff>173182</xdr:colOff>
      <xdr:row>77</xdr:row>
      <xdr:rowOff>138545</xdr:rowOff>
    </xdr:from>
    <xdr:ext cx="7950530" cy="3886200"/>
    <xdr:pic>
      <xdr:nvPicPr>
        <xdr:cNvPr id="3" name="Picture 2">
          <a:extLst>
            <a:ext uri="{FF2B5EF4-FFF2-40B4-BE49-F238E27FC236}">
              <a16:creationId xmlns:a16="http://schemas.microsoft.com/office/drawing/2014/main" id="{79504A54-0A77-426D-A932-9DB3BDF7D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6732" y="14807045"/>
          <a:ext cx="7950530" cy="3886200"/>
        </a:xfrm>
        <a:prstGeom prst="rect">
          <a:avLst/>
        </a:prstGeom>
      </xdr:spPr>
    </xdr:pic>
    <xdr:clientData/>
  </xdr:oneCellAnchor>
  <xdr:oneCellAnchor>
    <xdr:from>
      <xdr:col>15</xdr:col>
      <xdr:colOff>536865</xdr:colOff>
      <xdr:row>71</xdr:row>
      <xdr:rowOff>51954</xdr:rowOff>
    </xdr:from>
    <xdr:ext cx="7730735" cy="3886200"/>
    <xdr:pic>
      <xdr:nvPicPr>
        <xdr:cNvPr id="4" name="Picture 3">
          <a:extLst>
            <a:ext uri="{FF2B5EF4-FFF2-40B4-BE49-F238E27FC236}">
              <a16:creationId xmlns:a16="http://schemas.microsoft.com/office/drawing/2014/main" id="{5187ED3A-3EBA-4D72-A84B-7C6F9E8F2A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09740" y="13577454"/>
          <a:ext cx="7730735" cy="3886200"/>
        </a:xfrm>
        <a:prstGeom prst="rect">
          <a:avLst/>
        </a:prstGeom>
      </xdr:spPr>
    </xdr:pic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6</xdr:col>
      <xdr:colOff>736146</xdr:colOff>
      <xdr:row>14</xdr:row>
      <xdr:rowOff>190499</xdr:rowOff>
    </xdr:from>
    <xdr:to>
      <xdr:col>11</xdr:col>
      <xdr:colOff>439511</xdr:colOff>
      <xdr:row>41</xdr:row>
      <xdr:rowOff>76199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E6D747-9F76-4C88-A96E-10244E0CC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9</xdr:col>
      <xdr:colOff>998679</xdr:colOff>
      <xdr:row>43</xdr:row>
      <xdr:rowOff>163512</xdr:rowOff>
    </xdr:from>
    <xdr:to>
      <xdr:col>17</xdr:col>
      <xdr:colOff>669636</xdr:colOff>
      <xdr:row>68</xdr:row>
      <xdr:rowOff>59314</xdr:rowOff>
    </xdr:to>
    <xdr:graphicFrame macro="">
      <xdr:nvGraphicFramePr>
        <xdr:cNvPr id="2" name="차트 2">
          <a:extLst>
            <a:ext uri="{FF2B5EF4-FFF2-40B4-BE49-F238E27FC236}">
              <a16:creationId xmlns:a16="http://schemas.microsoft.com/office/drawing/2014/main" id="{D38605AD-D38E-4C63-AEFE-DF84B60EE2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0</xdr:colOff>
      <xdr:row>44</xdr:row>
      <xdr:rowOff>0</xdr:rowOff>
    </xdr:from>
    <xdr:ext cx="5928768" cy="3200407"/>
    <xdr:pic>
      <xdr:nvPicPr>
        <xdr:cNvPr id="3" name="Picture 2">
          <a:extLst>
            <a:ext uri="{FF2B5EF4-FFF2-40B4-BE49-F238E27FC236}">
              <a16:creationId xmlns:a16="http://schemas.microsoft.com/office/drawing/2014/main" id="{90C3DB44-1AD5-45B0-B7B7-5E29086849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8382000"/>
          <a:ext cx="5928768" cy="3200407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_rels/sheet2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3.xml"/><Relationship Id="rId2" Type="http://schemas.openxmlformats.org/officeDocument/2006/relationships/printerSettings" Target="../printerSettings/printerSettings23.bin"/><Relationship Id="rIdvml" Type="http://schemas.openxmlformats.org/officeDocument/2006/relationships/vmlDrawing" Target="../drawings/vmlDrawing23.vml"/></Relationships>
</file>

<file path=xl/worksheets/_rels/sheet2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4.xml"/><Relationship Id="rId2" Type="http://schemas.openxmlformats.org/officeDocument/2006/relationships/printerSettings" Target="../printerSettings/printerSettings24.bin"/><Relationship Id="rIdvml" Type="http://schemas.openxmlformats.org/officeDocument/2006/relationships/vmlDrawing" Target="../drawings/vmlDrawing24.vml"/></Relationships>
</file>

<file path=xl/worksheets/_rels/sheet2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5.xml"/><Relationship Id="rId2" Type="http://schemas.openxmlformats.org/officeDocument/2006/relationships/printerSettings" Target="../printerSettings/printerSettings25.bin"/><Relationship Id="rIdvml" Type="http://schemas.openxmlformats.org/officeDocument/2006/relationships/vmlDrawing" Target="../drawings/vmlDrawing25.vml"/></Relationships>
</file>

<file path=xl/worksheets/_rels/sheet2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6.xml"/><Relationship Id="rId2" Type="http://schemas.openxmlformats.org/officeDocument/2006/relationships/printerSettings" Target="../printerSettings/printerSettings26.bin"/><Relationship Id="rIdvml" Type="http://schemas.openxmlformats.org/officeDocument/2006/relationships/vmlDrawing" Target="../drawings/vmlDrawing26.vml"/></Relationships>
</file>

<file path=xl/worksheets/_rels/sheet2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7.xml"/><Relationship Id="rId2" Type="http://schemas.openxmlformats.org/officeDocument/2006/relationships/printerSettings" Target="../printerSettings/printerSettings27.bin"/><Relationship Id="rIdvml" Type="http://schemas.openxmlformats.org/officeDocument/2006/relationships/vmlDrawing" Target="../drawings/vmlDrawing27.vml"/></Relationships>
</file>

<file path=xl/worksheets/_rels/sheet2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8.xml"/><Relationship Id="rId2" Type="http://schemas.openxmlformats.org/officeDocument/2006/relationships/printerSettings" Target="../printerSettings/printerSettings28.bin"/><Relationship Id="rIdvml" Type="http://schemas.openxmlformats.org/officeDocument/2006/relationships/vmlDrawing" Target="../drawings/vmlDrawing28.vml"/></Relationships>
</file>

<file path=xl/worksheets/_rels/sheet2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9.xml"/><Relationship Id="rId2" Type="http://schemas.openxmlformats.org/officeDocument/2006/relationships/printerSettings" Target="../printerSettings/printerSettings29.bin"/><Relationship Id="rIdvml" Type="http://schemas.openxmlformats.org/officeDocument/2006/relationships/vmlDrawing" Target="../drawings/vmlDrawing29.vml"/></Relationships>
</file>

<file path=xl/worksheets/_rels/sheet3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0.xml"/><Relationship Id="rId2" Type="http://schemas.openxmlformats.org/officeDocument/2006/relationships/printerSettings" Target="../printerSettings/printerSettings30.bin"/><Relationship Id="rIdvml" Type="http://schemas.openxmlformats.org/officeDocument/2006/relationships/vmlDrawing" Target="../drawings/vmlDrawing30.vml"/></Relationships>
</file>

<file path=xl/worksheets/_rels/sheet3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1.xml"/><Relationship Id="rId2" Type="http://schemas.openxmlformats.org/officeDocument/2006/relationships/printerSettings" Target="../printerSettings/printerSettings31.bin"/><Relationship Id="rIdvml" Type="http://schemas.openxmlformats.org/officeDocument/2006/relationships/vmlDrawing" Target="../drawings/vmlDrawing31.vml"/></Relationships>
</file>

<file path=xl/worksheets/_rels/sheet3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2.xml"/><Relationship Id="rId2" Type="http://schemas.openxmlformats.org/officeDocument/2006/relationships/printerSettings" Target="../printerSettings/printerSettings32.bin"/><Relationship Id="rIdvml" Type="http://schemas.openxmlformats.org/officeDocument/2006/relationships/vmlDrawing" Target="../drawings/vmlDrawing32.vml"/></Relationships>
</file>

<file path=xl/worksheets/_rels/sheet3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3.xml"/><Relationship Id="rId2" Type="http://schemas.openxmlformats.org/officeDocument/2006/relationships/printerSettings" Target="../printerSettings/printerSettings33.bin"/><Relationship Id="rIdvml" Type="http://schemas.openxmlformats.org/officeDocument/2006/relationships/vmlDrawing" Target="../drawings/vmlDrawing33.vml"/></Relationships>
</file>

<file path=xl/worksheets/_rels/sheet3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4.xml"/><Relationship Id="rId2" Type="http://schemas.openxmlformats.org/officeDocument/2006/relationships/printerSettings" Target="../printerSettings/printerSettings34.bin"/><Relationship Id="rIdvml" Type="http://schemas.openxmlformats.org/officeDocument/2006/relationships/vmlDrawing" Target="../drawings/vmlDrawing34.vml"/></Relationships>
</file>

<file path=xl/worksheets/_rels/sheet3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5.xml"/><Relationship Id="rId2" Type="http://schemas.openxmlformats.org/officeDocument/2006/relationships/printerSettings" Target="../printerSettings/printerSettings35.bin"/><Relationship Id="rIdvml" Type="http://schemas.openxmlformats.org/officeDocument/2006/relationships/vmlDrawing" Target="../drawings/vmlDrawing35.vml"/></Relationships>
</file>

<file path=xl/worksheets/_rels/sheet3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6.xml"/><Relationship Id="rId2" Type="http://schemas.openxmlformats.org/officeDocument/2006/relationships/printerSettings" Target="../printerSettings/printerSettings36.bin"/><Relationship Id="rIdvml" Type="http://schemas.openxmlformats.org/officeDocument/2006/relationships/vmlDrawing" Target="../drawings/vmlDrawing36.vml"/></Relationships>
</file>

<file path=xl/worksheets/_rels/sheet3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7.xml"/><Relationship Id="rId2" Type="http://schemas.openxmlformats.org/officeDocument/2006/relationships/printerSettings" Target="../printerSettings/printerSettings37.bin"/><Relationship Id="rIdvml" Type="http://schemas.openxmlformats.org/officeDocument/2006/relationships/vmlDrawing" Target="../drawings/vmlDrawing37.vml"/></Relationships>
</file>

<file path=xl/worksheets/_rels/sheet3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8.xml"/><Relationship Id="rId2" Type="http://schemas.openxmlformats.org/officeDocument/2006/relationships/printerSettings" Target="../printerSettings/printerSettings38.bin"/><Relationship Id="rIdvml" Type="http://schemas.openxmlformats.org/officeDocument/2006/relationships/vmlDrawing" Target="../drawings/vmlDrawing38.vml"/></Relationships>
</file>

<file path=xl/worksheets/_rels/sheet3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9.xml"/><Relationship Id="rId2" Type="http://schemas.openxmlformats.org/officeDocument/2006/relationships/printerSettings" Target="../printerSettings/printerSettings39.bin"/><Relationship Id="rIdvml" Type="http://schemas.openxmlformats.org/officeDocument/2006/relationships/vmlDrawing" Target="../drawings/vmlDrawing3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9" sqref="F9"/>
    </sheetView>
  </sheetViews>
  <sheetFormatPr defaultRowHeight="15.0" baseColWidth="10"/>
  <cols>
    <col min="1" max="1" width="12.7109375" hidden="0" customWidth="1"/>
    <col min="2" max="2" width="30.5703125" hidden="0" customWidth="1"/>
    <col min="3" max="3" width="17.7109375" hidden="0" customWidth="1"/>
    <col min="4" max="4" width="17.85546875" hidden="0" customWidth="1"/>
    <col min="5" max="5" width="22.140625" hidden="0" customWidth="1"/>
    <col min="6" max="6" width="14" hidden="0" customWidth="1"/>
    <col min="7" max="7" width="17.42578125" hidden="0" customWidth="1"/>
    <col min="8" max="8" width="20.7109375" hidden="0" customWidth="1"/>
    <col min="9" max="9" width="14.85546875" hidden="0" customWidth="1"/>
    <col min="13" max="13" width="20.42578125" hidden="0" customWidth="1"/>
    <col min="14" max="14" width="20.42578125" hidden="0" customWidth="1"/>
    <col min="15" max="15" width="10.140625" hidden="0" customWidth="1"/>
    <col min="16" max="16" width="10.140625" hidden="0" customWidth="1"/>
    <col min="17" max="17" width="10.140625" hidden="0" customWidth="1"/>
    <col min="18" max="18" width="10.140625" hidden="0" customWidth="1"/>
    <col min="19" max="19" width="10.140625" hidden="0" customWidth="1"/>
    <col min="20" max="20" width="10.140625" hidden="0" customWidth="1"/>
    <col min="21" max="21" width="10.140625" hidden="0" customWidth="1"/>
    <col min="22" max="22" width="10.140625" hidden="0" customWidth="1"/>
    <col min="23" max="23" width="10.140625" hidden="0" customWidth="1"/>
    <col min="24" max="24" width="10.140625" hidden="0" customWidth="1"/>
    <col min="25" max="25" width="10.140625" hidden="0" customWidth="1"/>
    <col min="26" max="26" width="10.140625" hidden="0" customWidth="1"/>
    <col min="27" max="27" width="10.140625" hidden="0" customWidth="1"/>
    <col min="28" max="28" width="10.140625" hidden="0" customWidth="1"/>
    <col min="29" max="29" width="10.140625" hidden="0" customWidth="1"/>
    <col min="30" max="30" width="10.140625" hidden="0" customWidth="1"/>
    <col min="31" max="31" width="10.140625" hidden="0" customWidth="1"/>
    <col min="32" max="32" width="10.140625" hidden="0" customWidth="1"/>
    <col min="33" max="33" width="10.140625" hidden="0" customWidth="1"/>
    <col min="34" max="34" width="10.140625" hidden="0" customWidth="1"/>
    <col min="35" max="35" width="10.140625" hidden="0" customWidth="1"/>
    <col min="36" max="36" width="10.140625" hidden="0" customWidth="1"/>
    <col min="37" max="37" width="10.140625" hidden="0" customWidth="1"/>
    <col min="38" max="38" width="10.140625" hidden="0" customWidth="1"/>
    <col min="39" max="39" width="10.140625" hidden="0" customWidth="1"/>
    <col min="40" max="40" width="10.140625" hidden="0" customWidth="1"/>
    <col min="41" max="41" width="10.140625" hidden="0" customWidth="1"/>
    <col min="42" max="42" width="10.140625" hidden="0" customWidth="1"/>
    <col min="43" max="43" width="10.140625" hidden="0" customWidth="1"/>
    <col min="44" max="44" width="10.140625" hidden="0" customWidth="1"/>
    <col min="45" max="45" width="21.7109375" hidden="0" customWidth="1"/>
    <col min="46" max="46" width="21.42578125" hidden="0" customWidth="1"/>
    <col min="47" max="47" width="18.5703125" hidden="0" customWidth="1"/>
    <col min="48" max="48" width="10.140625" hidden="0" customWidth="1"/>
  </cols>
  <sheetData>
    <row r="1">
      <c r="A1" s="1" t="str">
        <f t="shared" ref="A1:B6" si="0">M1</f>
        <v>source</v>
      </c>
      <c r="B1" s="1" t="str">
        <f t="shared" si="0"/>
        <v>FMS</v>
      </c>
      <c r="C1" t="n">
        <f>C12</f>
        <v>2015</v>
      </c>
      <c r="D1" t="n">
        <f t="shared" ref="D1:K1" si="1">D12</f>
        <v>2021</v>
      </c>
      <c r="E1" t="n">
        <f t="shared" si="1"/>
        <v>2022</v>
      </c>
      <c r="F1" t="n">
        <f t="shared" si="1"/>
        <v>2023</v>
      </c>
      <c r="G1" t="str">
        <f t="shared" si="1"/>
        <v>2021-2022</v>
      </c>
      <c r="H1" t="str">
        <f t="shared" si="1"/>
        <v>2015-2022</v>
      </c>
      <c r="I1" t="str">
        <f t="shared" si="1"/>
        <v>2023/2022</v>
      </c>
      <c r="J1" t="str">
        <f t="shared" si="1"/>
        <v>Share 2022</v>
      </c>
      <c r="K1" t="str">
        <f t="shared" si="1"/>
        <v>Share 2023</v>
      </c>
      <c r="M1" s="11" t="s">
        <v>499</v>
      </c>
      <c r="N1" s="11" t="s">
        <v>500</v>
      </c>
      <c r="O1" s="11" t="s">
        <v>427</v>
      </c>
      <c r="P1" s="11" t="s">
        <v>428</v>
      </c>
      <c r="Q1" s="11" t="s">
        <v>429</v>
      </c>
      <c r="R1" s="11" t="s">
        <v>430</v>
      </c>
      <c r="S1" s="11" t="s">
        <v>431</v>
      </c>
      <c r="T1" s="11" t="s">
        <v>432</v>
      </c>
      <c r="U1" s="11" t="s">
        <v>433</v>
      </c>
      <c r="V1" s="11" t="s">
        <v>434</v>
      </c>
      <c r="W1" s="11" t="s">
        <v>435</v>
      </c>
      <c r="X1" s="11" t="s">
        <v>436</v>
      </c>
      <c r="Y1" s="11" t="s">
        <v>437</v>
      </c>
      <c r="Z1" s="11" t="s">
        <v>438</v>
      </c>
      <c r="AA1" s="11" t="s">
        <v>439</v>
      </c>
      <c r="AB1" s="11" t="s">
        <v>440</v>
      </c>
      <c r="AC1" s="11" t="s">
        <v>441</v>
      </c>
      <c r="AD1" s="11" t="s">
        <v>442</v>
      </c>
      <c r="AE1" s="11" t="s">
        <v>443</v>
      </c>
      <c r="AF1" s="11" t="s">
        <v>444</v>
      </c>
      <c r="AG1" s="11" t="s">
        <v>445</v>
      </c>
      <c r="AH1" s="11" t="s">
        <v>446</v>
      </c>
      <c r="AI1" s="11" t="s">
        <v>447</v>
      </c>
      <c r="AJ1" s="11" t="s">
        <v>448</v>
      </c>
      <c r="AK1" s="11" t="s">
        <v>449</v>
      </c>
      <c r="AL1" s="11" t="s">
        <v>450</v>
      </c>
      <c r="AM1" s="11" t="s">
        <v>451</v>
      </c>
      <c r="AN1" s="11" t="s">
        <v>452</v>
      </c>
      <c r="AO1" s="11" t="s">
        <v>453</v>
      </c>
      <c r="AP1" s="11" t="s">
        <v>454</v>
      </c>
      <c r="AQ1" s="11" t="s">
        <v>455</v>
      </c>
      <c r="AR1" s="11" t="s">
        <v>456</v>
      </c>
      <c r="AS1" s="11" t="s">
        <v>457</v>
      </c>
      <c r="AT1" s="11" t="s">
        <v>458</v>
      </c>
      <c r="AU1" s="11" t="s">
        <v>459</v>
      </c>
      <c r="AV1" s="11" t="s">
        <v>460</v>
      </c>
      <c r="AW1" t="s">
        <v>505</v>
      </c>
      <c r="AX1" t="s">
        <v>506</v>
      </c>
      <c r="AY1" t="s">
        <v>507</v>
      </c>
      <c r="AZ1" t="s">
        <v>508</v>
      </c>
      <c r="BA1" t="s">
        <v>509</v>
      </c>
      <c r="BB1" t="s">
        <v>510</v>
      </c>
    </row>
    <row r="2" ht="30" customHeight="1">
      <c r="A2" s="1" t="str">
        <f t="shared" si="0"/>
        <v>Contract</v>
      </c>
      <c r="B2" s="1" t="str">
        <f t="shared" si="0"/>
        <v>Obligations (includes FMS)</v>
      </c>
      <c r="M2" s="21" t="s">
        <v>501</v>
      </c>
      <c r="N2" s="21" t="s">
        <v>502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 t="n">
        <v>27766409244.572498</v>
      </c>
      <c r="AL2" s="3" t="n">
        <v>20117589432.5252</v>
      </c>
      <c r="AM2" s="3" t="n">
        <v>15814444285.1675</v>
      </c>
      <c r="AN2" s="3" t="n">
        <v>24205301305.038399</v>
      </c>
      <c r="AO2" s="3" t="n">
        <v>33686791345.610802</v>
      </c>
      <c r="AP2" s="3" t="n">
        <v>31035471218.9151</v>
      </c>
      <c r="AQ2" s="3" t="n">
        <v>34812921569.434502</v>
      </c>
      <c r="AR2" s="3" t="n">
        <v>38372888881.5383</v>
      </c>
      <c r="AS2" s="3" t="n">
        <v>50101609453.414597</v>
      </c>
      <c r="AT2" s="3" t="n">
        <v>24784144858.870098</v>
      </c>
      <c r="AU2" s="3" t="n">
        <v>38727720245.064499</v>
      </c>
      <c r="AV2" s="3" t="n">
        <v>65793606575.031601</v>
      </c>
      <c r="AW2" s="3"/>
      <c r="AX2" s="3"/>
      <c r="AY2" s="3"/>
      <c r="AZ2" s="3"/>
      <c r="BA2" s="3"/>
      <c r="BB2" s="3"/>
      <c r="BC2" s="3"/>
    </row>
    <row r="3">
      <c r="A3" s="1" t="str">
        <f t="shared" si="0"/>
        <v>Contract</v>
      </c>
      <c r="B3" s="1" t="str">
        <f t="shared" si="0"/>
        <v>Obligations (no FMS)</v>
      </c>
      <c r="M3" s="21" t="s">
        <v>501</v>
      </c>
      <c r="N3" s="21" t="s">
        <v>503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 t="n">
        <v>329870021411.01398</v>
      </c>
      <c r="AL3" s="3" t="n">
        <v>286463462910.15601</v>
      </c>
      <c r="AM3" s="3" t="n">
        <v>267469916339.332</v>
      </c>
      <c r="AN3" s="3" t="n">
        <v>249972893535.92099</v>
      </c>
      <c r="AO3" s="3" t="n">
        <v>264674994282.78101</v>
      </c>
      <c r="AP3" s="3" t="n">
        <v>289580375586.42297</v>
      </c>
      <c r="AQ3" s="3" t="n">
        <v>324142899184.01703</v>
      </c>
      <c r="AR3" s="3" t="n">
        <v>345482517268.40698</v>
      </c>
      <c r="AS3" s="3" t="n">
        <v>372499943849.534</v>
      </c>
      <c r="AT3" s="3" t="n">
        <v>362279784320.78699</v>
      </c>
      <c r="AU3" s="3" t="n">
        <v>375515873709.073</v>
      </c>
      <c r="AV3" s="3" t="n">
        <v>390453368175.85498</v>
      </c>
      <c r="AW3" s="3"/>
      <c r="AX3" s="3"/>
      <c r="AY3" s="3"/>
      <c r="AZ3" s="3"/>
      <c r="BA3" s="3"/>
      <c r="BB3" s="3"/>
      <c r="BC3" s="3"/>
    </row>
    <row r="4" ht="45" customHeight="1">
      <c r="A4" s="1" t="str">
        <f t="shared" si="0"/>
        <v>Contract</v>
      </c>
      <c r="B4" s="1" t="str">
        <f t="shared" si="0"/>
        <v>Obligations (reliable
FMS labels not available)</v>
      </c>
      <c r="M4" s="21" t="s">
        <v>501</v>
      </c>
      <c r="N4" s="21" t="s">
        <v>504</v>
      </c>
      <c r="O4" s="3" t="n">
        <v>120350129405</v>
      </c>
      <c r="P4" s="3" t="n">
        <v>136154193844</v>
      </c>
      <c r="Q4" s="3" t="n">
        <v>123406660550</v>
      </c>
      <c r="R4" s="3" t="n">
        <v>121373382142</v>
      </c>
      <c r="S4" s="3" t="n">
        <v>117161902725</v>
      </c>
      <c r="T4" s="3" t="n">
        <v>116592014868</v>
      </c>
      <c r="U4" s="3" t="n">
        <v>118448779098</v>
      </c>
      <c r="V4" s="3" t="n">
        <v>115982151879</v>
      </c>
      <c r="W4" s="3" t="n">
        <v>116965882167</v>
      </c>
      <c r="X4" s="3" t="n">
        <v>122185036488</v>
      </c>
      <c r="Y4" s="3" t="n">
        <v>132178486506.38699</v>
      </c>
      <c r="Z4" s="3" t="n">
        <v>143993638543.836</v>
      </c>
      <c r="AA4" s="3" t="n">
        <v>169810521226.12799</v>
      </c>
      <c r="AB4" s="3" t="n">
        <v>211533087512.33701</v>
      </c>
      <c r="AC4" s="3" t="n">
        <v>229761957048.789</v>
      </c>
      <c r="AD4" s="3" t="n">
        <v>265663361025.89001</v>
      </c>
      <c r="AE4" s="3" t="n">
        <v>295165178110.85303</v>
      </c>
      <c r="AF4" s="3" t="n">
        <v>328153480580.909</v>
      </c>
      <c r="AG4" s="3" t="n">
        <v>377988099747.40399</v>
      </c>
      <c r="AH4" s="3" t="n">
        <v>381555380786.98499</v>
      </c>
      <c r="AI4" s="3" t="n">
        <v>362403868841.008</v>
      </c>
      <c r="AJ4" s="3" t="n">
        <v>368565915961.16199</v>
      </c>
      <c r="AK4" s="3"/>
      <c r="AL4" s="3"/>
      <c r="AM4" s="3"/>
      <c r="AN4" s="3" t="n">
        <v>6246925.665</v>
      </c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>
      <c r="A5" s="1" t="str">
        <f t="shared" si="0"/>
        <v>Grand Total</v>
      </c>
      <c r="B5" s="1" t="str">
        <f t="shared" si="0"/>
        <v>NA</v>
      </c>
      <c r="M5" s="21" t="s">
        <v>467</v>
      </c>
      <c r="N5" s="21" t="s">
        <v>468</v>
      </c>
      <c r="O5" s="3" t="n">
        <f t="shared" ref="O5:AV5" si="2">SUM(O2:O4)</f>
        <v>120350129405</v>
      </c>
      <c r="P5" s="3" t="n">
        <f t="shared" si="2"/>
        <v>136154193844</v>
      </c>
      <c r="Q5" s="3" t="n">
        <f t="shared" si="2"/>
        <v>123406660550</v>
      </c>
      <c r="R5" s="3" t="n">
        <f t="shared" si="2"/>
        <v>121373382142</v>
      </c>
      <c r="S5" s="3" t="n">
        <f t="shared" si="2"/>
        <v>117161902725</v>
      </c>
      <c r="T5" s="3" t="n">
        <f t="shared" si="2"/>
        <v>116592014868</v>
      </c>
      <c r="U5" s="3" t="n">
        <f t="shared" si="2"/>
        <v>118448779098</v>
      </c>
      <c r="V5" s="3" t="n">
        <f t="shared" si="2"/>
        <v>115982151879</v>
      </c>
      <c r="W5" s="3" t="n">
        <f t="shared" si="2"/>
        <v>116965882167</v>
      </c>
      <c r="X5" s="3" t="n">
        <f t="shared" si="2"/>
        <v>122185036488</v>
      </c>
      <c r="Y5" s="3" t="n">
        <f t="shared" si="2"/>
        <v>132178486506.38699</v>
      </c>
      <c r="Z5" s="3" t="n">
        <f t="shared" si="2"/>
        <v>143993638543.836</v>
      </c>
      <c r="AA5" s="3" t="n">
        <f t="shared" si="2"/>
        <v>169810521226.12799</v>
      </c>
      <c r="AB5" s="3" t="n">
        <f t="shared" si="2"/>
        <v>211533087512.33701</v>
      </c>
      <c r="AC5" s="3" t="n">
        <f t="shared" si="2"/>
        <v>229761957048.789</v>
      </c>
      <c r="AD5" s="3" t="n">
        <f t="shared" si="2"/>
        <v>265663361025.89001</v>
      </c>
      <c r="AE5" s="3" t="n">
        <f t="shared" si="2"/>
        <v>295165178110.85303</v>
      </c>
      <c r="AF5" s="3" t="n">
        <f t="shared" si="2"/>
        <v>328153480580.909</v>
      </c>
      <c r="AG5" s="3" t="n">
        <f t="shared" si="2"/>
        <v>377988099747.40399</v>
      </c>
      <c r="AH5" s="3" t="n">
        <f t="shared" si="2"/>
        <v>381555380786.98499</v>
      </c>
      <c r="AI5" s="3" t="n">
        <f t="shared" si="2"/>
        <v>362403868841.008</v>
      </c>
      <c r="AJ5" s="3" t="n">
        <f t="shared" si="2"/>
        <v>368565915961.16199</v>
      </c>
      <c r="AK5" s="3" t="n">
        <f t="shared" si="2"/>
        <v>357636430655.58649</v>
      </c>
      <c r="AL5" s="3" t="n">
        <f t="shared" si="2"/>
        <v>306581052342.68121</v>
      </c>
      <c r="AM5" s="3" t="n">
        <f t="shared" si="2"/>
        <v>283284360624.49951</v>
      </c>
      <c r="AN5" s="3" t="n">
        <f t="shared" si="2"/>
        <v>274184441766.62439</v>
      </c>
      <c r="AO5" s="3" t="n">
        <f t="shared" si="2"/>
        <v>298361785628.39178</v>
      </c>
      <c r="AP5" s="3" t="n">
        <f t="shared" si="2"/>
        <v>320615846805.33807</v>
      </c>
      <c r="AQ5" s="3" t="n">
        <f t="shared" si="2"/>
        <v>358955820753.45154</v>
      </c>
      <c r="AR5" s="3" t="n">
        <f t="shared" si="2"/>
        <v>383855406149.94531</v>
      </c>
      <c r="AS5" s="3" t="n">
        <f t="shared" si="2"/>
        <v>422601553302.94861</v>
      </c>
      <c r="AT5" s="3" t="n">
        <f t="shared" si="2"/>
        <v>387063929179.6571</v>
      </c>
      <c r="AU5" s="3" t="n">
        <f t="shared" si="2"/>
        <v>414243593954.13751</v>
      </c>
      <c r="AV5" s="3" t="n">
        <f t="shared" si="2"/>
        <v>456246974750.8866</v>
      </c>
      <c r="AW5" s="3" t="n">
        <v>842157000000</v>
      </c>
      <c r="AX5" s="3" t="n">
        <v>859652000000</v>
      </c>
      <c r="AY5" s="3" t="n">
        <v>877652000000</v>
      </c>
      <c r="AZ5" s="3" t="n">
        <v>896152000000</v>
      </c>
      <c r="BA5" s="3" t="n">
        <v>914952000000</v>
      </c>
      <c r="BB5" s="3" t="n">
        <v>934814000000</v>
      </c>
      <c r="BC5" s="3"/>
    </row>
    <row r="6">
      <c r="A6" s="1" t="str">
        <f t="shared" si="0"/>
        <v>Grand Total</v>
      </c>
      <c r="B6" s="1" t="str">
        <f t="shared" si="0"/>
        <v>NA</v>
      </c>
      <c r="C6" s="28"/>
      <c r="D6" s="28"/>
      <c r="E6" s="28"/>
      <c r="M6" s="21" t="s">
        <v>467</v>
      </c>
      <c r="N6" s="21" t="s">
        <v>468</v>
      </c>
      <c r="O6" s="3" t="n">
        <f t="shared" ref="O6:BB6" si="3">SUM(O2:O5)</f>
        <v>240700258810</v>
      </c>
      <c r="P6" s="3" t="n">
        <f t="shared" si="3"/>
        <v>272308387688</v>
      </c>
      <c r="Q6" s="3" t="n">
        <f t="shared" si="3"/>
        <v>246813321100</v>
      </c>
      <c r="R6" s="3" t="n">
        <f t="shared" si="3"/>
        <v>242746764284</v>
      </c>
      <c r="S6" s="3" t="n">
        <f t="shared" si="3"/>
        <v>234323805450</v>
      </c>
      <c r="T6" s="3" t="n">
        <f t="shared" si="3"/>
        <v>233184029736</v>
      </c>
      <c r="U6" s="3" t="n">
        <f t="shared" si="3"/>
        <v>236897558196</v>
      </c>
      <c r="V6" s="3" t="n">
        <f t="shared" si="3"/>
        <v>231964303758</v>
      </c>
      <c r="W6" s="3" t="n">
        <f t="shared" si="3"/>
        <v>233931764334</v>
      </c>
      <c r="X6" s="3" t="n">
        <f t="shared" si="3"/>
        <v>244370072976</v>
      </c>
      <c r="Y6" s="3" t="n">
        <f t="shared" si="3"/>
        <v>264356973012.77399</v>
      </c>
      <c r="Z6" s="3" t="n">
        <f t="shared" si="3"/>
        <v>287987277087.672</v>
      </c>
      <c r="AA6" s="3" t="n">
        <f t="shared" si="3"/>
        <v>339621042452.25598</v>
      </c>
      <c r="AB6" s="3" t="n">
        <f t="shared" si="3"/>
        <v>423066175024.67401</v>
      </c>
      <c r="AC6" s="3" t="n">
        <f t="shared" si="3"/>
        <v>459523914097.578</v>
      </c>
      <c r="AD6" s="3" t="n">
        <f t="shared" si="3"/>
        <v>531326722051.78003</v>
      </c>
      <c r="AE6" s="3" t="n">
        <f t="shared" si="3"/>
        <v>590330356221.70605</v>
      </c>
      <c r="AF6" s="3" t="n">
        <f t="shared" si="3"/>
        <v>656306961161.81799</v>
      </c>
      <c r="AG6" s="3" t="n">
        <f t="shared" si="3"/>
        <v>755976199494.80798</v>
      </c>
      <c r="AH6" s="3" t="n">
        <f t="shared" si="3"/>
        <v>763110761573.96997</v>
      </c>
      <c r="AI6" s="3" t="n">
        <f t="shared" si="3"/>
        <v>724807737682.01599</v>
      </c>
      <c r="AJ6" s="3" t="n">
        <f t="shared" si="3"/>
        <v>737131831922.32397</v>
      </c>
      <c r="AK6" s="3" t="n">
        <f t="shared" si="3"/>
        <v>715272861311.17297</v>
      </c>
      <c r="AL6" s="3" t="n">
        <f t="shared" si="3"/>
        <v>613162104685.36243</v>
      </c>
      <c r="AM6" s="3" t="n">
        <f t="shared" si="3"/>
        <v>566568721248.99902</v>
      </c>
      <c r="AN6" s="3" t="n">
        <f t="shared" si="3"/>
        <v>548368883533.24878</v>
      </c>
      <c r="AO6" s="3" t="n">
        <f t="shared" si="3"/>
        <v>596723571256.78357</v>
      </c>
      <c r="AP6" s="3" t="n">
        <f t="shared" si="3"/>
        <v>641231693610.67615</v>
      </c>
      <c r="AQ6" s="3" t="n">
        <f t="shared" si="3"/>
        <v>717911641506.90308</v>
      </c>
      <c r="AR6" s="3" t="n">
        <f t="shared" si="3"/>
        <v>767710812299.89063</v>
      </c>
      <c r="AS6" s="3" t="n">
        <f t="shared" si="3"/>
        <v>845203106605.89722</v>
      </c>
      <c r="AT6" s="3" t="n">
        <f t="shared" si="3"/>
        <v>774127858359.31421</v>
      </c>
      <c r="AU6" s="3" t="n">
        <f t="shared" si="3"/>
        <v>828487187908.27502</v>
      </c>
      <c r="AV6" s="3" t="n">
        <f t="shared" si="3"/>
        <v>912493949501.77319</v>
      </c>
      <c r="AW6" s="3" t="n">
        <f t="shared" si="3"/>
        <v>842157000000</v>
      </c>
      <c r="AX6" s="3" t="n">
        <f t="shared" si="3"/>
        <v>859652000000</v>
      </c>
      <c r="AY6" s="3" t="n">
        <f t="shared" si="3"/>
        <v>877652000000</v>
      </c>
      <c r="AZ6" s="3" t="n">
        <f t="shared" si="3"/>
        <v>896152000000</v>
      </c>
      <c r="BA6" s="3" t="n">
        <f t="shared" si="3"/>
        <v>914952000000</v>
      </c>
      <c r="BB6" s="3" t="n">
        <f t="shared" si="3"/>
        <v>934814000000</v>
      </c>
      <c r="BC6" s="3"/>
    </row>
    <row r="7"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26" t="n">
        <f>AU6/AT6-1</f>
        <v>7.0220092148821411E-2</v>
      </c>
    </row>
    <row r="8"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</row>
    <row r="10">
      <c r="A10" s="20" t="n">
        <v>1000000000</v>
      </c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"/>
      <c r="Z10" s="21"/>
      <c r="AA10" s="21"/>
      <c r="AB10" s="21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ht="30" customHeight="1"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</row>
    <row r="12">
      <c r="A12" s="10" t="n">
        <f t="shared" ref="A12:B18" si="4">M12</f>
        <v>0</v>
      </c>
      <c r="B12" s="10" t="n">
        <f t="shared" si="4"/>
        <v>0</v>
      </c>
      <c r="C12" s="22" t="n">
        <f>AN12</f>
        <v>2015</v>
      </c>
      <c r="D12" s="12" t="n">
        <f t="shared" ref="D12:F18" si="5">AT12</f>
        <v>2021</v>
      </c>
      <c r="E12" s="12" t="n">
        <f t="shared" si="5"/>
        <v>2022</v>
      </c>
      <c r="F12" s="12" t="n">
        <f>AV12</f>
        <v>2023</v>
      </c>
      <c r="G12" s="12" t="str">
        <f>D12&amp;"-"&amp;E12</f>
        <v>2021-2022</v>
      </c>
      <c r="H12" s="12" t="str">
        <f>C12&amp;"-"&amp;E12</f>
        <v>2015-2022</v>
      </c>
      <c r="I12" s="12" t="str">
        <f>F12&amp;"/"&amp;E12</f>
        <v>2023/2022</v>
      </c>
      <c r="J12" s="12" t="str">
        <f>"Share "&amp;AU12</f>
        <v>Share 2022</v>
      </c>
      <c r="K12" s="12" t="str">
        <f>"Share "&amp;AV12</f>
        <v>Share 2023</v>
      </c>
      <c r="L12" s="6"/>
      <c r="M12" s="17"/>
      <c r="N12" s="17"/>
      <c r="O12" s="21" t="n">
        <f t="shared" ref="O12:AV12" si="6">O1+0</f>
        <v>1990</v>
      </c>
      <c r="P12" s="21" t="n">
        <f t="shared" si="6"/>
        <v>1991</v>
      </c>
      <c r="Q12" s="21" t="n">
        <f t="shared" si="6"/>
        <v>1992</v>
      </c>
      <c r="R12" s="21" t="n">
        <f t="shared" si="6"/>
        <v>1993</v>
      </c>
      <c r="S12" s="21" t="n">
        <f t="shared" si="6"/>
        <v>1994</v>
      </c>
      <c r="T12" s="21" t="n">
        <f t="shared" si="6"/>
        <v>1995</v>
      </c>
      <c r="U12" s="21" t="n">
        <f t="shared" si="6"/>
        <v>1996</v>
      </c>
      <c r="V12" s="21" t="n">
        <f t="shared" si="6"/>
        <v>1997</v>
      </c>
      <c r="W12" s="21" t="n">
        <f t="shared" si="6"/>
        <v>1998</v>
      </c>
      <c r="X12" s="21" t="n">
        <f t="shared" si="6"/>
        <v>1999</v>
      </c>
      <c r="Y12" s="21" t="n">
        <f t="shared" si="6"/>
        <v>2000</v>
      </c>
      <c r="Z12" s="21" t="n">
        <f t="shared" si="6"/>
        <v>2001</v>
      </c>
      <c r="AA12" s="21" t="n">
        <f t="shared" si="6"/>
        <v>2002</v>
      </c>
      <c r="AB12" s="21" t="n">
        <f t="shared" si="6"/>
        <v>2003</v>
      </c>
      <c r="AC12" s="21" t="n">
        <f t="shared" si="6"/>
        <v>2004</v>
      </c>
      <c r="AD12" s="21" t="n">
        <f t="shared" si="6"/>
        <v>2005</v>
      </c>
      <c r="AE12" s="21" t="n">
        <f t="shared" si="6"/>
        <v>2006</v>
      </c>
      <c r="AF12" s="21" t="n">
        <f t="shared" si="6"/>
        <v>2007</v>
      </c>
      <c r="AG12" s="21" t="n">
        <f t="shared" si="6"/>
        <v>2008</v>
      </c>
      <c r="AH12" s="21" t="n">
        <f t="shared" si="6"/>
        <v>2009</v>
      </c>
      <c r="AI12" s="21" t="n">
        <f t="shared" si="6"/>
        <v>2010</v>
      </c>
      <c r="AJ12" s="21" t="n">
        <f t="shared" si="6"/>
        <v>2011</v>
      </c>
      <c r="AK12" s="21" t="n">
        <f t="shared" si="6"/>
        <v>2012</v>
      </c>
      <c r="AL12" s="21" t="n">
        <f t="shared" si="6"/>
        <v>2013</v>
      </c>
      <c r="AM12" s="21" t="n">
        <f t="shared" si="6"/>
        <v>2014</v>
      </c>
      <c r="AN12" s="21" t="n">
        <f t="shared" si="6"/>
        <v>2015</v>
      </c>
      <c r="AO12" s="21" t="n">
        <f t="shared" si="6"/>
        <v>2016</v>
      </c>
      <c r="AP12" s="21" t="n">
        <f t="shared" si="6"/>
        <v>2017</v>
      </c>
      <c r="AQ12" s="21" t="n">
        <f t="shared" si="6"/>
        <v>2018</v>
      </c>
      <c r="AR12" s="21" t="n">
        <f t="shared" si="6"/>
        <v>2019</v>
      </c>
      <c r="AS12" s="21" t="n">
        <f t="shared" si="6"/>
        <v>2020</v>
      </c>
      <c r="AT12" s="21" t="n">
        <f t="shared" si="6"/>
        <v>2021</v>
      </c>
      <c r="AU12" s="21" t="n">
        <f t="shared" si="6"/>
        <v>2022</v>
      </c>
      <c r="AV12" s="21" t="n">
        <f t="shared" si="6"/>
        <v>2023</v>
      </c>
      <c r="AW12" s="6"/>
      <c r="AX12" s="6"/>
    </row>
    <row r="13" ht="45" customHeight="1">
      <c r="A13" s="10" t="str">
        <f t="shared" si="4"/>
        <v>Contract</v>
      </c>
      <c r="B13" s="10" t="str">
        <f t="shared" si="4"/>
        <v>Obligations (includes FMS)</v>
      </c>
      <c r="C13" s="14" t="n">
        <f>AN13</f>
        <v>29.032989760659643</v>
      </c>
      <c r="D13" s="14" t="n">
        <f t="shared" si="5"/>
        <v>26.501378648396546</v>
      </c>
      <c r="E13" s="14" t="n">
        <f t="shared" si="5"/>
        <v>38.727720245064496</v>
      </c>
      <c r="F13" s="14" t="n">
        <f>AV13</f>
        <v>62.753835328470117</v>
      </c>
      <c r="G13" s="26" t="n">
        <f>(E13/D13)-1</f>
        <v>0.46134737965444295</v>
      </c>
      <c r="H13" s="26" t="n">
        <f>(E13/C13)-1</f>
        <v>0.3339211898025547</v>
      </c>
      <c r="I13" s="26" t="n">
        <f>F13/E13</f>
        <v>1.6203854740576302</v>
      </c>
      <c r="J13" s="16" t="n">
        <f t="shared" ref="J13:K17" si="7">AU22</f>
        <v>0.45325489541625574</v>
      </c>
      <c r="K13" s="16" t="n">
        <f t="shared" si="7"/>
        <v>0.42789693935948248</v>
      </c>
      <c r="L13" s="25"/>
      <c r="M13" s="17" t="str">
        <f t="shared" ref="M13:N17" si="8">M2</f>
        <v>Contract</v>
      </c>
      <c r="N13" s="17" t="str">
        <f t="shared" si="8"/>
        <v>Obligations (includes FMS)</v>
      </c>
      <c r="O13" s="7" t="n">
        <f t="shared" ref="O13:AV13" si="9">O2/VLOOKUP(O$12,deflator,2,FALSE)/1000000000</f>
        <v>0</v>
      </c>
      <c r="P13" s="7" t="n">
        <f t="shared" si="9"/>
        <v>0</v>
      </c>
      <c r="Q13" s="7" t="n">
        <f t="shared" si="9"/>
        <v>0</v>
      </c>
      <c r="R13" s="7" t="n">
        <f t="shared" si="9"/>
        <v>0</v>
      </c>
      <c r="S13" s="7" t="n">
        <f t="shared" si="9"/>
        <v>0</v>
      </c>
      <c r="T13" s="7" t="n">
        <f t="shared" si="9"/>
        <v>0</v>
      </c>
      <c r="U13" s="7" t="n">
        <f t="shared" si="9"/>
        <v>0</v>
      </c>
      <c r="V13" s="7" t="n">
        <f t="shared" si="9"/>
        <v>0</v>
      </c>
      <c r="W13" s="7" t="n">
        <f t="shared" si="9"/>
        <v>0</v>
      </c>
      <c r="X13" s="7" t="n">
        <f t="shared" si="9"/>
        <v>0</v>
      </c>
      <c r="Y13" s="7" t="n">
        <f t="shared" si="9"/>
        <v>0</v>
      </c>
      <c r="Z13" s="7" t="n">
        <f t="shared" si="9"/>
        <v>0</v>
      </c>
      <c r="AA13" s="7" t="n">
        <f t="shared" si="9"/>
        <v>0</v>
      </c>
      <c r="AB13" s="7" t="n">
        <f t="shared" si="9"/>
        <v>0</v>
      </c>
      <c r="AC13" s="7" t="n">
        <f t="shared" si="9"/>
        <v>0</v>
      </c>
      <c r="AD13" s="7" t="n">
        <f t="shared" si="9"/>
        <v>0</v>
      </c>
      <c r="AE13" s="7" t="n">
        <f t="shared" si="9"/>
        <v>0</v>
      </c>
      <c r="AF13" s="7" t="n">
        <f t="shared" si="9"/>
        <v>0</v>
      </c>
      <c r="AG13" s="7" t="n">
        <f t="shared" si="9"/>
        <v>0</v>
      </c>
      <c r="AH13" s="7" t="n">
        <f t="shared" si="9"/>
        <v>0</v>
      </c>
      <c r="AI13" s="7" t="n">
        <f t="shared" si="9"/>
        <v>0</v>
      </c>
      <c r="AJ13" s="7" t="n">
        <f t="shared" si="9"/>
        <v>0</v>
      </c>
      <c r="AK13" s="7" t="n">
        <f t="shared" si="9"/>
        <v>34.966239155018584</v>
      </c>
      <c r="AL13" s="7" t="n">
        <f t="shared" si="9"/>
        <v>24.878798351287784</v>
      </c>
      <c r="AM13" s="29" t="n">
        <f t="shared" si="9"/>
        <v>19.186059433946468</v>
      </c>
      <c r="AN13" s="7" t="n">
        <f t="shared" si="9"/>
        <v>29.032989760659643</v>
      </c>
      <c r="AO13" s="7" t="n">
        <f t="shared" si="9"/>
        <v>40.073470966183976</v>
      </c>
      <c r="AP13" s="7" t="n">
        <f t="shared" si="9"/>
        <v>36.271896914591458</v>
      </c>
      <c r="AQ13" s="7" t="n">
        <f t="shared" si="9"/>
        <v>39.75327541518763</v>
      </c>
      <c r="AR13" s="7" t="n">
        <f t="shared" si="9"/>
        <v>42.976679986629399</v>
      </c>
      <c r="AS13" s="29" t="n">
        <f t="shared" si="9"/>
        <v>55.373843092080442</v>
      </c>
      <c r="AT13" s="29" t="n">
        <f t="shared" si="9"/>
        <v>26.501378648396546</v>
      </c>
      <c r="AU13" s="29" t="n">
        <f t="shared" si="9"/>
        <v>38.727720245064496</v>
      </c>
      <c r="AV13" s="29" t="n">
        <f t="shared" si="9"/>
        <v>62.753835328470117</v>
      </c>
      <c r="AW13" s="25"/>
      <c r="AX13" s="25"/>
    </row>
    <row r="14">
      <c r="A14" s="10" t="str">
        <f t="shared" si="4"/>
        <v>Contract</v>
      </c>
      <c r="B14" s="10" t="str">
        <f t="shared" si="4"/>
        <v>Obligations (no FMS)</v>
      </c>
      <c r="C14" s="14" t="n">
        <f t="shared" ref="C14:C18" si="10">AN14</f>
        <v>299.82937898650312</v>
      </c>
      <c r="D14" s="14" t="n">
        <f t="shared" si="5"/>
        <v>387.38127926606677</v>
      </c>
      <c r="E14" s="14" t="n">
        <f t="shared" si="5"/>
        <v>375.51587370907299</v>
      </c>
      <c r="F14" s="14" t="n">
        <f t="shared" si="5"/>
        <v>372.41378981119254</v>
      </c>
      <c r="G14" s="26" t="n">
        <f t="shared" ref="G14:G18" si="11">(E14/D14)-1</f>
        <v>-3.0629785671300369E-2</v>
      </c>
      <c r="H14" s="26" t="n">
        <f t="shared" ref="H14:H18" si="12">(E14/C14)-1</f>
        <v>0.2524318830209662</v>
      </c>
      <c r="I14" s="26" t="n">
        <f t="shared" ref="I14:I18" si="13">F14/E14</f>
        <v>0.99173914043302536</v>
      </c>
      <c r="J14" s="16" t="n">
        <f t="shared" si="7"/>
        <v>0</v>
      </c>
      <c r="K14" s="16" t="n">
        <f t="shared" si="7"/>
        <v>0</v>
      </c>
      <c r="L14" s="25"/>
      <c r="M14" s="17" t="str">
        <f t="shared" si="8"/>
        <v>Contract</v>
      </c>
      <c r="N14" s="17" t="str">
        <f t="shared" si="8"/>
        <v>Obligations (no FMS)</v>
      </c>
      <c r="O14" s="7" t="n">
        <f t="shared" ref="O14:AV14" si="14">O3/VLOOKUP(O$12,deflator,2,FALSE)/1000000000</f>
        <v>0</v>
      </c>
      <c r="P14" s="7" t="n">
        <f t="shared" si="14"/>
        <v>0</v>
      </c>
      <c r="Q14" s="7" t="n">
        <f t="shared" si="14"/>
        <v>0</v>
      </c>
      <c r="R14" s="7" t="n">
        <f t="shared" si="14"/>
        <v>0</v>
      </c>
      <c r="S14" s="7" t="n">
        <f t="shared" si="14"/>
        <v>0</v>
      </c>
      <c r="T14" s="7" t="n">
        <f t="shared" si="14"/>
        <v>0</v>
      </c>
      <c r="U14" s="7" t="n">
        <f t="shared" si="14"/>
        <v>0</v>
      </c>
      <c r="V14" s="7" t="n">
        <f t="shared" si="14"/>
        <v>0</v>
      </c>
      <c r="W14" s="7" t="n">
        <f t="shared" si="14"/>
        <v>0</v>
      </c>
      <c r="X14" s="7" t="n">
        <f t="shared" si="14"/>
        <v>0</v>
      </c>
      <c r="Y14" s="7" t="n">
        <f t="shared" si="14"/>
        <v>0</v>
      </c>
      <c r="Z14" s="7" t="n">
        <f t="shared" si="14"/>
        <v>0</v>
      </c>
      <c r="AA14" s="7" t="n">
        <f t="shared" si="14"/>
        <v>0</v>
      </c>
      <c r="AB14" s="7" t="n">
        <f t="shared" si="14"/>
        <v>0</v>
      </c>
      <c r="AC14" s="7" t="n">
        <f t="shared" si="14"/>
        <v>0</v>
      </c>
      <c r="AD14" s="7" t="n">
        <f t="shared" si="14"/>
        <v>0</v>
      </c>
      <c r="AE14" s="7" t="n">
        <f t="shared" si="14"/>
        <v>0</v>
      </c>
      <c r="AF14" s="7" t="n">
        <f t="shared" si="14"/>
        <v>0</v>
      </c>
      <c r="AG14" s="7" t="n">
        <f t="shared" si="14"/>
        <v>0</v>
      </c>
      <c r="AH14" s="7" t="n">
        <f t="shared" si="14"/>
        <v>0</v>
      </c>
      <c r="AI14" s="7" t="n">
        <f t="shared" si="14"/>
        <v>0</v>
      </c>
      <c r="AJ14" s="7" t="n">
        <f t="shared" si="14"/>
        <v>0</v>
      </c>
      <c r="AK14" s="7" t="n">
        <f t="shared" si="14"/>
        <v>415.40531788363057</v>
      </c>
      <c r="AL14" s="7" t="n">
        <f t="shared" si="14"/>
        <v>354.26047204398088</v>
      </c>
      <c r="AM14" s="7" t="n">
        <f t="shared" si="14"/>
        <v>324.49409028505494</v>
      </c>
      <c r="AN14" s="7" t="n">
        <f t="shared" si="14"/>
        <v>299.82937898650312</v>
      </c>
      <c r="AO14" s="7" t="n">
        <f t="shared" si="14"/>
        <v>314.85473312221211</v>
      </c>
      <c r="AP14" s="7" t="n">
        <f t="shared" si="14"/>
        <v>338.43950548293253</v>
      </c>
      <c r="AQ14" s="7" t="n">
        <f t="shared" si="14"/>
        <v>370.14250353676772</v>
      </c>
      <c r="AR14" s="7" t="n">
        <f t="shared" si="14"/>
        <v>386.93181614384298</v>
      </c>
      <c r="AS14" s="7" t="n">
        <f t="shared" si="14"/>
        <v>411.69841982246118</v>
      </c>
      <c r="AT14" s="7" t="n">
        <f t="shared" si="14"/>
        <v>387.38127926606677</v>
      </c>
      <c r="AU14" s="7" t="n">
        <f t="shared" si="14"/>
        <v>375.51587370907299</v>
      </c>
      <c r="AV14" s="7" t="n">
        <f t="shared" si="14"/>
        <v>372.41378981119254</v>
      </c>
      <c r="AW14" s="25"/>
      <c r="AX14" s="25"/>
    </row>
    <row r="15">
      <c r="A15" s="10" t="str">
        <f t="shared" si="4"/>
        <v>Contract</v>
      </c>
      <c r="B15" s="10" t="str">
        <f t="shared" si="4"/>
        <v>Obligations (reliable
FMS labels not available)</v>
      </c>
      <c r="C15" s="14" t="n">
        <f t="shared" si="10"/>
        <v>7.4928597905862425E-3</v>
      </c>
      <c r="D15" s="14" t="n">
        <f t="shared" si="5"/>
        <v>0</v>
      </c>
      <c r="E15" s="14" t="n">
        <f t="shared" si="5"/>
        <v>0</v>
      </c>
      <c r="F15" s="14" t="n">
        <f t="shared" si="5"/>
        <v>0</v>
      </c>
      <c r="G15" s="26" t="e">
        <f t="shared" si="11"/>
        <v>#DIV/0!</v>
      </c>
      <c r="H15" s="26" t="n">
        <f t="shared" si="12"/>
        <v>-1</v>
      </c>
      <c r="I15" s="26" t="e">
        <f t="shared" si="13"/>
        <v>#DIV/0!</v>
      </c>
      <c r="J15" s="16" t="n">
        <f t="shared" si="7"/>
        <v>0</v>
      </c>
      <c r="K15" s="16" t="n">
        <f t="shared" si="7"/>
        <v>0</v>
      </c>
      <c r="M15" s="17" t="str">
        <f t="shared" si="8"/>
        <v>Contract</v>
      </c>
      <c r="N15" s="17" t="str">
        <f t="shared" si="8"/>
        <v>Obligations (reliable
FMS labels not available)</v>
      </c>
      <c r="O15" s="7" t="n">
        <f t="shared" ref="O15:AV15" si="15">O4/VLOOKUP(O$12,deflator,2,FALSE)/1000000000</f>
        <v>239.19968123054471</v>
      </c>
      <c r="P15" s="7" t="n">
        <f t="shared" si="15"/>
        <v>261.29072911994291</v>
      </c>
      <c r="Q15" s="7" t="n">
        <f t="shared" si="15"/>
        <v>231.05264270919878</v>
      </c>
      <c r="R15" s="7" t="n">
        <f t="shared" si="15"/>
        <v>222.03007008275242</v>
      </c>
      <c r="S15" s="7" t="n">
        <f t="shared" si="15"/>
        <v>209.75545071641369</v>
      </c>
      <c r="T15" s="7" t="n">
        <f t="shared" si="15"/>
        <v>204.40529624658194</v>
      </c>
      <c r="U15" s="7" t="n">
        <f t="shared" si="15"/>
        <v>203.82966328577427</v>
      </c>
      <c r="V15" s="7" t="n">
        <f t="shared" si="15"/>
        <v>196.10140143807629</v>
      </c>
      <c r="W15" s="7" t="n">
        <f t="shared" si="15"/>
        <v>195.32573317812</v>
      </c>
      <c r="X15" s="7" t="n">
        <f t="shared" si="15"/>
        <v>201.52929472562869</v>
      </c>
      <c r="Y15" s="7" t="n">
        <f t="shared" si="15"/>
        <v>213.56475258137834</v>
      </c>
      <c r="Z15" s="7" t="n">
        <f t="shared" si="15"/>
        <v>227.14667307963074</v>
      </c>
      <c r="AA15" s="7" t="n">
        <f t="shared" si="15"/>
        <v>263.70993880780054</v>
      </c>
      <c r="AB15" s="7" t="n">
        <f t="shared" si="15"/>
        <v>322.34222801478438</v>
      </c>
      <c r="AC15" s="7" t="n">
        <f t="shared" si="15"/>
        <v>341.7661616284463</v>
      </c>
      <c r="AD15" s="7" t="n">
        <f t="shared" si="15"/>
        <v>383.5261613914318</v>
      </c>
      <c r="AE15" s="7" t="n">
        <f t="shared" si="15"/>
        <v>412.6807023472104</v>
      </c>
      <c r="AF15" s="7" t="n">
        <f t="shared" si="15"/>
        <v>446.55681657988907</v>
      </c>
      <c r="AG15" s="7" t="n">
        <f t="shared" si="15"/>
        <v>503.8640984600907</v>
      </c>
      <c r="AH15" s="7" t="n">
        <f t="shared" si="15"/>
        <v>503.50276780955329</v>
      </c>
      <c r="AI15" s="7" t="n">
        <f t="shared" si="15"/>
        <v>474.10678563496941</v>
      </c>
      <c r="AJ15" s="7" t="n">
        <f t="shared" si="15"/>
        <v>472.64262500767103</v>
      </c>
      <c r="AK15" s="7" t="n">
        <f t="shared" si="15"/>
        <v>0</v>
      </c>
      <c r="AL15" s="7" t="n">
        <f t="shared" si="15"/>
        <v>0</v>
      </c>
      <c r="AM15" s="7" t="n">
        <f t="shared" si="15"/>
        <v>0</v>
      </c>
      <c r="AN15" s="7" t="n">
        <f t="shared" si="15"/>
        <v>7.4928597905862425E-3</v>
      </c>
      <c r="AO15" s="7" t="n">
        <f t="shared" si="15"/>
        <v>0</v>
      </c>
      <c r="AP15" s="7" t="n">
        <f t="shared" si="15"/>
        <v>0</v>
      </c>
      <c r="AQ15" s="7" t="n">
        <f t="shared" si="15"/>
        <v>0</v>
      </c>
      <c r="AR15" s="7" t="n">
        <f t="shared" si="15"/>
        <v>0</v>
      </c>
      <c r="AS15" s="7" t="n">
        <f t="shared" si="15"/>
        <v>0</v>
      </c>
      <c r="AT15" s="7" t="n">
        <f t="shared" si="15"/>
        <v>0</v>
      </c>
      <c r="AU15" s="7" t="n">
        <f t="shared" si="15"/>
        <v>0</v>
      </c>
      <c r="AV15" s="7" t="n">
        <f t="shared" si="15"/>
        <v>0</v>
      </c>
    </row>
    <row r="16">
      <c r="A16" s="10" t="str">
        <f t="shared" si="4"/>
        <v>Grand Total</v>
      </c>
      <c r="B16" s="10" t="str">
        <f t="shared" si="4"/>
        <v>NA</v>
      </c>
      <c r="C16" s="14" t="n">
        <f t="shared" si="10"/>
        <v>328.86986160695335</v>
      </c>
      <c r="D16" s="8" t="n">
        <f t="shared" si="5"/>
        <v>413.88265791446332</v>
      </c>
      <c r="E16" s="8" t="n">
        <f t="shared" si="5"/>
        <v>414.24359395413751</v>
      </c>
      <c r="F16" s="8" t="n">
        <f t="shared" si="5"/>
        <v>435.16762513966273</v>
      </c>
      <c r="G16" s="5" t="n">
        <f t="shared" si="11"/>
        <v>8.7207335889094573E-4</v>
      </c>
      <c r="H16" s="5" t="n">
        <f t="shared" si="12"/>
        <v>0.25959731283986742</v>
      </c>
      <c r="I16" s="5" t="n">
        <f t="shared" si="13"/>
        <v>1.0505114176559645</v>
      </c>
      <c r="J16" s="16" t="n">
        <f t="shared" si="7"/>
        <v>0</v>
      </c>
      <c r="K16" s="16" t="n">
        <f t="shared" si="7"/>
        <v>0</v>
      </c>
      <c r="M16" s="17" t="str">
        <f t="shared" si="8"/>
        <v>Grand Total</v>
      </c>
      <c r="N16" s="17" t="str">
        <f t="shared" si="8"/>
        <v>NA</v>
      </c>
      <c r="O16" s="7" t="n">
        <f t="shared" ref="O16:AV16" si="16">O5/VLOOKUP(O$12,deflator,2,FALSE)/1000000000</f>
        <v>239.19968123054471</v>
      </c>
      <c r="P16" s="7" t="n">
        <f t="shared" si="16"/>
        <v>261.29072911994291</v>
      </c>
      <c r="Q16" s="7" t="n">
        <f t="shared" si="16"/>
        <v>231.05264270919878</v>
      </c>
      <c r="R16" s="7" t="n">
        <f t="shared" si="16"/>
        <v>222.03007008275242</v>
      </c>
      <c r="S16" s="7" t="n">
        <f t="shared" si="16"/>
        <v>209.75545071641369</v>
      </c>
      <c r="T16" s="7" t="n">
        <f t="shared" si="16"/>
        <v>204.40529624658194</v>
      </c>
      <c r="U16" s="7" t="n">
        <f t="shared" si="16"/>
        <v>203.82966328577427</v>
      </c>
      <c r="V16" s="7" t="n">
        <f t="shared" si="16"/>
        <v>196.10140143807629</v>
      </c>
      <c r="W16" s="7" t="n">
        <f t="shared" si="16"/>
        <v>195.32573317812</v>
      </c>
      <c r="X16" s="7" t="n">
        <f t="shared" si="16"/>
        <v>201.52929472562869</v>
      </c>
      <c r="Y16" s="7" t="n">
        <f t="shared" si="16"/>
        <v>213.56475258137834</v>
      </c>
      <c r="Z16" s="7" t="n">
        <f t="shared" si="16"/>
        <v>227.14667307963074</v>
      </c>
      <c r="AA16" s="7" t="n">
        <f t="shared" si="16"/>
        <v>263.70993880780054</v>
      </c>
      <c r="AB16" s="7" t="n">
        <f t="shared" si="16"/>
        <v>322.34222801478438</v>
      </c>
      <c r="AC16" s="7" t="n">
        <f t="shared" si="16"/>
        <v>341.7661616284463</v>
      </c>
      <c r="AD16" s="7" t="n">
        <f t="shared" si="16"/>
        <v>383.5261613914318</v>
      </c>
      <c r="AE16" s="7" t="n">
        <f t="shared" si="16"/>
        <v>412.6807023472104</v>
      </c>
      <c r="AF16" s="7" t="n">
        <f t="shared" si="16"/>
        <v>446.55681657988907</v>
      </c>
      <c r="AG16" s="7" t="n">
        <f t="shared" si="16"/>
        <v>503.8640984600907</v>
      </c>
      <c r="AH16" s="7" t="n">
        <f t="shared" si="16"/>
        <v>503.50276780955329</v>
      </c>
      <c r="AI16" s="7" t="n">
        <f t="shared" si="16"/>
        <v>474.10678563496941</v>
      </c>
      <c r="AJ16" s="7" t="n">
        <f t="shared" si="16"/>
        <v>472.64262500767103</v>
      </c>
      <c r="AK16" s="7" t="n">
        <f t="shared" si="16"/>
        <v>450.37155703864914</v>
      </c>
      <c r="AL16" s="7" t="n">
        <f t="shared" si="16"/>
        <v>379.13927039526868</v>
      </c>
      <c r="AM16" s="7" t="n">
        <f t="shared" si="16"/>
        <v>343.68014971900141</v>
      </c>
      <c r="AN16" s="7" t="n">
        <f t="shared" si="16"/>
        <v>328.86986160695335</v>
      </c>
      <c r="AO16" s="7" t="n">
        <f t="shared" si="16"/>
        <v>354.92820408839606</v>
      </c>
      <c r="AP16" s="7" t="n">
        <f t="shared" si="16"/>
        <v>374.71140239752407</v>
      </c>
      <c r="AQ16" s="7" t="n">
        <f t="shared" si="16"/>
        <v>409.89577895195532</v>
      </c>
      <c r="AR16" s="7" t="n">
        <f t="shared" si="16"/>
        <v>429.90849613047243</v>
      </c>
      <c r="AS16" s="7" t="n">
        <f t="shared" si="16"/>
        <v>467.07226291454162</v>
      </c>
      <c r="AT16" s="7" t="n">
        <f t="shared" si="16"/>
        <v>413.88265791446332</v>
      </c>
      <c r="AU16" s="7" t="n">
        <f t="shared" si="16"/>
        <v>414.24359395413751</v>
      </c>
      <c r="AV16" s="7" t="n">
        <f t="shared" si="16"/>
        <v>435.16762513966273</v>
      </c>
    </row>
    <row r="17">
      <c r="A17" s="10" t="str">
        <f t="shared" si="4"/>
        <v>Grand Total</v>
      </c>
      <c r="B17" s="10" t="str">
        <f t="shared" si="4"/>
        <v>NA</v>
      </c>
      <c r="C17" s="14" t="n">
        <f t="shared" si="10"/>
        <v>657.7397232139067</v>
      </c>
      <c r="D17" s="8" t="n">
        <f t="shared" si="5"/>
        <v>827.76531582892665</v>
      </c>
      <c r="E17" s="8" t="n">
        <f t="shared" si="5"/>
        <v>828.48718790827502</v>
      </c>
      <c r="F17" s="14" t="n">
        <f t="shared" si="5"/>
        <v>870.33525027932546</v>
      </c>
      <c r="G17" s="5" t="n">
        <f t="shared" si="11"/>
        <v>8.7207335889094573E-4</v>
      </c>
      <c r="H17" s="5" t="n">
        <f t="shared" si="12"/>
        <v>0.25959731283986742</v>
      </c>
      <c r="I17" s="26" t="n">
        <f t="shared" si="13"/>
        <v>1.0505114176559645</v>
      </c>
      <c r="J17" s="16" t="n">
        <f t="shared" si="7"/>
        <v>0</v>
      </c>
      <c r="K17" s="16" t="n">
        <f t="shared" si="7"/>
        <v>0</v>
      </c>
      <c r="L17" s="25"/>
      <c r="M17" s="17" t="str">
        <f t="shared" si="8"/>
        <v>Grand Total</v>
      </c>
      <c r="N17" s="17" t="str">
        <f t="shared" si="8"/>
        <v>NA</v>
      </c>
      <c r="O17" s="7" t="n">
        <f t="shared" ref="O17:X17" si="17">IF(O6="","",O6/VLOOKUP(O$12,deflator,2,FALSE)/$A$10)</f>
        <v>478.39936246108942</v>
      </c>
      <c r="P17" s="7" t="n">
        <f t="shared" si="17"/>
        <v>522.58145823988582</v>
      </c>
      <c r="Q17" s="7" t="n">
        <f t="shared" si="17"/>
        <v>462.10528541839756</v>
      </c>
      <c r="R17" s="7" t="n">
        <f t="shared" si="17"/>
        <v>444.06014016550483</v>
      </c>
      <c r="S17" s="7" t="n">
        <f t="shared" si="17"/>
        <v>419.51090143282738</v>
      </c>
      <c r="T17" s="7" t="n">
        <f t="shared" si="17"/>
        <v>408.81059249316388</v>
      </c>
      <c r="U17" s="7" t="n">
        <f t="shared" si="17"/>
        <v>407.65932657154855</v>
      </c>
      <c r="V17" s="7" t="n">
        <f t="shared" si="17"/>
        <v>392.20280287615259</v>
      </c>
      <c r="W17" s="7" t="n">
        <f t="shared" si="17"/>
        <v>390.65146635624001</v>
      </c>
      <c r="X17" s="7" t="n">
        <f t="shared" si="17"/>
        <v>403.05858945125738</v>
      </c>
      <c r="Y17" s="7" t="n">
        <f t="shared" ref="Y17:AV17" si="18">Y6/VLOOKUP(Y$12,deflator,2,FALSE)/1000000000</f>
        <v>427.12950516275669</v>
      </c>
      <c r="Z17" s="7" t="n">
        <f t="shared" si="18"/>
        <v>454.29334615926149</v>
      </c>
      <c r="AA17" s="7" t="n">
        <f t="shared" si="18"/>
        <v>527.41987761560108</v>
      </c>
      <c r="AB17" s="7" t="n">
        <f t="shared" si="18"/>
        <v>644.68445602956876</v>
      </c>
      <c r="AC17" s="7" t="n">
        <f t="shared" si="18"/>
        <v>683.5323232568926</v>
      </c>
      <c r="AD17" s="7" t="n">
        <f t="shared" si="18"/>
        <v>767.0523227828636</v>
      </c>
      <c r="AE17" s="7" t="n">
        <f t="shared" si="18"/>
        <v>825.3614046944208</v>
      </c>
      <c r="AF17" s="7" t="n">
        <f t="shared" si="18"/>
        <v>893.11363315977815</v>
      </c>
      <c r="AG17" s="7" t="n">
        <f t="shared" si="18"/>
        <v>1007.7281969201814</v>
      </c>
      <c r="AH17" s="7" t="n">
        <f t="shared" si="18"/>
        <v>1007.0055356191066</v>
      </c>
      <c r="AI17" s="7" t="n">
        <f t="shared" si="18"/>
        <v>948.21357126993883</v>
      </c>
      <c r="AJ17" s="7" t="n">
        <f t="shared" si="18"/>
        <v>945.28525001534206</v>
      </c>
      <c r="AK17" s="7" t="n">
        <f t="shared" si="18"/>
        <v>900.74311407729829</v>
      </c>
      <c r="AL17" s="7" t="n">
        <f t="shared" si="18"/>
        <v>758.27854079053736</v>
      </c>
      <c r="AM17" s="7" t="n">
        <f t="shared" si="18"/>
        <v>687.36029943800281</v>
      </c>
      <c r="AN17" s="7" t="n">
        <f t="shared" si="18"/>
        <v>657.7397232139067</v>
      </c>
      <c r="AO17" s="7" t="n">
        <f t="shared" si="18"/>
        <v>709.85640817679212</v>
      </c>
      <c r="AP17" s="7" t="n">
        <f t="shared" si="18"/>
        <v>749.42280479504814</v>
      </c>
      <c r="AQ17" s="7" t="n">
        <f t="shared" si="18"/>
        <v>819.79155790391064</v>
      </c>
      <c r="AR17" s="7" t="n">
        <f t="shared" si="18"/>
        <v>859.81699226094486</v>
      </c>
      <c r="AS17" s="29" t="n">
        <f t="shared" si="18"/>
        <v>934.14452582908325</v>
      </c>
      <c r="AT17" s="7" t="n">
        <f t="shared" si="18"/>
        <v>827.76531582892665</v>
      </c>
      <c r="AU17" s="7" t="n">
        <f t="shared" si="18"/>
        <v>828.48718790827502</v>
      </c>
      <c r="AV17" s="7" t="n">
        <f t="shared" si="18"/>
        <v>870.33525027932546</v>
      </c>
      <c r="AW17" s="30"/>
      <c r="AX17" s="30"/>
    </row>
    <row r="18">
      <c r="A18" s="10" t="str">
        <f t="shared" si="4"/>
        <v>Percentage</v>
      </c>
      <c r="B18" s="10" t="n">
        <f t="shared" si="4"/>
        <v>0</v>
      </c>
      <c r="C18" s="25" t="n">
        <f t="shared" si="10"/>
        <v>2</v>
      </c>
      <c r="D18" s="25" t="n">
        <f t="shared" si="5"/>
        <v>2</v>
      </c>
      <c r="E18" s="25" t="n">
        <f t="shared" si="5"/>
        <v>2</v>
      </c>
      <c r="F18" s="14" t="n">
        <f t="shared" si="5"/>
        <v>0</v>
      </c>
      <c r="G18" s="26" t="n">
        <f t="shared" si="11"/>
        <v>0</v>
      </c>
      <c r="H18" s="26" t="n">
        <f t="shared" si="12"/>
        <v>0</v>
      </c>
      <c r="I18" s="26" t="n">
        <f t="shared" si="13"/>
        <v>0</v>
      </c>
      <c r="J18" s="16" t="n">
        <f>AU28</f>
        <v>0</v>
      </c>
      <c r="K18" s="16" t="n">
        <f>AV28</f>
        <v>0</v>
      </c>
      <c r="M18" s="21" t="s">
        <v>35</v>
      </c>
      <c r="N18" s="21"/>
      <c r="O18" s="27" t="n">
        <f>O17/O16</f>
        <v>2</v>
      </c>
      <c r="P18" s="27" t="n">
        <f t="shared" ref="P18:AU18" si="19">P17/P16</f>
        <v>2</v>
      </c>
      <c r="Q18" s="27" t="n">
        <f t="shared" si="19"/>
        <v>2</v>
      </c>
      <c r="R18" s="27" t="n">
        <f t="shared" si="19"/>
        <v>2</v>
      </c>
      <c r="S18" s="27" t="n">
        <f t="shared" si="19"/>
        <v>2</v>
      </c>
      <c r="T18" s="27" t="n">
        <f t="shared" si="19"/>
        <v>2</v>
      </c>
      <c r="U18" s="27" t="n">
        <f t="shared" si="19"/>
        <v>2</v>
      </c>
      <c r="V18" s="27" t="n">
        <f t="shared" si="19"/>
        <v>2</v>
      </c>
      <c r="W18" s="27" t="n">
        <f t="shared" si="19"/>
        <v>2</v>
      </c>
      <c r="X18" s="27" t="n">
        <f t="shared" si="19"/>
        <v>2</v>
      </c>
      <c r="Y18" s="27" t="n">
        <f t="shared" si="19"/>
        <v>2</v>
      </c>
      <c r="Z18" s="27" t="n">
        <f t="shared" si="19"/>
        <v>2</v>
      </c>
      <c r="AA18" s="27" t="n">
        <f t="shared" si="19"/>
        <v>2</v>
      </c>
      <c r="AB18" s="27" t="n">
        <f t="shared" si="19"/>
        <v>2</v>
      </c>
      <c r="AC18" s="27" t="n">
        <f t="shared" si="19"/>
        <v>2</v>
      </c>
      <c r="AD18" s="27" t="n">
        <f t="shared" si="19"/>
        <v>2</v>
      </c>
      <c r="AE18" s="27" t="n">
        <f t="shared" si="19"/>
        <v>2</v>
      </c>
      <c r="AF18" s="27" t="n">
        <f t="shared" si="19"/>
        <v>2</v>
      </c>
      <c r="AG18" s="27" t="n">
        <f t="shared" si="19"/>
        <v>2</v>
      </c>
      <c r="AH18" s="27" t="n">
        <f t="shared" si="19"/>
        <v>2</v>
      </c>
      <c r="AI18" s="27" t="n">
        <f t="shared" si="19"/>
        <v>2</v>
      </c>
      <c r="AJ18" s="27" t="n">
        <f t="shared" si="19"/>
        <v>2</v>
      </c>
      <c r="AK18" s="27" t="n">
        <f t="shared" si="19"/>
        <v>2</v>
      </c>
      <c r="AL18" s="27" t="n">
        <f t="shared" si="19"/>
        <v>2</v>
      </c>
      <c r="AM18" s="27" t="n">
        <f t="shared" si="19"/>
        <v>2</v>
      </c>
      <c r="AN18" s="27" t="n">
        <f t="shared" si="19"/>
        <v>2</v>
      </c>
      <c r="AO18" s="27" t="n">
        <f t="shared" si="19"/>
        <v>2</v>
      </c>
      <c r="AP18" s="27" t="n">
        <f t="shared" si="19"/>
        <v>2</v>
      </c>
      <c r="AQ18" s="27" t="n">
        <f t="shared" si="19"/>
        <v>2</v>
      </c>
      <c r="AR18" s="27" t="n">
        <f t="shared" si="19"/>
        <v>2</v>
      </c>
      <c r="AS18" s="27" t="n">
        <f t="shared" si="19"/>
        <v>2</v>
      </c>
      <c r="AT18" s="27" t="n">
        <f t="shared" si="19"/>
        <v>2</v>
      </c>
      <c r="AU18" s="27" t="n">
        <f t="shared" si="19"/>
        <v>2</v>
      </c>
      <c r="AV18" s="27"/>
    </row>
    <row r="19"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"/>
      <c r="Z19" s="21"/>
      <c r="AA19" s="21"/>
      <c r="AB19" s="21"/>
    </row>
    <row r="20"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"/>
      <c r="Z20" s="21"/>
      <c r="AA20" s="21"/>
      <c r="AB20" s="21"/>
    </row>
    <row r="21" ht="30" customHeight="1">
      <c r="A21" s="24" t="str">
        <f>M21</f>
        <v>Contract</v>
      </c>
      <c r="B21" s="24" t="str">
        <f t="shared" ref="B21:B25" si="20">N21</f>
        <v>Obligations (includes FMS)</v>
      </c>
      <c r="M21" s="31" t="str">
        <f>M13</f>
        <v>Contract</v>
      </c>
      <c r="N21" s="31" t="str">
        <f t="shared" ref="N21:N23" si="21">N13</f>
        <v>Obligations (includes FMS)</v>
      </c>
      <c r="O21" s="23" t="n">
        <f>O13/O$17</f>
        <v>0</v>
      </c>
      <c r="P21" s="23" t="n">
        <f t="shared" ref="P21:AS21" si="22">P13/P$17</f>
        <v>0</v>
      </c>
      <c r="Q21" s="23" t="n">
        <f t="shared" si="22"/>
        <v>0</v>
      </c>
      <c r="R21" s="23" t="n">
        <f t="shared" si="22"/>
        <v>0</v>
      </c>
      <c r="S21" s="23" t="n">
        <f t="shared" si="22"/>
        <v>0</v>
      </c>
      <c r="T21" s="23" t="n">
        <f t="shared" si="22"/>
        <v>0</v>
      </c>
      <c r="U21" s="23" t="n">
        <f t="shared" si="22"/>
        <v>0</v>
      </c>
      <c r="V21" s="23" t="n">
        <f t="shared" si="22"/>
        <v>0</v>
      </c>
      <c r="W21" s="23" t="n">
        <f t="shared" si="22"/>
        <v>0</v>
      </c>
      <c r="X21" s="23" t="n">
        <f t="shared" si="22"/>
        <v>0</v>
      </c>
      <c r="Y21" s="23" t="n">
        <f t="shared" si="22"/>
        <v>0</v>
      </c>
      <c r="Z21" s="23" t="n">
        <f t="shared" si="22"/>
        <v>0</v>
      </c>
      <c r="AA21" s="23" t="n">
        <f t="shared" si="22"/>
        <v>0</v>
      </c>
      <c r="AB21" s="23" t="n">
        <f t="shared" si="22"/>
        <v>0</v>
      </c>
      <c r="AC21" s="23" t="n">
        <f t="shared" si="22"/>
        <v>0</v>
      </c>
      <c r="AD21" s="23" t="n">
        <f t="shared" si="22"/>
        <v>0</v>
      </c>
      <c r="AE21" s="23" t="n">
        <f t="shared" si="22"/>
        <v>0</v>
      </c>
      <c r="AF21" s="23" t="n">
        <f t="shared" si="22"/>
        <v>0</v>
      </c>
      <c r="AG21" s="23" t="n">
        <f t="shared" si="22"/>
        <v>0</v>
      </c>
      <c r="AH21" s="23" t="n">
        <f t="shared" si="22"/>
        <v>0</v>
      </c>
      <c r="AI21" s="23" t="n">
        <f t="shared" si="22"/>
        <v>0</v>
      </c>
      <c r="AJ21" s="23" t="n">
        <f t="shared" si="22"/>
        <v>0</v>
      </c>
      <c r="AK21" s="23" t="n">
        <f t="shared" si="22"/>
        <v>3.8819324409531834E-2</v>
      </c>
      <c r="AL21" s="23" t="n">
        <f t="shared" si="22"/>
        <v>3.2809577237080438E-2</v>
      </c>
      <c r="AM21" s="23" t="n">
        <f t="shared" si="22"/>
        <v>2.7912667417122155E-2</v>
      </c>
      <c r="AN21" s="23" t="n">
        <f t="shared" si="22"/>
        <v>4.4140544862937649E-2</v>
      </c>
      <c r="AO21" s="23" t="n">
        <f t="shared" si="22"/>
        <v>5.6452925555901361E-2</v>
      </c>
      <c r="AP21" s="23" t="n">
        <f t="shared" si="22"/>
        <v>4.8399777378686899E-2</v>
      </c>
      <c r="AQ21" s="23" t="n">
        <f t="shared" si="22"/>
        <v>4.8491930701056563E-2</v>
      </c>
      <c r="AR21" s="23" t="n">
        <f t="shared" si="22"/>
        <v>4.9983520183311821E-2</v>
      </c>
      <c r="AS21" s="23" t="n">
        <f t="shared" si="22"/>
        <v>5.9277597374918382E-2</v>
      </c>
      <c r="AT21" s="23" t="n">
        <f t="shared" ref="AT21:AV21" si="23">AT13/AT$17</f>
        <v>3.2015570284988311E-2</v>
      </c>
      <c r="AU21" s="18" t="n">
        <f t="shared" si="23"/>
        <v>4.6745104583744257E-2</v>
      </c>
      <c r="AV21" s="23" t="n">
        <f t="shared" si="23"/>
        <v>7.2103060640517427E-2</v>
      </c>
    </row>
    <row r="22">
      <c r="A22" s="24" t="str">
        <f t="shared" ref="A22:A25" si="24">M22</f>
        <v>Contract</v>
      </c>
      <c r="B22" s="24" t="str">
        <f t="shared" si="20"/>
        <v>Obligations (no FMS)</v>
      </c>
      <c r="M22" s="31" t="str">
        <f t="shared" ref="M22" si="25">M14</f>
        <v>Contract</v>
      </c>
      <c r="N22" s="31" t="str">
        <f t="shared" si="21"/>
        <v>Obligations (no FMS)</v>
      </c>
      <c r="O22" s="23" t="n">
        <f t="shared" ref="O22:AS22" si="26">O14/O$17</f>
        <v>0</v>
      </c>
      <c r="P22" s="23" t="n">
        <f t="shared" si="26"/>
        <v>0</v>
      </c>
      <c r="Q22" s="23" t="n">
        <f t="shared" si="26"/>
        <v>0</v>
      </c>
      <c r="R22" s="23" t="n">
        <f t="shared" si="26"/>
        <v>0</v>
      </c>
      <c r="S22" s="23" t="n">
        <f t="shared" si="26"/>
        <v>0</v>
      </c>
      <c r="T22" s="23" t="n">
        <f t="shared" si="26"/>
        <v>0</v>
      </c>
      <c r="U22" s="23" t="n">
        <f t="shared" si="26"/>
        <v>0</v>
      </c>
      <c r="V22" s="23" t="n">
        <f t="shared" si="26"/>
        <v>0</v>
      </c>
      <c r="W22" s="23" t="n">
        <f t="shared" si="26"/>
        <v>0</v>
      </c>
      <c r="X22" s="23" t="n">
        <f t="shared" si="26"/>
        <v>0</v>
      </c>
      <c r="Y22" s="23" t="n">
        <f t="shared" si="26"/>
        <v>0</v>
      </c>
      <c r="Z22" s="23" t="n">
        <f t="shared" si="26"/>
        <v>0</v>
      </c>
      <c r="AA22" s="23" t="n">
        <f t="shared" si="26"/>
        <v>0</v>
      </c>
      <c r="AB22" s="23" t="n">
        <f t="shared" si="26"/>
        <v>0</v>
      </c>
      <c r="AC22" s="23" t="n">
        <f t="shared" si="26"/>
        <v>0</v>
      </c>
      <c r="AD22" s="23" t="n">
        <f t="shared" si="26"/>
        <v>0</v>
      </c>
      <c r="AE22" s="23" t="n">
        <f t="shared" si="26"/>
        <v>0</v>
      </c>
      <c r="AF22" s="23" t="n">
        <f t="shared" si="26"/>
        <v>0</v>
      </c>
      <c r="AG22" s="23" t="n">
        <f t="shared" si="26"/>
        <v>0</v>
      </c>
      <c r="AH22" s="23" t="n">
        <f t="shared" si="26"/>
        <v>0</v>
      </c>
      <c r="AI22" s="23" t="n">
        <f t="shared" si="26"/>
        <v>0</v>
      </c>
      <c r="AJ22" s="23" t="n">
        <f t="shared" si="26"/>
        <v>0</v>
      </c>
      <c r="AK22" s="23" t="n">
        <f t="shared" si="26"/>
        <v>0.46118067559046816</v>
      </c>
      <c r="AL22" s="23" t="n">
        <f t="shared" si="26"/>
        <v>0.46719042276291955</v>
      </c>
      <c r="AM22" s="23" t="n">
        <f t="shared" si="26"/>
        <v>0.47208733258287783</v>
      </c>
      <c r="AN22" s="23" t="n">
        <f t="shared" si="26"/>
        <v>0.45584806330602928</v>
      </c>
      <c r="AO22" s="23" t="n">
        <f t="shared" si="26"/>
        <v>0.44354707444409869</v>
      </c>
      <c r="AP22" s="23" t="n">
        <f t="shared" si="26"/>
        <v>0.451600222621313</v>
      </c>
      <c r="AQ22" s="23" t="n">
        <f t="shared" si="26"/>
        <v>0.45150806929894349</v>
      </c>
      <c r="AR22" s="23" t="n">
        <f t="shared" si="26"/>
        <v>0.45001647981668813</v>
      </c>
      <c r="AS22" s="23" t="n">
        <f t="shared" si="26"/>
        <v>0.44072240262508161</v>
      </c>
      <c r="AT22" s="23" t="n">
        <f t="shared" ref="AT22:AV22" si="27">AT14/AT$17</f>
        <v>0.4679844297150117</v>
      </c>
      <c r="AU22" s="23" t="n">
        <f t="shared" si="27"/>
        <v>0.45325489541625574</v>
      </c>
      <c r="AV22" s="23" t="n">
        <f t="shared" si="27"/>
        <v>0.42789693935948248</v>
      </c>
    </row>
    <row r="23" ht="45" customHeight="1">
      <c r="A23" s="24" t="str">
        <f t="shared" si="24"/>
        <v>Contract</v>
      </c>
      <c r="B23" s="24" t="str">
        <f t="shared" si="20"/>
        <v>Obligations (reliable
FMS labels not available)</v>
      </c>
      <c r="M23" s="31" t="str">
        <f t="shared" ref="M23" si="28">M15</f>
        <v>Contract</v>
      </c>
      <c r="N23" s="31" t="str">
        <f t="shared" si="21"/>
        <v>Obligations (reliable
FMS labels not available)</v>
      </c>
      <c r="O23" s="23" t="n">
        <f t="shared" ref="O23:AS23" si="29">O15/O$17</f>
        <v>0.5</v>
      </c>
      <c r="P23" s="23" t="n">
        <f t="shared" si="29"/>
        <v>0.5</v>
      </c>
      <c r="Q23" s="23" t="n">
        <f t="shared" si="29"/>
        <v>0.5</v>
      </c>
      <c r="R23" s="23" t="n">
        <f t="shared" si="29"/>
        <v>0.5</v>
      </c>
      <c r="S23" s="23" t="n">
        <f t="shared" si="29"/>
        <v>0.5</v>
      </c>
      <c r="T23" s="23" t="n">
        <f t="shared" si="29"/>
        <v>0.5</v>
      </c>
      <c r="U23" s="23" t="n">
        <f t="shared" si="29"/>
        <v>0.5</v>
      </c>
      <c r="V23" s="23" t="n">
        <f t="shared" si="29"/>
        <v>0.5</v>
      </c>
      <c r="W23" s="23" t="n">
        <f t="shared" si="29"/>
        <v>0.5</v>
      </c>
      <c r="X23" s="23" t="n">
        <f t="shared" si="29"/>
        <v>0.5</v>
      </c>
      <c r="Y23" s="23" t="n">
        <f t="shared" si="29"/>
        <v>0.5</v>
      </c>
      <c r="Z23" s="23" t="n">
        <f t="shared" si="29"/>
        <v>0.5</v>
      </c>
      <c r="AA23" s="23" t="n">
        <f t="shared" si="29"/>
        <v>0.5</v>
      </c>
      <c r="AB23" s="23" t="n">
        <f t="shared" si="29"/>
        <v>0.5</v>
      </c>
      <c r="AC23" s="23" t="n">
        <f t="shared" si="29"/>
        <v>0.5</v>
      </c>
      <c r="AD23" s="23" t="n">
        <f t="shared" si="29"/>
        <v>0.5</v>
      </c>
      <c r="AE23" s="23" t="n">
        <f t="shared" si="29"/>
        <v>0.5</v>
      </c>
      <c r="AF23" s="23" t="n">
        <f t="shared" si="29"/>
        <v>0.5</v>
      </c>
      <c r="AG23" s="23" t="n">
        <f t="shared" si="29"/>
        <v>0.5</v>
      </c>
      <c r="AH23" s="23" t="n">
        <f t="shared" si="29"/>
        <v>0.5</v>
      </c>
      <c r="AI23" s="23" t="n">
        <f t="shared" si="29"/>
        <v>0.5</v>
      </c>
      <c r="AJ23" s="23" t="n">
        <f t="shared" si="29"/>
        <v>0.5</v>
      </c>
      <c r="AK23" s="23" t="n">
        <f t="shared" si="29"/>
        <v>0</v>
      </c>
      <c r="AL23" s="23" t="n">
        <f t="shared" si="29"/>
        <v>0</v>
      </c>
      <c r="AM23" s="23" t="n">
        <f t="shared" si="29"/>
        <v>0</v>
      </c>
      <c r="AN23" s="23" t="n">
        <f t="shared" si="29"/>
        <v>1.1391831033062684E-5</v>
      </c>
      <c r="AO23" s="23" t="n">
        <f t="shared" si="29"/>
        <v>0</v>
      </c>
      <c r="AP23" s="23" t="n">
        <f t="shared" si="29"/>
        <v>0</v>
      </c>
      <c r="AQ23" s="23" t="n">
        <f t="shared" si="29"/>
        <v>0</v>
      </c>
      <c r="AR23" s="23" t="n">
        <f t="shared" si="29"/>
        <v>0</v>
      </c>
      <c r="AS23" s="23" t="n">
        <f t="shared" si="29"/>
        <v>0</v>
      </c>
      <c r="AT23" s="23" t="n">
        <f t="shared" ref="AT23:AV23" si="30">AT15/AT$17</f>
        <v>0</v>
      </c>
      <c r="AU23" s="23" t="n">
        <f t="shared" si="30"/>
        <v>0</v>
      </c>
      <c r="AV23" s="23" t="n">
        <f t="shared" si="30"/>
        <v>0</v>
      </c>
    </row>
    <row r="24">
      <c r="A24" s="24"/>
      <c r="B24" s="24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"/>
      <c r="Z24" s="21"/>
      <c r="AA24" s="21"/>
      <c r="AB24" s="21"/>
    </row>
    <row r="25">
      <c r="A25" s="24" t="str">
        <f t="shared" si="24"/>
        <v>Grand Total</v>
      </c>
      <c r="B25" s="24" t="str">
        <f t="shared" si="20"/>
        <v>NA</v>
      </c>
      <c r="M25" s="31" t="str">
        <f>M17</f>
        <v>Grand Total</v>
      </c>
      <c r="N25" s="31" t="str">
        <f>N17</f>
        <v>NA</v>
      </c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"/>
      <c r="Z25" s="21"/>
      <c r="AA25" s="21"/>
      <c r="AB25" s="21"/>
    </row>
    <row r="26"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"/>
      <c r="Z26" s="21"/>
      <c r="AA26" s="21"/>
      <c r="AB26" s="21"/>
    </row>
    <row r="27"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"/>
      <c r="Z27" s="21"/>
      <c r="AA27" s="21"/>
      <c r="AB27" s="21"/>
    </row>
    <row r="28"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"/>
      <c r="Z28" s="21"/>
      <c r="AA28" s="21"/>
      <c r="AB28" s="21"/>
    </row>
    <row r="60"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</row>
    <row r="62"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P62" s="1"/>
      <c r="AQ62" s="1"/>
      <c r="AR62" s="1"/>
      <c r="AS62" s="1"/>
      <c r="AT62" s="1"/>
    </row>
    <row r="63">
      <c r="M63" s="1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/>
    </row>
    <row r="64">
      <c r="M64" s="1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</row>
    <row r="67">
      <c r="M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P67" s="1"/>
      <c r="AQ67" s="1"/>
      <c r="AR67" s="1"/>
      <c r="AS67" s="1"/>
      <c r="AT67" s="1"/>
    </row>
    <row r="68">
      <c r="M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P68" s="1"/>
      <c r="AQ68" s="1"/>
      <c r="AR68" s="1"/>
      <c r="AS68" s="1"/>
      <c r="AT68" s="1"/>
    </row>
    <row r="69">
      <c r="M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P69" s="1"/>
      <c r="AQ69" s="1"/>
      <c r="AR69" s="1"/>
      <c r="AS69" s="1"/>
      <c r="AT69" s="1"/>
    </row>
  </sheetData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H12" sqref="H12"/>
    </sheetView>
  </sheetViews>
  <sheetFormatPr defaultRowHeight="15.0" baseColWidth="10"/>
  <cols>
    <col min="1" max="1" width="12.7109375" hidden="0" customWidth="1"/>
    <col min="2" max="2" width="8" hidden="0" customWidth="1"/>
    <col min="3" max="3" width="8" hidden="0" customWidth="1"/>
    <col min="4" max="4" width="8" hidden="0" customWidth="1"/>
    <col min="5" max="5" width="8" hidden="0" customWidth="1"/>
    <col min="6" max="6" width="14" hidden="0" customWidth="1"/>
    <col min="7" max="7" width="17.42578125" hidden="0" customWidth="1"/>
    <col min="8" max="8" width="20.7109375" hidden="0" customWidth="1"/>
    <col min="9" max="9" width="14.85546875" hidden="0" customWidth="1"/>
    <col min="12" max="12" width="20.42578125" hidden="0" customWidth="1"/>
    <col min="13" max="13" width="10.140625" hidden="1" customWidth="1"/>
    <col min="14" max="14" width="10.140625" hidden="1" customWidth="1"/>
    <col min="15" max="15" width="10.140625" hidden="1" customWidth="1"/>
    <col min="16" max="16" width="10.140625" hidden="1" customWidth="1"/>
    <col min="17" max="17" width="10.140625" hidden="1" customWidth="1"/>
    <col min="18" max="18" width="10.140625" hidden="1" customWidth="1"/>
    <col min="19" max="19" width="10.140625" hidden="1" customWidth="1"/>
    <col min="20" max="20" width="10.140625" hidden="1" customWidth="1"/>
    <col min="21" max="21" width="10.140625" hidden="1" customWidth="1"/>
    <col min="22" max="22" width="10.140625" hidden="1" customWidth="1"/>
    <col min="23" max="23" width="10.140625" hidden="0" customWidth="1"/>
    <col min="24" max="24" width="10.140625" hidden="0" customWidth="1"/>
    <col min="25" max="25" width="10.140625" hidden="0" customWidth="1"/>
    <col min="26" max="26" width="10.140625" hidden="0" customWidth="1"/>
    <col min="27" max="27" width="10.140625" hidden="0" customWidth="1"/>
    <col min="28" max="28" width="10.140625" hidden="0" customWidth="1"/>
    <col min="29" max="29" width="10.140625" hidden="0" customWidth="1"/>
    <col min="30" max="30" width="10.140625" hidden="0" customWidth="1"/>
    <col min="31" max="31" width="10.140625" hidden="0" customWidth="1"/>
    <col min="32" max="32" width="10.140625" hidden="0" customWidth="1"/>
    <col min="33" max="33" width="10.140625" hidden="0" customWidth="1"/>
    <col min="34" max="34" width="10.140625" hidden="0" customWidth="1"/>
    <col min="35" max="35" width="10.140625" hidden="0" customWidth="1"/>
    <col min="36" max="36" width="10.140625" hidden="0" customWidth="1"/>
    <col min="37" max="37" width="10.140625" hidden="0" customWidth="1"/>
    <col min="38" max="38" width="10.140625" hidden="0" customWidth="1"/>
    <col min="39" max="39" width="10.140625" hidden="0" customWidth="1"/>
    <col min="40" max="40" width="10.140625" hidden="0" customWidth="1"/>
    <col min="41" max="41" width="10.140625" hidden="0" customWidth="1"/>
    <col min="42" max="42" width="10.140625" hidden="0" customWidth="1"/>
    <col min="43" max="43" width="21.7109375" hidden="0" customWidth="1"/>
    <col min="44" max="44" width="21.42578125" hidden="0" customWidth="1"/>
    <col min="45" max="45" width="18.5703125" hidden="0" customWidth="1"/>
    <col min="46" max="46" width="10.140625" hidden="0" customWidth="1"/>
  </cols>
  <sheetData>
    <row r="1">
      <c r="A1" s="33" t="str">
        <f>L1</f>
      </c>
      <c r="B1" s="4" t="n">
        <f t="shared" ref="B1:I1" si="1">B10</f>
        <v>2015</v>
      </c>
      <c r="C1" s="4" t="n">
        <f t="shared" si="1"/>
        <v>2021</v>
      </c>
      <c r="D1" s="4" t="n">
        <f t="shared" si="1"/>
        <v>2022</v>
      </c>
      <c r="E1" s="4" t="n">
        <f t="shared" si="1"/>
        <v>2023</v>
      </c>
      <c r="F1" s="4" t="str">
        <f t="shared" si="1"/>
        <v>2021-2022</v>
      </c>
      <c r="G1" s="4" t="str">
        <f t="shared" si="1"/>
        <v>2015-2022</v>
      </c>
      <c r="H1" s="4" t="str">
        <f t="shared" si="1"/>
        <v>2023/2022</v>
      </c>
      <c r="I1" s="4" t="str">
        <f t="shared" si="1"/>
        <v>Share 2022</v>
      </c>
      <c r="J1" s="4" t="str">
        <f>J10</f>
        <v>Share 2023</v>
      </c>
      <c r="L1" t="s">
        <v>847</v>
      </c>
      <c r="M1" t="s">
        <v>758</v>
      </c>
      <c r="N1" t="s">
        <v>759</v>
      </c>
      <c r="O1" t="s">
        <v>760</v>
      </c>
      <c r="P1" t="s">
        <v>761</v>
      </c>
      <c r="Q1" t="s">
        <v>762</v>
      </c>
      <c r="R1" t="s">
        <v>763</v>
      </c>
      <c r="S1" t="s">
        <v>764</v>
      </c>
      <c r="T1" t="s">
        <v>765</v>
      </c>
      <c r="U1" t="s">
        <v>766</v>
      </c>
      <c r="V1" t="s">
        <v>767</v>
      </c>
      <c r="W1" t="s">
        <v>768</v>
      </c>
      <c r="X1" t="s">
        <v>769</v>
      </c>
      <c r="Y1" t="s">
        <v>770</v>
      </c>
      <c r="Z1" t="s">
        <v>771</v>
      </c>
      <c r="AA1" t="s">
        <v>772</v>
      </c>
      <c r="AB1" t="s">
        <v>773</v>
      </c>
      <c r="AC1" t="s">
        <v>774</v>
      </c>
      <c r="AD1" t="s">
        <v>775</v>
      </c>
      <c r="AE1" t="s">
        <v>776</v>
      </c>
      <c r="AF1" t="s">
        <v>777</v>
      </c>
      <c r="AG1" t="s">
        <v>778</v>
      </c>
      <c r="AH1" t="s">
        <v>779</v>
      </c>
      <c r="AI1" t="s">
        <v>780</v>
      </c>
      <c r="AJ1" t="s">
        <v>781</v>
      </c>
      <c r="AK1" t="s">
        <v>782</v>
      </c>
      <c r="AL1" t="s">
        <v>737</v>
      </c>
      <c r="AM1" t="s">
        <v>738</v>
      </c>
      <c r="AN1" t="s">
        <v>739</v>
      </c>
      <c r="AO1" t="s">
        <v>740</v>
      </c>
      <c r="AP1" t="s">
        <v>741</v>
      </c>
      <c r="AQ1" t="s">
        <v>742</v>
      </c>
      <c r="AR1" t="s">
        <v>743</v>
      </c>
      <c r="AS1" t="s">
        <v>744</v>
      </c>
      <c r="AT1" t="s">
        <v>745</v>
      </c>
      <c r="AU1" t="s">
        <v>786</v>
      </c>
      <c r="AV1" t="s">
        <v>818</v>
      </c>
    </row>
    <row r="2">
      <c r="A2" s="10" t="str">
        <f>L2</f>
      </c>
      <c r="B2" s="10"/>
      <c r="C2" s="14"/>
      <c r="D2" s="14"/>
      <c r="E2" s="14"/>
      <c r="F2" s="26"/>
      <c r="G2" s="25"/>
      <c r="H2" s="25"/>
      <c r="I2" s="16"/>
      <c r="J2" s="16"/>
      <c r="L2" t="n">
        <v>1</v>
      </c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 t="n">
        <v>90746769717.0266</v>
      </c>
      <c r="AT2" s="32" t="n">
        <v>95276928125.5136</v>
      </c>
      <c r="AU2" s="32" t="n">
        <v>93253923049.077</v>
      </c>
      <c r="AV2" s="32" t="n">
        <v>101889449894.48</v>
      </c>
      <c r="AW2" s="32"/>
      <c r="AX2" s="32"/>
    </row>
    <row r="3">
      <c r="A3" s="10" t="str">
        <f>L3</f>
      </c>
      <c r="B3" s="10"/>
      <c r="C3" s="14"/>
      <c r="D3" s="14"/>
      <c r="E3" s="14"/>
      <c r="F3" s="26"/>
      <c r="G3" s="25"/>
      <c r="H3" s="25"/>
      <c r="I3" s="16"/>
      <c r="J3" s="16"/>
      <c r="L3" t="n">
        <v>2</v>
      </c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 t="n">
        <v>92632683675.3391</v>
      </c>
      <c r="AT3" s="32" t="n">
        <v>122518110517.018</v>
      </c>
      <c r="AU3" s="32" t="n">
        <v>83131397797.22</v>
      </c>
      <c r="AV3" s="32" t="n">
        <v>96743977636.81</v>
      </c>
      <c r="AW3" s="32"/>
      <c r="AX3" s="32"/>
    </row>
    <row r="4">
      <c r="A4" s="10" t="str">
        <f>L4</f>
      </c>
      <c r="B4" s="10"/>
      <c r="C4" s="14"/>
      <c r="D4" s="14"/>
      <c r="E4" s="14"/>
      <c r="F4" s="26"/>
      <c r="G4" s="25"/>
      <c r="H4" s="25"/>
      <c r="I4" s="16"/>
      <c r="J4" s="16"/>
      <c r="L4" t="n">
        <v>3</v>
      </c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 t="n">
        <v>107007632510.756</v>
      </c>
      <c r="AT4" s="32" t="n">
        <v>107184688340.797</v>
      </c>
      <c r="AU4" s="32" t="n">
        <v>111905414171.71</v>
      </c>
      <c r="AV4" s="32"/>
      <c r="AW4" s="32"/>
      <c r="AX4" s="32"/>
    </row>
    <row r="5">
      <c r="A5" s="10" t="str">
        <f>L5</f>
      </c>
      <c r="B5" s="10"/>
      <c r="C5" s="14"/>
      <c r="D5" s="14"/>
      <c r="E5" s="14"/>
      <c r="F5" s="5"/>
      <c r="G5" s="25"/>
      <c r="H5" s="25"/>
      <c r="I5" s="16"/>
      <c r="J5" s="16"/>
      <c r="L5" t="n">
        <v>4</v>
      </c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 t="n">
        <v>123965358539.928</v>
      </c>
      <c r="AT5" s="32" t="n">
        <v>132141929673.396</v>
      </c>
      <c r="AU5" s="32" t="n">
        <v>156998866894.46</v>
      </c>
      <c r="AV5" s="32"/>
      <c r="AW5" s="32"/>
      <c r="AX5" s="32"/>
    </row>
    <row r="6">
      <c r="A6" s="10" t="str">
        <f>L6</f>
      </c>
      <c r="B6" s="10"/>
      <c r="C6" s="14"/>
      <c r="D6" s="14"/>
      <c r="E6" s="14"/>
      <c r="F6" s="26"/>
      <c r="G6" s="25"/>
      <c r="H6" s="25"/>
      <c r="I6" s="16"/>
      <c r="J6" s="16"/>
      <c r="L6"/>
      <c r="M6" s="32" t="n">
        <v>122365241622.09</v>
      </c>
      <c r="N6" s="32" t="n">
        <v>137126642844</v>
      </c>
      <c r="O6" s="32" t="n">
        <v>125252686569</v>
      </c>
      <c r="P6" s="32" t="n">
        <v>123057092142</v>
      </c>
      <c r="Q6" s="32" t="n">
        <v>118937617138.16</v>
      </c>
      <c r="R6" s="32" t="n">
        <v>118388185994</v>
      </c>
      <c r="S6" s="32" t="n">
        <v>120706311310.51</v>
      </c>
      <c r="T6" s="32" t="n">
        <v>139822914375.21</v>
      </c>
      <c r="U6" s="32" t="n">
        <v>143311928366.41</v>
      </c>
      <c r="V6" s="32" t="n">
        <v>156601020411.4</v>
      </c>
      <c r="W6" s="32" t="n">
        <v>132177969739.387</v>
      </c>
      <c r="X6" s="32" t="n">
        <v>143993538572.227</v>
      </c>
      <c r="Y6" s="32" t="n">
        <v>169810521135.502</v>
      </c>
      <c r="Z6" s="32" t="n">
        <v>211533087299.785</v>
      </c>
      <c r="AA6" s="32" t="n">
        <v>229775123832.669</v>
      </c>
      <c r="AB6" s="32" t="n">
        <v>265664477759.014</v>
      </c>
      <c r="AC6" s="32" t="n">
        <v>295135547389.375</v>
      </c>
      <c r="AD6" s="32" t="n">
        <v>328138443820.212</v>
      </c>
      <c r="AE6" s="32" t="n">
        <v>377985532544.32</v>
      </c>
      <c r="AF6" s="32" t="n">
        <v>381546162439.944</v>
      </c>
      <c r="AG6" s="32" t="n">
        <v>362695499197.28</v>
      </c>
      <c r="AH6" s="32" t="n">
        <v>368610501185.146</v>
      </c>
      <c r="AI6" s="32" t="n">
        <v>357789885542.806</v>
      </c>
      <c r="AJ6" s="32" t="n">
        <v>308200677489.641</v>
      </c>
      <c r="AK6" s="32" t="n">
        <v>283396245176.568</v>
      </c>
      <c r="AL6" s="32" t="n">
        <v>274224090474.232</v>
      </c>
      <c r="AM6" s="32" t="n">
        <v>298351857417.014</v>
      </c>
      <c r="AN6" s="32" t="n">
        <v>321874415208.485</v>
      </c>
      <c r="AO6" s="32" t="n">
        <v>359361603508.872</v>
      </c>
      <c r="AP6" s="32" t="n">
        <v>383608376439.977</v>
      </c>
      <c r="AQ6" s="32" t="n">
        <v>422534745021.121</v>
      </c>
      <c r="AR6" s="32" t="n">
        <v>386973975340.852</v>
      </c>
      <c r="AS6" s="32"/>
      <c r="AT6" s="32"/>
      <c r="AU6" s="32"/>
      <c r="AV6" s="32"/>
      <c r="AW6" s="32"/>
      <c r="AX6" s="32"/>
    </row>
    <row r="7">
      <c r="A7" s="10" t="str">
        <f>L7</f>
      </c>
      <c r="B7" s="10"/>
      <c r="C7" s="14"/>
      <c r="D7" s="14"/>
      <c r="E7" s="14"/>
      <c r="F7" s="5"/>
      <c r="G7" s="25"/>
      <c r="H7" s="25"/>
      <c r="I7" s="16"/>
      <c r="J7" s="16"/>
      <c r="L7" s="37" t="s">
        <v>755</v>
      </c>
      <c r="M7" s="32" t="str">
        <f>Sum(M2:M6)</f>
      </c>
      <c r="N7" s="32" t="str">
        <f>Sum(N2:N6)</f>
      </c>
      <c r="O7" s="32" t="str">
        <f>Sum(O2:O6)</f>
      </c>
      <c r="P7" s="32" t="str">
        <f>Sum(P2:P6)</f>
      </c>
      <c r="Q7" s="32" t="str">
        <f>Sum(Q2:Q6)</f>
      </c>
      <c r="R7" s="32" t="str">
        <f>Sum(R2:R6)</f>
      </c>
      <c r="S7" s="32" t="str">
        <f>Sum(S2:S6)</f>
      </c>
      <c r="T7" s="32" t="str">
        <f>Sum(T2:T6)</f>
      </c>
      <c r="U7" s="32" t="str">
        <f>Sum(U2:U6)</f>
      </c>
      <c r="V7" s="32" t="str">
        <f>Sum(V2:V6)</f>
      </c>
      <c r="W7" s="32" t="str">
        <f>Sum(W2:W6)</f>
      </c>
      <c r="X7" s="32" t="str">
        <f>Sum(X2:X6)</f>
      </c>
      <c r="Y7" s="32" t="str">
        <f>Sum(Y2:Y6)</f>
      </c>
      <c r="Z7" s="32" t="str">
        <f>Sum(Z2:Z6)</f>
      </c>
      <c r="AA7" s="32" t="str">
        <f>Sum(AA2:AA6)</f>
      </c>
      <c r="AB7" s="32" t="str">
        <f>Sum(AB2:AB6)</f>
      </c>
      <c r="AC7" s="32" t="str">
        <f>Sum(AC2:AC6)</f>
      </c>
      <c r="AD7" s="32" t="str">
        <f>Sum(AD2:AD6)</f>
      </c>
      <c r="AE7" s="32" t="str">
        <f>Sum(AE2:AE6)</f>
      </c>
      <c r="AF7" s="32" t="str">
        <f>Sum(AF2:AF6)</f>
      </c>
      <c r="AG7" s="32" t="str">
        <f>Sum(AG2:AG6)</f>
      </c>
      <c r="AH7" s="32" t="str">
        <f>Sum(AH2:AH6)</f>
      </c>
      <c r="AI7" s="32" t="str">
        <f>Sum(AI2:AI6)</f>
      </c>
      <c r="AJ7" s="32" t="str">
        <f>Sum(AJ2:AJ6)</f>
      </c>
      <c r="AK7" s="32" t="str">
        <f>Sum(AK2:AK6)</f>
      </c>
      <c r="AL7" s="32" t="str">
        <f>Sum(AL2:AL6)</f>
      </c>
      <c r="AM7" s="32" t="str">
        <f>Sum(AM2:AM6)</f>
      </c>
      <c r="AN7" s="32" t="str">
        <f>Sum(AN2:AN6)</f>
      </c>
      <c r="AO7" s="32" t="str">
        <f>Sum(AO2:AO6)</f>
      </c>
      <c r="AP7" s="32" t="str">
        <f>Sum(AP2:AP6)</f>
      </c>
      <c r="AQ7" s="32" t="str">
        <f>Sum(AQ2:AQ6)</f>
      </c>
      <c r="AR7" s="32" t="str">
        <f>Sum(AR2:AR6)</f>
      </c>
      <c r="AS7" s="32" t="str">
        <f>Sum(AS2:AS6)</f>
      </c>
      <c r="AT7" s="32" t="str">
        <f>Sum(AT2:AT6)</f>
      </c>
      <c r="AU7" s="32" t="str">
        <f>Sum(AU2:AU6)</f>
      </c>
      <c r="AV7" s="32" t="str">
        <f>Sum(AV2:AV6)</f>
      </c>
      <c r="AW7" s="32" t="str">
        <f>Sum(AW2:AW6)</f>
      </c>
      <c r="AX7" s="32"/>
    </row>
    <row r="8">
      <c r="C8" s="14"/>
      <c r="D8" s="14"/>
      <c r="E8" s="14"/>
      <c r="F8" s="5"/>
      <c r="G8" s="25"/>
      <c r="H8" s="25"/>
      <c r="I8" s="16"/>
      <c r="J8" s="16"/>
      <c r="M8" t="s">
        <v>36</v>
      </c>
      <c r="N8" t="n">
        <v>120350129405</v>
      </c>
      <c r="O8" t="n">
        <v>136154193844</v>
      </c>
      <c r="P8" t="n">
        <v>123406660550</v>
      </c>
      <c r="Q8" t="n">
        <v>121373382142</v>
      </c>
      <c r="R8" t="n">
        <v>117161902725</v>
      </c>
      <c r="S8" t="n">
        <v>116592014868</v>
      </c>
      <c r="T8" t="n">
        <v>118448779098</v>
      </c>
      <c r="U8" t="n">
        <v>115982151879</v>
      </c>
      <c r="V8" t="n">
        <v>116965882167</v>
      </c>
      <c r="W8" t="n">
        <v>122185036488</v>
      </c>
    </row>
    <row r="9">
      <c r="A9" t="n">
        <v>1000000000</v>
      </c>
      <c r="C9" s="14"/>
      <c r="D9" s="14"/>
      <c r="E9" s="14"/>
      <c r="F9" s="26"/>
      <c r="G9" s="25"/>
      <c r="H9" s="25"/>
      <c r="I9" s="16"/>
      <c r="J9" s="16"/>
    </row>
    <row r="10">
      <c r="A10" s="36" t="s">
        <v>37</v>
      </c>
      <c r="B10" s="22" t="n">
        <f>AL10</f>
        <v>2015</v>
      </c>
      <c r="C10" s="12" t="n">
        <f t="shared" ref="C10:E16" si="3">AR10</f>
        <v>2021</v>
      </c>
      <c r="D10" s="12" t="n">
        <f t="shared" si="3"/>
        <v>2022</v>
      </c>
      <c r="E10" s="12" t="n">
        <f>AT10</f>
        <v>2023</v>
      </c>
      <c r="F10" s="12" t="str">
        <f>C10&amp;"-"&amp;D10</f>
        <v>2021-2022</v>
      </c>
      <c r="G10" s="12" t="str">
        <f>B10&amp;"-"&amp;D10</f>
        <v>2015-2022</v>
      </c>
      <c r="H10" s="12" t="str">
        <f>E10&amp;"/"&amp;D10</f>
        <v>2023/2022</v>
      </c>
      <c r="I10" s="12" t="str">
        <f>"Share "&amp;AS10</f>
        <v>Share 2022</v>
      </c>
      <c r="J10" s="12" t="str">
        <f>"Share "&amp;AT10</f>
        <v>Share 2023</v>
      </c>
      <c r="L10" s="1" t="s">
        <v>38</v>
      </c>
      <c r="M10" s="1" t="n">
        <f t="shared" ref="M10:AT10" si="4">M1+0</f>
        <v>1990</v>
      </c>
      <c r="N10" s="1" t="n">
        <f t="shared" si="4"/>
        <v>1991</v>
      </c>
      <c r="O10" s="1" t="n">
        <f t="shared" si="4"/>
        <v>1992</v>
      </c>
      <c r="P10" s="1" t="n">
        <f t="shared" si="4"/>
        <v>1993</v>
      </c>
      <c r="Q10" s="1" t="n">
        <f t="shared" si="4"/>
        <v>1994</v>
      </c>
      <c r="R10" s="1" t="n">
        <f t="shared" si="4"/>
        <v>1995</v>
      </c>
      <c r="S10" s="1" t="n">
        <f t="shared" si="4"/>
        <v>1996</v>
      </c>
      <c r="T10" s="1" t="n">
        <f t="shared" si="4"/>
        <v>1997</v>
      </c>
      <c r="U10" s="1" t="n">
        <f t="shared" si="4"/>
        <v>1998</v>
      </c>
      <c r="V10" s="1" t="n">
        <f t="shared" si="4"/>
        <v>1999</v>
      </c>
      <c r="W10" s="38" t="n">
        <f t="shared" si="4"/>
        <v>2000</v>
      </c>
      <c r="X10" s="38" t="n">
        <f t="shared" si="4"/>
        <v>2001</v>
      </c>
      <c r="Y10" s="38" t="n">
        <f t="shared" si="4"/>
        <v>2002</v>
      </c>
      <c r="Z10" s="38" t="n">
        <f t="shared" si="4"/>
        <v>2003</v>
      </c>
      <c r="AA10" s="38" t="n">
        <f t="shared" si="4"/>
        <v>2004</v>
      </c>
      <c r="AB10" s="38" t="n">
        <f t="shared" si="4"/>
        <v>2005</v>
      </c>
      <c r="AC10" s="38" t="n">
        <f t="shared" si="4"/>
        <v>2006</v>
      </c>
      <c r="AD10" s="38" t="n">
        <f t="shared" si="4"/>
        <v>2007</v>
      </c>
      <c r="AE10" s="38" t="n">
        <f t="shared" si="4"/>
        <v>2008</v>
      </c>
      <c r="AF10" s="38" t="n">
        <f t="shared" si="4"/>
        <v>2009</v>
      </c>
      <c r="AG10" s="38" t="n">
        <f t="shared" si="4"/>
        <v>2010</v>
      </c>
      <c r="AH10" s="38" t="n">
        <f t="shared" si="4"/>
        <v>2011</v>
      </c>
      <c r="AI10" s="38" t="n">
        <f t="shared" si="4"/>
        <v>2012</v>
      </c>
      <c r="AJ10" s="38" t="n">
        <f t="shared" si="4"/>
        <v>2013</v>
      </c>
      <c r="AK10" s="38" t="n">
        <f t="shared" si="4"/>
        <v>2014</v>
      </c>
      <c r="AL10" s="38" t="n">
        <f t="shared" si="4"/>
        <v>2015</v>
      </c>
      <c r="AM10" s="38" t="n">
        <f t="shared" si="4"/>
        <v>2016</v>
      </c>
      <c r="AN10" s="38" t="n">
        <f t="shared" si="4"/>
        <v>2017</v>
      </c>
      <c r="AO10" s="38" t="n">
        <f t="shared" si="4"/>
        <v>2018</v>
      </c>
      <c r="AP10" s="38" t="n">
        <f t="shared" si="4"/>
        <v>2019</v>
      </c>
      <c r="AQ10" s="38" t="n">
        <f t="shared" si="4"/>
        <v>2020</v>
      </c>
      <c r="AR10" s="38" t="n">
        <f t="shared" si="4"/>
        <v>2021</v>
      </c>
      <c r="AS10" s="38" t="n">
        <f t="shared" si="4"/>
        <v>2022</v>
      </c>
      <c r="AT10" s="38" t="n">
        <f t="shared" si="4"/>
        <v>2023</v>
      </c>
    </row>
    <row r="11">
      <c r="A11" s="10" t="str">
        <f t="shared" ref="A11:A16" si="5">L11</f>
        <v>1</v>
      </c>
      <c r="B11" s="14" t="n">
        <f>AL11</f>
        <v>79.613256415679402</v>
      </c>
      <c r="C11" s="14" t="n">
        <f t="shared" si="3"/>
        <v>88.825108656892596</v>
      </c>
      <c r="D11" s="14" t="n">
        <f t="shared" si="3"/>
        <v>90.700376016922306</v>
      </c>
      <c r="E11" s="14" t="n">
        <f>AT11</f>
        <v>90.597217050474384</v>
      </c>
      <c r="F11" s="26" t="n">
        <f>(D11/C11)-1</f>
        <v>2.1111906175914408E-2</v>
      </c>
      <c r="G11" s="25" t="n">
        <f>(D11/B11)-1</f>
        <v>0.13926222968891588</v>
      </c>
      <c r="H11" s="25" t="n">
        <f>E11/D11</f>
        <v>0.99886264014574011</v>
      </c>
      <c r="I11" s="16" t="n">
        <f>AS20</f>
        <v>0.21896722292279205</v>
      </c>
      <c r="J11" s="16" t="n">
        <f t="shared" ref="J11:J16" si="6">AT20</f>
        <v>0.43694673200551165</v>
      </c>
      <c r="L11" s="1" t="str">
        <f t="shared" ref="L11:L15" si="7">L2</f>
        <v>1</v>
      </c>
      <c r="M11" s="9" t="str">
        <f t="shared" ref="M11:AT11" si="8">IF(M2="","",M2/VLOOKUP(M$10,deflator,2,FALSE)/$A$9)</f>
      </c>
      <c r="N11" s="9" t="str">
        <f t="shared" si="8"/>
      </c>
      <c r="O11" s="9" t="str">
        <f t="shared" si="8"/>
      </c>
      <c r="P11" s="9" t="str">
        <f t="shared" si="8"/>
      </c>
      <c r="Q11" s="9" t="str">
        <f t="shared" si="8"/>
      </c>
      <c r="R11" s="9" t="str">
        <f t="shared" si="8"/>
      </c>
      <c r="S11" s="9" t="str">
        <f t="shared" si="8"/>
      </c>
      <c r="T11" s="9" t="str">
        <f t="shared" si="8"/>
      </c>
      <c r="U11" s="9" t="str">
        <f t="shared" si="8"/>
      </c>
      <c r="V11" s="9" t="str">
        <f t="shared" si="8"/>
      </c>
      <c r="W11" s="9" t="n">
        <f t="shared" si="8"/>
        <v>63.950361358811854</v>
      </c>
      <c r="X11" s="9" t="n">
        <f t="shared" si="8"/>
        <v>71.298600892208455</v>
      </c>
      <c r="Y11" s="9" t="n">
        <f t="shared" si="8"/>
        <v>65.025285147306107</v>
      </c>
      <c r="Z11" s="9" t="n">
        <f t="shared" si="8"/>
        <v>92.388770531017968</v>
      </c>
      <c r="AA11" s="9" t="n">
        <f t="shared" si="8"/>
        <v>107.20877438834532</v>
      </c>
      <c r="AB11" s="9" t="n">
        <f t="shared" si="8"/>
        <v>118.65555056799518</v>
      </c>
      <c r="AC11" s="9" t="n">
        <f t="shared" si="8"/>
        <v>91.181910983553493</v>
      </c>
      <c r="AD11" s="9" t="n">
        <f t="shared" si="8"/>
        <v>135.3695660457989</v>
      </c>
      <c r="AE11" s="9" t="n">
        <f t="shared" si="8"/>
        <v>119.52407120469543</v>
      </c>
      <c r="AF11" s="9" t="n">
        <f t="shared" si="8"/>
        <v>138.8029678584769</v>
      </c>
      <c r="AG11" s="9" t="n">
        <f t="shared" si="8"/>
        <v>100.54792426085746</v>
      </c>
      <c r="AH11" s="9" t="n">
        <f t="shared" si="8"/>
        <v>108.37626808795495</v>
      </c>
      <c r="AI11" s="9" t="n">
        <f t="shared" si="8"/>
        <v>91.611393755058756</v>
      </c>
      <c r="AJ11" s="9" t="n">
        <f t="shared" si="8"/>
        <v>109.1755536598067</v>
      </c>
      <c r="AK11" s="9" t="n">
        <f t="shared" si="8"/>
        <v>71.163475563541184</v>
      </c>
      <c r="AL11" s="9" t="n">
        <f t="shared" si="8"/>
        <v>79.613256415679402</v>
      </c>
      <c r="AM11" s="9" t="n">
        <f t="shared" si="8"/>
        <v>76.406257982185593</v>
      </c>
      <c r="AN11" s="9" t="n">
        <f t="shared" si="8"/>
        <v>78.72092357672588</v>
      </c>
      <c r="AO11" s="9" t="n">
        <f t="shared" si="8"/>
        <v>84.439280190494344</v>
      </c>
      <c r="AP11" s="9" t="n">
        <f t="shared" si="8"/>
        <v>116.78625582563812</v>
      </c>
      <c r="AQ11" s="9" t="n">
        <f t="shared" si="8"/>
        <v>112.82803561848154</v>
      </c>
      <c r="AR11" s="9" t="n">
        <f t="shared" si="8"/>
        <v>88.825108656892596</v>
      </c>
      <c r="AS11" s="9" t="n">
        <f t="shared" si="8"/>
        <v>90.700376016922306</v>
      </c>
      <c r="AT11" s="9" t="n">
        <f t="shared" si="8"/>
        <v>90.597217050474384</v>
      </c>
    </row>
    <row r="12">
      <c r="A12" s="10" t="str">
        <f t="shared" si="5"/>
        <v>2</v>
      </c>
      <c r="B12" s="14" t="n">
        <f t="shared" ref="B12:B16" si="9">AL12</f>
        <v>84.807874169400193</v>
      </c>
      <c r="C12" s="14" t="n">
        <f t="shared" si="3"/>
        <v>120.5973678162939</v>
      </c>
      <c r="D12" s="14" t="n">
        <f t="shared" si="3"/>
        <v>92.665008454743202</v>
      </c>
      <c r="E12" s="14" t="n">
        <f t="shared" si="3"/>
        <v>116.74434294849497</v>
      </c>
      <c r="F12" s="26" t="n">
        <f t="shared" ref="F12:F16" si="10">(D12/C12)-1</f>
        <v>-0.23161665853354352</v>
      </c>
      <c r="G12" s="25" t="n">
        <f t="shared" ref="G12:G16" si="11">(D12/B12)-1</f>
        <v>9.2646282698334304E-2</v>
      </c>
      <c r="H12" s="5" t="n">
        <f>E12/D12</f>
        <v>1.2598535833028268</v>
      </c>
      <c r="I12" s="16" t="n">
        <f t="shared" ref="I12:I16" si="12">AS21</f>
        <v>0.22371020335865502</v>
      </c>
      <c r="J12" s="16" t="n">
        <f t="shared" si="6"/>
        <v>0.56305326799448829</v>
      </c>
      <c r="L12" s="1" t="str">
        <f t="shared" si="7"/>
        <v>2</v>
      </c>
      <c r="M12" s="9" t="str">
        <f t="shared" ref="M12:AT12" si="13">IF(M3="","",M3/VLOOKUP(M$10,deflator,2,FALSE)/$A$9)</f>
      </c>
      <c r="N12" s="9" t="str">
        <f t="shared" si="13"/>
      </c>
      <c r="O12" s="9" t="str">
        <f t="shared" si="13"/>
      </c>
      <c r="P12" s="9" t="str">
        <f t="shared" si="13"/>
      </c>
      <c r="Q12" s="9" t="str">
        <f t="shared" si="13"/>
      </c>
      <c r="R12" s="9" t="str">
        <f t="shared" si="13"/>
      </c>
      <c r="S12" s="9" t="str">
        <f t="shared" si="13"/>
      </c>
      <c r="T12" s="9" t="str">
        <f t="shared" si="13"/>
      </c>
      <c r="U12" s="9" t="str">
        <f t="shared" si="13"/>
      </c>
      <c r="V12" s="9" t="str">
        <f t="shared" si="13"/>
      </c>
      <c r="W12" s="9" t="n">
        <f t="shared" si="13"/>
        <v>49.261147083471705</v>
      </c>
      <c r="X12" s="9" t="n">
        <f t="shared" si="13"/>
        <v>56.250015559286908</v>
      </c>
      <c r="Y12" s="9" t="n">
        <f t="shared" si="13"/>
        <v>83.035517644053229</v>
      </c>
      <c r="Z12" s="9" t="n">
        <f t="shared" si="13"/>
        <v>76.350578193366744</v>
      </c>
      <c r="AA12" s="9" t="n">
        <f t="shared" si="13"/>
        <v>88.855670973209087</v>
      </c>
      <c r="AB12" s="9" t="n">
        <f t="shared" si="13"/>
        <v>95.870234606284242</v>
      </c>
      <c r="AC12" s="9" t="n">
        <f t="shared" si="13"/>
        <v>127.15219795106256</v>
      </c>
      <c r="AD12" s="9" t="n">
        <f t="shared" si="13"/>
        <v>97.409022071642084</v>
      </c>
      <c r="AE12" s="9" t="n">
        <f t="shared" si="13"/>
        <v>127.78108310659341</v>
      </c>
      <c r="AF12" s="9" t="n">
        <f t="shared" si="13"/>
        <v>98.528762286481196</v>
      </c>
      <c r="AG12" s="9" t="n">
        <f t="shared" si="13"/>
        <v>125.17041129763334</v>
      </c>
      <c r="AH12" s="9" t="n">
        <f t="shared" si="13"/>
        <v>97.898113653119751</v>
      </c>
      <c r="AI12" s="9" t="n">
        <f t="shared" si="13"/>
        <v>122.69419142033823</v>
      </c>
      <c r="AJ12" s="9" t="n">
        <f t="shared" si="13"/>
        <v>58.323051898614381</v>
      </c>
      <c r="AK12" s="9" t="n">
        <f t="shared" si="13"/>
        <v>78.708169014932594</v>
      </c>
      <c r="AL12" s="9" t="n">
        <f t="shared" si="13"/>
        <v>84.807874169400193</v>
      </c>
      <c r="AM12" s="9" t="n">
        <f t="shared" si="13"/>
        <v>99.138137935263131</v>
      </c>
      <c r="AN12" s="9" t="n">
        <f t="shared" si="13"/>
        <v>87.57814869655121</v>
      </c>
      <c r="AO12" s="9" t="n">
        <f t="shared" si="13"/>
        <v>90.414452465313204</v>
      </c>
      <c r="AP12" s="9" t="n">
        <f t="shared" si="13"/>
        <v>102.1519631722019</v>
      </c>
      <c r="AQ12" s="9" t="n">
        <f t="shared" si="13"/>
        <v>130.77038851609956</v>
      </c>
      <c r="AR12" s="9" t="n">
        <f t="shared" si="13"/>
        <v>120.5973678162939</v>
      </c>
      <c r="AS12" s="9" t="n">
        <f t="shared" si="13"/>
        <v>92.665008454743202</v>
      </c>
      <c r="AT12" s="9" t="n">
        <f t="shared" si="13"/>
        <v>116.74434294849497</v>
      </c>
    </row>
    <row r="13">
      <c r="A13" s="10" t="str">
        <f t="shared" si="5"/>
        <v>3</v>
      </c>
      <c r="B13" s="14" t="n">
        <f t="shared" si="9"/>
        <v>66.20432811480137</v>
      </c>
      <c r="C13" s="14" t="n">
        <f t="shared" si="3"/>
        <v>85.4208620774602</v>
      </c>
      <c r="D13" s="14" t="n">
        <f t="shared" si="3"/>
        <v>107.068617024367</v>
      </c>
      <c r="E13" s="14" t="str">
        <f t="shared" si="3"/>
      </c>
      <c r="F13" s="26" t="n">
        <f t="shared" si="10"/>
        <v>0.25342468362443449</v>
      </c>
      <c r="G13" s="25" t="n">
        <f t="shared" si="11"/>
        <v>0.61724497586781735</v>
      </c>
      <c r="H13" s="25" t="e">
        <f t="shared" ref="H13:H16" si="14">E13/D13</f>
        <v>#VALUE!</v>
      </c>
      <c r="I13" s="16" t="n">
        <f t="shared" si="12"/>
        <v>0.25848313713314142</v>
      </c>
      <c r="J13" s="16" t="str">
        <f t="shared" si="6"/>
      </c>
      <c r="L13" s="1" t="str">
        <f t="shared" si="7"/>
        <v>3</v>
      </c>
      <c r="M13" s="9" t="str">
        <f t="shared" ref="M13:AT13" si="15">IF(M4="","",M4/VLOOKUP(M$10,deflator,2,FALSE)/$A$9)</f>
      </c>
      <c r="N13" s="9" t="str">
        <f t="shared" si="15"/>
      </c>
      <c r="O13" s="9" t="str">
        <f t="shared" si="15"/>
      </c>
      <c r="P13" s="9" t="str">
        <f t="shared" si="15"/>
      </c>
      <c r="Q13" s="9" t="str">
        <f t="shared" si="15"/>
      </c>
      <c r="R13" s="9" t="str">
        <f t="shared" si="15"/>
      </c>
      <c r="S13" s="9" t="str">
        <f t="shared" si="15"/>
      </c>
      <c r="T13" s="9" t="str">
        <f t="shared" si="15"/>
      </c>
      <c r="U13" s="9" t="str">
        <f t="shared" si="15"/>
      </c>
      <c r="V13" s="9" t="str">
        <f t="shared" si="15"/>
      </c>
      <c r="W13" s="9" t="n">
        <f t="shared" si="15"/>
        <v>48.555645721981456</v>
      </c>
      <c r="X13" s="9" t="n">
        <f t="shared" si="15"/>
        <v>46.608510472419574</v>
      </c>
      <c r="Y13" s="9" t="n">
        <f t="shared" si="15"/>
        <v>50.494380513433086</v>
      </c>
      <c r="Z13" s="9" t="n">
        <f t="shared" si="15"/>
        <v>67.545996324206612</v>
      </c>
      <c r="AA13" s="9" t="n">
        <f t="shared" si="15"/>
        <v>70.338748150771366</v>
      </c>
      <c r="AB13" s="9" t="n">
        <f t="shared" si="15"/>
        <v>75.278114911774367</v>
      </c>
      <c r="AC13" s="9" t="n">
        <f t="shared" si="15"/>
        <v>76.669906106470961</v>
      </c>
      <c r="AD13" s="9" t="n">
        <f t="shared" si="15"/>
        <v>85.660021974114656</v>
      </c>
      <c r="AE13" s="9" t="n">
        <f t="shared" si="15"/>
        <v>93.665528986722293</v>
      </c>
      <c r="AF13" s="9" t="n">
        <f t="shared" si="15"/>
        <v>96.335645707868878</v>
      </c>
      <c r="AG13" s="9" t="n">
        <f t="shared" si="15"/>
        <v>102.37412413958685</v>
      </c>
      <c r="AH13" s="9" t="n">
        <f t="shared" si="15"/>
        <v>110.79500725494862</v>
      </c>
      <c r="AI13" s="9" t="n">
        <f t="shared" si="15"/>
        <v>99.990964812614337</v>
      </c>
      <c r="AJ13" s="9" t="n">
        <f t="shared" si="15"/>
        <v>85.8741027211518</v>
      </c>
      <c r="AK13" s="9" t="n">
        <f t="shared" si="15"/>
        <v>87.458607945324289</v>
      </c>
      <c r="AL13" s="9" t="n">
        <f t="shared" si="15"/>
        <v>66.20432811480137</v>
      </c>
      <c r="AM13" s="9" t="n">
        <f t="shared" si="15"/>
        <v>72.813350693496375</v>
      </c>
      <c r="AN13" s="9" t="n">
        <f t="shared" si="15"/>
        <v>84.830409026277437</v>
      </c>
      <c r="AO13" s="9" t="n">
        <f t="shared" si="15"/>
        <v>103.1706445708532</v>
      </c>
      <c r="AP13" s="9" t="n">
        <f t="shared" si="15"/>
        <v>89.347192648739252</v>
      </c>
      <c r="AQ13" s="9" t="n">
        <f t="shared" si="15"/>
        <v>107.19063048873592</v>
      </c>
      <c r="AR13" s="9" t="n">
        <f t="shared" si="15"/>
        <v>85.4208620774602</v>
      </c>
      <c r="AS13" s="9" t="n">
        <f t="shared" si="15"/>
        <v>107.068617024367</v>
      </c>
      <c r="AT13" s="9" t="str">
        <f t="shared" si="15"/>
      </c>
    </row>
    <row r="14">
      <c r="A14" s="10" t="str">
        <f t="shared" si="5"/>
        <v>4</v>
      </c>
      <c r="B14" s="14" t="n">
        <f t="shared" si="9"/>
        <v>98.244402907072399</v>
      </c>
      <c r="C14" s="14" t="n">
        <f t="shared" si="3"/>
        <v>118.81353284595504</v>
      </c>
      <c r="D14" s="14" t="n">
        <f t="shared" si="3"/>
        <v>123.784961535267</v>
      </c>
      <c r="E14" s="14" t="str">
        <f t="shared" si="3"/>
      </c>
      <c r="F14" s="26" t="n">
        <f t="shared" si="10"/>
        <v>4.1842276466583561E-2</v>
      </c>
      <c r="G14" s="25" t="n">
        <f t="shared" si="11"/>
        <v>0.25996960511178391</v>
      </c>
      <c r="H14" s="25" t="e">
        <f t="shared" si="14"/>
        <v>#VALUE!</v>
      </c>
      <c r="I14" s="16" t="n">
        <f t="shared" si="12"/>
        <v>0.29883943658541168</v>
      </c>
      <c r="J14" s="16" t="str">
        <f t="shared" si="6"/>
      </c>
      <c r="L14" s="1" t="str">
        <f t="shared" si="7"/>
        <v>4</v>
      </c>
      <c r="M14" s="9" t="str">
        <f t="shared" ref="M14:AT14" si="16">IF(M5="","",M5/VLOOKUP(M$10,deflator,2,FALSE)/$A$9)</f>
      </c>
      <c r="N14" s="9" t="str">
        <f t="shared" si="16"/>
      </c>
      <c r="O14" s="9" t="str">
        <f t="shared" si="16"/>
      </c>
      <c r="P14" s="9" t="str">
        <f t="shared" si="16"/>
      </c>
      <c r="Q14" s="9" t="str">
        <f t="shared" si="16"/>
      </c>
      <c r="R14" s="9" t="str">
        <f t="shared" si="16"/>
      </c>
      <c r="S14" s="9" t="str">
        <f t="shared" si="16"/>
      </c>
      <c r="T14" s="9" t="str">
        <f t="shared" si="16"/>
      </c>
      <c r="U14" s="9" t="str">
        <f t="shared" si="16"/>
      </c>
      <c r="V14" s="9" t="str">
        <f t="shared" si="16"/>
      </c>
      <c r="W14" s="9" t="n">
        <f t="shared" si="16"/>
        <v>51.797598417114024</v>
      </c>
      <c r="X14" s="9" t="n">
        <f t="shared" si="16"/>
        <v>52.989546279534203</v>
      </c>
      <c r="Y14" s="9" t="n">
        <f t="shared" si="16"/>
        <v>65.15475536379563</v>
      </c>
      <c r="Z14" s="9" t="n">
        <f t="shared" si="16"/>
        <v>86.056882648508804</v>
      </c>
      <c r="AA14" s="9" t="n">
        <f t="shared" si="16"/>
        <v>75.363761427708539</v>
      </c>
      <c r="AB14" s="9" t="n">
        <f t="shared" si="16"/>
        <v>93.721491155865223</v>
      </c>
      <c r="AC14" s="9" t="n">
        <f t="shared" si="16"/>
        <v>117.67668707999572</v>
      </c>
      <c r="AD14" s="9" t="n">
        <f t="shared" si="16"/>
        <v>128.11814159312726</v>
      </c>
      <c r="AE14" s="9" t="n">
        <f t="shared" si="16"/>
        <v>162.89340520311328</v>
      </c>
      <c r="AF14" s="9" t="n">
        <f t="shared" si="16"/>
        <v>151.4901337708165</v>
      </c>
      <c r="AG14" s="9" t="n">
        <f t="shared" si="16"/>
        <v>146.01432593689117</v>
      </c>
      <c r="AH14" s="9" t="n">
        <f t="shared" si="16"/>
        <v>155.57323601164782</v>
      </c>
      <c r="AI14" s="9" t="n">
        <f t="shared" si="16"/>
        <v>136.07500705063808</v>
      </c>
      <c r="AJ14" s="9" t="n">
        <f t="shared" si="16"/>
        <v>125.76656211569592</v>
      </c>
      <c r="AK14" s="9" t="n">
        <f t="shared" si="16"/>
        <v>106.34989719520271</v>
      </c>
      <c r="AL14" s="9" t="n">
        <f t="shared" si="16"/>
        <v>98.244402907072399</v>
      </c>
      <c r="AM14" s="9" t="n">
        <f t="shared" si="16"/>
        <v>106.57045747745134</v>
      </c>
      <c r="AN14" s="9" t="n">
        <f t="shared" si="16"/>
        <v>123.58240431817909</v>
      </c>
      <c r="AO14" s="9" t="n">
        <f t="shared" si="16"/>
        <v>131.88741019214407</v>
      </c>
      <c r="AP14" s="9" t="n">
        <f t="shared" si="16"/>
        <v>121.3822852927026</v>
      </c>
      <c r="AQ14" s="9" t="n">
        <f t="shared" si="16"/>
        <v>116.18959891309125</v>
      </c>
      <c r="AR14" s="9" t="n">
        <f t="shared" si="16"/>
        <v>118.81353284595504</v>
      </c>
      <c r="AS14" s="9" t="n">
        <f t="shared" si="16"/>
        <v>123.784961535267</v>
      </c>
      <c r="AT14" s="9" t="str">
        <f t="shared" si="16"/>
      </c>
    </row>
    <row r="15">
      <c r="A15" s="10" t="n">
        <f t="shared" si="5"/>
        <v>0</v>
      </c>
      <c r="B15" s="14" t="str">
        <f t="shared" si="9"/>
      </c>
      <c r="C15" s="14" t="str">
        <f t="shared" si="3"/>
      </c>
      <c r="D15" s="14" t="str">
        <f t="shared" si="3"/>
      </c>
      <c r="E15" s="14" t="str">
        <f t="shared" si="3"/>
      </c>
      <c r="F15" s="26" t="e">
        <f t="shared" si="10"/>
        <v>#VALUE!</v>
      </c>
      <c r="G15" s="25" t="e">
        <f t="shared" si="11"/>
        <v>#VALUE!</v>
      </c>
      <c r="H15" s="25" t="e">
        <f t="shared" si="14"/>
        <v>#VALUE!</v>
      </c>
      <c r="I15" s="16" t="str">
        <f t="shared" si="12"/>
      </c>
      <c r="J15" s="16" t="str">
        <f t="shared" si="6"/>
      </c>
      <c r="L15" s="1" t="n">
        <f t="shared" si="7"/>
        <v>0</v>
      </c>
      <c r="M15" s="9" t="n">
        <f t="shared" ref="M15:AT15" si="17">IF(M6="","",M6/VLOOKUP(M$10,deflator,2,FALSE)/$A$9)</f>
        <v>239.19968123054471</v>
      </c>
      <c r="N15" s="9" t="n">
        <f t="shared" si="17"/>
        <v>261.29072911994291</v>
      </c>
      <c r="O15" s="9" t="n">
        <f t="shared" si="17"/>
        <v>231.05264270919878</v>
      </c>
      <c r="P15" s="9" t="n">
        <f t="shared" si="17"/>
        <v>222.03007008275242</v>
      </c>
      <c r="Q15" s="9" t="n">
        <f t="shared" si="17"/>
        <v>209.75545071641369</v>
      </c>
      <c r="R15" s="9" t="n">
        <f t="shared" si="17"/>
        <v>204.40529624658194</v>
      </c>
      <c r="S15" s="9" t="n">
        <f t="shared" si="17"/>
        <v>203.82966328577427</v>
      </c>
      <c r="T15" s="9" t="n">
        <f t="shared" si="17"/>
        <v>196.10140143807629</v>
      </c>
      <c r="U15" s="9" t="n">
        <f t="shared" si="17"/>
        <v>195.32573317812</v>
      </c>
      <c r="V15" s="9" t="n">
        <f t="shared" si="17"/>
        <v>201.52929472562869</v>
      </c>
      <c r="W15" s="9" t="str">
        <f t="shared" si="17"/>
      </c>
      <c r="X15" s="9" t="str">
        <f t="shared" si="17"/>
      </c>
      <c r="Y15" s="9" t="str">
        <f t="shared" si="17"/>
      </c>
      <c r="Z15" s="9" t="str">
        <f t="shared" si="17"/>
      </c>
      <c r="AA15" s="9" t="str">
        <f t="shared" si="17"/>
      </c>
      <c r="AB15" s="9" t="str">
        <f t="shared" si="17"/>
      </c>
      <c r="AC15" s="9" t="str">
        <f t="shared" si="17"/>
      </c>
      <c r="AD15" s="9" t="str">
        <f t="shared" si="17"/>
      </c>
      <c r="AE15" s="9" t="str">
        <f t="shared" si="17"/>
      </c>
      <c r="AF15" s="9" t="str">
        <f t="shared" si="17"/>
      </c>
      <c r="AG15" s="9" t="str">
        <f t="shared" si="17"/>
      </c>
      <c r="AH15" s="9" t="str">
        <f t="shared" si="17"/>
      </c>
      <c r="AI15" s="9" t="str">
        <f t="shared" si="17"/>
      </c>
      <c r="AJ15" s="9" t="str">
        <f t="shared" si="17"/>
      </c>
      <c r="AK15" s="9" t="str">
        <f t="shared" si="17"/>
      </c>
      <c r="AL15" s="9" t="str">
        <f t="shared" si="17"/>
      </c>
      <c r="AM15" s="9" t="str">
        <f t="shared" si="17"/>
      </c>
      <c r="AN15" s="9" t="str">
        <f t="shared" si="17"/>
      </c>
      <c r="AO15" s="9" t="str">
        <f t="shared" si="17"/>
      </c>
      <c r="AP15" s="9" t="str">
        <f t="shared" si="17"/>
      </c>
      <c r="AQ15" s="9" t="str">
        <f t="shared" si="17"/>
      </c>
      <c r="AR15" s="9" t="str">
        <f t="shared" si="17"/>
      </c>
      <c r="AS15" s="9" t="str">
        <f t="shared" si="17"/>
      </c>
      <c r="AT15" s="9" t="str">
        <f t="shared" si="17"/>
      </c>
    </row>
    <row r="16">
      <c r="A16" s="10" t="str">
        <f t="shared" si="5"/>
        <v>Grand Total</v>
      </c>
      <c r="B16" s="14" t="n">
        <f t="shared" si="9"/>
        <v>328.86986160695335</v>
      </c>
      <c r="C16" s="14" t="n">
        <f t="shared" si="3"/>
        <v>413.65687139660173</v>
      </c>
      <c r="D16" s="14" t="n">
        <f t="shared" si="3"/>
        <v>414.21896303129944</v>
      </c>
      <c r="E16" s="14" t="n">
        <f t="shared" si="3"/>
        <v>207.34155999896936</v>
      </c>
      <c r="F16" s="26" t="n">
        <f t="shared" si="10"/>
        <v>1.3588354831384208E-3</v>
      </c>
      <c r="G16" s="25" t="n">
        <f t="shared" si="11"/>
        <v>0.25952241718747238</v>
      </c>
      <c r="H16" s="25" t="n">
        <f t="shared" si="14"/>
        <v>0.50056027971684658</v>
      </c>
      <c r="I16" s="16" t="n">
        <f t="shared" si="12"/>
        <v>1</v>
      </c>
      <c r="J16" s="16" t="n">
        <f t="shared" si="6"/>
        <v>1</v>
      </c>
      <c r="L16" s="1" t="s">
        <v>39</v>
      </c>
      <c r="M16" s="9" t="n">
        <f t="shared" ref="M16:AT16" si="18">IF(M7="","",M7/VLOOKUP(M$10,deflator,2,FALSE)/$A$9)</f>
        <v>239.19968123054471</v>
      </c>
      <c r="N16" s="9" t="n">
        <f t="shared" si="18"/>
        <v>261.29072911994291</v>
      </c>
      <c r="O16" s="9" t="n">
        <f t="shared" si="18"/>
        <v>231.05264270919878</v>
      </c>
      <c r="P16" s="9" t="n">
        <f t="shared" si="18"/>
        <v>222.03007008275242</v>
      </c>
      <c r="Q16" s="9" t="n">
        <f t="shared" si="18"/>
        <v>209.75545071641369</v>
      </c>
      <c r="R16" s="9" t="n">
        <f t="shared" si="18"/>
        <v>204.40529624658194</v>
      </c>
      <c r="S16" s="9" t="n">
        <f t="shared" si="18"/>
        <v>203.82966328577427</v>
      </c>
      <c r="T16" s="9" t="n">
        <f t="shared" si="18"/>
        <v>196.10140143807629</v>
      </c>
      <c r="U16" s="9" t="n">
        <f t="shared" si="18"/>
        <v>195.32573317812</v>
      </c>
      <c r="V16" s="9" t="n">
        <f t="shared" si="18"/>
        <v>201.52929472562869</v>
      </c>
      <c r="W16" s="9" t="n">
        <f t="shared" si="18"/>
        <v>213.56475258137903</v>
      </c>
      <c r="X16" s="9" t="n">
        <f t="shared" si="18"/>
        <v>227.14667320344913</v>
      </c>
      <c r="Y16" s="9" t="n">
        <f t="shared" si="18"/>
        <v>263.70993866858805</v>
      </c>
      <c r="Z16" s="9" t="n">
        <f t="shared" si="18"/>
        <v>322.3422276971001</v>
      </c>
      <c r="AA16" s="9" t="n">
        <f t="shared" si="18"/>
        <v>341.76695494003428</v>
      </c>
      <c r="AB16" s="9" t="n">
        <f t="shared" si="18"/>
        <v>383.52539124191901</v>
      </c>
      <c r="AC16" s="9" t="n">
        <f t="shared" si="18"/>
        <v>412.68070212108267</v>
      </c>
      <c r="AD16" s="9" t="n">
        <f t="shared" si="18"/>
        <v>446.55675168468292</v>
      </c>
      <c r="AE16" s="9" t="n">
        <f t="shared" si="18"/>
        <v>503.8640885011244</v>
      </c>
      <c r="AF16" s="9" t="n">
        <f t="shared" si="18"/>
        <v>485.15750962364342</v>
      </c>
      <c r="AG16" s="9" t="n">
        <f t="shared" si="18"/>
        <v>474.10678563496873</v>
      </c>
      <c r="AH16" s="9" t="n">
        <f t="shared" si="18"/>
        <v>472.6426250076712</v>
      </c>
      <c r="AI16" s="9" t="n">
        <f t="shared" si="18"/>
        <v>450.37155703864937</v>
      </c>
      <c r="AJ16" s="9" t="n">
        <f t="shared" si="18"/>
        <v>379.13927039526874</v>
      </c>
      <c r="AK16" s="9" t="n">
        <f t="shared" si="18"/>
        <v>343.68014971900078</v>
      </c>
      <c r="AL16" s="9" t="n">
        <f t="shared" si="18"/>
        <v>328.86986160695335</v>
      </c>
      <c r="AM16" s="9" t="n">
        <f t="shared" si="18"/>
        <v>354.9282040883964</v>
      </c>
      <c r="AN16" s="9" t="n">
        <f t="shared" si="18"/>
        <v>374.71188561773357</v>
      </c>
      <c r="AO16" s="9" t="n">
        <f t="shared" si="18"/>
        <v>409.91178741880481</v>
      </c>
      <c r="AP16" s="9" t="n">
        <f t="shared" si="18"/>
        <v>429.66769693928188</v>
      </c>
      <c r="AQ16" s="9" t="n">
        <f t="shared" si="18"/>
        <v>466.97865353640822</v>
      </c>
      <c r="AR16" s="9" t="n">
        <f t="shared" si="18"/>
        <v>413.65687139660173</v>
      </c>
      <c r="AS16" s="9" t="n">
        <f t="shared" si="18"/>
        <v>414.21896303129944</v>
      </c>
      <c r="AT16" s="9" t="n">
        <f t="shared" si="18"/>
        <v>207.34155999896936</v>
      </c>
    </row>
    <row r="17">
      <c r="A17" s="10"/>
      <c r="B17" s="14"/>
      <c r="C17" s="14"/>
      <c r="D17" s="14"/>
      <c r="E17" s="14"/>
      <c r="F17" s="5"/>
      <c r="G17" s="25"/>
      <c r="H17" s="25"/>
      <c r="I17" s="16"/>
      <c r="J17" s="16"/>
      <c r="L17" s="21"/>
      <c r="M17" s="21" t="b">
        <f t="shared" ref="M17:AT17" si="19">M16=SUM(M11:M15)</f>
        <v>1</v>
      </c>
      <c r="N17" s="21" t="b">
        <f t="shared" si="19"/>
        <v>1</v>
      </c>
      <c r="O17" s="21" t="b">
        <f t="shared" si="19"/>
        <v>1</v>
      </c>
      <c r="P17" s="21" t="b">
        <f t="shared" si="19"/>
        <v>1</v>
      </c>
      <c r="Q17" s="21" t="b">
        <f t="shared" si="19"/>
        <v>1</v>
      </c>
      <c r="R17" s="21" t="b">
        <f t="shared" si="19"/>
        <v>1</v>
      </c>
      <c r="S17" s="21" t="b">
        <f t="shared" si="19"/>
        <v>1</v>
      </c>
      <c r="T17" s="21" t="b">
        <f t="shared" si="19"/>
        <v>1</v>
      </c>
      <c r="U17" s="21" t="b">
        <f t="shared" si="19"/>
        <v>1</v>
      </c>
      <c r="V17" s="21" t="b">
        <f t="shared" si="19"/>
        <v>1</v>
      </c>
      <c r="W17" s="21" t="b">
        <f t="shared" si="19"/>
        <v>1</v>
      </c>
      <c r="X17" s="21" t="b">
        <f t="shared" si="19"/>
        <v>1</v>
      </c>
      <c r="Y17" s="21" t="b">
        <f t="shared" si="19"/>
        <v>1</v>
      </c>
      <c r="Z17" s="21" t="b">
        <f t="shared" si="19"/>
        <v>1</v>
      </c>
      <c r="AA17" s="21" t="b">
        <f t="shared" si="19"/>
        <v>1</v>
      </c>
      <c r="AB17" s="21" t="b">
        <f t="shared" si="19"/>
        <v>1</v>
      </c>
      <c r="AC17" s="21" t="b">
        <f t="shared" si="19"/>
        <v>1</v>
      </c>
      <c r="AD17" s="21" t="b">
        <f t="shared" si="19"/>
        <v>1</v>
      </c>
      <c r="AE17" s="21" t="b">
        <f t="shared" si="19"/>
        <v>1</v>
      </c>
      <c r="AF17" s="21" t="b">
        <f t="shared" si="19"/>
        <v>1</v>
      </c>
      <c r="AG17" s="21" t="b">
        <f t="shared" si="19"/>
        <v>1</v>
      </c>
      <c r="AH17" s="21" t="b">
        <f t="shared" si="19"/>
        <v>1</v>
      </c>
      <c r="AI17" s="21" t="b">
        <f t="shared" si="19"/>
        <v>1</v>
      </c>
      <c r="AJ17" s="21" t="b">
        <f t="shared" si="19"/>
        <v>1</v>
      </c>
      <c r="AK17" s="21" t="b">
        <f t="shared" si="19"/>
        <v>1</v>
      </c>
      <c r="AL17" s="21" t="b">
        <f t="shared" si="19"/>
        <v>1</v>
      </c>
      <c r="AM17" s="21" t="b">
        <f t="shared" si="19"/>
        <v>1</v>
      </c>
      <c r="AN17" s="21" t="b">
        <f t="shared" si="19"/>
        <v>1</v>
      </c>
      <c r="AO17" s="21" t="b">
        <f t="shared" si="19"/>
        <v>1</v>
      </c>
      <c r="AP17" s="21" t="b">
        <f t="shared" si="19"/>
        <v>1</v>
      </c>
      <c r="AQ17" s="21" t="b">
        <f t="shared" si="19"/>
        <v>1</v>
      </c>
      <c r="AR17" s="21" t="b">
        <f t="shared" si="19"/>
        <v>1</v>
      </c>
      <c r="AS17" s="21" t="b">
        <f t="shared" si="19"/>
        <v>1</v>
      </c>
      <c r="AT17" s="21" t="b">
        <f t="shared" si="19"/>
        <v>1</v>
      </c>
    </row>
    <row r="18">
      <c r="A18" s="10"/>
      <c r="B18" s="14"/>
      <c r="C18" s="14"/>
      <c r="D18" s="14"/>
      <c r="E18" s="14"/>
      <c r="F18" s="5"/>
      <c r="G18" s="25"/>
      <c r="H18" s="25"/>
      <c r="I18" s="16"/>
      <c r="J18" s="16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35"/>
      <c r="AM18" s="35"/>
      <c r="AN18" s="24"/>
      <c r="AO18" s="24"/>
      <c r="AP18" s="24"/>
      <c r="AQ18" s="35"/>
      <c r="AR18" s="35"/>
      <c r="AS18" s="35"/>
      <c r="AT18" s="35"/>
    </row>
    <row r="19">
      <c r="L19" s="1" t="s">
        <v>38</v>
      </c>
      <c r="M19" s="38" t="n">
        <f t="shared" ref="M19:AT19" si="20">M10</f>
        <v>1990</v>
      </c>
      <c r="N19" s="38" t="n">
        <f t="shared" si="20"/>
        <v>1991</v>
      </c>
      <c r="O19" s="38" t="n">
        <f t="shared" si="20"/>
        <v>1992</v>
      </c>
      <c r="P19" s="38" t="n">
        <f t="shared" si="20"/>
        <v>1993</v>
      </c>
      <c r="Q19" s="38" t="n">
        <f t="shared" si="20"/>
        <v>1994</v>
      </c>
      <c r="R19" s="38" t="n">
        <f t="shared" si="20"/>
        <v>1995</v>
      </c>
      <c r="S19" s="38" t="n">
        <f t="shared" si="20"/>
        <v>1996</v>
      </c>
      <c r="T19" s="38" t="n">
        <f t="shared" si="20"/>
        <v>1997</v>
      </c>
      <c r="U19" s="38" t="n">
        <f t="shared" si="20"/>
        <v>1998</v>
      </c>
      <c r="V19" s="38" t="n">
        <f t="shared" si="20"/>
        <v>1999</v>
      </c>
      <c r="W19" s="38" t="n">
        <f t="shared" si="20"/>
        <v>2000</v>
      </c>
      <c r="X19" s="38" t="n">
        <f t="shared" si="20"/>
        <v>2001</v>
      </c>
      <c r="Y19" s="38" t="n">
        <f t="shared" si="20"/>
        <v>2002</v>
      </c>
      <c r="Z19" s="38" t="n">
        <f t="shared" si="20"/>
        <v>2003</v>
      </c>
      <c r="AA19" s="38" t="n">
        <f t="shared" si="20"/>
        <v>2004</v>
      </c>
      <c r="AB19" s="38" t="n">
        <f t="shared" si="20"/>
        <v>2005</v>
      </c>
      <c r="AC19" s="38" t="n">
        <f t="shared" si="20"/>
        <v>2006</v>
      </c>
      <c r="AD19" s="38" t="n">
        <f t="shared" si="20"/>
        <v>2007</v>
      </c>
      <c r="AE19" s="38" t="n">
        <f t="shared" si="20"/>
        <v>2008</v>
      </c>
      <c r="AF19" s="38" t="n">
        <f t="shared" si="20"/>
        <v>2009</v>
      </c>
      <c r="AG19" s="38" t="n">
        <f t="shared" si="20"/>
        <v>2010</v>
      </c>
      <c r="AH19" s="38" t="n">
        <f t="shared" si="20"/>
        <v>2011</v>
      </c>
      <c r="AI19" s="38" t="n">
        <f t="shared" si="20"/>
        <v>2012</v>
      </c>
      <c r="AJ19" s="38" t="n">
        <f t="shared" si="20"/>
        <v>2013</v>
      </c>
      <c r="AK19" s="38" t="n">
        <f t="shared" si="20"/>
        <v>2014</v>
      </c>
      <c r="AL19" s="38" t="n">
        <f t="shared" si="20"/>
        <v>2015</v>
      </c>
      <c r="AM19" s="38" t="n">
        <f t="shared" si="20"/>
        <v>2016</v>
      </c>
      <c r="AN19" s="38" t="n">
        <f t="shared" si="20"/>
        <v>2017</v>
      </c>
      <c r="AO19" s="38" t="n">
        <f t="shared" si="20"/>
        <v>2018</v>
      </c>
      <c r="AP19" s="38" t="n">
        <f t="shared" si="20"/>
        <v>2019</v>
      </c>
      <c r="AQ19" s="38" t="n">
        <f t="shared" si="20"/>
        <v>2020</v>
      </c>
      <c r="AR19" s="38" t="n">
        <f t="shared" si="20"/>
        <v>2021</v>
      </c>
      <c r="AS19" s="38" t="n">
        <f t="shared" si="20"/>
        <v>2022</v>
      </c>
      <c r="AT19" s="38" t="n">
        <f t="shared" si="20"/>
        <v>2023</v>
      </c>
    </row>
    <row r="20">
      <c r="L20" s="1" t="str">
        <f t="shared" ref="L20:L24" si="21">L11</f>
        <v>1</v>
      </c>
      <c r="M20" s="25" t="str">
        <f>IF(M11="","",M11/M$16)</f>
      </c>
      <c r="N20" s="25" t="str">
        <f t="shared" ref="N20:AT24" si="22">IF(N11="","",N11/N$16)</f>
      </c>
      <c r="O20" s="25" t="str">
        <f t="shared" si="22"/>
      </c>
      <c r="P20" s="25" t="str">
        <f t="shared" si="22"/>
      </c>
      <c r="Q20" s="25" t="str">
        <f t="shared" si="22"/>
      </c>
      <c r="R20" s="25" t="str">
        <f t="shared" si="22"/>
      </c>
      <c r="S20" s="25" t="str">
        <f t="shared" si="22"/>
      </c>
      <c r="T20" s="25" t="str">
        <f t="shared" si="22"/>
      </c>
      <c r="U20" s="25" t="str">
        <f t="shared" si="22"/>
      </c>
      <c r="V20" s="25" t="str">
        <f t="shared" si="22"/>
      </c>
      <c r="W20" s="25" t="n">
        <f t="shared" si="22"/>
        <v>0.29944249032594233</v>
      </c>
      <c r="X20" s="25" t="n">
        <f t="shared" si="22"/>
        <v>0.31388793807404008</v>
      </c>
      <c r="Y20" s="25" t="n">
        <f t="shared" si="22"/>
        <v>0.24657881866570555</v>
      </c>
      <c r="Z20" s="25" t="n">
        <f t="shared" si="22"/>
        <v>0.28661702560991864</v>
      </c>
      <c r="AA20" s="25" t="n">
        <f t="shared" si="22"/>
        <v>0.31368970240892935</v>
      </c>
      <c r="AB20" s="25" t="n">
        <f t="shared" si="22"/>
        <v>0.30938121250269446</v>
      </c>
      <c r="AC20" s="25" t="n">
        <f t="shared" si="22"/>
        <v>0.22095026618618149</v>
      </c>
      <c r="AD20" s="25" t="n">
        <f t="shared" si="22"/>
        <v>0.30314078901528818</v>
      </c>
      <c r="AE20" s="25" t="n">
        <f t="shared" si="22"/>
        <v>0.2372149036464398</v>
      </c>
      <c r="AF20" s="25" t="n">
        <f t="shared" si="22"/>
        <v>0.28609877226501568</v>
      </c>
      <c r="AG20" s="25" t="n">
        <f t="shared" si="22"/>
        <v>0.21207864411009042</v>
      </c>
      <c r="AH20" s="25" t="n">
        <f t="shared" si="22"/>
        <v>0.22929854895375965</v>
      </c>
      <c r="AI20" s="25" t="n">
        <f t="shared" si="22"/>
        <v>0.20341292056149313</v>
      </c>
      <c r="AJ20" s="25" t="n">
        <f t="shared" si="22"/>
        <v>0.28795633210452337</v>
      </c>
      <c r="AK20" s="25" t="n">
        <f t="shared" si="22"/>
        <v>0.20706309521142188</v>
      </c>
      <c r="AL20" s="25" t="n">
        <f t="shared" si="22"/>
        <v>0.2420813388817874</v>
      </c>
      <c r="AM20" s="25" t="n">
        <f t="shared" si="22"/>
        <v>0.2152724328528039</v>
      </c>
      <c r="AN20" s="25" t="n">
        <f t="shared" si="22"/>
        <v>0.21008387136412826</v>
      </c>
      <c r="AO20" s="25" t="n">
        <f t="shared" si="22"/>
        <v>0.20599378398509716</v>
      </c>
      <c r="AP20" s="25" t="n">
        <f t="shared" si="22"/>
        <v>0.27180599485965468</v>
      </c>
      <c r="AQ20" s="25" t="n">
        <f t="shared" si="22"/>
        <v>0.24161283340049899</v>
      </c>
      <c r="AR20" s="25" t="n">
        <f t="shared" si="22"/>
        <v>0.21473137471885426</v>
      </c>
      <c r="AS20" s="25" t="n">
        <f t="shared" si="22"/>
        <v>0.21896722292279205</v>
      </c>
      <c r="AT20" s="25" t="n">
        <f t="shared" si="22"/>
        <v>0.43694673200551165</v>
      </c>
    </row>
    <row r="21">
      <c r="L21" s="1" t="str">
        <f t="shared" si="21"/>
        <v>2</v>
      </c>
      <c r="M21" s="25" t="str">
        <f>IF(M12="","",M12/M$16)</f>
      </c>
      <c r="N21" s="25" t="str">
        <f t="shared" si="22"/>
      </c>
      <c r="O21" s="25" t="str">
        <f t="shared" si="22"/>
      </c>
      <c r="P21" s="25" t="str">
        <f t="shared" si="22"/>
      </c>
      <c r="Q21" s="25" t="str">
        <f t="shared" si="22"/>
      </c>
      <c r="R21" s="25" t="str">
        <f t="shared" si="22"/>
      </c>
      <c r="S21" s="25" t="str">
        <f t="shared" si="22"/>
      </c>
      <c r="T21" s="25" t="str">
        <f t="shared" si="22"/>
      </c>
      <c r="U21" s="25" t="str">
        <f t="shared" si="22"/>
      </c>
      <c r="V21" s="25" t="str">
        <f t="shared" si="22"/>
      </c>
      <c r="W21" s="25" t="n">
        <f t="shared" si="22"/>
        <v>0.23066141059349532</v>
      </c>
      <c r="X21" s="25" t="n">
        <f t="shared" si="22"/>
        <v>0.24763741755929347</v>
      </c>
      <c r="Y21" s="25" t="n">
        <f t="shared" si="22"/>
        <v>0.31487443386957964</v>
      </c>
      <c r="Z21" s="25" t="n">
        <f t="shared" si="22"/>
        <v>0.23686185560866749</v>
      </c>
      <c r="AA21" s="25" t="n">
        <f t="shared" si="22"/>
        <v>0.2599890647379865</v>
      </c>
      <c r="AB21" s="25" t="n">
        <f t="shared" si="22"/>
        <v>0.24997102355033254</v>
      </c>
      <c r="AC21" s="25" t="n">
        <f t="shared" si="22"/>
        <v>0.30811277895363143</v>
      </c>
      <c r="AD21" s="25" t="n">
        <f t="shared" si="22"/>
        <v>0.21813357810436448</v>
      </c>
      <c r="AE21" s="25" t="n">
        <f t="shared" si="22"/>
        <v>0.25360228288289344</v>
      </c>
      <c r="AF21" s="25" t="n">
        <f t="shared" si="22"/>
        <v>0.20308613250759325</v>
      </c>
      <c r="AG21" s="25" t="n">
        <f t="shared" si="22"/>
        <v>0.26401311917523657</v>
      </c>
      <c r="AH21" s="25" t="n">
        <f t="shared" si="22"/>
        <v>0.20712925257541218</v>
      </c>
      <c r="AI21" s="25" t="n">
        <f t="shared" si="22"/>
        <v>0.27242881905574917</v>
      </c>
      <c r="AJ21" s="25" t="n">
        <f t="shared" si="22"/>
        <v>0.15383015280324333</v>
      </c>
      <c r="AK21" s="25" t="n">
        <f t="shared" si="22"/>
        <v>0.22901575514118533</v>
      </c>
      <c r="AL21" s="25" t="n">
        <f t="shared" si="22"/>
        <v>0.25787669856703915</v>
      </c>
      <c r="AM21" s="25" t="n">
        <f t="shared" si="22"/>
        <v>0.27931885038522425</v>
      </c>
      <c r="AN21" s="25" t="n">
        <f t="shared" si="22"/>
        <v>0.23372129910470738</v>
      </c>
      <c r="AO21" s="25" t="n">
        <f t="shared" si="22"/>
        <v>0.22057051112057241</v>
      </c>
      <c r="AP21" s="25" t="n">
        <f t="shared" si="22"/>
        <v>0.23774643497725503</v>
      </c>
      <c r="AQ21" s="25" t="n">
        <f t="shared" si="22"/>
        <v>0.28003504555461223</v>
      </c>
      <c r="AR21" s="25" t="n">
        <f t="shared" si="22"/>
        <v>0.29153962173800996</v>
      </c>
      <c r="AS21" s="25" t="n">
        <f t="shared" si="22"/>
        <v>0.22371020335865502</v>
      </c>
      <c r="AT21" s="25" t="n">
        <f t="shared" si="22"/>
        <v>0.56305326799448829</v>
      </c>
    </row>
    <row r="22">
      <c r="L22" s="1" t="str">
        <f t="shared" si="21"/>
        <v>3</v>
      </c>
      <c r="M22" s="25" t="str">
        <f>IF(M13="","",M13/M$16)</f>
      </c>
      <c r="N22" s="25" t="str">
        <f t="shared" si="22"/>
      </c>
      <c r="O22" s="25" t="str">
        <f t="shared" si="22"/>
      </c>
      <c r="P22" s="25" t="str">
        <f t="shared" si="22"/>
      </c>
      <c r="Q22" s="25" t="str">
        <f t="shared" si="22"/>
      </c>
      <c r="R22" s="25" t="str">
        <f t="shared" si="22"/>
      </c>
      <c r="S22" s="25" t="str">
        <f t="shared" si="22"/>
      </c>
      <c r="T22" s="25" t="str">
        <f t="shared" si="22"/>
      </c>
      <c r="U22" s="25" t="str">
        <f t="shared" si="22"/>
      </c>
      <c r="V22" s="25" t="str">
        <f t="shared" si="22"/>
      </c>
      <c r="W22" s="25" t="n">
        <f t="shared" si="22"/>
        <v>0.22735795647495383</v>
      </c>
      <c r="X22" s="25" t="n">
        <f t="shared" si="22"/>
        <v>0.20519125292525678</v>
      </c>
      <c r="Y22" s="25" t="n">
        <f t="shared" si="22"/>
        <v>0.19147697188952306</v>
      </c>
      <c r="Z22" s="25" t="n">
        <f t="shared" si="22"/>
        <v>0.20954746390745466</v>
      </c>
      <c r="AA22" s="25" t="n">
        <f t="shared" si="22"/>
        <v>0.20580909632738734</v>
      </c>
      <c r="AB22" s="25" t="n">
        <f t="shared" si="22"/>
        <v>0.19627935106985045</v>
      </c>
      <c r="AC22" s="25" t="n">
        <f t="shared" si="22"/>
        <v>0.18578505297777556</v>
      </c>
      <c r="AD22" s="25" t="n">
        <f t="shared" si="22"/>
        <v>0.19182337217151704</v>
      </c>
      <c r="AE22" s="25" t="n">
        <f t="shared" si="22"/>
        <v>0.18589443289232008</v>
      </c>
      <c r="AF22" s="25" t="n">
        <f t="shared" si="22"/>
        <v>0.19856571071650606</v>
      </c>
      <c r="AG22" s="25" t="n">
        <f t="shared" si="22"/>
        <v>0.21593051869628427</v>
      </c>
      <c r="AH22" s="25" t="n">
        <f t="shared" si="22"/>
        <v>0.23441602892492053</v>
      </c>
      <c r="AI22" s="25" t="n">
        <f t="shared" si="22"/>
        <v>0.22201882701050202</v>
      </c>
      <c r="AJ22" s="25" t="n">
        <f t="shared" si="22"/>
        <v>0.22649751536321841</v>
      </c>
      <c r="AK22" s="25" t="n">
        <f t="shared" si="22"/>
        <v>0.25447675117935109</v>
      </c>
      <c r="AL22" s="25" t="n">
        <f t="shared" si="22"/>
        <v>0.20130858994286632</v>
      </c>
      <c r="AM22" s="25" t="n">
        <f t="shared" si="22"/>
        <v>0.20514951997267</v>
      </c>
      <c r="AN22" s="25" t="n">
        <f t="shared" si="22"/>
        <v>0.22638835938291563</v>
      </c>
      <c r="AO22" s="25" t="n">
        <f t="shared" si="22"/>
        <v>0.25168987020479183</v>
      </c>
      <c r="AP22" s="25" t="n">
        <f t="shared" si="22"/>
        <v>0.20794486829054146</v>
      </c>
      <c r="AQ22" s="25" t="n">
        <f t="shared" si="22"/>
        <v>0.22954075026125098</v>
      </c>
      <c r="AR22" s="25" t="n">
        <f t="shared" si="22"/>
        <v>0.20650173606220903</v>
      </c>
      <c r="AS22" s="25" t="n">
        <f t="shared" si="22"/>
        <v>0.25848313713314142</v>
      </c>
      <c r="AT22" s="25" t="str">
        <f t="shared" si="22"/>
      </c>
    </row>
    <row r="23">
      <c r="L23" s="1" t="str">
        <f t="shared" si="21"/>
        <v>4</v>
      </c>
      <c r="M23" s="25" t="str">
        <f>IF(M14="","",M14/M$16)</f>
      </c>
      <c r="N23" s="25" t="str">
        <f t="shared" si="22"/>
      </c>
      <c r="O23" s="25" t="str">
        <f t="shared" si="22"/>
      </c>
      <c r="P23" s="25" t="str">
        <f t="shared" si="22"/>
      </c>
      <c r="Q23" s="25" t="str">
        <f t="shared" si="22"/>
      </c>
      <c r="R23" s="25" t="str">
        <f t="shared" si="22"/>
      </c>
      <c r="S23" s="25" t="str">
        <f t="shared" si="22"/>
      </c>
      <c r="T23" s="25" t="str">
        <f t="shared" si="22"/>
      </c>
      <c r="U23" s="25" t="str">
        <f t="shared" si="22"/>
      </c>
      <c r="V23" s="25" t="str">
        <f t="shared" si="22"/>
      </c>
      <c r="W23" s="25" t="n">
        <f t="shared" si="22"/>
        <v>0.2425381426056086</v>
      </c>
      <c r="X23" s="25" t="n">
        <f t="shared" si="22"/>
        <v>0.23328339144140975</v>
      </c>
      <c r="Y23" s="25" t="n">
        <f t="shared" si="22"/>
        <v>0.24706977557519175</v>
      </c>
      <c r="Z23" s="25" t="n">
        <f t="shared" si="22"/>
        <v>0.2669736548739593</v>
      </c>
      <c r="AA23" s="25" t="n">
        <f t="shared" si="22"/>
        <v>0.2205121365256969</v>
      </c>
      <c r="AB23" s="25" t="n">
        <f t="shared" si="22"/>
        <v>0.24436841287712255</v>
      </c>
      <c r="AC23" s="25" t="n">
        <f t="shared" si="22"/>
        <v>0.28515190188241163</v>
      </c>
      <c r="AD23" s="25" t="n">
        <f t="shared" si="22"/>
        <v>0.28690226070883024</v>
      </c>
      <c r="AE23" s="25" t="n">
        <f t="shared" si="22"/>
        <v>0.32328838057834669</v>
      </c>
      <c r="AF23" s="25" t="n">
        <f t="shared" si="22"/>
        <v>0.31224938451088513</v>
      </c>
      <c r="AG23" s="25" t="n">
        <f t="shared" si="22"/>
        <v>0.30797771801838891</v>
      </c>
      <c r="AH23" s="25" t="n">
        <f t="shared" si="22"/>
        <v>0.32915616954590754</v>
      </c>
      <c r="AI23" s="25" t="n">
        <f t="shared" si="22"/>
        <v>0.30213943337225574</v>
      </c>
      <c r="AJ23" s="25" t="n">
        <f t="shared" si="22"/>
        <v>0.331715999729015</v>
      </c>
      <c r="AK23" s="25" t="n">
        <f t="shared" si="22"/>
        <v>0.30944439846804173</v>
      </c>
      <c r="AL23" s="25" t="n">
        <f t="shared" si="22"/>
        <v>0.29873337260830712</v>
      </c>
      <c r="AM23" s="25" t="n">
        <f t="shared" si="22"/>
        <v>0.30025919678930196</v>
      </c>
      <c r="AN23" s="25" t="n">
        <f t="shared" si="22"/>
        <v>0.32980647014824888</v>
      </c>
      <c r="AO23" s="25" t="n">
        <f t="shared" si="22"/>
        <v>0.32174583468953866</v>
      </c>
      <c r="AP23" s="25" t="n">
        <f t="shared" si="22"/>
        <v>0.28250270187254883</v>
      </c>
      <c r="AQ23" s="25" t="n">
        <f t="shared" si="22"/>
        <v>0.24881137078363791</v>
      </c>
      <c r="AR23" s="25" t="n">
        <f t="shared" si="22"/>
        <v>0.28722726748092675</v>
      </c>
      <c r="AS23" s="25" t="n">
        <f t="shared" si="22"/>
        <v>0.29883943658541168</v>
      </c>
      <c r="AT23" s="25" t="str">
        <f t="shared" si="22"/>
      </c>
    </row>
    <row r="24">
      <c r="L24" s="1" t="n">
        <f t="shared" si="21"/>
        <v>0</v>
      </c>
      <c r="M24" s="25" t="n">
        <f>IF(M15="","",M15/M$16)</f>
        <v>1</v>
      </c>
      <c r="N24" s="25" t="n">
        <f t="shared" si="22"/>
        <v>1</v>
      </c>
      <c r="O24" s="25" t="n">
        <f t="shared" si="22"/>
        <v>1</v>
      </c>
      <c r="P24" s="25" t="n">
        <f t="shared" si="22"/>
        <v>1</v>
      </c>
      <c r="Q24" s="25" t="n">
        <f t="shared" si="22"/>
        <v>1</v>
      </c>
      <c r="R24" s="25" t="n">
        <f t="shared" si="22"/>
        <v>1</v>
      </c>
      <c r="S24" s="25" t="n">
        <f t="shared" si="22"/>
        <v>1</v>
      </c>
      <c r="T24" s="25" t="n">
        <f t="shared" si="22"/>
        <v>1</v>
      </c>
      <c r="U24" s="25" t="n">
        <f t="shared" si="22"/>
        <v>1</v>
      </c>
      <c r="V24" s="25" t="n">
        <f t="shared" si="22"/>
        <v>1</v>
      </c>
      <c r="W24" s="25" t="str">
        <f t="shared" si="22"/>
      </c>
      <c r="X24" s="25" t="str">
        <f t="shared" si="22"/>
      </c>
      <c r="Y24" s="25" t="str">
        <f t="shared" si="22"/>
      </c>
      <c r="Z24" s="25" t="str">
        <f t="shared" si="22"/>
      </c>
      <c r="AA24" s="25" t="str">
        <f t="shared" si="22"/>
      </c>
      <c r="AB24" s="25" t="str">
        <f t="shared" si="22"/>
      </c>
      <c r="AC24" s="25" t="str">
        <f t="shared" si="22"/>
      </c>
      <c r="AD24" s="25" t="str">
        <f t="shared" si="22"/>
      </c>
      <c r="AE24" s="25" t="str">
        <f t="shared" si="22"/>
      </c>
      <c r="AF24" s="25" t="str">
        <f t="shared" si="22"/>
      </c>
      <c r="AG24" s="25" t="str">
        <f t="shared" si="22"/>
      </c>
      <c r="AH24" s="25" t="str">
        <f t="shared" si="22"/>
      </c>
      <c r="AI24" s="25" t="str">
        <f t="shared" si="22"/>
      </c>
      <c r="AJ24" s="25" t="str">
        <f t="shared" si="22"/>
      </c>
      <c r="AK24" s="25" t="str">
        <f t="shared" si="22"/>
      </c>
      <c r="AL24" s="25" t="str">
        <f t="shared" si="22"/>
      </c>
      <c r="AM24" s="25" t="str">
        <f t="shared" si="22"/>
      </c>
      <c r="AN24" s="25" t="str">
        <f t="shared" si="22"/>
      </c>
      <c r="AO24" s="25" t="str">
        <f t="shared" si="22"/>
      </c>
      <c r="AP24" s="25" t="str">
        <f t="shared" si="22"/>
      </c>
      <c r="AQ24" s="25" t="str">
        <f t="shared" si="22"/>
      </c>
      <c r="AR24" s="25" t="str">
        <f t="shared" si="22"/>
      </c>
      <c r="AS24" s="25" t="str">
        <f t="shared" si="22"/>
      </c>
      <c r="AT24" s="25" t="str">
        <f t="shared" si="22"/>
      </c>
    </row>
    <row r="25">
      <c r="L25" s="34" t="s">
        <v>40</v>
      </c>
      <c r="M25" s="26" t="n">
        <f>IF(SUM(M20:M24)=1,1,FALSE)</f>
        <v>1</v>
      </c>
      <c r="N25" s="26" t="n">
        <f t="shared" ref="N25:AT25" si="23">IF(SUM(N20:N24)=1,1,FALSE)</f>
        <v>1</v>
      </c>
      <c r="O25" s="26" t="n">
        <f t="shared" si="23"/>
        <v>1</v>
      </c>
      <c r="P25" s="26" t="n">
        <f t="shared" si="23"/>
        <v>1</v>
      </c>
      <c r="Q25" s="26" t="n">
        <f t="shared" si="23"/>
        <v>1</v>
      </c>
      <c r="R25" s="26" t="n">
        <f t="shared" si="23"/>
        <v>1</v>
      </c>
      <c r="S25" s="26" t="n">
        <f t="shared" si="23"/>
        <v>1</v>
      </c>
      <c r="T25" s="26" t="n">
        <f t="shared" si="23"/>
        <v>1</v>
      </c>
      <c r="U25" s="26" t="n">
        <f t="shared" si="23"/>
        <v>1</v>
      </c>
      <c r="V25" s="26" t="n">
        <f t="shared" si="23"/>
        <v>1</v>
      </c>
      <c r="W25" s="26" t="n">
        <f t="shared" si="23"/>
        <v>1</v>
      </c>
      <c r="X25" s="26" t="n">
        <f t="shared" si="23"/>
        <v>1</v>
      </c>
      <c r="Y25" s="26" t="n">
        <f t="shared" si="23"/>
        <v>1</v>
      </c>
      <c r="Z25" s="26" t="n">
        <f t="shared" si="23"/>
        <v>1</v>
      </c>
      <c r="AA25" s="26" t="n">
        <f t="shared" si="23"/>
        <v>1</v>
      </c>
      <c r="AB25" s="26" t="n">
        <f t="shared" si="23"/>
        <v>1</v>
      </c>
      <c r="AC25" s="26" t="n">
        <f t="shared" si="23"/>
        <v>1</v>
      </c>
      <c r="AD25" s="26" t="n">
        <f t="shared" si="23"/>
        <v>1</v>
      </c>
      <c r="AE25" s="26" t="n">
        <f t="shared" si="23"/>
        <v>1</v>
      </c>
      <c r="AF25" s="26" t="n">
        <f t="shared" si="23"/>
        <v>1</v>
      </c>
      <c r="AG25" s="26" t="n">
        <f t="shared" si="23"/>
        <v>1</v>
      </c>
      <c r="AH25" s="26" t="n">
        <f t="shared" si="23"/>
        <v>1</v>
      </c>
      <c r="AI25" s="26" t="n">
        <f t="shared" si="23"/>
        <v>1</v>
      </c>
      <c r="AJ25" s="26" t="n">
        <f t="shared" si="23"/>
        <v>1</v>
      </c>
      <c r="AK25" s="26" t="n">
        <f t="shared" si="23"/>
        <v>1</v>
      </c>
      <c r="AL25" s="26" t="n">
        <f t="shared" si="23"/>
        <v>1</v>
      </c>
      <c r="AM25" s="26" t="n">
        <f t="shared" si="23"/>
        <v>1</v>
      </c>
      <c r="AN25" s="26" t="n">
        <f t="shared" si="23"/>
        <v>1</v>
      </c>
      <c r="AO25" s="26" t="n">
        <f t="shared" si="23"/>
        <v>1</v>
      </c>
      <c r="AP25" s="26" t="n">
        <f t="shared" si="23"/>
        <v>1</v>
      </c>
      <c r="AQ25" s="26" t="n">
        <f t="shared" si="23"/>
        <v>1</v>
      </c>
      <c r="AR25" s="26" t="n">
        <f t="shared" si="23"/>
        <v>1</v>
      </c>
      <c r="AS25" s="26" t="n">
        <f t="shared" si="23"/>
        <v>1</v>
      </c>
      <c r="AT25" s="26" t="n">
        <f t="shared" si="23"/>
        <v>1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20" sqref="G20"/>
    </sheetView>
  </sheetViews>
  <sheetFormatPr defaultRowHeight="15.0" baseColWidth="10"/>
  <cols>
    <col min="1" max="1" width="20.5703125" hidden="0" customWidth="1"/>
    <col min="2" max="2" width="12.28515625" hidden="0" customWidth="1"/>
    <col min="9" max="9" width="8.140625" hidden="0" customWidth="1"/>
    <col min="10" max="10" width="13" hidden="0" customWidth="1"/>
    <col min="13" max="13" width="18.85546875" hidden="0" customWidth="1"/>
    <col min="14" max="14" width="29.85546875" hidden="0" customWidth="1"/>
    <col min="15" max="15" width="9.7109375" hidden="0" customWidth="1"/>
    <col min="16" max="16" width="10" hidden="0" customWidth="1"/>
    <col min="17" max="17" width="9.7109375" hidden="0" customWidth="1"/>
    <col min="18" max="18" width="9.42578125" hidden="0" customWidth="1"/>
    <col min="19" max="19" width="10" hidden="0" customWidth="1"/>
    <col min="20" max="20" width="9.42578125" hidden="0" customWidth="1"/>
    <col min="21" max="21" width="10" hidden="0" customWidth="1"/>
    <col min="22" max="22" width="9.7109375" hidden="0" customWidth="1"/>
    <col min="23" max="23" width="10" hidden="0" customWidth="1"/>
    <col min="24" max="24" width="9.42578125" hidden="0" customWidth="1"/>
    <col min="25" max="25" width="10.85546875" hidden="0" customWidth="1"/>
    <col min="26" max="26" width="11" hidden="0" customWidth="1"/>
    <col min="27" max="27" width="11" hidden="0" customWidth="1"/>
    <col min="28" max="28" width="10.5703125" hidden="0" customWidth="1"/>
    <col min="29" max="29" width="11.28515625" hidden="0" customWidth="1"/>
    <col min="30" max="30" width="10.85546875" hidden="0" customWidth="1"/>
    <col min="31" max="31" width="11" hidden="0" customWidth="1"/>
    <col min="32" max="32" width="10.85546875" hidden="0" customWidth="1"/>
    <col min="33" max="33" width="10.85546875" hidden="0" customWidth="1"/>
    <col min="34" max="34" width="10.85546875" hidden="0" customWidth="1"/>
    <col min="35" max="35" width="11" hidden="0" customWidth="1"/>
    <col min="36" max="36" width="10" hidden="0" customWidth="1"/>
    <col min="37" max="37" width="11" hidden="0" customWidth="1"/>
    <col min="38" max="38" width="11.28515625" hidden="0" customWidth="1"/>
    <col min="39" max="39" width="10.85546875" hidden="0" customWidth="1"/>
    <col min="40" max="40" width="10.5703125" hidden="0" customWidth="1"/>
    <col min="41" max="41" width="10.5703125" hidden="0" customWidth="1"/>
    <col min="42" max="42" width="11.28515625" hidden="0" customWidth="1"/>
    <col min="43" max="43" width="10.5703125" hidden="0" customWidth="1"/>
    <col min="44" max="44" width="11.28515625" hidden="0" customWidth="1"/>
    <col min="45" max="45" width="10.28515625" hidden="0" customWidth="1"/>
    <col min="46" max="46" width="10.28515625" hidden="0" customWidth="1"/>
    <col min="47" max="47" width="11" hidden="0" customWidth="1"/>
  </cols>
  <sheetData>
    <row r="1" ht="30" customHeight="1">
      <c r="A1" s="22" t="str">
        <f>M1</f>
      </c>
      <c r="B1" s="22" t="str">
        <f>N1</f>
      </c>
      <c r="C1" s="22" t="n">
        <v>2015</v>
      </c>
      <c r="D1" s="22" t="n">
        <v>2021</v>
      </c>
      <c r="E1" s="22" t="n">
        <v>2022</v>
      </c>
      <c r="F1" s="22" t="n">
        <v>2023</v>
      </c>
      <c r="G1" s="22" t="s">
        <v>331</v>
      </c>
      <c r="H1" s="22" t="s">
        <v>332</v>
      </c>
      <c r="I1" s="22" t="s">
        <v>333</v>
      </c>
      <c r="J1" s="22" t="s">
        <v>334</v>
      </c>
      <c r="K1" s="22" t="s">
        <v>335</v>
      </c>
      <c r="M1" s="21" t="s">
        <v>842</v>
      </c>
      <c r="N1" s="21" t="s">
        <v>843</v>
      </c>
      <c r="O1" s="21" t="s">
        <v>758</v>
      </c>
      <c r="P1" s="21" t="s">
        <v>759</v>
      </c>
      <c r="Q1" s="21" t="s">
        <v>760</v>
      </c>
      <c r="R1" s="21" t="s">
        <v>761</v>
      </c>
      <c r="S1" s="21" t="s">
        <v>762</v>
      </c>
      <c r="T1" s="21" t="s">
        <v>763</v>
      </c>
      <c r="U1" s="21" t="s">
        <v>764</v>
      </c>
      <c r="V1" s="21" t="s">
        <v>765</v>
      </c>
      <c r="W1" s="21" t="s">
        <v>766</v>
      </c>
      <c r="X1" s="21" t="s">
        <v>767</v>
      </c>
      <c r="Y1" s="21" t="s">
        <v>768</v>
      </c>
      <c r="Z1" s="21" t="s">
        <v>769</v>
      </c>
      <c r="AA1" s="21" t="s">
        <v>770</v>
      </c>
      <c r="AB1" s="21" t="s">
        <v>771</v>
      </c>
      <c r="AC1" s="21" t="s">
        <v>772</v>
      </c>
      <c r="AD1" s="21" t="s">
        <v>773</v>
      </c>
      <c r="AE1" s="21" t="s">
        <v>774</v>
      </c>
      <c r="AF1" s="21" t="s">
        <v>775</v>
      </c>
      <c r="AG1" s="21" t="s">
        <v>776</v>
      </c>
      <c r="AH1" s="21" t="s">
        <v>777</v>
      </c>
      <c r="AI1" s="21" t="s">
        <v>778</v>
      </c>
      <c r="AJ1" s="21" t="s">
        <v>779</v>
      </c>
      <c r="AK1" s="21" t="s">
        <v>780</v>
      </c>
      <c r="AL1" s="21" t="s">
        <v>781</v>
      </c>
      <c r="AM1" s="21" t="s">
        <v>782</v>
      </c>
      <c r="AN1" s="21" t="s">
        <v>737</v>
      </c>
      <c r="AO1" s="21" t="s">
        <v>738</v>
      </c>
      <c r="AP1" s="21" t="s">
        <v>739</v>
      </c>
      <c r="AQ1" s="21" t="s">
        <v>740</v>
      </c>
      <c r="AR1" s="21" t="s">
        <v>741</v>
      </c>
      <c r="AS1" s="21" t="s">
        <v>742</v>
      </c>
      <c r="AT1" s="21" t="s">
        <v>743</v>
      </c>
      <c r="AU1" s="21" t="s">
        <v>744</v>
      </c>
      <c r="AV1" s="44" t="s">
        <v>745</v>
      </c>
      <c r="AW1" t="s">
        <v>786</v>
      </c>
      <c r="AX1" t="s">
        <v>818</v>
      </c>
    </row>
    <row r="2">
      <c r="A2" s="24" t="str">
        <f>M2</f>
      </c>
      <c r="B2" s="24" t="str">
        <f>N2</f>
      </c>
      <c r="M2" s="1" t="s">
        <v>806</v>
      </c>
      <c r="N2" s="1" t="s">
        <v>806</v>
      </c>
      <c r="O2" s="39" t="n">
        <v>42111675000</v>
      </c>
      <c r="P2" s="39" t="n">
        <v>43815582000</v>
      </c>
      <c r="Q2" s="39" t="n">
        <v>39545885055</v>
      </c>
      <c r="R2" s="39" t="n">
        <v>39957971414</v>
      </c>
      <c r="S2" s="39" t="n">
        <v>44026483825</v>
      </c>
      <c r="T2" s="39" t="n">
        <v>37789260369</v>
      </c>
      <c r="U2" s="39" t="n">
        <v>39393811712.51</v>
      </c>
      <c r="V2" s="39" t="n">
        <v>43071214393</v>
      </c>
      <c r="W2" s="39" t="n">
        <v>41278050273</v>
      </c>
      <c r="X2" s="39" t="n">
        <v>45233341240.67</v>
      </c>
      <c r="Y2" s="39" t="n">
        <v>37958921676.9792</v>
      </c>
      <c r="Z2" s="39" t="n">
        <v>40633046619.5646</v>
      </c>
      <c r="AA2" s="39" t="n">
        <v>47413884724.7769</v>
      </c>
      <c r="AB2" s="39" t="n">
        <v>55557135024.1209</v>
      </c>
      <c r="AC2" s="39" t="n">
        <v>55056695772.8358</v>
      </c>
      <c r="AD2" s="39" t="n">
        <v>55580069095.4808</v>
      </c>
      <c r="AE2" s="39" t="n">
        <v>63139443613.8063</v>
      </c>
      <c r="AF2" s="39" t="n">
        <v>69877137081.497</v>
      </c>
      <c r="AG2" s="39" t="n">
        <v>63650832496.9105</v>
      </c>
      <c r="AH2" s="39" t="n">
        <v>67807653951.5146</v>
      </c>
      <c r="AI2" s="39" t="n">
        <v>64907616713.9658</v>
      </c>
      <c r="AJ2" s="39" t="n">
        <v>65476225773.1615</v>
      </c>
      <c r="AK2" s="39" t="n">
        <v>71494774011.2722</v>
      </c>
      <c r="AL2" s="39" t="n">
        <v>55167411502.4674</v>
      </c>
      <c r="AM2" s="39" t="n">
        <v>55803091054.8974</v>
      </c>
      <c r="AN2" s="39" t="n">
        <v>52855821371.6412</v>
      </c>
      <c r="AO2" s="39" t="n">
        <v>65049036181.0832</v>
      </c>
      <c r="AP2" s="39" t="n">
        <v>61393940204.3139</v>
      </c>
      <c r="AQ2" s="39" t="n">
        <v>71867887528.2911</v>
      </c>
      <c r="AR2" s="39" t="n">
        <v>75814574410.8732</v>
      </c>
      <c r="AS2" s="39" t="n">
        <v>77957034534.0625</v>
      </c>
      <c r="AT2" s="39" t="n">
        <v>79169868543.378</v>
      </c>
      <c r="AU2" s="39" t="n">
        <v>78784472831.3931</v>
      </c>
      <c r="AV2" s="39" t="n">
        <v>92746612140.7301</v>
      </c>
      <c r="AW2" s="39" t="n">
        <v>99846951842.2436</v>
      </c>
      <c r="AX2" s="39" t="n">
        <v>43729601308.87</v>
      </c>
      <c r="AY2" s="39"/>
    </row>
    <row r="3">
      <c r="A3" s="24" t="str">
        <f>M3</f>
      </c>
      <c r="B3" s="24" t="str">
        <f>N3</f>
      </c>
      <c r="M3" s="1" t="s">
        <v>807</v>
      </c>
      <c r="N3" s="1" t="s">
        <v>807</v>
      </c>
      <c r="O3" s="39" t="n">
        <v>23216088134.53</v>
      </c>
      <c r="P3" s="39" t="n">
        <v>35268260000</v>
      </c>
      <c r="Q3" s="39" t="n">
        <v>31428914998</v>
      </c>
      <c r="R3" s="39" t="n">
        <v>30957822464</v>
      </c>
      <c r="S3" s="39" t="n">
        <v>20798814908</v>
      </c>
      <c r="T3" s="39" t="n">
        <v>29761242814</v>
      </c>
      <c r="U3" s="39" t="n">
        <v>32029210551</v>
      </c>
      <c r="V3" s="39" t="n">
        <v>37067947798.21</v>
      </c>
      <c r="W3" s="39" t="n">
        <v>37638355362</v>
      </c>
      <c r="X3" s="39" t="n">
        <v>43607320822.52</v>
      </c>
      <c r="Y3" s="39" t="n">
        <v>36832500828.7767</v>
      </c>
      <c r="Z3" s="39" t="n">
        <v>40556105509.793</v>
      </c>
      <c r="AA3" s="39" t="n">
        <v>46178863972.4357</v>
      </c>
      <c r="AB3" s="39" t="n">
        <v>64206590729.1569</v>
      </c>
      <c r="AC3" s="39" t="n">
        <v>76070511906.1153</v>
      </c>
      <c r="AD3" s="39" t="n">
        <v>95626896372.1701</v>
      </c>
      <c r="AE3" s="39" t="n">
        <v>101677927943.18</v>
      </c>
      <c r="AF3" s="39" t="n">
        <v>118362647694.287</v>
      </c>
      <c r="AG3" s="39" t="n">
        <v>153115860208.619</v>
      </c>
      <c r="AH3" s="39" t="n">
        <v>147184981504.119</v>
      </c>
      <c r="AI3" s="39" t="n">
        <v>141175890062.453</v>
      </c>
      <c r="AJ3" s="39" t="n">
        <v>125525303443.94</v>
      </c>
      <c r="AK3" s="39" t="n">
        <v>109148363176.855</v>
      </c>
      <c r="AL3" s="39" t="n">
        <v>87698991048.9785</v>
      </c>
      <c r="AM3" s="39" t="n">
        <v>75373911966.1301</v>
      </c>
      <c r="AN3" s="39" t="n">
        <v>72930300832.3044</v>
      </c>
      <c r="AO3" s="39" t="n">
        <v>74197001335.624</v>
      </c>
      <c r="AP3" s="39" t="n">
        <v>78622025172.4383</v>
      </c>
      <c r="AQ3" s="39" t="n">
        <v>91452191509.7659</v>
      </c>
      <c r="AR3" s="39" t="n">
        <v>95041873714.4263</v>
      </c>
      <c r="AS3" s="39" t="n">
        <v>100479498333.367</v>
      </c>
      <c r="AT3" s="39" t="n">
        <v>109800145453.743</v>
      </c>
      <c r="AU3" s="39" t="n">
        <v>112542723059.68</v>
      </c>
      <c r="AV3" s="39" t="n">
        <v>111974432319.734</v>
      </c>
      <c r="AW3" s="39" t="n">
        <v>104140748165.532</v>
      </c>
      <c r="AX3" s="39" t="n">
        <v>37572844796.39</v>
      </c>
      <c r="AY3" s="39"/>
    </row>
    <row r="4">
      <c r="A4" s="24" t="str">
        <f>M4</f>
      </c>
      <c r="B4" s="24" t="str">
        <f>N4</f>
      </c>
      <c r="M4" s="1" t="s">
        <v>810</v>
      </c>
      <c r="N4" s="1" t="s">
        <v>844</v>
      </c>
      <c r="O4" s="39"/>
      <c r="P4" s="39"/>
      <c r="Q4" s="39"/>
      <c r="R4" s="39"/>
      <c r="S4" s="39"/>
      <c r="T4" s="39"/>
      <c r="U4" s="39"/>
      <c r="V4" s="39" t="n">
        <v>101268812</v>
      </c>
      <c r="W4" s="39" t="n">
        <v>651152375</v>
      </c>
      <c r="X4" s="39" t="n">
        <v>695421838</v>
      </c>
      <c r="Y4" s="39" t="n">
        <v>178031456</v>
      </c>
      <c r="Z4" s="39" t="n">
        <v>268635741</v>
      </c>
      <c r="AA4" s="39" t="n">
        <v>6554622</v>
      </c>
      <c r="AB4" s="39" t="n">
        <v>239927692</v>
      </c>
      <c r="AC4" s="39" t="n">
        <v>196180520.0938</v>
      </c>
      <c r="AD4" s="39" t="n">
        <v>297828365</v>
      </c>
      <c r="AE4" s="39" t="n">
        <v>634208177</v>
      </c>
      <c r="AF4" s="39" t="n">
        <v>1065862779.7227</v>
      </c>
      <c r="AG4" s="39" t="n">
        <v>2725377093.3307</v>
      </c>
      <c r="AH4" s="39" t="n">
        <v>3681464083.0004</v>
      </c>
      <c r="AI4" s="39" t="n">
        <v>1874856013.4357</v>
      </c>
      <c r="AJ4" s="39" t="n">
        <v>4877655064.5174</v>
      </c>
      <c r="AK4" s="39" t="n">
        <v>4691798600.1318</v>
      </c>
      <c r="AL4" s="39" t="n">
        <v>12181359822.95</v>
      </c>
      <c r="AM4" s="39" t="n">
        <v>3796342018.2</v>
      </c>
      <c r="AN4" s="39" t="n">
        <v>11232863388.03</v>
      </c>
      <c r="AO4" s="39" t="n">
        <v>10403767371.5552</v>
      </c>
      <c r="AP4" s="39" t="n">
        <v>24164351660.1826</v>
      </c>
      <c r="AQ4" s="39" t="n">
        <v>15993414874.2596</v>
      </c>
      <c r="AR4" s="39" t="n">
        <v>17024265421.013</v>
      </c>
      <c r="AS4" s="39" t="n">
        <v>35959135988.6485</v>
      </c>
      <c r="AT4" s="39" t="n">
        <v>9846932188.5915</v>
      </c>
      <c r="AU4" s="39" t="n">
        <v>20737931625.7908</v>
      </c>
      <c r="AV4" s="39" t="n">
        <v>36167249992.413</v>
      </c>
      <c r="AW4" s="39" t="n">
        <v>12083973125.57</v>
      </c>
      <c r="AX4" s="39" t="n">
        <v>13781647277.79</v>
      </c>
      <c r="AY4" s="39"/>
    </row>
    <row r="5">
      <c r="A5" s="24" t="str">
        <f>M5</f>
      </c>
      <c r="B5" s="24" t="str">
        <f>N5</f>
      </c>
      <c r="M5" s="1" t="s">
        <v>810</v>
      </c>
      <c r="N5" s="1" t="s">
        <v>810</v>
      </c>
      <c r="O5" s="39" t="n">
        <v>44416973487.56</v>
      </c>
      <c r="P5" s="39" t="n">
        <v>42246069844</v>
      </c>
      <c r="Q5" s="39" t="n">
        <v>41220475613</v>
      </c>
      <c r="R5" s="39" t="n">
        <v>38245449962</v>
      </c>
      <c r="S5" s="39" t="n">
        <v>41252757153.16</v>
      </c>
      <c r="T5" s="39" t="n">
        <v>39421018145</v>
      </c>
      <c r="U5" s="39" t="n">
        <v>36936668644</v>
      </c>
      <c r="V5" s="39" t="n">
        <v>45447414678</v>
      </c>
      <c r="W5" s="39" t="n">
        <v>48153173352.09</v>
      </c>
      <c r="X5" s="39" t="n">
        <v>49423055067.05</v>
      </c>
      <c r="Y5" s="39" t="n">
        <v>40297993522.9593</v>
      </c>
      <c r="Z5" s="39" t="n">
        <v>41940611224.7212</v>
      </c>
      <c r="AA5" s="39" t="n">
        <v>47787997916.3768</v>
      </c>
      <c r="AB5" s="39" t="n">
        <v>56619600366.3633</v>
      </c>
      <c r="AC5" s="39" t="n">
        <v>60624157330.322</v>
      </c>
      <c r="AD5" s="39" t="n">
        <v>65286569811.4977</v>
      </c>
      <c r="AE5" s="39" t="n">
        <v>74295888295.115</v>
      </c>
      <c r="AF5" s="39" t="n">
        <v>84706463044.1078</v>
      </c>
      <c r="AG5" s="39" t="n">
        <v>93702135950.3244</v>
      </c>
      <c r="AH5" s="39" t="n">
        <v>92071694336.7975</v>
      </c>
      <c r="AI5" s="39" t="n">
        <v>86215459904.5379</v>
      </c>
      <c r="AJ5" s="39" t="n">
        <v>99202069231.8364</v>
      </c>
      <c r="AK5" s="39" t="n">
        <v>89920968641.6829</v>
      </c>
      <c r="AL5" s="39" t="n">
        <v>82197957231.9314</v>
      </c>
      <c r="AM5" s="39" t="n">
        <v>80332120166.2806</v>
      </c>
      <c r="AN5" s="39" t="n">
        <v>73506441024.9478</v>
      </c>
      <c r="AO5" s="39" t="n">
        <v>82806903387.9797</v>
      </c>
      <c r="AP5" s="39" t="n">
        <v>85448502641.0506</v>
      </c>
      <c r="AQ5" s="39" t="n">
        <v>92309015366.9482</v>
      </c>
      <c r="AR5" s="39" t="n">
        <v>104803443564.937</v>
      </c>
      <c r="AS5" s="39" t="n">
        <v>114380922794.299</v>
      </c>
      <c r="AT5" s="39" t="n">
        <v>101938176059.912</v>
      </c>
      <c r="AU5" s="39" t="n">
        <v>103255304471.694</v>
      </c>
      <c r="AV5" s="39" t="n">
        <v>115659529630.54</v>
      </c>
      <c r="AW5" s="39" t="n">
        <v>122027612322.873</v>
      </c>
      <c r="AX5" s="39" t="n">
        <v>54505668220.22</v>
      </c>
      <c r="AY5" s="39"/>
    </row>
    <row r="6">
      <c r="A6" s="24" t="str">
        <f>M6</f>
      </c>
      <c r="B6" s="24" t="str">
        <f>N6</f>
      </c>
      <c r="M6" s="1" t="s">
        <v>811</v>
      </c>
      <c r="N6" s="1" t="s">
        <v>808</v>
      </c>
      <c r="O6" s="39" t="n">
        <v>9209787000</v>
      </c>
      <c r="P6" s="39" t="n">
        <v>11713307000</v>
      </c>
      <c r="Q6" s="39" t="n">
        <v>6907467039</v>
      </c>
      <c r="R6" s="39" t="n">
        <v>7931460004</v>
      </c>
      <c r="S6" s="39" t="n">
        <v>6692479944</v>
      </c>
      <c r="T6" s="39" t="n">
        <v>6644824451</v>
      </c>
      <c r="U6" s="39" t="n">
        <v>7292808729</v>
      </c>
      <c r="V6" s="39" t="n">
        <v>8059156410</v>
      </c>
      <c r="W6" s="39" t="n">
        <v>7839796546</v>
      </c>
      <c r="X6" s="39" t="n">
        <v>9009714445</v>
      </c>
      <c r="Y6" s="39" t="n">
        <v>9580614163.6178</v>
      </c>
      <c r="Z6" s="39" t="n">
        <v>11426471526.7901</v>
      </c>
      <c r="AA6" s="39" t="n">
        <v>14591296027.8973</v>
      </c>
      <c r="AB6" s="39" t="n">
        <v>17678992692.3501</v>
      </c>
      <c r="AC6" s="39" t="n">
        <v>19619731983.3795</v>
      </c>
      <c r="AD6" s="39" t="n">
        <v>27914804283.873</v>
      </c>
      <c r="AE6" s="39" t="n">
        <v>32598809893.9407</v>
      </c>
      <c r="AF6" s="39" t="n">
        <v>30639765053.0485</v>
      </c>
      <c r="AG6" s="39" t="n">
        <v>35718777232.1161</v>
      </c>
      <c r="AH6" s="39" t="n">
        <v>38025569516.8387</v>
      </c>
      <c r="AI6" s="39" t="n">
        <v>35241646622.5091</v>
      </c>
      <c r="AJ6" s="39" t="n">
        <v>36127582505.7365</v>
      </c>
      <c r="AK6" s="39" t="n">
        <v>43150233026.2928</v>
      </c>
      <c r="AL6" s="39" t="n">
        <v>34083497069.31</v>
      </c>
      <c r="AM6" s="39" t="n">
        <v>32346458659.2243</v>
      </c>
      <c r="AN6" s="39" t="n">
        <v>30903602561.5569</v>
      </c>
      <c r="AO6" s="39" t="n">
        <v>30228928099.4841</v>
      </c>
      <c r="AP6" s="39" t="n">
        <v>35610833121.5627</v>
      </c>
      <c r="AQ6" s="39" t="n">
        <v>45449953575.4856</v>
      </c>
      <c r="AR6" s="39" t="n">
        <v>44237628421.1817</v>
      </c>
      <c r="AS6" s="39" t="n">
        <v>42123907348.3116</v>
      </c>
      <c r="AT6" s="39" t="n">
        <v>39109538688.5545</v>
      </c>
      <c r="AU6" s="39" t="n">
        <v>48302959663.6637</v>
      </c>
      <c r="AV6" s="39" t="n">
        <v>50530369524.0174</v>
      </c>
      <c r="AW6" s="39" t="n">
        <v>53082768297.25</v>
      </c>
      <c r="AX6" s="39" t="n">
        <v>23568245018.5</v>
      </c>
      <c r="AY6" s="39"/>
    </row>
    <row r="7">
      <c r="A7" s="24" t="str">
        <f>M7</f>
      </c>
      <c r="B7" s="24" t="str">
        <f>N7</f>
      </c>
      <c r="M7" s="1" t="s">
        <v>811</v>
      </c>
      <c r="N7" s="1" t="s">
        <v>809</v>
      </c>
      <c r="O7" s="39" t="n">
        <v>74831000</v>
      </c>
      <c r="P7" s="39" t="n">
        <v>68100000</v>
      </c>
      <c r="Q7" s="39" t="n">
        <v>1661000</v>
      </c>
      <c r="R7" s="39"/>
      <c r="S7" s="39" t="n">
        <v>343747860</v>
      </c>
      <c r="T7" s="39" t="n">
        <v>251594273</v>
      </c>
      <c r="U7" s="39" t="n">
        <v>310476090</v>
      </c>
      <c r="V7" s="39" t="n">
        <v>431242526</v>
      </c>
      <c r="W7" s="39" t="n">
        <v>747389215</v>
      </c>
      <c r="X7" s="39" t="n">
        <v>945575248.63</v>
      </c>
      <c r="Y7" s="39" t="n">
        <v>1373879916</v>
      </c>
      <c r="Z7" s="39" t="n">
        <v>1673010916</v>
      </c>
      <c r="AA7" s="39" t="n">
        <v>2485964875.825</v>
      </c>
      <c r="AB7" s="39" t="n">
        <v>2671495076.0938</v>
      </c>
      <c r="AC7" s="39" t="n">
        <v>3382922964.5797</v>
      </c>
      <c r="AD7" s="39" t="n">
        <v>3841746261.1375</v>
      </c>
      <c r="AE7" s="39" t="n">
        <v>3492627141.4845</v>
      </c>
      <c r="AF7" s="39" t="n">
        <v>4929029621.6667</v>
      </c>
      <c r="AG7" s="39" t="n">
        <v>5760262873.5729</v>
      </c>
      <c r="AH7" s="39" t="n">
        <v>5673422751.5254</v>
      </c>
      <c r="AI7" s="39" t="n">
        <v>5356951769.0357</v>
      </c>
      <c r="AJ7" s="39" t="n">
        <v>5382146529.484</v>
      </c>
      <c r="AK7" s="39" t="n">
        <v>6877002431.1045</v>
      </c>
      <c r="AL7" s="39" t="n">
        <v>7706159819.8678</v>
      </c>
      <c r="AM7" s="39" t="n">
        <v>6050847486.8864</v>
      </c>
      <c r="AN7" s="39" t="n">
        <v>4690777698.051</v>
      </c>
      <c r="AO7" s="39" t="n">
        <v>6589241607.8602</v>
      </c>
      <c r="AP7" s="39" t="n">
        <v>5412284919.1863</v>
      </c>
      <c r="AQ7" s="39" t="n">
        <v>8293301633.6555</v>
      </c>
      <c r="AR7" s="39" t="n">
        <v>8819106629.0813</v>
      </c>
      <c r="AS7" s="39" t="n">
        <v>12327823652.2867</v>
      </c>
      <c r="AT7" s="39" t="n">
        <v>8817318506.7073</v>
      </c>
      <c r="AU7" s="39" t="n">
        <v>9841222285.8038</v>
      </c>
      <c r="AV7" s="39" t="n">
        <v>7078755082.6783</v>
      </c>
      <c r="AW7" s="39" t="n">
        <v>8459332539.52</v>
      </c>
      <c r="AX7" s="39" t="n">
        <v>4077615844.03</v>
      </c>
      <c r="AY7" s="39"/>
    </row>
    <row r="8">
      <c r="A8" s="24" t="str">
        <f>M8</f>
      </c>
      <c r="B8" s="24" t="str">
        <f>N8</f>
      </c>
      <c r="M8" s="1" t="s">
        <v>811</v>
      </c>
      <c r="N8" s="1" t="s">
        <v>811</v>
      </c>
      <c r="O8" s="39" t="n">
        <v>3335887000</v>
      </c>
      <c r="P8" s="39" t="n">
        <v>4015324000</v>
      </c>
      <c r="Q8" s="39" t="n">
        <v>6148282864</v>
      </c>
      <c r="R8" s="39" t="n">
        <v>5964388298</v>
      </c>
      <c r="S8" s="39" t="n">
        <v>5823333448</v>
      </c>
      <c r="T8" s="39" t="n">
        <v>4520245942</v>
      </c>
      <c r="U8" s="39" t="n">
        <v>4743335584</v>
      </c>
      <c r="V8" s="39" t="n">
        <v>5644509758</v>
      </c>
      <c r="W8" s="39" t="n">
        <v>7004011243.32</v>
      </c>
      <c r="X8" s="39" t="n">
        <v>7686591749.53</v>
      </c>
      <c r="Y8" s="39" t="n">
        <v>5956028175.0544</v>
      </c>
      <c r="Z8" s="39" t="n">
        <v>7495657034.3578</v>
      </c>
      <c r="AA8" s="39" t="n">
        <v>11345958996.1904</v>
      </c>
      <c r="AB8" s="39" t="n">
        <v>14559345718.7002</v>
      </c>
      <c r="AC8" s="39" t="n">
        <v>14824923355.3426</v>
      </c>
      <c r="AD8" s="39" t="n">
        <v>17116563570.2447</v>
      </c>
      <c r="AE8" s="39" t="n">
        <v>19296642324.7179</v>
      </c>
      <c r="AF8" s="39" t="n">
        <v>18557674992.8479</v>
      </c>
      <c r="AG8" s="39" t="n">
        <v>23312286688.247</v>
      </c>
      <c r="AH8" s="39" t="n">
        <v>27105643872.7755</v>
      </c>
      <c r="AI8" s="39" t="n">
        <v>27923149890.8522</v>
      </c>
      <c r="AJ8" s="39" t="n">
        <v>32019518639.3583</v>
      </c>
      <c r="AK8" s="39" t="n">
        <v>32506857047.9409</v>
      </c>
      <c r="AL8" s="39" t="n">
        <v>29165350441.0852</v>
      </c>
      <c r="AM8" s="39" t="n">
        <v>29697489809.6262</v>
      </c>
      <c r="AN8" s="39" t="n">
        <v>28106546989.0464</v>
      </c>
      <c r="AO8" s="39" t="n">
        <v>29077285437.4923</v>
      </c>
      <c r="AP8" s="39" t="n">
        <v>31199266828.0627</v>
      </c>
      <c r="AQ8" s="39" t="n">
        <v>33995668832.1166</v>
      </c>
      <c r="AR8" s="39" t="n">
        <v>37867618809.4804</v>
      </c>
      <c r="AS8" s="39" t="n">
        <v>39306450663.1837</v>
      </c>
      <c r="AT8" s="39" t="n">
        <v>38288018121.4004</v>
      </c>
      <c r="AU8" s="39" t="n">
        <v>40861266319.2816</v>
      </c>
      <c r="AV8" s="39" t="n">
        <v>42925923203.4104</v>
      </c>
      <c r="AW8" s="39" t="n">
        <v>45197196127.54</v>
      </c>
      <c r="AX8" s="39" t="n">
        <v>21221704527.05</v>
      </c>
      <c r="AY8" s="39"/>
    </row>
    <row r="9">
      <c r="A9" s="3" t="str">
        <f>M9</f>
      </c>
      <c r="B9" s="24" t="str">
        <f>N9</f>
      </c>
      <c r="M9" t="s">
        <v>755</v>
      </c>
      <c r="N9" s="37" t="s">
        <v>756</v>
      </c>
      <c r="O9" s="39" t="str">
        <f>Sum(O2:O8)</f>
      </c>
      <c r="P9" s="39" t="str">
        <f>Sum(P2:P8)</f>
      </c>
      <c r="Q9" s="39" t="str">
        <f>Sum(Q2:Q8)</f>
      </c>
      <c r="R9" s="39" t="str">
        <f>Sum(R2:R8)</f>
      </c>
      <c r="S9" s="39" t="str">
        <f>Sum(S2:S8)</f>
      </c>
      <c r="T9" s="39" t="str">
        <f>Sum(T2:T8)</f>
      </c>
      <c r="U9" s="39" t="str">
        <f>Sum(U2:U8)</f>
      </c>
      <c r="V9" s="39" t="str">
        <f>Sum(V2:V8)</f>
      </c>
      <c r="W9" s="39" t="str">
        <f>Sum(W2:W8)</f>
      </c>
      <c r="X9" s="39" t="str">
        <f>Sum(X2:X8)</f>
      </c>
      <c r="Y9" s="39" t="str">
        <f>Sum(Y2:Y8)</f>
      </c>
      <c r="Z9" s="39" t="str">
        <f>Sum(Z2:Z8)</f>
      </c>
      <c r="AA9" s="39" t="str">
        <f>Sum(AA2:AA8)</f>
      </c>
      <c r="AB9" s="39" t="str">
        <f>Sum(AB2:AB8)</f>
      </c>
      <c r="AC9" s="39" t="str">
        <f>Sum(AC2:AC8)</f>
      </c>
      <c r="AD9" s="39" t="str">
        <f>Sum(AD2:AD8)</f>
      </c>
      <c r="AE9" s="39" t="str">
        <f>Sum(AE2:AE8)</f>
      </c>
      <c r="AF9" s="39" t="str">
        <f>Sum(AF2:AF8)</f>
      </c>
      <c r="AG9" s="39" t="str">
        <f>Sum(AG2:AG8)</f>
      </c>
      <c r="AH9" s="39" t="str">
        <f>Sum(AH2:AH8)</f>
      </c>
      <c r="AI9" s="39" t="str">
        <f>Sum(AI2:AI8)</f>
      </c>
      <c r="AJ9" s="39" t="str">
        <f>Sum(AJ2:AJ8)</f>
      </c>
      <c r="AK9" s="39" t="str">
        <f>Sum(AK2:AK8)</f>
      </c>
      <c r="AL9" s="39" t="str">
        <f>Sum(AL2:AL8)</f>
      </c>
      <c r="AM9" s="39" t="str">
        <f>Sum(AM2:AM8)</f>
      </c>
      <c r="AN9" s="39" t="str">
        <f>Sum(AN2:AN8)</f>
      </c>
      <c r="AO9" s="39" t="str">
        <f>Sum(AO2:AO8)</f>
      </c>
      <c r="AP9" s="39" t="str">
        <f>Sum(AP2:AP8)</f>
      </c>
      <c r="AQ9" s="39" t="str">
        <f>Sum(AQ2:AQ8)</f>
      </c>
      <c r="AR9" s="39" t="str">
        <f>Sum(AR2:AR8)</f>
      </c>
      <c r="AS9" s="39" t="str">
        <f>Sum(AS2:AS8)</f>
      </c>
      <c r="AT9" s="39" t="str">
        <f>Sum(AT2:AT8)</f>
      </c>
      <c r="AU9" s="39" t="str">
        <f>Sum(AU2:AU8)</f>
      </c>
      <c r="AV9" s="39" t="str">
        <f>Sum(AV2:AV8)</f>
      </c>
      <c r="AW9" s="39" t="str">
        <f>Sum(AW2:AW8)</f>
      </c>
      <c r="AX9" s="39" t="str">
        <f>Sum(AX2:AX8)</f>
      </c>
      <c r="AY9" s="39"/>
    </row>
    <row r="12">
      <c r="C12" s="20" t="n">
        <v>1000000000</v>
      </c>
    </row>
    <row r="13" ht="30" customHeight="1">
      <c r="A13" s="10" t="str">
        <f t="shared" ref="A13" si="3">M13</f>
        <v>SubCustomer.sum</v>
      </c>
      <c r="B13" s="10" t="str">
        <f t="shared" ref="B13" si="4">N13</f>
        <v>SubCustomer.JPO</v>
      </c>
      <c r="C13" s="22" t="n">
        <f>AN13</f>
        <v>2015</v>
      </c>
      <c r="D13" s="12" t="n">
        <f t="shared" ref="D13:F19" si="5">AT13</f>
        <v>2021</v>
      </c>
      <c r="E13" s="12" t="n">
        <f t="shared" si="5"/>
        <v>2022</v>
      </c>
      <c r="F13" s="12" t="n">
        <f>AV13</f>
        <v>2023</v>
      </c>
      <c r="G13" s="12" t="str">
        <f>D13&amp;"-"&amp;E13</f>
        <v>2021-2022</v>
      </c>
      <c r="H13" s="12" t="str">
        <f>C13&amp;"-"&amp;E13</f>
        <v>2015-2022</v>
      </c>
      <c r="I13" s="12" t="str">
        <f>F13&amp;"/"&amp;E13</f>
        <v>2023/2022</v>
      </c>
      <c r="J13" s="12" t="str">
        <f>"Share "&amp;AU13</f>
        <v>Share 2022</v>
      </c>
      <c r="K13" s="12" t="str">
        <f>"Share "&amp;AV13</f>
        <v>Share 2023</v>
      </c>
      <c r="M13" t="str">
        <f>M1</f>
        <v>SubCustomer.sum</v>
      </c>
      <c r="N13" s="1" t="s">
        <v>38</v>
      </c>
      <c r="O13" s="1" t="n">
        <f>O1+0</f>
        <v>1990</v>
      </c>
      <c r="P13" s="1" t="n">
        <f t="shared" ref="P13:AU13" si="6">P1+0</f>
        <v>1991</v>
      </c>
      <c r="Q13" s="1" t="n">
        <f t="shared" si="6"/>
        <v>1992</v>
      </c>
      <c r="R13" s="1" t="n">
        <f t="shared" si="6"/>
        <v>1993</v>
      </c>
      <c r="S13" s="1" t="n">
        <f t="shared" si="6"/>
        <v>1994</v>
      </c>
      <c r="T13" s="1" t="n">
        <f t="shared" si="6"/>
        <v>1995</v>
      </c>
      <c r="U13" s="1" t="n">
        <f t="shared" si="6"/>
        <v>1996</v>
      </c>
      <c r="V13" s="1" t="n">
        <f t="shared" si="6"/>
        <v>1997</v>
      </c>
      <c r="W13" s="1" t="n">
        <f t="shared" si="6"/>
        <v>1998</v>
      </c>
      <c r="X13" s="1" t="n">
        <f t="shared" si="6"/>
        <v>1999</v>
      </c>
      <c r="Y13" s="38" t="n">
        <f t="shared" si="6"/>
        <v>2000</v>
      </c>
      <c r="Z13" s="38" t="n">
        <f t="shared" si="6"/>
        <v>2001</v>
      </c>
      <c r="AA13" s="38" t="n">
        <f t="shared" si="6"/>
        <v>2002</v>
      </c>
      <c r="AB13" s="38" t="n">
        <f t="shared" si="6"/>
        <v>2003</v>
      </c>
      <c r="AC13" s="38" t="n">
        <f t="shared" si="6"/>
        <v>2004</v>
      </c>
      <c r="AD13" s="38" t="n">
        <f t="shared" si="6"/>
        <v>2005</v>
      </c>
      <c r="AE13" s="38" t="n">
        <f t="shared" si="6"/>
        <v>2006</v>
      </c>
      <c r="AF13" s="38" t="n">
        <f t="shared" si="6"/>
        <v>2007</v>
      </c>
      <c r="AG13" s="38" t="n">
        <f t="shared" si="6"/>
        <v>2008</v>
      </c>
      <c r="AH13" s="38" t="n">
        <f t="shared" si="6"/>
        <v>2009</v>
      </c>
      <c r="AI13" s="38" t="n">
        <f t="shared" si="6"/>
        <v>2010</v>
      </c>
      <c r="AJ13" s="38" t="n">
        <f t="shared" si="6"/>
        <v>2011</v>
      </c>
      <c r="AK13" s="38" t="n">
        <f t="shared" si="6"/>
        <v>2012</v>
      </c>
      <c r="AL13" s="38" t="n">
        <f t="shared" si="6"/>
        <v>2013</v>
      </c>
      <c r="AM13" s="38" t="n">
        <f t="shared" si="6"/>
        <v>2014</v>
      </c>
      <c r="AN13" s="38" t="n">
        <f t="shared" si="6"/>
        <v>2015</v>
      </c>
      <c r="AO13" s="38" t="n">
        <f t="shared" si="6"/>
        <v>2016</v>
      </c>
      <c r="AP13" s="38" t="n">
        <f t="shared" si="6"/>
        <v>2017</v>
      </c>
      <c r="AQ13" s="38" t="n">
        <f t="shared" si="6"/>
        <v>2018</v>
      </c>
      <c r="AR13" s="38" t="n">
        <f t="shared" si="6"/>
        <v>2019</v>
      </c>
      <c r="AS13" s="38" t="n">
        <f t="shared" si="6"/>
        <v>2020</v>
      </c>
      <c r="AT13" s="38" t="n">
        <f t="shared" si="6"/>
        <v>2021</v>
      </c>
      <c r="AU13" s="38" t="n">
        <f t="shared" si="6"/>
        <v>2022</v>
      </c>
      <c r="AV13" s="38" t="n">
        <f t="shared" ref="AV13" si="7">AV1+0</f>
        <v>2023</v>
      </c>
    </row>
    <row r="14">
      <c r="A14" s="10" t="str">
        <f t="shared" ref="A14:B21" si="8">M14</f>
        <v>Air Force</v>
      </c>
      <c r="B14" s="10" t="str">
        <f t="shared" si="8"/>
        <v>Air Force</v>
      </c>
      <c r="C14" s="14" t="n">
        <f>AN14</f>
        <v>63.396071808078354</v>
      </c>
      <c r="D14" s="14" t="n">
        <f t="shared" si="5"/>
        <v>84.744416241459533</v>
      </c>
      <c r="E14" s="8" t="n">
        <f t="shared" si="5"/>
        <v>78.959656045590805</v>
      </c>
      <c r="F14" s="14" t="n">
        <f>AV14</f>
        <v>88.368300241127471</v>
      </c>
      <c r="G14" s="5" t="n">
        <f>(E14/D14)-1</f>
        <v>-6.8261254870012888E-2</v>
      </c>
      <c r="H14" s="26" t="n">
        <f>(E14/C14)-1</f>
        <v>0.24549761197552988</v>
      </c>
      <c r="I14" s="25" t="n">
        <f>F14/E14</f>
        <v>1.1191576137325645</v>
      </c>
      <c r="J14" s="16" t="n">
        <f>AU25</f>
        <v>0.19049560766548163</v>
      </c>
      <c r="K14" s="16" t="n">
        <f t="shared" ref="K14:K21" si="9">AV25</f>
        <v>0.20306737491109603</v>
      </c>
      <c r="L14" s="25"/>
      <c r="M14" s="1" t="str">
        <f t="shared" ref="M14:N20" si="10">M2</f>
        <v>Air Force</v>
      </c>
      <c r="N14" s="1" t="str">
        <f t="shared" si="10"/>
        <v>Air Force</v>
      </c>
      <c r="O14" s="9" t="n">
        <f t="shared" ref="O14:AU14" si="11">IF(O2="","",O2/VLOOKUP(O$13,deflator,2,FALSE)/$C$12)</f>
        <v>81.553023298562522</v>
      </c>
      <c r="P14" s="9" t="n">
        <f t="shared" si="11"/>
        <v>83.720006592959407</v>
      </c>
      <c r="Q14" s="9" t="n">
        <f t="shared" si="11"/>
        <v>72.275362881449141</v>
      </c>
      <c r="R14" s="9" t="n">
        <f t="shared" si="11"/>
        <v>72.170931992966885</v>
      </c>
      <c r="S14" s="9" t="n">
        <f t="shared" si="11"/>
        <v>77.976219082694598</v>
      </c>
      <c r="T14" s="9" t="n">
        <f t="shared" si="11"/>
        <v>65.001740875744744</v>
      </c>
      <c r="U14" s="9" t="n">
        <f t="shared" si="11"/>
        <v>67.251730788511622</v>
      </c>
      <c r="V14" s="9" t="n">
        <f t="shared" si="11"/>
        <v>59.081351363283304</v>
      </c>
      <c r="W14" s="9" t="n">
        <f t="shared" si="11"/>
        <v>56.199563119589463</v>
      </c>
      <c r="X14" s="9" t="n">
        <f t="shared" si="11"/>
        <v>58.13407199225621</v>
      </c>
      <c r="Y14" s="9" t="n">
        <f t="shared" si="11"/>
        <v>61.331339334993629</v>
      </c>
      <c r="Z14" s="9" t="n">
        <f t="shared" si="11"/>
        <v>64.097702189708627</v>
      </c>
      <c r="AA14" s="9" t="n">
        <f t="shared" si="11"/>
        <v>73.632143343768263</v>
      </c>
      <c r="AB14" s="9" t="n">
        <f t="shared" si="11"/>
        <v>84.66009213796427</v>
      </c>
      <c r="AC14" s="9" t="n">
        <f t="shared" si="11"/>
        <v>81.895696882646746</v>
      </c>
      <c r="AD14" s="9" t="n">
        <f t="shared" si="11"/>
        <v>80.238428335385876</v>
      </c>
      <c r="AE14" s="9" t="n">
        <f t="shared" si="11"/>
        <v>88.277452335173876</v>
      </c>
      <c r="AF14" s="9" t="n">
        <f t="shared" si="11"/>
        <v>95.089992164380917</v>
      </c>
      <c r="AG14" s="9" t="n">
        <f t="shared" si="11"/>
        <v>84.847474733939222</v>
      </c>
      <c r="AH14" s="9" t="n">
        <f t="shared" si="11"/>
        <v>89.479386664368633</v>
      </c>
      <c r="AI14" s="9" t="n">
        <f t="shared" si="11"/>
        <v>84.912649623116792</v>
      </c>
      <c r="AJ14" s="9" t="n">
        <f t="shared" si="11"/>
        <v>83.963617906216498</v>
      </c>
      <c r="AK14" s="9" t="n">
        <f t="shared" si="11"/>
        <v>90.032799921523804</v>
      </c>
      <c r="AL14" s="9" t="n">
        <f t="shared" si="11"/>
        <v>68.224035166852289</v>
      </c>
      <c r="AM14" s="9" t="n">
        <f t="shared" si="11"/>
        <v>67.708338987285856</v>
      </c>
      <c r="AN14" s="9" t="n">
        <f t="shared" si="11"/>
        <v>63.396071808078354</v>
      </c>
      <c r="AO14" s="9" t="n">
        <f t="shared" si="11"/>
        <v>77.420163849686361</v>
      </c>
      <c r="AP14" s="9" t="n">
        <f t="shared" si="11"/>
        <v>71.744259207011225</v>
      </c>
      <c r="AQ14" s="9" t="n">
        <f t="shared" si="11"/>
        <v>81.501140071263634</v>
      </c>
      <c r="AR14" s="9" t="n">
        <f t="shared" si="11"/>
        <v>84.995148049625357</v>
      </c>
      <c r="AS14" s="9" t="n">
        <f t="shared" si="11"/>
        <v>86.201256207951573</v>
      </c>
      <c r="AT14" s="9" t="n">
        <f t="shared" si="11"/>
        <v>84.744416241459533</v>
      </c>
      <c r="AU14" s="9" t="n">
        <f t="shared" si="11"/>
        <v>78.959656045590805</v>
      </c>
      <c r="AV14" s="9" t="n">
        <f t="shared" ref="AV14" si="12">IF(AV2="","",AV2/VLOOKUP(AV$13,deflator,2,FALSE)/$C$12)</f>
        <v>88.368300241127471</v>
      </c>
    </row>
    <row r="15">
      <c r="A15" s="10" t="str">
        <f t="shared" si="8"/>
        <v>Army</v>
      </c>
      <c r="B15" s="10" t="str">
        <f t="shared" si="8"/>
        <v>Army</v>
      </c>
      <c r="C15" s="14" t="n">
        <f t="shared" ref="C15:C19" si="13">AN15</f>
        <v>87.481036414334071</v>
      </c>
      <c r="D15" s="14" t="n">
        <f t="shared" si="5"/>
        <v>117.57209165376484</v>
      </c>
      <c r="E15" s="8" t="n">
        <f t="shared" si="5"/>
        <v>112.66239729332001</v>
      </c>
      <c r="F15" s="14" t="n">
        <f t="shared" si="5"/>
        <v>107.06057644899698</v>
      </c>
      <c r="G15" s="5" t="n">
        <f t="shared" ref="G15:G21" si="14">(E15/D15)-1</f>
        <v>-4.1759011780646671E-2</v>
      </c>
      <c r="H15" s="26" t="n">
        <f t="shared" ref="H15:H21" si="15">(E15/C15)-1</f>
        <v>0.28784936611541889</v>
      </c>
      <c r="I15" s="5" t="n">
        <f t="shared" ref="I15:I21" si="16">F15/E15</f>
        <v>0.9502778124830904</v>
      </c>
      <c r="J15" s="16" t="n">
        <f t="shared" ref="J15:J21" si="17">AU26</f>
        <v>0.27180579182170023</v>
      </c>
      <c r="K15" s="16" t="n">
        <f t="shared" si="9"/>
        <v>0.24602159548892491</v>
      </c>
      <c r="L15" s="25"/>
      <c r="M15" s="1" t="str">
        <f t="shared" si="10"/>
        <v>Army</v>
      </c>
      <c r="N15" s="1" t="str">
        <f t="shared" si="10"/>
        <v>Army</v>
      </c>
      <c r="O15" s="9" t="n">
        <f t="shared" ref="O15:AU15" si="18">IF(O3="","",O3/VLOOKUP(O$13,deflator,2,FALSE)/$C$12)</f>
        <v>45.341623216195636</v>
      </c>
      <c r="P15" s="9" t="n">
        <f t="shared" si="18"/>
        <v>66.964058620349803</v>
      </c>
      <c r="Q15" s="9" t="n">
        <f t="shared" si="18"/>
        <v>58.253969126929327</v>
      </c>
      <c r="R15" s="9" t="n">
        <f t="shared" si="18"/>
        <v>56.082714189999848</v>
      </c>
      <c r="S15" s="9" t="n">
        <f t="shared" si="18"/>
        <v>36.930936282101904</v>
      </c>
      <c r="T15" s="9" t="n">
        <f t="shared" si="18"/>
        <v>51.70693499928538</v>
      </c>
      <c r="U15" s="9" t="n">
        <f t="shared" si="18"/>
        <v>54.485118895085286</v>
      </c>
      <c r="V15" s="9" t="n">
        <f t="shared" si="18"/>
        <v>52.72884206118944</v>
      </c>
      <c r="W15" s="9" t="n">
        <f t="shared" si="18"/>
        <v>51.916173443894969</v>
      </c>
      <c r="X15" s="9" t="n">
        <f t="shared" si="18"/>
        <v>55.703658070060854</v>
      </c>
      <c r="Y15" s="9" t="n">
        <f t="shared" si="18"/>
        <v>59.511355776981723</v>
      </c>
      <c r="Z15" s="9" t="n">
        <f t="shared" si="18"/>
        <v>63.976487111365003</v>
      </c>
      <c r="AA15" s="9" t="n">
        <f t="shared" si="18"/>
        <v>71.71419830471136</v>
      </c>
      <c r="AB15" s="9" t="n">
        <f t="shared" si="18"/>
        <v>97.840464391056713</v>
      </c>
      <c r="AC15" s="9" t="n">
        <f t="shared" si="18"/>
        <v>113.15331399995939</v>
      </c>
      <c r="AD15" s="9" t="n">
        <f t="shared" si="18"/>
        <v>138.05221897530595</v>
      </c>
      <c r="AE15" s="9" t="n">
        <f t="shared" si="18"/>
        <v>142.15979451765625</v>
      </c>
      <c r="AF15" s="9" t="n">
        <f t="shared" si="18"/>
        <v>161.06998686815595</v>
      </c>
      <c r="AG15" s="9" t="n">
        <f t="shared" si="18"/>
        <v>204.10669886622512</v>
      </c>
      <c r="AH15" s="9" t="n">
        <f t="shared" si="18"/>
        <v>175.88129756620066</v>
      </c>
      <c r="AI15" s="9" t="n">
        <f t="shared" si="18"/>
        <v>184.69021226199433</v>
      </c>
      <c r="AJ15" s="9" t="n">
        <f t="shared" si="18"/>
        <v>160.95070437898144</v>
      </c>
      <c r="AK15" s="9" t="n">
        <f t="shared" si="18"/>
        <v>137.4505830589159</v>
      </c>
      <c r="AL15" s="9" t="n">
        <f t="shared" si="18"/>
        <v>108.48195555232745</v>
      </c>
      <c r="AM15" s="9" t="n">
        <f t="shared" si="18"/>
        <v>91.493496933579138</v>
      </c>
      <c r="AN15" s="9" t="n">
        <f t="shared" si="18"/>
        <v>87.481036414334071</v>
      </c>
      <c r="AO15" s="9" t="n">
        <f t="shared" si="18"/>
        <v>88.288359755955796</v>
      </c>
      <c r="AP15" s="9" t="n">
        <f t="shared" si="18"/>
        <v>91.933463322378032</v>
      </c>
      <c r="AQ15" s="9" t="n">
        <f t="shared" si="18"/>
        <v>104.55444862168318</v>
      </c>
      <c r="AR15" s="9" t="n">
        <f t="shared" si="18"/>
        <v>106.56728028036629</v>
      </c>
      <c r="AS15" s="9" t="n">
        <f t="shared" si="18"/>
        <v>111.30192006559426</v>
      </c>
      <c r="AT15" s="9" t="n">
        <f t="shared" si="18"/>
        <v>117.57209165376484</v>
      </c>
      <c r="AU15" s="9" t="n">
        <f t="shared" si="18"/>
        <v>112.66239729332001</v>
      </c>
      <c r="AV15" s="9" t="n">
        <f t="shared" ref="AV15" si="19">IF(AV3="","",AV3/VLOOKUP(AV$13,deflator,2,FALSE)/$C$12)</f>
        <v>107.06057644899698</v>
      </c>
    </row>
    <row r="16">
      <c r="A16" s="10" t="str">
        <f t="shared" si="8"/>
        <v>Navy</v>
      </c>
      <c r="B16" s="10" t="str">
        <f t="shared" si="8"/>
        <v>F-35 JPO</v>
      </c>
      <c r="C16" s="14" t="n">
        <f t="shared" si="13"/>
        <v>13.473230659666033</v>
      </c>
      <c r="D16" s="14" t="n">
        <f t="shared" si="5"/>
        <v>10.529202487448444</v>
      </c>
      <c r="E16" s="8" t="n">
        <f t="shared" si="5"/>
        <v>20.7379316439016</v>
      </c>
      <c r="F16" s="14" t="n">
        <f t="shared" si="5"/>
        <v>34.496264448412589</v>
      </c>
      <c r="G16" s="5" t="n">
        <f t="shared" si="14"/>
        <v>0.9695633803816277</v>
      </c>
      <c r="H16" s="26" t="n">
        <f t="shared" si="15"/>
        <v>0.5391951765498566</v>
      </c>
      <c r="I16" s="25" t="n">
        <f t="shared" si="16"/>
        <v>1.663438043907185</v>
      </c>
      <c r="J16" s="16" t="n">
        <f t="shared" si="17"/>
        <v>5.0031688181990948E-2</v>
      </c>
      <c r="K16" s="16" t="n">
        <f t="shared" si="9"/>
        <v>7.9271252775753698E-2</v>
      </c>
      <c r="L16" s="25"/>
      <c r="M16" s="1" t="str">
        <f t="shared" si="10"/>
        <v>Navy</v>
      </c>
      <c r="N16" s="1" t="str">
        <f t="shared" si="10"/>
        <v>F-35 JPO</v>
      </c>
      <c r="O16" s="9" t="str">
        <f t="shared" ref="O16:AU16" si="20">IF(O4="","",O4/VLOOKUP(O$13,deflator,2,FALSE)/$C$12)</f>
      </c>
      <c r="P16" s="9" t="str">
        <f t="shared" si="20"/>
      </c>
      <c r="Q16" s="9" t="str">
        <f t="shared" si="20"/>
      </c>
      <c r="R16" s="9" t="str">
        <f t="shared" si="20"/>
      </c>
      <c r="S16" s="9" t="str">
        <f t="shared" si="20"/>
      </c>
      <c r="T16" s="9" t="str">
        <f t="shared" si="20"/>
      </c>
      <c r="U16" s="9" t="str">
        <f t="shared" si="20"/>
      </c>
      <c r="V16" s="9" t="n">
        <f t="shared" si="20"/>
        <v>0.14004618313668835</v>
      </c>
      <c r="W16" s="9" t="n">
        <f t="shared" si="20"/>
        <v>1.0866548159873637</v>
      </c>
      <c r="X16" s="9" t="n">
        <f t="shared" si="20"/>
        <v>1.1430878776255571</v>
      </c>
      <c r="Y16" s="9" t="n">
        <f t="shared" si="20"/>
        <v>0.28765077326335797</v>
      </c>
      <c r="Z16" s="9" t="n">
        <f t="shared" si="20"/>
        <v>0.42376674036093004</v>
      </c>
      <c r="AA16" s="9" t="n">
        <f t="shared" si="20"/>
        <v>1.0179104062854168E-2</v>
      </c>
      <c r="AB16" s="9" t="n">
        <f t="shared" si="20"/>
        <v>0.36561101485938652</v>
      </c>
      <c r="AC16" s="9" t="n">
        <f t="shared" si="20"/>
        <v>0.29181446386789994</v>
      </c>
      <c r="AD16" s="9" t="n">
        <f t="shared" si="20"/>
        <v>0.42996132219501182</v>
      </c>
      <c r="AE16" s="9" t="n">
        <f t="shared" si="20"/>
        <v>0.88670851214166457</v>
      </c>
      <c r="AF16" s="9" t="n">
        <f t="shared" si="20"/>
        <v>1.450444130537285</v>
      </c>
      <c r="AG16" s="9" t="n">
        <f t="shared" si="20"/>
        <v>3.6329706491091369</v>
      </c>
      <c r="AH16" s="9" t="n">
        <f t="shared" si="20"/>
        <v>4.8580820733255621</v>
      </c>
      <c r="AI16" s="9" t="n">
        <f t="shared" si="20"/>
        <v>2.4527386004489884</v>
      </c>
      <c r="AJ16" s="9" t="n">
        <f t="shared" si="20"/>
        <v>6.2550214052305302</v>
      </c>
      <c r="AK16" s="9" t="n">
        <f t="shared" si="20"/>
        <v>5.9083819760171448</v>
      </c>
      <c r="AL16" s="9" t="n">
        <f t="shared" si="20"/>
        <v>15.064309553394208</v>
      </c>
      <c r="AM16" s="9" t="n">
        <f t="shared" si="20"/>
        <v>4.6057162856546139</v>
      </c>
      <c r="AN16" s="9" t="n">
        <f t="shared" si="20"/>
        <v>13.473230659666033</v>
      </c>
      <c r="AO16" s="9" t="n">
        <f t="shared" si="20"/>
        <v>12.443992950768113</v>
      </c>
      <c r="AP16" s="9" t="n">
        <f t="shared" si="20"/>
        <v>28.217724357674193</v>
      </c>
      <c r="AQ16" s="9" t="n">
        <f t="shared" si="20"/>
        <v>18.263064449761167</v>
      </c>
      <c r="AR16" s="9" t="n">
        <f t="shared" si="20"/>
        <v>19.066753447333586</v>
      </c>
      <c r="AS16" s="29" t="n">
        <f t="shared" si="20"/>
        <v>39.743146019770698</v>
      </c>
      <c r="AT16" s="9" t="n">
        <f t="shared" si="20"/>
        <v>10.529202487448444</v>
      </c>
      <c r="AU16" s="9" t="n">
        <f t="shared" si="20"/>
        <v>20.7379316439016</v>
      </c>
      <c r="AV16" s="9" t="n">
        <f t="shared" ref="AV16" si="21">IF(AV4="","",AV4/VLOOKUP(AV$13,deflator,2,FALSE)/$C$12)</f>
        <v>34.496264448412589</v>
      </c>
    </row>
    <row r="17">
      <c r="A17" s="10" t="str">
        <f t="shared" si="8"/>
        <v>Navy</v>
      </c>
      <c r="B17" s="10" t="str">
        <f t="shared" si="8"/>
        <v>Navy</v>
      </c>
      <c r="C17" s="14" t="n">
        <f t="shared" si="13"/>
        <v>88.165948821913034</v>
      </c>
      <c r="D17" s="14" t="n">
        <f t="shared" si="5"/>
        <v>109.08309252596135</v>
      </c>
      <c r="E17" s="8" t="n">
        <f t="shared" si="5"/>
        <v>103.19947186252699</v>
      </c>
      <c r="F17" s="14" t="n">
        <f t="shared" si="5"/>
        <v>110.17431422869487</v>
      </c>
      <c r="G17" s="5" t="n">
        <f t="shared" si="14"/>
        <v>-5.3937054104274518E-2</v>
      </c>
      <c r="H17" s="26" t="n">
        <f t="shared" si="15"/>
        <v>0.17051393697333506</v>
      </c>
      <c r="I17" s="25" t="n">
        <f t="shared" si="16"/>
        <v>1.0675860277217226</v>
      </c>
      <c r="J17" s="16" t="n">
        <f t="shared" si="17"/>
        <v>0.24897583256768296</v>
      </c>
      <c r="K17" s="16" t="n">
        <f t="shared" si="9"/>
        <v>0.25317685993736883</v>
      </c>
      <c r="L17" s="25"/>
      <c r="M17" s="1" t="str">
        <f t="shared" si="10"/>
        <v>Navy</v>
      </c>
      <c r="N17" s="1" t="str">
        <f t="shared" si="10"/>
        <v>Navy</v>
      </c>
      <c r="O17" s="9" t="n">
        <f t="shared" ref="O17:AU17" si="22">IF(O5="","",O5/VLOOKUP(O$13,deflator,2,FALSE)/$C$12)</f>
        <v>87.421849051377919</v>
      </c>
      <c r="P17" s="9" t="n">
        <f t="shared" si="22"/>
        <v>80.486100094341765</v>
      </c>
      <c r="Q17" s="9" t="n">
        <f t="shared" si="22"/>
        <v>76.097691448096711</v>
      </c>
      <c r="R17" s="9" t="n">
        <f t="shared" si="22"/>
        <v>68.38478461420479</v>
      </c>
      <c r="S17" s="9" t="n">
        <f t="shared" si="22"/>
        <v>71.847203684964597</v>
      </c>
      <c r="T17" s="9" t="n">
        <f t="shared" si="22"/>
        <v>67.727583713155255</v>
      </c>
      <c r="U17" s="9" t="n">
        <f t="shared" si="22"/>
        <v>61.041618961587446</v>
      </c>
      <c r="V17" s="9" t="n">
        <f t="shared" si="22"/>
        <v>61.26207465762414</v>
      </c>
      <c r="W17" s="9" t="n">
        <f t="shared" si="22"/>
        <v>62.224569444311406</v>
      </c>
      <c r="X17" s="9" t="n">
        <f t="shared" si="22"/>
        <v>60.661037951379797</v>
      </c>
      <c r="Y17" s="9" t="n">
        <f t="shared" si="22"/>
        <v>65.111567731976137</v>
      </c>
      <c r="Z17" s="9" t="n">
        <f t="shared" si="22"/>
        <v>66.160355445806175</v>
      </c>
      <c r="AA17" s="9" t="n">
        <f t="shared" si="22"/>
        <v>74.213128339895192</v>
      </c>
      <c r="AB17" s="9" t="n">
        <f t="shared" si="22"/>
        <v>86.279117593701187</v>
      </c>
      <c r="AC17" s="9" t="n">
        <f t="shared" si="22"/>
        <v>90.177180865449998</v>
      </c>
      <c r="AD17" s="9" t="n">
        <f t="shared" si="22"/>
        <v>94.251250558759708</v>
      </c>
      <c r="AE17" s="9" t="n">
        <f t="shared" si="22"/>
        <v>103.91589695972515</v>
      </c>
      <c r="AF17" s="9" t="n">
        <f t="shared" si="22"/>
        <v>115.29040240828456</v>
      </c>
      <c r="AG17" s="9" t="n">
        <f t="shared" si="22"/>
        <v>124.90642467075021</v>
      </c>
      <c r="AH17" s="9" t="n">
        <f t="shared" si="22"/>
        <v>121.49841651672294</v>
      </c>
      <c r="AI17" s="9" t="n">
        <f t="shared" si="22"/>
        <v>112.78946742117469</v>
      </c>
      <c r="AJ17" s="9" t="n">
        <f t="shared" si="22"/>
        <v>127.17596138356527</v>
      </c>
      <c r="AK17" s="9" t="n">
        <f t="shared" si="22"/>
        <v>113.23548234630965</v>
      </c>
      <c r="AL17" s="9" t="n">
        <f t="shared" si="22"/>
        <v>101.65868735051872</v>
      </c>
      <c r="AM17" s="9" t="n">
        <f t="shared" si="22"/>
        <v>97.459266396076885</v>
      </c>
      <c r="AN17" s="9" t="n">
        <f t="shared" si="22"/>
        <v>88.165948821913034</v>
      </c>
      <c r="AO17" s="9" t="n">
        <f t="shared" si="22"/>
        <v>98.493839139065912</v>
      </c>
      <c r="AP17" s="9" t="n">
        <f t="shared" si="22"/>
        <v>99.851509617232026</v>
      </c>
      <c r="AQ17" s="9" t="n">
        <f t="shared" si="22"/>
        <v>105.35330938136489</v>
      </c>
      <c r="AR17" s="9" t="n">
        <f t="shared" si="22"/>
        <v>117.37059004441817</v>
      </c>
      <c r="AS17" s="9" t="n">
        <f t="shared" si="22"/>
        <v>126.38729940660909</v>
      </c>
      <c r="AT17" s="9" t="n">
        <f t="shared" si="22"/>
        <v>109.08309252596135</v>
      </c>
      <c r="AU17" s="9" t="n">
        <f t="shared" si="22"/>
        <v>103.19947186252699</v>
      </c>
      <c r="AV17" s="9" t="n">
        <f t="shared" ref="AV17" si="23">IF(AV5="","",AV5/VLOOKUP(AV$13,deflator,2,FALSE)/$C$12)</f>
        <v>110.17431422869487</v>
      </c>
    </row>
    <row r="18">
      <c r="A18" s="10" t="str">
        <f t="shared" si="8"/>
        <v>Other DoD</v>
      </c>
      <c r="B18" s="10" t="str">
        <f t="shared" si="8"/>
        <v>DLA</v>
      </c>
      <c r="C18" s="14" t="n">
        <f t="shared" si="13"/>
        <v>37.065617369866629</v>
      </c>
      <c r="D18" s="14" t="n">
        <f t="shared" si="5"/>
        <v>42.289287394991888</v>
      </c>
      <c r="E18" s="8" t="n">
        <f t="shared" si="5"/>
        <v>48.267554690379399</v>
      </c>
      <c r="F18" s="14" t="n">
        <f t="shared" si="5"/>
        <v>47.409539388190161</v>
      </c>
      <c r="G18" s="5" t="n">
        <f t="shared" si="14"/>
        <v>0.14136599748179934</v>
      </c>
      <c r="H18" s="26" t="n">
        <f t="shared" si="15"/>
        <v>0.30221909455148177</v>
      </c>
      <c r="I18" s="25" t="n">
        <f t="shared" si="16"/>
        <v>0.98222376692390723</v>
      </c>
      <c r="J18" s="16" t="n">
        <f t="shared" si="17"/>
        <v>0.11644879957381903</v>
      </c>
      <c r="K18" s="16" t="n">
        <f t="shared" si="9"/>
        <v>0.10894552325929352</v>
      </c>
      <c r="L18" s="25"/>
      <c r="M18" s="1" t="str">
        <f t="shared" si="10"/>
        <v>Other DoD</v>
      </c>
      <c r="N18" s="1" t="str">
        <f t="shared" si="10"/>
        <v>DLA</v>
      </c>
      <c r="O18" s="9" t="n">
        <f t="shared" ref="O18:AU18" si="24">IF(O6="","",O6/VLOOKUP(O$13,deflator,2,FALSE)/$C$12)</f>
        <v>18.262612677065036</v>
      </c>
      <c r="P18" s="9" t="n">
        <f t="shared" si="24"/>
        <v>22.421512193962922</v>
      </c>
      <c r="Q18" s="9" t="n">
        <f t="shared" si="24"/>
        <v>12.922419535438875</v>
      </c>
      <c r="R18" s="9" t="n">
        <f t="shared" si="24"/>
        <v>14.498272990051737</v>
      </c>
      <c r="S18" s="9" t="n">
        <f t="shared" si="24"/>
        <v>11.967161451974118</v>
      </c>
      <c r="T18" s="9" t="n">
        <f t="shared" si="24"/>
        <v>11.633895608065812</v>
      </c>
      <c r="U18" s="9" t="n">
        <f t="shared" si="24"/>
        <v>12.433396429173452</v>
      </c>
      <c r="V18" s="9" t="n">
        <f t="shared" si="24"/>
        <v>13.456429485576846</v>
      </c>
      <c r="W18" s="9" t="n">
        <f t="shared" si="24"/>
        <v>12.181676340348421</v>
      </c>
      <c r="X18" s="9" t="n">
        <f t="shared" si="24"/>
        <v>12.776554421202892</v>
      </c>
      <c r="Y18" s="9" t="n">
        <f t="shared" si="24"/>
        <v>15.479686199401414</v>
      </c>
      <c r="Z18" s="9" t="n">
        <f t="shared" si="24"/>
        <v>18.024997622095341</v>
      </c>
      <c r="AA18" s="9" t="n">
        <f t="shared" si="24"/>
        <v>22.659784298755486</v>
      </c>
      <c r="AB18" s="9" t="n">
        <f t="shared" si="24"/>
        <v>26.939926800620565</v>
      </c>
      <c r="AC18" s="9" t="n">
        <f t="shared" si="24"/>
        <v>29.183808852033373</v>
      </c>
      <c r="AD18" s="9" t="n">
        <f t="shared" si="24"/>
        <v>40.299338578065772</v>
      </c>
      <c r="AE18" s="9" t="n">
        <f t="shared" si="24"/>
        <v>45.577658693948187</v>
      </c>
      <c r="AF18" s="9" t="n">
        <f t="shared" si="24"/>
        <v>41.695111440457993</v>
      </c>
      <c r="AG18" s="9" t="n">
        <f t="shared" si="24"/>
        <v>47.613693394038791</v>
      </c>
      <c r="AH18" s="9" t="n">
        <f t="shared" si="24"/>
        <v>50.178573821770691</v>
      </c>
      <c r="AI18" s="9" t="n">
        <f t="shared" si="24"/>
        <v>46.104108105112907</v>
      </c>
      <c r="AJ18" s="9" t="n">
        <f t="shared" si="24"/>
        <v>46.3294763368906</v>
      </c>
      <c r="AK18" s="9" t="n">
        <f t="shared" si="24"/>
        <v>54.340213153431193</v>
      </c>
      <c r="AL18" s="9" t="n">
        <f t="shared" si="24"/>
        <v>42.148951585165797</v>
      </c>
      <c r="AM18" s="9" t="n">
        <f t="shared" si="24"/>
        <v>39.24321467041419</v>
      </c>
      <c r="AN18" s="9" t="n">
        <f t="shared" si="24"/>
        <v>37.065617369866629</v>
      </c>
      <c r="AO18" s="9" t="n">
        <f t="shared" si="24"/>
        <v>35.991100487845749</v>
      </c>
      <c r="AP18" s="9" t="n">
        <f t="shared" si="24"/>
        <v>41.619020236467627</v>
      </c>
      <c r="AQ18" s="9" t="n">
        <f t="shared" si="24"/>
        <v>51.92074954557534</v>
      </c>
      <c r="AR18" s="9" t="n">
        <f t="shared" si="24"/>
        <v>49.72020155465502</v>
      </c>
      <c r="AS18" s="9" t="n">
        <f t="shared" si="24"/>
        <v>46.518586658161787</v>
      </c>
      <c r="AT18" s="9" t="n">
        <f t="shared" si="24"/>
        <v>42.289287394991888</v>
      </c>
      <c r="AU18" s="9" t="n">
        <f t="shared" si="24"/>
        <v>48.267554690379399</v>
      </c>
      <c r="AV18" s="9" t="n">
        <f t="shared" ref="AV18" si="25">IF(AV6="","",AV6/VLOOKUP(AV$13,deflator,2,FALSE)/$C$12)</f>
        <v>47.409539388190161</v>
      </c>
    </row>
    <row r="19">
      <c r="A19" s="10" t="str">
        <f t="shared" si="8"/>
        <v>Other DoD</v>
      </c>
      <c r="B19" s="10" t="str">
        <f t="shared" si="8"/>
        <v>MDA</v>
      </c>
      <c r="C19" s="14" t="n">
        <f t="shared" si="13"/>
        <v>5.626341897619656</v>
      </c>
      <c r="D19" s="14" t="n">
        <f t="shared" si="5"/>
        <v>9.4282865853669993</v>
      </c>
      <c r="E19" s="8" t="n">
        <f t="shared" si="5"/>
        <v>9.8410672871589</v>
      </c>
      <c r="F19" s="14" t="n">
        <f t="shared" si="5"/>
        <v>6.7517051450230925</v>
      </c>
      <c r="G19" s="5" t="n">
        <f t="shared" si="14"/>
        <v>4.3781094057169456E-2</v>
      </c>
      <c r="H19" s="26" t="n">
        <f t="shared" si="15"/>
        <v>0.74910580733146936</v>
      </c>
      <c r="I19" s="25" t="n">
        <f t="shared" si="16"/>
        <v>0.68607448237174884</v>
      </c>
      <c r="J19" s="16" t="n">
        <f t="shared" si="17"/>
        <v>2.374225252275414E-2</v>
      </c>
      <c r="K19" s="16" t="n">
        <f t="shared" si="9"/>
        <v>1.5515190812004323E-2</v>
      </c>
      <c r="L19" s="25"/>
      <c r="M19" s="1" t="str">
        <f t="shared" si="10"/>
        <v>Other DoD</v>
      </c>
      <c r="N19" s="1" t="str">
        <f t="shared" si="10"/>
        <v>MDA</v>
      </c>
      <c r="O19" s="9" t="str">
        <f t="shared" ref="O19:AU19" si="26">IF(O7="","",O7/VLOOKUP(O$13,deflator,2,FALSE)/$C$12)</f>
      </c>
      <c r="P19" s="9" t="str">
        <f t="shared" si="26"/>
      </c>
      <c r="Q19" s="9" t="str">
        <f t="shared" si="26"/>
      </c>
      <c r="R19" s="9" t="str">
        <f t="shared" si="26"/>
      </c>
      <c r="S19" s="9" t="n">
        <f t="shared" si="26"/>
        <v>0.61541324978599332</v>
      </c>
      <c r="T19" s="9" t="n">
        <f t="shared" si="26"/>
        <v>0.44108682712732833</v>
      </c>
      <c r="U19" s="9" t="n">
        <f t="shared" si="26"/>
        <v>0.51677261550379017</v>
      </c>
      <c r="V19" s="9" t="n">
        <f t="shared" si="26"/>
        <v>0.65759581447365467</v>
      </c>
      <c r="W19" s="9" t="n">
        <f t="shared" si="26"/>
        <v>0.92194167748018108</v>
      </c>
      <c r="X19" s="9" t="n">
        <f t="shared" si="26"/>
        <v>1.52709751350217</v>
      </c>
      <c r="Y19" s="9" t="n">
        <f t="shared" si="26"/>
        <v>2.2198190650555447</v>
      </c>
      <c r="Z19" s="9" t="n">
        <f t="shared" si="26"/>
        <v>2.6391364746270813</v>
      </c>
      <c r="AA19" s="9" t="n">
        <f t="shared" si="26"/>
        <v>3.8606185326359035</v>
      </c>
      <c r="AB19" s="9" t="n">
        <f t="shared" si="26"/>
        <v>4.0709266105160893</v>
      </c>
      <c r="AC19" s="9" t="n">
        <f t="shared" si="26"/>
        <v>5.0320279803484649</v>
      </c>
      <c r="AD19" s="9" t="n">
        <f t="shared" si="26"/>
        <v>5.5461550696498216</v>
      </c>
      <c r="AE19" s="9" t="n">
        <f t="shared" si="26"/>
        <v>4.8831634917430522</v>
      </c>
      <c r="AF19" s="9" t="n">
        <f t="shared" si="26"/>
        <v>6.7075070275944118</v>
      </c>
      <c r="AG19" s="9" t="n">
        <f t="shared" si="26"/>
        <v>7.6785212499901894</v>
      </c>
      <c r="AH19" s="9" t="n">
        <f t="shared" si="26"/>
        <v>7.4866826749025286</v>
      </c>
      <c r="AI19" s="9" t="n">
        <f t="shared" si="26"/>
        <v>7.0081127753774046</v>
      </c>
      <c r="AJ19" s="9" t="n">
        <f t="shared" si="26"/>
        <v>6.9019726325094926</v>
      </c>
      <c r="AK19" s="9" t="n">
        <f t="shared" si="26"/>
        <v>8.6602091632611877</v>
      </c>
      <c r="AL19" s="9" t="n">
        <f t="shared" si="26"/>
        <v>9.5299686309068843</v>
      </c>
      <c r="AM19" s="9" t="n">
        <f t="shared" si="26"/>
        <v>7.3408788456694483</v>
      </c>
      <c r="AN19" s="9" t="n">
        <f t="shared" si="26"/>
        <v>5.626341897619656</v>
      </c>
      <c r="AO19" s="9" t="n">
        <f t="shared" si="26"/>
        <v>7.8383057586396019</v>
      </c>
      <c r="AP19" s="9" t="n">
        <f t="shared" si="26"/>
        <v>6.3254667170295127</v>
      </c>
      <c r="AQ19" s="9" t="n">
        <f t="shared" si="26"/>
        <v>9.4702164961369721</v>
      </c>
      <c r="AR19" s="9" t="n">
        <f t="shared" si="26"/>
        <v>9.8700489880700761</v>
      </c>
      <c r="AS19" s="9" t="n">
        <f t="shared" si="26"/>
        <v>13.624421115188092</v>
      </c>
      <c r="AT19" s="9" t="n">
        <f t="shared" si="26"/>
        <v>9.4282865853669993</v>
      </c>
      <c r="AU19" s="9" t="n">
        <f t="shared" si="26"/>
        <v>9.8410672871589</v>
      </c>
      <c r="AV19" s="9" t="n">
        <f t="shared" ref="AV19" si="27">IF(AV7="","",AV7/VLOOKUP(AV$13,deflator,2,FALSE)/$C$12)</f>
        <v>6.7517051450230925</v>
      </c>
    </row>
    <row r="20">
      <c r="A20" s="10" t="str">
        <f t="shared" si="8"/>
        <v>Other DoD</v>
      </c>
      <c r="B20" s="10" t="str">
        <f t="shared" si="8"/>
        <v>Other DoD</v>
      </c>
      <c r="C20" s="14" t="n">
        <f t="shared" ref="C20:C21" si="28">AN20</f>
        <v>33.711749749312702</v>
      </c>
      <c r="D20" s="14" t="n">
        <f t="shared" ref="D20:D21" si="29">AT20</f>
        <v>40.91970944260202</v>
      </c>
      <c r="E20" s="8" t="n">
        <f t="shared" ref="E20:E21" si="30">AU20</f>
        <v>40.827861599262199</v>
      </c>
      <c r="F20" s="14" t="n">
        <f t="shared" ref="F20:F21" si="31">AV20</f>
        <v>40.906693580736032</v>
      </c>
      <c r="G20" s="5" t="n">
        <f t="shared" si="14"/>
        <v>-2.2445868895686338E-3</v>
      </c>
      <c r="H20" s="26" t="n">
        <f t="shared" si="15"/>
        <v>0.21108699200920533</v>
      </c>
      <c r="I20" s="25" t="n">
        <f t="shared" si="16"/>
        <v>1.0019308378735969</v>
      </c>
      <c r="J20" s="16" t="n">
        <f t="shared" si="17"/>
        <v>9.8500027666571136E-2</v>
      </c>
      <c r="K20" s="16" t="n">
        <f t="shared" si="9"/>
        <v>9.4002202815558697E-2</v>
      </c>
      <c r="L20" s="25"/>
      <c r="M20" s="1" t="str">
        <f t="shared" si="10"/>
        <v>Other DoD</v>
      </c>
      <c r="N20" s="1" t="str">
        <f t="shared" si="10"/>
        <v>Other DoD</v>
      </c>
      <c r="O20" s="9" t="n">
        <f t="shared" ref="O20:AU20" si="32">IF(O8="","",O8/VLOOKUP(O$13,deflator,2,FALSE)/$C$12)</f>
        <v>6.620572987343599</v>
      </c>
      <c r="P20" s="9" t="n">
        <f t="shared" si="32"/>
        <v>7.6990516183289843</v>
      </c>
      <c r="Q20" s="9" t="n">
        <f t="shared" si="32"/>
        <v>11.503199717284716</v>
      </c>
      <c r="R20" s="9" t="n">
        <f t="shared" si="32"/>
        <v>10.89336629552915</v>
      </c>
      <c r="S20" s="9" t="n">
        <f t="shared" si="32"/>
        <v>10.418516964892504</v>
      </c>
      <c r="T20" s="9" t="n">
        <f t="shared" si="32"/>
        <v>7.8940542232034154</v>
      </c>
      <c r="U20" s="9" t="n">
        <f t="shared" si="32"/>
        <v>8.1010255959126596</v>
      </c>
      <c r="V20" s="9" t="n">
        <f t="shared" si="32"/>
        <v>8.7750618727922394</v>
      </c>
      <c r="W20" s="9" t="n">
        <f t="shared" si="32"/>
        <v>10.795154336508178</v>
      </c>
      <c r="X20" s="9" t="n">
        <f t="shared" si="32"/>
        <v>11.583786899601222</v>
      </c>
      <c r="Y20" s="9" t="n">
        <f t="shared" si="32"/>
        <v>9.6233336997072314</v>
      </c>
      <c r="Z20" s="9" t="n">
        <f t="shared" si="32"/>
        <v>11.824227619485974</v>
      </c>
      <c r="AA20" s="9" t="n">
        <f t="shared" si="32"/>
        <v>17.61988674475899</v>
      </c>
      <c r="AB20" s="9" t="n">
        <f t="shared" si="32"/>
        <v>22.186089148381949</v>
      </c>
      <c r="AC20" s="9" t="n">
        <f t="shared" si="32"/>
        <v>22.051767038892752</v>
      </c>
      <c r="AD20" s="9" t="n">
        <f t="shared" si="32"/>
        <v>24.710479837293128</v>
      </c>
      <c r="AE20" s="9" t="n">
        <f t="shared" si="32"/>
        <v>26.980039346637913</v>
      </c>
      <c r="AF20" s="9" t="n">
        <f t="shared" si="32"/>
        <v>25.254654800974969</v>
      </c>
      <c r="AG20" s="9" t="n">
        <f t="shared" si="32"/>
        <v>31.078296683609658</v>
      </c>
      <c r="AH20" s="9" t="n">
        <f t="shared" si="32"/>
        <v>35.770791052421458</v>
      </c>
      <c r="AI20" s="9" t="n">
        <f t="shared" si="32"/>
        <v>36.532122574844053</v>
      </c>
      <c r="AJ20" s="9" t="n">
        <f t="shared" si="32"/>
        <v>41.062976508534739</v>
      </c>
      <c r="AK20" s="9" t="n">
        <f t="shared" si="32"/>
        <v>40.941439342308861</v>
      </c>
      <c r="AL20" s="9" t="n">
        <f t="shared" si="32"/>
        <v>36.06860266701338</v>
      </c>
      <c r="AM20" s="9" t="n">
        <f t="shared" si="32"/>
        <v>36.029630328494711</v>
      </c>
      <c r="AN20" s="9" t="n">
        <f t="shared" si="32"/>
        <v>33.711749749312702</v>
      </c>
      <c r="AO20" s="9" t="n">
        <f t="shared" si="32"/>
        <v>34.646331016678921</v>
      </c>
      <c r="AP20" s="9" t="n">
        <f t="shared" si="32"/>
        <v>36.468276622297061</v>
      </c>
      <c r="AQ20" s="9" t="n">
        <f t="shared" si="32"/>
        <v>38.689298843384677</v>
      </c>
      <c r="AR20" s="9" t="n">
        <f t="shared" si="32"/>
        <v>42.453116268884834</v>
      </c>
      <c r="AS20" s="9" t="n">
        <f t="shared" si="32"/>
        <v>43.457098197208929</v>
      </c>
      <c r="AT20" s="9" t="n">
        <f t="shared" si="32"/>
        <v>40.91970944260202</v>
      </c>
      <c r="AU20" s="9" t="n">
        <f t="shared" si="32"/>
        <v>40.827861599262199</v>
      </c>
      <c r="AV20" s="9" t="n">
        <f t="shared" ref="AV20" si="33">IF(AV8="","",AV8/VLOOKUP(AV$13,deflator,2,FALSE)/$C$12)</f>
        <v>40.906693580736032</v>
      </c>
    </row>
    <row r="21">
      <c r="A21" s="10" t="n">
        <f t="shared" si="8"/>
        <v>0</v>
      </c>
      <c r="B21" s="10" t="str">
        <f t="shared" si="8"/>
        <v>Grand Total</v>
      </c>
      <c r="C21" s="14" t="n">
        <f t="shared" si="28"/>
        <v>328.91999672079055</v>
      </c>
      <c r="D21" s="14" t="n">
        <f t="shared" si="29"/>
        <v>414.5660863315951</v>
      </c>
      <c r="E21" s="14" t="n">
        <f t="shared" si="30"/>
        <v>414.49594042213988</v>
      </c>
      <c r="F21" s="14" t="n">
        <f t="shared" si="31"/>
        <v>435.16739348118119</v>
      </c>
      <c r="G21" s="26" t="n">
        <f t="shared" si="14"/>
        <v>-1.6920320250002341E-4</v>
      </c>
      <c r="H21" s="26" t="n">
        <f t="shared" si="15"/>
        <v>0.26017251779918982</v>
      </c>
      <c r="I21" s="25" t="n">
        <f t="shared" si="16"/>
        <v>1.049871304018053</v>
      </c>
      <c r="J21" s="16" t="b">
        <f t="shared" si="17"/>
        <v>1</v>
      </c>
      <c r="K21" s="16" t="b">
        <f t="shared" si="9"/>
        <v>1</v>
      </c>
      <c r="N21" s="1" t="s">
        <v>39</v>
      </c>
      <c r="O21" s="9" t="n">
        <f t="shared" ref="O21:AU21" si="34">O9/VLOOKUP(O$13,deflator,2,FALSE)/$C$12</f>
        <v>239.19968123054471</v>
      </c>
      <c r="P21" s="9" t="n">
        <f t="shared" si="34"/>
        <v>261.29072911994291</v>
      </c>
      <c r="Q21" s="9" t="n">
        <f t="shared" si="34"/>
        <v>231.05264270919878</v>
      </c>
      <c r="R21" s="9" t="n">
        <f t="shared" si="34"/>
        <v>222.03007008275242</v>
      </c>
      <c r="S21" s="9" t="n">
        <f t="shared" si="34"/>
        <v>209.75545071641369</v>
      </c>
      <c r="T21" s="9" t="n">
        <f t="shared" si="34"/>
        <v>204.40529624658194</v>
      </c>
      <c r="U21" s="9" t="n">
        <f t="shared" si="34"/>
        <v>203.82966328577427</v>
      </c>
      <c r="V21" s="9" t="n">
        <f t="shared" si="34"/>
        <v>196.10140143807629</v>
      </c>
      <c r="W21" s="9" t="n">
        <f t="shared" si="34"/>
        <v>195.32573317812</v>
      </c>
      <c r="X21" s="9" t="n">
        <f t="shared" si="34"/>
        <v>201.52929472562869</v>
      </c>
      <c r="Y21" s="9" t="n">
        <f t="shared" si="34"/>
        <v>213.56475258137903</v>
      </c>
      <c r="Z21" s="9" t="n">
        <f t="shared" si="34"/>
        <v>227.14667320344913</v>
      </c>
      <c r="AA21" s="9" t="n">
        <f t="shared" si="34"/>
        <v>263.70993866858805</v>
      </c>
      <c r="AB21" s="9" t="n">
        <f t="shared" si="34"/>
        <v>322.34222769710016</v>
      </c>
      <c r="AC21" s="9" t="n">
        <f t="shared" si="34"/>
        <v>341.78561008319866</v>
      </c>
      <c r="AD21" s="9" t="n">
        <f t="shared" si="34"/>
        <v>383.52783267665529</v>
      </c>
      <c r="AE21" s="9" t="n">
        <f t="shared" si="34"/>
        <v>412.68071385702615</v>
      </c>
      <c r="AF21" s="9" t="n">
        <f t="shared" si="34"/>
        <v>446.55809884038598</v>
      </c>
      <c r="AG21" s="9" t="n">
        <f t="shared" si="34"/>
        <v>503.8640802476624</v>
      </c>
      <c r="AH21" s="9" t="n">
        <f t="shared" si="34"/>
        <v>485.15323036971245</v>
      </c>
      <c r="AI21" s="9" t="n">
        <f t="shared" si="34"/>
        <v>474.48941136206918</v>
      </c>
      <c r="AJ21" s="9" t="n">
        <f t="shared" si="34"/>
        <v>472.63973055192849</v>
      </c>
      <c r="AK21" s="9" t="n">
        <f t="shared" si="34"/>
        <v>450.56910896176777</v>
      </c>
      <c r="AL21" s="9" t="n">
        <f t="shared" si="34"/>
        <v>381.17651050617872</v>
      </c>
      <c r="AM21" s="9" t="n">
        <f t="shared" si="34"/>
        <v>343.88054244717483</v>
      </c>
      <c r="AN21" s="43" t="n">
        <f t="shared" si="34"/>
        <v>328.91999672079055</v>
      </c>
      <c r="AO21" s="9" t="n">
        <f t="shared" si="34"/>
        <v>355.12209295864045</v>
      </c>
      <c r="AP21" s="9" t="n">
        <f t="shared" si="34"/>
        <v>376.15972008008964</v>
      </c>
      <c r="AQ21" s="9" t="n">
        <f t="shared" si="34"/>
        <v>409.7522274091699</v>
      </c>
      <c r="AR21" s="9" t="n">
        <f t="shared" si="34"/>
        <v>430.04313863335335</v>
      </c>
      <c r="AS21" s="9" t="n">
        <f t="shared" si="34"/>
        <v>467.23372767048448</v>
      </c>
      <c r="AT21" s="9" t="n">
        <f t="shared" si="34"/>
        <v>414.5660863315951</v>
      </c>
      <c r="AU21" s="43" t="n">
        <f t="shared" si="34"/>
        <v>414.49594042213988</v>
      </c>
      <c r="AV21" s="43" t="n">
        <f t="shared" ref="AV21" si="35">AV9/VLOOKUP(AV$13,deflator,2,FALSE)/$C$12</f>
        <v>435.16739348118119</v>
      </c>
    </row>
    <row r="22">
      <c r="M22" s="1" t="s">
        <v>40</v>
      </c>
      <c r="N22" s="21"/>
      <c r="O22" s="21" t="b">
        <f t="shared" ref="O22:AU22" si="36">O21=SUM(O14:O20)</f>
        <v>1</v>
      </c>
      <c r="P22" s="21" t="b">
        <f t="shared" si="36"/>
        <v>1</v>
      </c>
      <c r="Q22" s="21" t="b">
        <f t="shared" si="36"/>
        <v>1</v>
      </c>
      <c r="R22" s="21" t="b">
        <f t="shared" si="36"/>
        <v>1</v>
      </c>
      <c r="S22" s="21" t="b">
        <f t="shared" si="36"/>
        <v>1</v>
      </c>
      <c r="T22" s="21" t="b">
        <f t="shared" si="36"/>
        <v>1</v>
      </c>
      <c r="U22" s="21" t="b">
        <f t="shared" si="36"/>
        <v>1</v>
      </c>
      <c r="V22" s="21" t="b">
        <f t="shared" si="36"/>
        <v>1</v>
      </c>
      <c r="W22" s="21" t="b">
        <f t="shared" si="36"/>
        <v>1</v>
      </c>
      <c r="X22" s="21" t="b">
        <f t="shared" si="36"/>
        <v>1</v>
      </c>
      <c r="Y22" s="21" t="b">
        <f t="shared" si="36"/>
        <v>1</v>
      </c>
      <c r="Z22" s="21" t="b">
        <f t="shared" si="36"/>
        <v>1</v>
      </c>
      <c r="AA22" s="21" t="b">
        <f t="shared" si="36"/>
        <v>1</v>
      </c>
      <c r="AB22" s="21" t="b">
        <f t="shared" si="36"/>
        <v>1</v>
      </c>
      <c r="AC22" s="21" t="b">
        <f t="shared" si="36"/>
        <v>1</v>
      </c>
      <c r="AD22" s="21" t="b">
        <f t="shared" si="36"/>
        <v>1</v>
      </c>
      <c r="AE22" s="21" t="b">
        <f t="shared" si="36"/>
        <v>1</v>
      </c>
      <c r="AF22" s="21" t="b">
        <f t="shared" si="36"/>
        <v>1</v>
      </c>
      <c r="AG22" s="21" t="b">
        <f t="shared" si="36"/>
        <v>1</v>
      </c>
      <c r="AH22" s="21" t="b">
        <f t="shared" si="36"/>
        <v>1</v>
      </c>
      <c r="AI22" s="21" t="b">
        <f t="shared" si="36"/>
        <v>1</v>
      </c>
      <c r="AJ22" s="21" t="b">
        <f t="shared" si="36"/>
        <v>0</v>
      </c>
      <c r="AK22" s="21" t="b">
        <f t="shared" si="36"/>
        <v>1</v>
      </c>
      <c r="AL22" s="21" t="b">
        <f t="shared" si="36"/>
        <v>1</v>
      </c>
      <c r="AM22" s="21" t="b">
        <f t="shared" si="36"/>
        <v>1</v>
      </c>
      <c r="AN22" s="21" t="b">
        <f t="shared" si="36"/>
        <v>1</v>
      </c>
      <c r="AO22" s="21" t="b">
        <f t="shared" si="36"/>
        <v>1</v>
      </c>
      <c r="AP22" s="21" t="b">
        <f t="shared" si="36"/>
        <v>1</v>
      </c>
      <c r="AQ22" s="21" t="b">
        <f t="shared" si="36"/>
        <v>1</v>
      </c>
      <c r="AR22" s="21" t="b">
        <f t="shared" si="36"/>
        <v>1</v>
      </c>
      <c r="AS22" s="21" t="b">
        <f t="shared" si="36"/>
        <v>1</v>
      </c>
      <c r="AT22" s="21" t="b">
        <f t="shared" si="36"/>
        <v>1</v>
      </c>
      <c r="AU22" s="21" t="b">
        <f t="shared" si="36"/>
        <v>1</v>
      </c>
      <c r="AV22" s="21" t="b">
        <f t="shared" ref="AV22" si="37">AV21=SUM(AV14:AV20)</f>
        <v>1</v>
      </c>
    </row>
    <row r="23">
      <c r="B23" s="25"/>
      <c r="C23" s="25"/>
      <c r="D23" s="10"/>
      <c r="E23" s="3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35"/>
      <c r="AO23" s="35"/>
      <c r="AP23" s="24"/>
      <c r="AQ23" s="24"/>
      <c r="AR23" s="24"/>
      <c r="AS23" s="35"/>
      <c r="AT23" s="35"/>
      <c r="AU23" s="35"/>
      <c r="AV23" s="35"/>
    </row>
    <row r="24">
      <c r="M24" s="1" t="s">
        <v>41</v>
      </c>
      <c r="N24" s="1" t="s">
        <v>38</v>
      </c>
      <c r="O24" s="38" t="n">
        <f t="shared" ref="O24:AR24" si="38">O13</f>
        <v>1990</v>
      </c>
      <c r="P24" s="38" t="n">
        <f t="shared" si="38"/>
        <v>1991</v>
      </c>
      <c r="Q24" s="38" t="n">
        <f t="shared" si="38"/>
        <v>1992</v>
      </c>
      <c r="R24" s="38" t="n">
        <f t="shared" si="38"/>
        <v>1993</v>
      </c>
      <c r="S24" s="38" t="n">
        <f t="shared" si="38"/>
        <v>1994</v>
      </c>
      <c r="T24" s="38" t="n">
        <f t="shared" si="38"/>
        <v>1995</v>
      </c>
      <c r="U24" s="38" t="n">
        <f t="shared" si="38"/>
        <v>1996</v>
      </c>
      <c r="V24" s="38" t="n">
        <f t="shared" si="38"/>
        <v>1997</v>
      </c>
      <c r="W24" s="38" t="n">
        <f t="shared" si="38"/>
        <v>1998</v>
      </c>
      <c r="X24" s="38" t="n">
        <f t="shared" si="38"/>
        <v>1999</v>
      </c>
      <c r="Y24" s="38" t="n">
        <f t="shared" si="38"/>
        <v>2000</v>
      </c>
      <c r="Z24" s="38" t="n">
        <f t="shared" si="38"/>
        <v>2001</v>
      </c>
      <c r="AA24" s="38" t="n">
        <f t="shared" si="38"/>
        <v>2002</v>
      </c>
      <c r="AB24" s="38" t="n">
        <f t="shared" si="38"/>
        <v>2003</v>
      </c>
      <c r="AC24" s="38" t="n">
        <f t="shared" si="38"/>
        <v>2004</v>
      </c>
      <c r="AD24" s="38" t="n">
        <f t="shared" si="38"/>
        <v>2005</v>
      </c>
      <c r="AE24" s="38" t="n">
        <f t="shared" si="38"/>
        <v>2006</v>
      </c>
      <c r="AF24" s="38" t="n">
        <f t="shared" si="38"/>
        <v>2007</v>
      </c>
      <c r="AG24" s="38" t="n">
        <f t="shared" si="38"/>
        <v>2008</v>
      </c>
      <c r="AH24" s="38" t="n">
        <f t="shared" si="38"/>
        <v>2009</v>
      </c>
      <c r="AI24" s="38" t="n">
        <f t="shared" si="38"/>
        <v>2010</v>
      </c>
      <c r="AJ24" s="38" t="n">
        <f t="shared" si="38"/>
        <v>2011</v>
      </c>
      <c r="AK24" s="38" t="n">
        <f t="shared" si="38"/>
        <v>2012</v>
      </c>
      <c r="AL24" s="38" t="n">
        <f t="shared" si="38"/>
        <v>2013</v>
      </c>
      <c r="AM24" s="38" t="n">
        <f t="shared" si="38"/>
        <v>2014</v>
      </c>
      <c r="AN24" s="38" t="n">
        <f t="shared" si="38"/>
        <v>2015</v>
      </c>
      <c r="AO24" s="38" t="n">
        <f t="shared" si="38"/>
        <v>2016</v>
      </c>
      <c r="AP24" s="38" t="n">
        <f t="shared" si="38"/>
        <v>2017</v>
      </c>
      <c r="AQ24" s="38" t="n">
        <f t="shared" si="38"/>
        <v>2018</v>
      </c>
      <c r="AR24" s="38" t="n">
        <f t="shared" si="38"/>
        <v>2019</v>
      </c>
      <c r="AS24" s="38" t="n">
        <f t="shared" ref="AS24:AU24" si="39">AS13</f>
        <v>2020</v>
      </c>
      <c r="AT24" s="38" t="n">
        <f t="shared" si="39"/>
        <v>2021</v>
      </c>
      <c r="AU24" s="38" t="n">
        <f t="shared" si="39"/>
        <v>2022</v>
      </c>
      <c r="AV24" s="38" t="n">
        <f t="shared" ref="AV24" si="40">AV13</f>
        <v>2023</v>
      </c>
    </row>
    <row r="25">
      <c r="E25" s="34"/>
      <c r="M25" s="1" t="str">
        <f t="shared" ref="M25:N31" si="41">M14</f>
        <v>Air Force</v>
      </c>
      <c r="N25" s="1" t="str">
        <f t="shared" si="41"/>
        <v>Air Force</v>
      </c>
      <c r="O25" s="25" t="n">
        <f t="shared" ref="O25:AR25" si="42">IF(O14="","",O14/O$21)</f>
        <v>0.34094118720819</v>
      </c>
      <c r="P25" s="25" t="n">
        <f t="shared" si="42"/>
        <v>0.32040940325337214</v>
      </c>
      <c r="Q25" s="25" t="n">
        <f t="shared" si="42"/>
        <v>0.31280907257319018</v>
      </c>
      <c r="R25" s="25" t="n">
        <f t="shared" si="42"/>
        <v>0.32505025993131559</v>
      </c>
      <c r="S25" s="25" t="n">
        <f t="shared" si="42"/>
        <v>0.37174823737056212</v>
      </c>
      <c r="T25" s="25" t="n">
        <f t="shared" si="42"/>
        <v>0.3180041910329498</v>
      </c>
      <c r="U25" s="25" t="n">
        <f t="shared" si="42"/>
        <v>0.32994084229155113</v>
      </c>
      <c r="V25" s="25" t="n">
        <f t="shared" si="42"/>
        <v>0.30127959785101105</v>
      </c>
      <c r="W25" s="25" t="n">
        <f t="shared" si="42"/>
        <v>0.28772226887452856</v>
      </c>
      <c r="X25" s="25" t="n">
        <f t="shared" si="42"/>
        <v>0.28846462283015789</v>
      </c>
      <c r="Y25" s="26" t="n">
        <f t="shared" si="42"/>
        <v>0.2871791276120027</v>
      </c>
      <c r="Z25" s="26" t="n">
        <f t="shared" si="42"/>
        <v>0.28218640090888786</v>
      </c>
      <c r="AA25" s="26" t="n">
        <f t="shared" si="42"/>
        <v>0.27921641374428408</v>
      </c>
      <c r="AB25" s="26" t="n">
        <f t="shared" si="42"/>
        <v>0.26264040160918045</v>
      </c>
      <c r="AC25" s="26" t="n">
        <f t="shared" si="42"/>
        <v>0.23961130740030689</v>
      </c>
      <c r="AD25" s="26" t="n">
        <f t="shared" si="42"/>
        <v>0.20921148740470499</v>
      </c>
      <c r="AE25" s="26" t="n">
        <f t="shared" si="42"/>
        <v>0.21391223134735038</v>
      </c>
      <c r="AF25" s="26" t="n">
        <f t="shared" si="42"/>
        <v>0.2129397997960599</v>
      </c>
      <c r="AG25" s="26" t="n">
        <f t="shared" si="42"/>
        <v>0.16839357687937284</v>
      </c>
      <c r="AH25" s="26" t="n">
        <f t="shared" si="42"/>
        <v>0.18443531046094572</v>
      </c>
      <c r="AI25" s="26" t="n">
        <f t="shared" si="42"/>
        <v>0.17895583671586382</v>
      </c>
      <c r="AJ25" s="26" t="n">
        <f t="shared" si="42"/>
        <v>0.17764824342669494</v>
      </c>
      <c r="AK25" s="26" t="n">
        <f t="shared" si="42"/>
        <v>0.19982017881559513</v>
      </c>
      <c r="AL25" s="26" t="n">
        <f t="shared" si="42"/>
        <v>0.17898278956448552</v>
      </c>
      <c r="AM25" s="26" t="n">
        <f t="shared" si="42"/>
        <v>0.19689494062516452</v>
      </c>
      <c r="AN25" s="5" t="n">
        <f t="shared" si="42"/>
        <v>0.19274009619394838</v>
      </c>
      <c r="AO25" s="26" t="n">
        <f t="shared" si="42"/>
        <v>0.21800998976062905</v>
      </c>
      <c r="AP25" s="26" t="n">
        <f t="shared" si="42"/>
        <v>0.19072818108152537</v>
      </c>
      <c r="AQ25" s="26" t="n">
        <f t="shared" si="42"/>
        <v>0.19890347048651505</v>
      </c>
      <c r="AR25" s="26" t="n">
        <f t="shared" si="42"/>
        <v>0.19764330694760976</v>
      </c>
      <c r="AS25" s="26" t="n">
        <f t="shared" ref="AS25:AU25" si="43">IF(AS14="","",AS14/AS$21)</f>
        <v>0.18449279472552294</v>
      </c>
      <c r="AT25" s="26" t="n">
        <f t="shared" si="43"/>
        <v>0.20441714610894585</v>
      </c>
      <c r="AU25" s="26" t="n">
        <f t="shared" si="43"/>
        <v>0.19049560766548163</v>
      </c>
      <c r="AV25" s="26" t="n">
        <f t="shared" ref="AV25" si="44">IF(AV14="","",AV14/AV$21)</f>
        <v>0.20306737491109603</v>
      </c>
    </row>
    <row r="26">
      <c r="E26" s="34"/>
      <c r="M26" s="1" t="str">
        <f t="shared" si="41"/>
        <v>Army</v>
      </c>
      <c r="N26" s="1" t="str">
        <f t="shared" si="41"/>
        <v>Army</v>
      </c>
      <c r="O26" s="25" t="n">
        <f t="shared" ref="O26:AR26" si="45">IF(O15="","",O15/O$21)</f>
        <v>0.18955553361500765</v>
      </c>
      <c r="P26" s="25" t="n">
        <f t="shared" si="45"/>
        <v>0.25628180091154562</v>
      </c>
      <c r="Q26" s="25" t="n">
        <f t="shared" si="45"/>
        <v>0.25212422781178645</v>
      </c>
      <c r="R26" s="25" t="n">
        <f t="shared" si="45"/>
        <v>0.25259062508559027</v>
      </c>
      <c r="S26" s="25" t="n">
        <f t="shared" si="45"/>
        <v>0.17606663453066587</v>
      </c>
      <c r="T26" s="25" t="n">
        <f t="shared" si="45"/>
        <v>0.25296279474534417</v>
      </c>
      <c r="U26" s="25" t="n">
        <f t="shared" si="45"/>
        <v>0.26730711328652784</v>
      </c>
      <c r="V26" s="25" t="n">
        <f t="shared" si="45"/>
        <v>0.26888559528137707</v>
      </c>
      <c r="W26" s="25" t="n">
        <f t="shared" si="45"/>
        <v>0.26579279954143037</v>
      </c>
      <c r="X26" s="25" t="n">
        <f t="shared" si="45"/>
        <v>0.2764047685766895</v>
      </c>
      <c r="Y26" s="26" t="n">
        <f t="shared" si="45"/>
        <v>0.27865719908206704</v>
      </c>
      <c r="Z26" s="26" t="n">
        <f t="shared" si="45"/>
        <v>0.28165275858591599</v>
      </c>
      <c r="AA26" s="26" t="n">
        <f t="shared" si="45"/>
        <v>0.27194347951685155</v>
      </c>
      <c r="AB26" s="26" t="n">
        <f t="shared" si="45"/>
        <v>0.3035297766912371</v>
      </c>
      <c r="AC26" s="26" t="n">
        <f t="shared" si="45"/>
        <v>0.33106517846791506</v>
      </c>
      <c r="AD26" s="26" t="n">
        <f t="shared" si="45"/>
        <v>0.35995358671060268</v>
      </c>
      <c r="AE26" s="26" t="n">
        <f t="shared" si="45"/>
        <v>0.34447889068765092</v>
      </c>
      <c r="AF26" s="26" t="n">
        <f t="shared" si="45"/>
        <v>0.36069211886744318</v>
      </c>
      <c r="AG26" s="26" t="n">
        <f t="shared" si="45"/>
        <v>0.40508285243492914</v>
      </c>
      <c r="AH26" s="26" t="n">
        <f t="shared" si="45"/>
        <v>0.36252731416870049</v>
      </c>
      <c r="AI26" s="26" t="n">
        <f t="shared" si="45"/>
        <v>0.38923990259724167</v>
      </c>
      <c r="AJ26" s="26" t="n">
        <f t="shared" si="45"/>
        <v>0.34053570610966216</v>
      </c>
      <c r="AK26" s="26" t="n">
        <f t="shared" si="45"/>
        <v>0.30505993492460892</v>
      </c>
      <c r="AL26" s="26" t="n">
        <f t="shared" si="45"/>
        <v>0.28459769309570032</v>
      </c>
      <c r="AM26" s="26" t="n">
        <f t="shared" si="45"/>
        <v>0.26606186055913267</v>
      </c>
      <c r="AN26" s="5" t="n">
        <f t="shared" si="45"/>
        <v>0.26596448159579023</v>
      </c>
      <c r="AO26" s="26" t="n">
        <f t="shared" si="45"/>
        <v>0.24861410063337952</v>
      </c>
      <c r="AP26" s="26" t="n">
        <f t="shared" si="45"/>
        <v>0.24440007373145672</v>
      </c>
      <c r="AQ26" s="26" t="n">
        <f t="shared" si="45"/>
        <v>0.25516505250690757</v>
      </c>
      <c r="AR26" s="26" t="n">
        <f t="shared" si="45"/>
        <v>0.24780602387711512</v>
      </c>
      <c r="AS26" s="26" t="n">
        <f t="shared" ref="AS26:AU26" si="46">IF(AS15="","",AS15/AS$21)</f>
        <v>0.23821465248349896</v>
      </c>
      <c r="AT26" s="26" t="n">
        <f t="shared" si="46"/>
        <v>0.28360277294781788</v>
      </c>
      <c r="AU26" s="26" t="n">
        <f t="shared" si="46"/>
        <v>0.27180579182170023</v>
      </c>
      <c r="AV26" s="26" t="n">
        <f t="shared" ref="AV26" si="47">IF(AV15="","",AV15/AV$21)</f>
        <v>0.24602159548892491</v>
      </c>
    </row>
    <row r="27">
      <c r="E27" s="34"/>
      <c r="M27" s="1" t="str">
        <f t="shared" si="41"/>
        <v>Navy</v>
      </c>
      <c r="N27" s="1" t="str">
        <f t="shared" si="41"/>
        <v>F-35 JPO</v>
      </c>
      <c r="O27" s="25" t="str">
        <f t="shared" ref="O27:AR27" si="48">IF(O16="","",O16/O$21)</f>
      </c>
      <c r="P27" s="25" t="str">
        <f t="shared" si="48"/>
      </c>
      <c r="Q27" s="25" t="str">
        <f t="shared" si="48"/>
      </c>
      <c r="R27" s="25" t="str">
        <f t="shared" si="48"/>
      </c>
      <c r="S27" s="25" t="str">
        <f t="shared" si="48"/>
      </c>
      <c r="T27" s="25" t="str">
        <f t="shared" si="48"/>
      </c>
      <c r="U27" s="25" t="str">
        <f t="shared" si="48"/>
      </c>
      <c r="V27" s="25" t="n">
        <f t="shared" si="48"/>
        <v>7.141518730089814E-4</v>
      </c>
      <c r="W27" s="25" t="n">
        <f t="shared" si="48"/>
        <v>5.5632957230291281E-3</v>
      </c>
      <c r="X27" s="25" t="n">
        <f t="shared" si="48"/>
        <v>5.6720680692194641E-3</v>
      </c>
      <c r="Y27" s="26" t="n">
        <f t="shared" si="48"/>
        <v>1.3469019104814517E-3</v>
      </c>
      <c r="Z27" s="26" t="n">
        <f t="shared" si="48"/>
        <v>1.8656083947193611E-3</v>
      </c>
      <c r="AA27" s="26" t="n">
        <f t="shared" si="48"/>
        <v>3.8599622426997504E-5</v>
      </c>
      <c r="AB27" s="26" t="n">
        <f t="shared" si="48"/>
        <v>1.1342324506206035E-3</v>
      </c>
      <c r="AC27" s="26" t="n">
        <f t="shared" si="48"/>
        <v>8.5379388499376972E-4</v>
      </c>
      <c r="AD27" s="26" t="n">
        <f t="shared" si="48"/>
        <v>1.1210694128618917E-3</v>
      </c>
      <c r="AE27" s="26" t="n">
        <f t="shared" si="48"/>
        <v>2.1486550797449335E-3</v>
      </c>
      <c r="AF27" s="26" t="n">
        <f t="shared" si="48"/>
        <v>3.2480524579081025E-3</v>
      </c>
      <c r="AG27" s="26" t="n">
        <f t="shared" si="48"/>
        <v>7.2102195642194554E-3</v>
      </c>
      <c r="AH27" s="26" t="n">
        <f t="shared" si="48"/>
        <v>1.0013500414340118E-2</v>
      </c>
      <c r="AI27" s="26" t="n">
        <f t="shared" si="48"/>
        <v>5.169216723737117E-3</v>
      </c>
      <c r="AJ27" s="26" t="n">
        <f t="shared" si="48"/>
        <v>1.3234226834731357E-2</v>
      </c>
      <c r="AK27" s="26" t="n">
        <f t="shared" si="48"/>
        <v>1.3113153694960676E-2</v>
      </c>
      <c r="AL27" s="26" t="n">
        <f t="shared" si="48"/>
        <v>3.9520561047661988E-2</v>
      </c>
      <c r="AM27" s="26" t="n">
        <f t="shared" si="48"/>
        <v>1.3393361115690693E-2</v>
      </c>
      <c r="AN27" s="5" t="n">
        <f t="shared" si="48"/>
        <v>4.0962029654594147E-2</v>
      </c>
      <c r="AO27" s="26" t="n">
        <f t="shared" si="48"/>
        <v>3.5041449680286184E-2</v>
      </c>
      <c r="AP27" s="26" t="n">
        <f t="shared" si="48"/>
        <v>7.5015273702527863E-2</v>
      </c>
      <c r="AQ27" s="26" t="n">
        <f t="shared" si="48"/>
        <v>4.4570994928415743E-2</v>
      </c>
      <c r="AR27" s="26" t="n">
        <f t="shared" si="48"/>
        <v>4.4336839108574964E-2</v>
      </c>
      <c r="AS27" s="26" t="n">
        <f t="shared" ref="AS27:AU27" si="49">IF(AS16="","",AS16/AS$21)</f>
        <v>8.5060524671282847E-2</v>
      </c>
      <c r="AT27" s="26" t="n">
        <f t="shared" si="49"/>
        <v>2.5398127909156923E-2</v>
      </c>
      <c r="AU27" s="26" t="n">
        <f t="shared" si="49"/>
        <v>5.0031688181990948E-2</v>
      </c>
      <c r="AV27" s="26" t="n">
        <f t="shared" ref="AV27" si="50">IF(AV16="","",AV16/AV$21)</f>
        <v>7.9271252775753698E-2</v>
      </c>
    </row>
    <row r="28">
      <c r="E28" s="34"/>
      <c r="M28" s="1" t="str">
        <f t="shared" si="41"/>
        <v>Navy</v>
      </c>
      <c r="N28" s="1" t="str">
        <f t="shared" si="41"/>
        <v>Navy</v>
      </c>
      <c r="O28" s="25" t="n">
        <f t="shared" ref="O28:AR28" si="51">IF(O17="","",O17/O$21)</f>
        <v>0.36547644462418516</v>
      </c>
      <c r="P28" s="25" t="n">
        <f t="shared" si="51"/>
        <v>0.30803274331786729</v>
      </c>
      <c r="Q28" s="25" t="n">
        <f t="shared" si="51"/>
        <v>0.32935217946791773</v>
      </c>
      <c r="R28" s="25" t="n">
        <f t="shared" si="51"/>
        <v>0.3079978517716867</v>
      </c>
      <c r="S28" s="25" t="n">
        <f t="shared" si="51"/>
        <v>0.34252842269210426</v>
      </c>
      <c r="T28" s="25" t="n">
        <f t="shared" si="51"/>
        <v>0.33133967150955262</v>
      </c>
      <c r="U28" s="25" t="n">
        <f t="shared" si="51"/>
        <v>0.29947367805835784</v>
      </c>
      <c r="V28" s="25" t="n">
        <f t="shared" si="51"/>
        <v>0.31239998392856516</v>
      </c>
      <c r="W28" s="25" t="n">
        <f t="shared" si="51"/>
        <v>0.31856821132506918</v>
      </c>
      <c r="X28" s="25" t="n">
        <f t="shared" si="51"/>
        <v>0.30100357386734539</v>
      </c>
      <c r="Y28" s="26" t="n">
        <f t="shared" si="51"/>
        <v>0.30487974698523962</v>
      </c>
      <c r="Z28" s="26" t="n">
        <f t="shared" si="51"/>
        <v>0.29126711174214792</v>
      </c>
      <c r="AA28" s="26" t="n">
        <f t="shared" si="51"/>
        <v>0.28141953509443185</v>
      </c>
      <c r="AB28" s="26" t="n">
        <f t="shared" si="51"/>
        <v>0.26766309276355904</v>
      </c>
      <c r="AC28" s="26" t="n">
        <f t="shared" si="51"/>
        <v>0.26384136196810259</v>
      </c>
      <c r="AD28" s="26" t="n">
        <f t="shared" si="51"/>
        <v>0.24574813749754915</v>
      </c>
      <c r="AE28" s="26" t="n">
        <f t="shared" si="51"/>
        <v>0.25180701077232059</v>
      </c>
      <c r="AF28" s="26" t="n">
        <f t="shared" si="51"/>
        <v>0.2581755939656421</v>
      </c>
      <c r="AG28" s="26" t="n">
        <f t="shared" si="51"/>
        <v>0.24789706106725334</v>
      </c>
      <c r="AH28" s="26" t="n">
        <f t="shared" si="51"/>
        <v>0.25043307745088023</v>
      </c>
      <c r="AI28" s="26" t="n">
        <f t="shared" si="51"/>
        <v>0.23770702721774398</v>
      </c>
      <c r="AJ28" s="26" t="n">
        <f t="shared" si="51"/>
        <v>0.26907590107808882</v>
      </c>
      <c r="AK28" s="26" t="n">
        <f t="shared" si="51"/>
        <v>0.2513165685220512</v>
      </c>
      <c r="AL28" s="26" t="n">
        <f t="shared" si="51"/>
        <v>0.26669714567543079</v>
      </c>
      <c r="AM28" s="26" t="n">
        <f t="shared" si="51"/>
        <v>0.2834102380510467</v>
      </c>
      <c r="AN28" s="42" t="n">
        <f t="shared" si="51"/>
        <v>0.2680467885835297</v>
      </c>
      <c r="AO28" s="26" t="n">
        <f t="shared" si="51"/>
        <v>0.27735204621734721</v>
      </c>
      <c r="AP28" s="26" t="n">
        <f t="shared" si="51"/>
        <v>0.2654497658493904</v>
      </c>
      <c r="AQ28" s="26" t="n">
        <f t="shared" si="51"/>
        <v>0.25711467158459472</v>
      </c>
      <c r="AR28" s="26" t="n">
        <f t="shared" si="51"/>
        <v>0.27292747982775306</v>
      </c>
      <c r="AS28" s="26" t="n">
        <f t="shared" ref="AS28:AU28" si="52">IF(AS17="","",AS17/AS$21)</f>
        <v>0.27050123294126455</v>
      </c>
      <c r="AT28" s="26" t="n">
        <f t="shared" si="52"/>
        <v>0.263125943299448</v>
      </c>
      <c r="AU28" s="26" t="n">
        <f t="shared" si="52"/>
        <v>0.24897583256768296</v>
      </c>
      <c r="AV28" s="26" t="n">
        <f t="shared" ref="AV28" si="53">IF(AV17="","",AV17/AV$21)</f>
        <v>0.25317685993736883</v>
      </c>
    </row>
    <row r="29">
      <c r="E29" s="34"/>
      <c r="M29" s="1" t="str">
        <f t="shared" si="41"/>
        <v>Other DoD</v>
      </c>
      <c r="N29" s="1" t="str">
        <f t="shared" si="41"/>
        <v>DLA</v>
      </c>
      <c r="O29" s="25" t="n">
        <f t="shared" ref="O29:AR29" si="54">IF(O18="","",O18/O$21)</f>
        <v>7.6348816951236742E-2</v>
      </c>
      <c r="P29" s="25" t="n">
        <f t="shared" si="54"/>
        <v>8.58105921686588E-2</v>
      </c>
      <c r="Q29" s="25" t="n">
        <f t="shared" si="54"/>
        <v>5.5928464543480425E-2</v>
      </c>
      <c r="R29" s="25" t="n">
        <f t="shared" si="54"/>
        <v>6.5298691229742495E-2</v>
      </c>
      <c r="S29" s="25" t="n">
        <f t="shared" si="54"/>
        <v>5.705292239653665E-2</v>
      </c>
      <c r="T29" s="25" t="n">
        <f t="shared" si="54"/>
        <v>5.691582273891474E-2</v>
      </c>
      <c r="U29" s="25" t="n">
        <f t="shared" si="54"/>
        <v>6.0998954856445603E-2</v>
      </c>
      <c r="V29" s="25" t="n">
        <f t="shared" si="54"/>
        <v>6.8619751755451042E-2</v>
      </c>
      <c r="W29" s="25" t="n">
        <f t="shared" si="54"/>
        <v>6.2365957327495586E-2</v>
      </c>
      <c r="X29" s="25" t="n">
        <f t="shared" si="54"/>
        <v>6.3398000963569512E-2</v>
      </c>
      <c r="Y29" s="26" t="n">
        <f t="shared" si="54"/>
        <v>7.2482401764789664E-2</v>
      </c>
      <c r="Z29" s="26" t="n">
        <f t="shared" si="54"/>
        <v>7.935400227478058E-2</v>
      </c>
      <c r="AA29" s="26" t="n">
        <f t="shared" si="54"/>
        <v>8.5926925671287249E-2</v>
      </c>
      <c r="AB29" s="26" t="n">
        <f t="shared" si="54"/>
        <v>8.3575543276122002E-2</v>
      </c>
      <c r="AC29" s="26" t="n">
        <f t="shared" si="54"/>
        <v>8.5386300625498388E-2</v>
      </c>
      <c r="AD29" s="26" t="n">
        <f t="shared" si="54"/>
        <v>0.10507539517227514</v>
      </c>
      <c r="AE29" s="26" t="n">
        <f t="shared" si="54"/>
        <v>0.11044290940559591</v>
      </c>
      <c r="AF29" s="26" t="n">
        <f t="shared" si="54"/>
        <v>9.3369959135734204E-2</v>
      </c>
      <c r="AG29" s="26" t="n">
        <f t="shared" si="54"/>
        <v>9.4497098048020034E-2</v>
      </c>
      <c r="AH29" s="26" t="n">
        <f t="shared" si="54"/>
        <v>0.1034282999281113</v>
      </c>
      <c r="AI29" s="26" t="n">
        <f t="shared" si="54"/>
        <v>9.7165725938470296E-2</v>
      </c>
      <c r="AJ29" s="26" t="n">
        <f t="shared" si="54"/>
        <v>9.8022813873029704E-2</v>
      </c>
      <c r="AK29" s="26" t="n">
        <f t="shared" si="54"/>
        <v>0.12060350359714105</v>
      </c>
      <c r="AL29" s="26" t="n">
        <f t="shared" si="54"/>
        <v>0.11057594165284373</v>
      </c>
      <c r="AM29" s="26" t="n">
        <f t="shared" si="54"/>
        <v>0.11411874132553612</v>
      </c>
      <c r="AN29" s="5" t="n">
        <f t="shared" si="54"/>
        <v>0.11268885364038971</v>
      </c>
      <c r="AO29" s="26" t="n">
        <f t="shared" si="54"/>
        <v>0.10134852548314272</v>
      </c>
      <c r="AP29" s="26" t="n">
        <f t="shared" si="54"/>
        <v>0.11064188432404819</v>
      </c>
      <c r="AQ29" s="26" t="n">
        <f t="shared" si="54"/>
        <v>0.12671254985937727</v>
      </c>
      <c r="AR29" s="26" t="n">
        <f t="shared" si="54"/>
        <v>0.11561677675561177</v>
      </c>
      <c r="AS29" s="26" t="n">
        <f t="shared" ref="AS29:AU29" si="55">IF(AS18="","",AS18/AS$21)</f>
        <v>9.9561705209279996E-2</v>
      </c>
      <c r="AT29" s="26" t="n">
        <f t="shared" si="55"/>
        <v>0.10200855494283328</v>
      </c>
      <c r="AU29" s="26" t="n">
        <f t="shared" si="55"/>
        <v>0.11644879957381903</v>
      </c>
      <c r="AV29" s="26" t="n">
        <f t="shared" ref="AV29" si="56">IF(AV18="","",AV18/AV$21)</f>
        <v>0.10894552325929352</v>
      </c>
    </row>
    <row r="30">
      <c r="E30" s="34"/>
      <c r="M30" s="1" t="str">
        <f t="shared" si="41"/>
        <v>Other DoD</v>
      </c>
      <c r="N30" s="1" t="str">
        <f t="shared" si="41"/>
        <v>MDA</v>
      </c>
      <c r="O30" s="25" t="str">
        <f t="shared" ref="O30:AR30" si="57">IF(O19="","",O19/O$21)</f>
      </c>
      <c r="P30" s="25" t="str">
        <f t="shared" si="57"/>
      </c>
      <c r="Q30" s="25" t="str">
        <f t="shared" si="57"/>
      </c>
      <c r="R30" s="25" t="str">
        <f t="shared" si="57"/>
      </c>
      <c r="S30" s="25" t="n">
        <f t="shared" si="57"/>
        <v>2.9339559362298673E-3</v>
      </c>
      <c r="T30" s="25" t="n">
        <f t="shared" si="57"/>
        <v>2.1579031229955431E-3</v>
      </c>
      <c r="U30" s="25" t="n">
        <f t="shared" si="57"/>
        <v>2.5353160436676092E-3</v>
      </c>
      <c r="V30" s="25" t="n">
        <f t="shared" si="57"/>
        <v>3.3533458182924119E-3</v>
      </c>
      <c r="W30" s="25" t="n">
        <f t="shared" si="57"/>
        <v>4.7200215889600721E-3</v>
      </c>
      <c r="X30" s="25" t="n">
        <f t="shared" si="57"/>
        <v>7.5775460613864169E-3</v>
      </c>
      <c r="Y30" s="26" t="n">
        <f t="shared" si="57"/>
        <v>1.0394126550492834E-2</v>
      </c>
      <c r="Z30" s="26" t="n">
        <f t="shared" si="57"/>
        <v>1.1618644629073119E-2</v>
      </c>
      <c r="AA30" s="26" t="n">
        <f t="shared" si="57"/>
        <v>1.4639639871471264E-2</v>
      </c>
      <c r="AB30" s="26" t="n">
        <f t="shared" si="57"/>
        <v>1.2629206665226232E-2</v>
      </c>
      <c r="AC30" s="26" t="n">
        <f t="shared" si="57"/>
        <v>1.4722761379929223E-2</v>
      </c>
      <c r="AD30" s="26" t="n">
        <f t="shared" si="57"/>
        <v>1.4460893309731904E-2</v>
      </c>
      <c r="AE30" s="26" t="n">
        <f t="shared" si="57"/>
        <v>1.1832788225317531E-2</v>
      </c>
      <c r="AF30" s="26" t="n">
        <f t="shared" si="57"/>
        <v>1.5020457685153052E-2</v>
      </c>
      <c r="AG30" s="26" t="n">
        <f t="shared" si="57"/>
        <v>1.5239270968107104E-2</v>
      </c>
      <c r="AH30" s="26" t="n">
        <f t="shared" si="57"/>
        <v>1.5431583685833196E-2</v>
      </c>
      <c r="AI30" s="26" t="n">
        <f t="shared" si="57"/>
        <v>1.4769798034607175E-2</v>
      </c>
      <c r="AJ30" s="26" t="n">
        <f t="shared" si="57"/>
        <v>1.4603030990326742E-2</v>
      </c>
      <c r="AK30" s="26" t="n">
        <f t="shared" si="57"/>
        <v>1.9220601215242286E-2</v>
      </c>
      <c r="AL30" s="26" t="n">
        <f t="shared" si="57"/>
        <v>2.5001458296188498E-2</v>
      </c>
      <c r="AM30" s="26" t="n">
        <f t="shared" si="57"/>
        <v>2.1347177113974446E-2</v>
      </c>
      <c r="AN30" s="5" t="n">
        <f t="shared" si="57"/>
        <v>1.7105502717111098E-2</v>
      </c>
      <c r="AO30" s="26" t="n">
        <f t="shared" si="57"/>
        <v>2.2072143395349093E-2</v>
      </c>
      <c r="AP30" s="26" t="n">
        <f t="shared" si="57"/>
        <v>1.6815906593302263E-2</v>
      </c>
      <c r="AQ30" s="26" t="n">
        <f t="shared" si="57"/>
        <v>2.311205617115588E-2</v>
      </c>
      <c r="AR30" s="26" t="n">
        <f t="shared" si="57"/>
        <v>2.2951299768289277E-2</v>
      </c>
      <c r="AS30" s="26" t="n">
        <f t="shared" ref="AS30:AU30" si="58">IF(AS19="","",AS19/AS$21)</f>
        <v>2.9159755189584011E-2</v>
      </c>
      <c r="AT30" s="26" t="n">
        <f t="shared" si="58"/>
        <v>2.2742541891923315E-2</v>
      </c>
      <c r="AU30" s="26" t="n">
        <f t="shared" si="58"/>
        <v>2.374225252275414E-2</v>
      </c>
      <c r="AV30" s="26" t="n">
        <f t="shared" ref="AV30" si="59">IF(AV19="","",AV19/AV$21)</f>
        <v>1.5515190812004323E-2</v>
      </c>
    </row>
    <row r="31">
      <c r="E31" s="34"/>
      <c r="M31" s="1" t="str">
        <f t="shared" si="41"/>
        <v>Other DoD</v>
      </c>
      <c r="N31" s="1" t="str">
        <f t="shared" si="41"/>
        <v>Other DoD</v>
      </c>
      <c r="O31" s="25" t="n">
        <f t="shared" ref="O31:AR31" si="60">IF(O20="","",O20/O$21)</f>
        <v>2.7678017601380406E-2</v>
      </c>
      <c r="P31" s="25" t="n">
        <f t="shared" si="60"/>
        <v>2.9465460348556075E-2</v>
      </c>
      <c r="Q31" s="25" t="n">
        <f t="shared" si="60"/>
        <v>4.9786055603625194E-2</v>
      </c>
      <c r="R31" s="25" t="n">
        <f t="shared" si="60"/>
        <v>4.9062571981664929E-2</v>
      </c>
      <c r="S31" s="25" t="n">
        <f t="shared" si="60"/>
        <v>4.9669827073901343E-2</v>
      </c>
      <c r="T31" s="25" t="n">
        <f t="shared" si="60"/>
        <v>3.8619616850243038E-2</v>
      </c>
      <c r="U31" s="25" t="n">
        <f t="shared" si="60"/>
        <v>3.974409546344989E-2</v>
      </c>
      <c r="V31" s="25" t="n">
        <f t="shared" si="60"/>
        <v>4.4747573492294371E-2</v>
      </c>
      <c r="W31" s="25" t="n">
        <f t="shared" si="60"/>
        <v>5.5267445619487016E-2</v>
      </c>
      <c r="X31" s="25" t="n">
        <f t="shared" si="60"/>
        <v>5.7479419631631848E-2</v>
      </c>
      <c r="Y31" s="26" t="n">
        <f t="shared" si="60"/>
        <v>4.5060496094926773E-2</v>
      </c>
      <c r="Z31" s="26" t="n">
        <f t="shared" si="60"/>
        <v>5.2055473464475234E-2</v>
      </c>
      <c r="AA31" s="26" t="n">
        <f t="shared" si="60"/>
        <v>6.6815406479246928E-2</v>
      </c>
      <c r="AB31" s="26" t="n">
        <f t="shared" si="60"/>
        <v>6.8827746544054616E-2</v>
      </c>
      <c r="AC31" s="26" t="n">
        <f t="shared" si="60"/>
        <v>6.4519296273253965E-2</v>
      </c>
      <c r="AD31" s="26" t="n">
        <f t="shared" si="60"/>
        <v>6.442943049227419E-2</v>
      </c>
      <c r="AE31" s="26" t="n">
        <f t="shared" si="60"/>
        <v>6.5377514482019602E-2</v>
      </c>
      <c r="AF31" s="26" t="n">
        <f t="shared" si="60"/>
        <v>5.6554018092059691E-2</v>
      </c>
      <c r="AG31" s="26" t="n">
        <f t="shared" si="60"/>
        <v>6.1679921038097933E-2</v>
      </c>
      <c r="AH31" s="26" t="n">
        <f t="shared" si="60"/>
        <v>7.3730913891189021E-2</v>
      </c>
      <c r="AI31" s="26" t="n">
        <f t="shared" si="60"/>
        <v>7.6992492772335955E-2</v>
      </c>
      <c r="AJ31" s="26" t="n">
        <f t="shared" si="60"/>
        <v>8.6880077687466403E-2</v>
      </c>
      <c r="AK31" s="26" t="n">
        <f t="shared" si="60"/>
        <v>9.0866059230400711E-2</v>
      </c>
      <c r="AL31" s="26" t="n">
        <f t="shared" si="60"/>
        <v>9.4624410667689146E-2</v>
      </c>
      <c r="AM31" s="26" t="n">
        <f t="shared" si="60"/>
        <v>0.10477368120945488</v>
      </c>
      <c r="AN31" s="5" t="n">
        <f t="shared" si="60"/>
        <v>0.10249224761463653</v>
      </c>
      <c r="AO31" s="26" t="n">
        <f t="shared" si="60"/>
        <v>9.7561744829866251E-2</v>
      </c>
      <c r="AP31" s="26" t="n">
        <f t="shared" si="60"/>
        <v>9.6948914717749302E-2</v>
      </c>
      <c r="AQ31" s="26" t="n">
        <f t="shared" si="60"/>
        <v>9.4421204463033606E-2</v>
      </c>
      <c r="AR31" s="26" t="n">
        <f t="shared" si="60"/>
        <v>9.8718273715045962E-2</v>
      </c>
      <c r="AS31" s="26" t="n">
        <f t="shared" ref="AS31:AU31" si="61">IF(AS20="","",AS20/AS$21)</f>
        <v>9.3009334779566577E-2</v>
      </c>
      <c r="AT31" s="26" t="n">
        <f t="shared" si="61"/>
        <v>9.8704912899874681E-2</v>
      </c>
      <c r="AU31" s="26" t="n">
        <f t="shared" si="61"/>
        <v>9.8500027666571136E-2</v>
      </c>
      <c r="AV31" s="26" t="n">
        <f t="shared" ref="AV31" si="62">IF(AV20="","",AV20/AV$21)</f>
        <v>9.4002202815558697E-2</v>
      </c>
    </row>
    <row r="32">
      <c r="E32" s="34"/>
      <c r="N32" s="34" t="s">
        <v>40</v>
      </c>
      <c r="O32" s="26" t="n">
        <f t="shared" ref="O32:Z32" si="63">IF(SUM(O25:O31)=1,1,FALSE)</f>
        <v>1</v>
      </c>
      <c r="P32" s="34" t="n">
        <f t="shared" si="63"/>
        <v>1</v>
      </c>
      <c r="Q32" s="34" t="n">
        <f t="shared" si="63"/>
        <v>1</v>
      </c>
      <c r="R32" s="34" t="n">
        <f t="shared" si="63"/>
        <v>1</v>
      </c>
      <c r="S32" s="34" t="n">
        <f t="shared" si="63"/>
        <v>1</v>
      </c>
      <c r="T32" s="34" t="n">
        <f t="shared" si="63"/>
        <v>1</v>
      </c>
      <c r="U32" s="34" t="n">
        <f t="shared" si="63"/>
        <v>1</v>
      </c>
      <c r="V32" s="34" t="n">
        <f t="shared" si="63"/>
        <v>1</v>
      </c>
      <c r="W32" s="34" t="n">
        <f t="shared" si="63"/>
        <v>1</v>
      </c>
      <c r="X32" s="34" t="n">
        <f t="shared" si="63"/>
        <v>1</v>
      </c>
      <c r="Y32" s="26" t="n">
        <f t="shared" si="63"/>
        <v>1</v>
      </c>
      <c r="Z32" s="26" t="n">
        <f t="shared" si="63"/>
        <v>1</v>
      </c>
      <c r="AA32" s="26" t="b">
        <f t="shared" ref="AA32:AR32" si="64">SUM(AA25:AA31)=1</f>
        <v>1</v>
      </c>
      <c r="AB32" s="26" t="b">
        <f t="shared" si="64"/>
        <v>1</v>
      </c>
      <c r="AC32" s="26" t="b">
        <f t="shared" si="64"/>
        <v>1</v>
      </c>
      <c r="AD32" s="26" t="b">
        <f t="shared" si="64"/>
        <v>1</v>
      </c>
      <c r="AE32" s="26" t="b">
        <f t="shared" si="64"/>
        <v>1</v>
      </c>
      <c r="AF32" s="26" t="b">
        <f t="shared" si="64"/>
        <v>1</v>
      </c>
      <c r="AG32" s="26" t="b">
        <f t="shared" si="64"/>
        <v>1</v>
      </c>
      <c r="AH32" s="26" t="b">
        <f t="shared" si="64"/>
        <v>1</v>
      </c>
      <c r="AI32" s="26" t="b">
        <f t="shared" si="64"/>
        <v>1</v>
      </c>
      <c r="AJ32" s="26" t="b">
        <f t="shared" si="64"/>
        <v>1</v>
      </c>
      <c r="AK32" s="26" t="b">
        <f t="shared" si="64"/>
        <v>1</v>
      </c>
      <c r="AL32" s="26" t="b">
        <f t="shared" si="64"/>
        <v>1</v>
      </c>
      <c r="AM32" s="26" t="b">
        <f t="shared" si="64"/>
        <v>1</v>
      </c>
      <c r="AN32" s="26" t="b">
        <f t="shared" si="64"/>
        <v>1</v>
      </c>
      <c r="AO32" s="26" t="b">
        <f t="shared" si="64"/>
        <v>1</v>
      </c>
      <c r="AP32" s="26" t="b">
        <f t="shared" si="64"/>
        <v>1</v>
      </c>
      <c r="AQ32" s="26" t="b">
        <f t="shared" si="64"/>
        <v>1</v>
      </c>
      <c r="AR32" s="26" t="b">
        <f t="shared" si="64"/>
        <v>1</v>
      </c>
      <c r="AS32" s="26" t="b">
        <f t="shared" ref="AS32:AU32" si="65">SUM(AS25:AS31)=1</f>
        <v>1</v>
      </c>
      <c r="AT32" s="26" t="b">
        <f t="shared" si="65"/>
        <v>1</v>
      </c>
      <c r="AU32" s="26" t="b">
        <f t="shared" si="65"/>
        <v>1</v>
      </c>
      <c r="AV32" s="26" t="b">
        <f t="shared" ref="AV32" si="66">SUM(AV25:AV31)=1</f>
        <v>1</v>
      </c>
    </row>
    <row r="33"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41"/>
      <c r="AO33" s="16"/>
      <c r="AP33" s="16"/>
      <c r="AQ33" s="16"/>
      <c r="AR33" s="16"/>
      <c r="AS33" s="16"/>
      <c r="AT33" s="16"/>
      <c r="AU33" s="16"/>
    </row>
    <row r="34">
      <c r="Y34" s="16"/>
      <c r="AC34" s="40"/>
    </row>
  </sheetData>
  <pageMargins left="0.7" right="0.7" top="0.75" bottom="0.75" header="0.3" footer="0.3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1" sqref="F11"/>
    </sheetView>
  </sheetViews>
  <sheetFormatPr defaultRowHeight="15.0" baseColWidth="10"/>
  <cols>
    <col min="12" max="12" width="18" hidden="0" customWidth="1"/>
    <col min="13" max="13" width="8.7109375" hidden="0" customWidth="1"/>
    <col min="14" max="14" width="8.7109375" hidden="0" customWidth="1"/>
    <col min="15" max="15" width="8.7109375" hidden="0" customWidth="1"/>
    <col min="16" max="16" width="8.7109375" hidden="0" customWidth="1"/>
    <col min="17" max="17" width="8.7109375" hidden="0" customWidth="1"/>
    <col min="18" max="18" width="8.7109375" hidden="0" customWidth="1"/>
    <col min="19" max="19" width="8.7109375" hidden="0" customWidth="1"/>
    <col min="20" max="20" width="8.7109375" hidden="0" customWidth="1"/>
    <col min="21" max="21" width="8.7109375" hidden="0" customWidth="1"/>
    <col min="22" max="22" width="8.7109375" hidden="0" customWidth="1"/>
    <col min="23" max="23" width="8.7109375" hidden="0" customWidth="1"/>
    <col min="24" max="24" width="8.7109375" hidden="0" customWidth="1"/>
    <col min="25" max="25" width="8.7109375" hidden="0" customWidth="1"/>
    <col min="26" max="26" width="8.7109375" hidden="0" customWidth="1"/>
    <col min="27" max="27" width="8.7109375" hidden="0" customWidth="1"/>
    <col min="28" max="28" width="8.7109375" hidden="0" customWidth="1"/>
    <col min="29" max="29" width="8.7109375" hidden="0" customWidth="1"/>
    <col min="30" max="30" width="8.7109375" hidden="0" customWidth="1"/>
    <col min="31" max="31" width="8.7109375" hidden="0" customWidth="1"/>
    <col min="32" max="32" width="8.7109375" hidden="0" customWidth="1"/>
    <col min="33" max="33" width="8.7109375" hidden="0" customWidth="1"/>
    <col min="34" max="34" width="8.7109375" hidden="0" customWidth="1"/>
    <col min="35" max="35" width="8.7109375" hidden="0" customWidth="1"/>
    <col min="36" max="36" width="8.7109375" hidden="0" customWidth="1"/>
    <col min="37" max="37" width="8.7109375" hidden="0" customWidth="1"/>
    <col min="38" max="38" width="8.7109375" hidden="0" customWidth="1"/>
    <col min="39" max="39" width="8.7109375" hidden="0" customWidth="1"/>
    <col min="40" max="40" width="8.7109375" hidden="0" customWidth="1"/>
    <col min="41" max="41" width="8.7109375" hidden="0" customWidth="1"/>
    <col min="42" max="42" width="8.7109375" hidden="0" customWidth="1"/>
    <col min="43" max="43" width="8.7109375" hidden="0" customWidth="1"/>
    <col min="44" max="44" width="8.7109375" hidden="0" customWidth="1"/>
    <col min="45" max="45" width="7.85546875" hidden="0" customWidth="1"/>
  </cols>
  <sheetData>
    <row r="1" ht="12.75" customHeight="1">
      <c r="A1" s="51" t="str">
        <f>L1</f>
      </c>
      <c r="L1" s="11" t="s">
        <v>757</v>
      </c>
      <c r="M1" s="11" t="s">
        <v>758</v>
      </c>
      <c r="N1" s="11" t="s">
        <v>759</v>
      </c>
      <c r="O1" s="11" t="s">
        <v>760</v>
      </c>
      <c r="P1" s="11" t="s">
        <v>761</v>
      </c>
      <c r="Q1" s="11" t="s">
        <v>762</v>
      </c>
      <c r="R1" s="11" t="s">
        <v>763</v>
      </c>
      <c r="S1" s="11" t="s">
        <v>764</v>
      </c>
      <c r="T1" s="11" t="s">
        <v>765</v>
      </c>
      <c r="U1" s="11" t="s">
        <v>766</v>
      </c>
      <c r="V1" s="11" t="s">
        <v>767</v>
      </c>
      <c r="W1" s="11" t="s">
        <v>768</v>
      </c>
      <c r="X1" s="11" t="s">
        <v>769</v>
      </c>
      <c r="Y1" s="11" t="s">
        <v>770</v>
      </c>
      <c r="Z1" s="11" t="s">
        <v>771</v>
      </c>
      <c r="AA1" s="11" t="s">
        <v>772</v>
      </c>
      <c r="AB1" s="11" t="s">
        <v>773</v>
      </c>
      <c r="AC1" s="11" t="s">
        <v>774</v>
      </c>
      <c r="AD1" s="11" t="s">
        <v>775</v>
      </c>
      <c r="AE1" s="11" t="s">
        <v>776</v>
      </c>
      <c r="AF1" s="11" t="s">
        <v>777</v>
      </c>
      <c r="AG1" s="11" t="s">
        <v>778</v>
      </c>
      <c r="AH1" s="11" t="s">
        <v>779</v>
      </c>
      <c r="AI1" s="11" t="s">
        <v>780</v>
      </c>
      <c r="AJ1" s="11" t="s">
        <v>781</v>
      </c>
      <c r="AK1" s="11" t="s">
        <v>782</v>
      </c>
      <c r="AL1" s="11" t="s">
        <v>737</v>
      </c>
      <c r="AM1" s="11" t="s">
        <v>738</v>
      </c>
      <c r="AN1" s="11" t="s">
        <v>739</v>
      </c>
      <c r="AO1" s="11" t="s">
        <v>740</v>
      </c>
      <c r="AP1" s="11" t="s">
        <v>741</v>
      </c>
      <c r="AQ1" s="11" t="s">
        <v>742</v>
      </c>
      <c r="AR1" s="11" t="s">
        <v>743</v>
      </c>
      <c r="AS1" s="11" t="s">
        <v>744</v>
      </c>
      <c r="AT1" t="s">
        <v>745</v>
      </c>
      <c r="AU1" t="s">
        <v>786</v>
      </c>
      <c r="AV1" t="s">
        <v>818</v>
      </c>
    </row>
    <row r="2">
      <c r="A2" t="str">
        <f>L2</f>
      </c>
      <c r="L2" s="21" t="s">
        <v>783</v>
      </c>
      <c r="M2" s="45" t="n">
        <v>69312042115</v>
      </c>
      <c r="N2" s="45" t="n">
        <v>73841048678</v>
      </c>
      <c r="O2" s="45" t="n">
        <v>60777751088</v>
      </c>
      <c r="P2" s="45" t="n">
        <v>60826130534</v>
      </c>
      <c r="Q2" s="45" t="n">
        <v>51812298085</v>
      </c>
      <c r="R2" s="45" t="n">
        <v>50123285767</v>
      </c>
      <c r="S2" s="45" t="n">
        <v>53087844567.51</v>
      </c>
      <c r="T2" s="45" t="n">
        <v>62583341684.2</v>
      </c>
      <c r="U2" s="45" t="n">
        <v>63371162587</v>
      </c>
      <c r="V2" s="45" t="n">
        <v>68653163954.11</v>
      </c>
      <c r="W2" s="45" t="n">
        <v>59593906260.5134</v>
      </c>
      <c r="X2" s="45" t="n">
        <v>65031939557.7528</v>
      </c>
      <c r="Y2" s="45" t="n">
        <v>76869019705.1321</v>
      </c>
      <c r="Z2" s="45" t="n">
        <v>94870527528.6962</v>
      </c>
      <c r="AA2" s="45" t="n">
        <v>103856299515.527</v>
      </c>
      <c r="AB2" s="45" t="n">
        <v>123344307480.01</v>
      </c>
      <c r="AC2" s="45" t="n">
        <v>136246789314.78</v>
      </c>
      <c r="AD2" s="45" t="n">
        <v>158496594497.084</v>
      </c>
      <c r="AE2" s="45" t="n">
        <v>190006951331.674</v>
      </c>
      <c r="AF2" s="45" t="n">
        <v>173657372558.088</v>
      </c>
      <c r="AG2" s="45" t="n">
        <v>162297051168.091</v>
      </c>
      <c r="AH2" s="45" t="n">
        <v>173102989740.932</v>
      </c>
      <c r="AI2" s="45" t="n">
        <v>171673110850.888</v>
      </c>
      <c r="AJ2" s="45" t="n">
        <v>148398643423.157</v>
      </c>
      <c r="AK2" s="45" t="n">
        <v>129277436524.325</v>
      </c>
      <c r="AL2" s="45" t="n">
        <v>130024217563.358</v>
      </c>
      <c r="AM2" s="45" t="n">
        <v>148242116016.531</v>
      </c>
      <c r="AN2" s="45" t="n">
        <v>163990925727.867</v>
      </c>
      <c r="AO2" s="45" t="n">
        <v>183684577482.453</v>
      </c>
      <c r="AP2" s="45" t="n">
        <v>192690160531.172</v>
      </c>
      <c r="AQ2" s="45" t="n">
        <v>218255275330.649</v>
      </c>
      <c r="AR2" s="45" t="n">
        <v>193900253977.776</v>
      </c>
      <c r="AS2" s="45" t="n">
        <v>209624972244.492</v>
      </c>
      <c r="AT2" s="45" t="n">
        <v>226852105914.979</v>
      </c>
      <c r="AU2" s="45" t="n">
        <v>205137201329.545</v>
      </c>
      <c r="AV2" s="45" t="n">
        <v>99028138858.68</v>
      </c>
      <c r="AW2" s="45"/>
      <c r="AX2" s="45"/>
    </row>
    <row r="3">
      <c r="A3" t="str">
        <f>L3</f>
      </c>
      <c r="L3" s="21" t="s">
        <v>784</v>
      </c>
      <c r="M3" s="45" t="n">
        <v>21827543764</v>
      </c>
      <c r="N3" s="45" t="n">
        <v>21425889499</v>
      </c>
      <c r="O3" s="45" t="n">
        <v>22702243444</v>
      </c>
      <c r="P3" s="45" t="n">
        <v>23557305228</v>
      </c>
      <c r="Q3" s="45" t="n">
        <v>23860172381</v>
      </c>
      <c r="R3" s="45" t="n">
        <v>23464698562</v>
      </c>
      <c r="S3" s="45" t="n">
        <v>21909771922</v>
      </c>
      <c r="T3" s="45" t="n">
        <v>26550800572</v>
      </c>
      <c r="U3" s="45" t="n">
        <v>24907722127</v>
      </c>
      <c r="V3" s="45" t="n">
        <v>25745129374.03</v>
      </c>
      <c r="W3" s="45" t="n">
        <v>20078299689.203</v>
      </c>
      <c r="X3" s="45" t="n">
        <v>21799583722.3897</v>
      </c>
      <c r="Y3" s="45" t="n">
        <v>25924063080.6199</v>
      </c>
      <c r="Z3" s="45" t="n">
        <v>29603523611.5713</v>
      </c>
      <c r="AA3" s="45" t="n">
        <v>31280534843.1049</v>
      </c>
      <c r="AB3" s="45" t="n">
        <v>35779585215.4557</v>
      </c>
      <c r="AC3" s="45" t="n">
        <v>39328789558.2741</v>
      </c>
      <c r="AD3" s="45" t="n">
        <v>42255212340.2951</v>
      </c>
      <c r="AE3" s="45" t="n">
        <v>41153225990.4355</v>
      </c>
      <c r="AF3" s="45" t="n">
        <v>43765781673.0557</v>
      </c>
      <c r="AG3" s="45" t="n">
        <v>41467620637.8103</v>
      </c>
      <c r="AH3" s="45" t="n">
        <v>39034138933.8243</v>
      </c>
      <c r="AI3" s="45" t="n">
        <v>34969080052.1914</v>
      </c>
      <c r="AJ3" s="45" t="n">
        <v>28021261001.3736</v>
      </c>
      <c r="AK3" s="45" t="n">
        <v>25846015196.7923</v>
      </c>
      <c r="AL3" s="45" t="n">
        <v>23830016418.2403</v>
      </c>
      <c r="AM3" s="45" t="n">
        <v>24660797802.4055</v>
      </c>
      <c r="AN3" s="45" t="n">
        <v>25758844146.8413</v>
      </c>
      <c r="AO3" s="45" t="n">
        <v>27135330735.3246</v>
      </c>
      <c r="AP3" s="45" t="n">
        <v>30944398093.4614</v>
      </c>
      <c r="AQ3" s="45" t="n">
        <v>31532119156.1937</v>
      </c>
      <c r="AR3" s="45" t="n">
        <v>32737739995.4881</v>
      </c>
      <c r="AS3" s="45" t="n">
        <v>35154253141.5524</v>
      </c>
      <c r="AT3" s="45" t="n">
        <v>43028175745.7903</v>
      </c>
      <c r="AU3" s="45" t="n">
        <v>44583850327.3</v>
      </c>
      <c r="AV3" s="45" t="n">
        <v>18141208152.8</v>
      </c>
      <c r="AW3" s="45"/>
      <c r="AX3" s="45"/>
    </row>
    <row r="4" ht="30" customHeight="1">
      <c r="A4" t="str">
        <f>L4</f>
      </c>
      <c r="L4" s="21" t="s">
        <v>785</v>
      </c>
      <c r="M4" s="45" t="n">
        <v>31225655743.09</v>
      </c>
      <c r="N4" s="45" t="n">
        <v>41859704667</v>
      </c>
      <c r="O4" s="45" t="n">
        <v>41772692037</v>
      </c>
      <c r="P4" s="45" t="n">
        <v>38673656380</v>
      </c>
      <c r="Q4" s="45" t="n">
        <v>43265146672.16</v>
      </c>
      <c r="R4" s="45" t="n">
        <v>44795428468</v>
      </c>
      <c r="S4" s="45" t="n">
        <v>45708306985</v>
      </c>
      <c r="T4" s="45" t="n">
        <v>50654878509.06</v>
      </c>
      <c r="U4" s="45" t="n">
        <v>55033030332.41</v>
      </c>
      <c r="V4" s="45" t="n">
        <v>62171123927.26</v>
      </c>
      <c r="W4" s="45" t="n">
        <v>52476256631.1324</v>
      </c>
      <c r="X4" s="45" t="n">
        <v>57152176716.1419</v>
      </c>
      <c r="Y4" s="45" t="n">
        <v>66933354487.4554</v>
      </c>
      <c r="Z4" s="45" t="n">
        <v>86983295159.3376</v>
      </c>
      <c r="AA4" s="45" t="n">
        <v>94631211278.2508</v>
      </c>
      <c r="AB4" s="45" t="n">
        <v>106536782427.428</v>
      </c>
      <c r="AC4" s="45" t="n">
        <v>119449703538.513</v>
      </c>
      <c r="AD4" s="45" t="n">
        <v>127368589398.212</v>
      </c>
      <c r="AE4" s="45" t="n">
        <v>146824987178.994</v>
      </c>
      <c r="AF4" s="45" t="n">
        <v>164122022040.651</v>
      </c>
      <c r="AG4" s="45" t="n">
        <v>158931081311.036</v>
      </c>
      <c r="AH4" s="45" t="n">
        <v>156473513335.491</v>
      </c>
      <c r="AI4" s="45" t="n">
        <v>151147701117.527</v>
      </c>
      <c r="AJ4" s="45" t="n">
        <v>131780872788.231</v>
      </c>
      <c r="AK4" s="45" t="n">
        <v>128272344415.451</v>
      </c>
      <c r="AL4" s="45" t="n">
        <v>120369826492.634</v>
      </c>
      <c r="AM4" s="45" t="n">
        <v>125445362068.646</v>
      </c>
      <c r="AN4" s="45" t="n">
        <v>132124613578.777</v>
      </c>
      <c r="AO4" s="45" t="n">
        <v>148541908086.464</v>
      </c>
      <c r="AP4" s="45" t="n">
        <v>159973351930.343</v>
      </c>
      <c r="AQ4" s="45" t="n">
        <v>172747340534.278</v>
      </c>
      <c r="AR4" s="45" t="n">
        <v>160335595051.588</v>
      </c>
      <c r="AS4" s="45" t="n">
        <v>169573219057.004</v>
      </c>
      <c r="AT4" s="45" t="n">
        <v>187241364995.956</v>
      </c>
      <c r="AU4" s="45" t="n">
        <v>195567400099.192</v>
      </c>
      <c r="AV4" s="45" t="n">
        <v>81461710468.86</v>
      </c>
      <c r="AW4" s="45"/>
      <c r="AX4" s="45"/>
    </row>
    <row r="5" ht="30" customHeight="1">
      <c r="A5" t="str">
        <f>L5</f>
      </c>
      <c r="L5" s="21" t="s">
        <v>754</v>
      </c>
      <c r="M5" s="45"/>
      <c r="N5" s="45"/>
      <c r="O5" s="45"/>
      <c r="P5" s="45"/>
      <c r="Q5" s="45" t="n">
        <v>0</v>
      </c>
      <c r="R5" s="45" t="n">
        <v>4773197</v>
      </c>
      <c r="S5" s="45" t="n">
        <v>387836</v>
      </c>
      <c r="T5" s="45" t="n">
        <v>33893609.95</v>
      </c>
      <c r="U5" s="45" t="n">
        <v>13320</v>
      </c>
      <c r="V5" s="45" t="n">
        <v>31603156</v>
      </c>
      <c r="W5" s="45" t="n">
        <v>29507158.5386</v>
      </c>
      <c r="X5" s="45" t="n">
        <v>9838575.9423</v>
      </c>
      <c r="Y5" s="45" t="n">
        <v>84083862.2947</v>
      </c>
      <c r="Z5" s="45" t="n">
        <v>75741000.1801</v>
      </c>
      <c r="AA5" s="45" t="n">
        <v>7078195.786</v>
      </c>
      <c r="AB5" s="45" t="n">
        <v>3802636.12</v>
      </c>
      <c r="AC5" s="45" t="n">
        <v>110264977.8082</v>
      </c>
      <c r="AD5" s="45" t="n">
        <v>18047584.62</v>
      </c>
      <c r="AE5" s="45" t="n">
        <v>368043.2172</v>
      </c>
      <c r="AF5" s="45" t="n">
        <v>986168.1493</v>
      </c>
      <c r="AG5" s="45" t="n">
        <v>-253919.658</v>
      </c>
      <c r="AH5" s="45" t="n">
        <v>-140825.1013</v>
      </c>
      <c r="AI5" s="45" t="n">
        <v>-6477.8001</v>
      </c>
      <c r="AJ5" s="45" t="n">
        <v>-99723.1206</v>
      </c>
      <c r="AK5" s="45" t="n">
        <v>449040</v>
      </c>
      <c r="AL5" s="45" t="n">
        <v>30000</v>
      </c>
      <c r="AM5" s="45" t="n">
        <v>3581529.4309</v>
      </c>
      <c r="AN5" s="45" t="n">
        <v>31755</v>
      </c>
      <c r="AO5" s="45" t="n">
        <v>-212795.37</v>
      </c>
      <c r="AP5" s="45" t="n">
        <v>465885</v>
      </c>
      <c r="AQ5" s="45" t="n">
        <v>10000</v>
      </c>
      <c r="AR5" s="45" t="n">
        <v>386316</v>
      </c>
      <c r="AS5" s="45" t="n">
        <v>0</v>
      </c>
      <c r="AT5" s="45" t="n">
        <v>10000</v>
      </c>
      <c r="AU5" s="45" t="n">
        <v>1150156.43</v>
      </c>
      <c r="AV5" s="45" t="n">
        <v>2370050.95</v>
      </c>
      <c r="AW5" s="45"/>
      <c r="AX5" s="45"/>
    </row>
    <row r="6">
      <c r="A6" t="str">
        <f>L6</f>
      </c>
      <c r="L6" s="47" t="s">
        <v>755</v>
      </c>
      <c r="M6" s="45" t="str">
        <f>Sum(M2:M5)</f>
      </c>
      <c r="N6" s="45" t="str">
        <f>Sum(N2:N5)</f>
      </c>
      <c r="O6" s="45" t="str">
        <f>Sum(O2:O5)</f>
      </c>
      <c r="P6" s="45" t="str">
        <f>Sum(P2:P5)</f>
      </c>
      <c r="Q6" s="45" t="str">
        <f>Sum(Q2:Q5)</f>
      </c>
      <c r="R6" s="45" t="str">
        <f>Sum(R2:R5)</f>
      </c>
      <c r="S6" s="45" t="str">
        <f>Sum(S2:S5)</f>
      </c>
      <c r="T6" s="45" t="str">
        <f>Sum(T2:T5)</f>
      </c>
      <c r="U6" s="45" t="str">
        <f>Sum(U2:U5)</f>
      </c>
      <c r="V6" s="45" t="str">
        <f>Sum(V2:V5)</f>
      </c>
      <c r="W6" s="45" t="str">
        <f>Sum(W2:W5)</f>
      </c>
      <c r="X6" s="45" t="str">
        <f>Sum(X2:X5)</f>
      </c>
      <c r="Y6" s="45" t="str">
        <f>Sum(Y2:Y5)</f>
      </c>
      <c r="Z6" s="45" t="str">
        <f>Sum(Z2:Z5)</f>
      </c>
      <c r="AA6" s="45" t="str">
        <f>Sum(AA2:AA5)</f>
      </c>
      <c r="AB6" s="45" t="str">
        <f>Sum(AB2:AB5)</f>
      </c>
      <c r="AC6" s="45" t="str">
        <f>Sum(AC2:AC5)</f>
      </c>
      <c r="AD6" s="45" t="str">
        <f>Sum(AD2:AD5)</f>
      </c>
      <c r="AE6" s="45" t="str">
        <f>Sum(AE2:AE5)</f>
      </c>
      <c r="AF6" s="45" t="str">
        <f>Sum(AF2:AF5)</f>
      </c>
      <c r="AG6" s="45" t="str">
        <f>Sum(AG2:AG5)</f>
      </c>
      <c r="AH6" s="45" t="str">
        <f>Sum(AH2:AH5)</f>
      </c>
      <c r="AI6" s="45" t="str">
        <f>Sum(AI2:AI5)</f>
      </c>
      <c r="AJ6" s="45" t="str">
        <f>Sum(AJ2:AJ5)</f>
      </c>
      <c r="AK6" s="45" t="str">
        <f>Sum(AK2:AK5)</f>
      </c>
      <c r="AL6" s="45" t="str">
        <f>Sum(AL2:AL5)</f>
      </c>
      <c r="AM6" s="45" t="str">
        <f>Sum(AM2:AM5)</f>
      </c>
      <c r="AN6" s="45" t="str">
        <f>Sum(AN2:AN5)</f>
      </c>
      <c r="AO6" s="45" t="str">
        <f>Sum(AO2:AO5)</f>
      </c>
      <c r="AP6" s="45" t="str">
        <f>Sum(AP2:AP5)</f>
      </c>
      <c r="AQ6" s="45" t="str">
        <f>Sum(AQ2:AQ5)</f>
      </c>
      <c r="AR6" s="45" t="str">
        <f>Sum(AR2:AR5)</f>
      </c>
      <c r="AS6" s="45" t="str">
        <f>Sum(AS2:AS5)</f>
      </c>
      <c r="AT6" s="45" t="str">
        <f>Sum(AT2:AT5)</f>
      </c>
      <c r="AU6" s="45" t="str">
        <f>Sum(AU2:AU5)</f>
      </c>
      <c r="AV6" s="45" t="str">
        <f>Sum(AV2:AV5)</f>
      </c>
      <c r="AW6" s="45" t="str">
        <f>Sum(AW2:AW5)</f>
      </c>
      <c r="AX6" s="45"/>
    </row>
    <row r="7" ht="12.75" customHeight="1">
      <c r="AU7" t="n">
        <v>86147605480.446396</v>
      </c>
    </row>
    <row r="8">
      <c r="A8" s="10" t="str">
        <f t="shared" ref="A8" si="2">L8</f>
        <v>SimpleArea</v>
      </c>
      <c r="B8" s="14" t="str">
        <f t="shared" ref="B8" si="3">AL8</f>
        <v>2015</v>
      </c>
      <c r="C8" s="14" t="str">
        <f t="shared" ref="C8:E8" si="4">AR8</f>
        <v>2021</v>
      </c>
      <c r="D8" s="14" t="str">
        <f t="shared" si="4"/>
        <v>2022</v>
      </c>
      <c r="E8" s="14" t="str">
        <f t="shared" si="4"/>
        <v>2023</v>
      </c>
      <c r="F8" s="26" t="str">
        <f>AR8&amp;"-"&amp;AS8</f>
        <v>2021-2022</v>
      </c>
      <c r="G8" s="25" t="str">
        <f>AL8&amp;"-"&amp;AS8</f>
        <v>2015-2022</v>
      </c>
      <c r="H8" s="25" t="str">
        <f>AT8&amp;"/"&amp;AS8</f>
        <v>2023/2022</v>
      </c>
      <c r="I8" s="16" t="str">
        <f>"Share "&amp;AS8</f>
        <v>Share 2022</v>
      </c>
      <c r="J8" s="16" t="str">
        <f>"Share "&amp;AT8</f>
        <v>Share 2023</v>
      </c>
      <c r="L8" s="1" t="s">
        <v>204</v>
      </c>
      <c r="M8" s="9" t="s">
        <v>205</v>
      </c>
      <c r="N8" s="9" t="s">
        <v>206</v>
      </c>
      <c r="O8" s="9" t="s">
        <v>207</v>
      </c>
      <c r="P8" s="9" t="s">
        <v>208</v>
      </c>
      <c r="Q8" s="9" t="s">
        <v>209</v>
      </c>
      <c r="R8" s="9" t="s">
        <v>210</v>
      </c>
      <c r="S8" s="9" t="s">
        <v>211</v>
      </c>
      <c r="T8" s="9" t="s">
        <v>212</v>
      </c>
      <c r="U8" s="9" t="s">
        <v>213</v>
      </c>
      <c r="V8" s="9" t="s">
        <v>214</v>
      </c>
      <c r="W8" s="9" t="s">
        <v>215</v>
      </c>
      <c r="X8" s="9" t="s">
        <v>216</v>
      </c>
      <c r="Y8" s="9" t="s">
        <v>217</v>
      </c>
      <c r="Z8" s="9" t="s">
        <v>218</v>
      </c>
      <c r="AA8" s="9" t="s">
        <v>219</v>
      </c>
      <c r="AB8" s="9" t="s">
        <v>220</v>
      </c>
      <c r="AC8" s="9" t="s">
        <v>221</v>
      </c>
      <c r="AD8" s="9" t="s">
        <v>222</v>
      </c>
      <c r="AE8" s="9" t="s">
        <v>223</v>
      </c>
      <c r="AF8" s="9" t="s">
        <v>224</v>
      </c>
      <c r="AG8" s="9" t="s">
        <v>225</v>
      </c>
      <c r="AH8" s="9" t="s">
        <v>226</v>
      </c>
      <c r="AI8" s="9" t="s">
        <v>227</v>
      </c>
      <c r="AJ8" s="9" t="s">
        <v>228</v>
      </c>
      <c r="AK8" s="9" t="s">
        <v>229</v>
      </c>
      <c r="AL8" s="9" t="s">
        <v>230</v>
      </c>
      <c r="AM8" s="9" t="s">
        <v>231</v>
      </c>
      <c r="AN8" s="9" t="s">
        <v>232</v>
      </c>
      <c r="AO8" s="9" t="s">
        <v>233</v>
      </c>
      <c r="AP8" s="9" t="s">
        <v>234</v>
      </c>
      <c r="AQ8" s="9" t="s">
        <v>235</v>
      </c>
      <c r="AR8" s="9" t="s">
        <v>236</v>
      </c>
      <c r="AS8" s="9" t="s">
        <v>237</v>
      </c>
      <c r="AT8" s="9" t="s">
        <v>238</v>
      </c>
      <c r="AU8" t="n">
        <v>10000</v>
      </c>
    </row>
    <row r="9">
      <c r="A9" s="10" t="str">
        <f>L9</f>
      </c>
      <c r="B9" s="3" t="str">
        <f>AQ9</f>
      </c>
      <c r="C9" s="3" t="str">
        <f>AT9</f>
      </c>
      <c r="D9" s="46" t="str">
        <f>AU9</f>
      </c>
      <c r="E9" s="3" t="str">
        <f>AV9</f>
      </c>
      <c r="F9" s="5" t="str">
        <f>AT9&amp;"-"&amp;AU9</f>
      </c>
      <c r="G9" s="27" t="str">
        <f>AQ9&amp;"-"&amp;AU9</f>
      </c>
      <c r="H9" s="27" t="str">
        <f>AV9&amp;"/"&amp;AU9</f>
      </c>
      <c r="I9" s="27" t="str">
        <f>"Share "&amp;AU9</f>
      </c>
      <c r="J9" s="27" t="str">
        <f>"Share "&amp;AV9</f>
      </c>
      <c r="L9" s="1" t="s">
        <v>757</v>
      </c>
      <c r="M9" s="3" t="s">
        <v>758</v>
      </c>
      <c r="N9" s="3" t="s">
        <v>759</v>
      </c>
      <c r="O9" s="3" t="s">
        <v>760</v>
      </c>
      <c r="P9" s="3" t="s">
        <v>761</v>
      </c>
      <c r="Q9" s="3" t="s">
        <v>762</v>
      </c>
      <c r="R9" s="3" t="s">
        <v>763</v>
      </c>
      <c r="S9" s="3" t="s">
        <v>764</v>
      </c>
      <c r="T9" s="3" t="s">
        <v>765</v>
      </c>
      <c r="U9" s="3" t="s">
        <v>766</v>
      </c>
      <c r="V9" s="3" t="s">
        <v>767</v>
      </c>
      <c r="W9" s="3" t="s">
        <v>768</v>
      </c>
      <c r="X9" s="3" t="s">
        <v>769</v>
      </c>
      <c r="Y9" s="3" t="s">
        <v>770</v>
      </c>
      <c r="Z9" s="3" t="s">
        <v>771</v>
      </c>
      <c r="AA9" s="3" t="s">
        <v>772</v>
      </c>
      <c r="AB9" s="3" t="s">
        <v>773</v>
      </c>
      <c r="AC9" s="3" t="s">
        <v>774</v>
      </c>
      <c r="AD9" s="3" t="s">
        <v>775</v>
      </c>
      <c r="AE9" s="3" t="s">
        <v>776</v>
      </c>
      <c r="AF9" s="3" t="s">
        <v>777</v>
      </c>
      <c r="AG9" s="3" t="s">
        <v>778</v>
      </c>
      <c r="AH9" s="3" t="s">
        <v>779</v>
      </c>
      <c r="AI9" s="3" t="s">
        <v>780</v>
      </c>
      <c r="AJ9" s="3" t="s">
        <v>781</v>
      </c>
      <c r="AK9" s="3" t="s">
        <v>782</v>
      </c>
      <c r="AL9" s="3" t="s">
        <v>737</v>
      </c>
      <c r="AM9" s="3" t="s">
        <v>738</v>
      </c>
      <c r="AN9" s="3" t="s">
        <v>739</v>
      </c>
      <c r="AO9" s="3" t="s">
        <v>740</v>
      </c>
      <c r="AP9" s="3" t="s">
        <v>741</v>
      </c>
      <c r="AQ9" s="3" t="s">
        <v>742</v>
      </c>
      <c r="AR9" s="3" t="s">
        <v>743</v>
      </c>
      <c r="AS9" s="3" t="s">
        <v>744</v>
      </c>
      <c r="AT9" s="3" t="s">
        <v>745</v>
      </c>
      <c r="AU9" s="3" t="s">
        <v>786</v>
      </c>
      <c r="AV9" s="3" t="s">
        <v>818</v>
      </c>
    </row>
    <row r="10">
      <c r="A10" s="10" t="str">
        <f>L10</f>
      </c>
      <c r="B10" s="45" t="str">
        <f>AQ10</f>
      </c>
      <c r="C10" s="45" t="str">
        <f>AT10</f>
      </c>
      <c r="D10" s="45" t="str">
        <f>AU10</f>
      </c>
      <c r="E10" s="45" t="str">
        <f>AV10</f>
      </c>
      <c r="F10" s="27" t="str">
        <f>AU10/AT10-1</f>
      </c>
      <c r="G10" s="27" t="str">
        <f>AU10/AQ10-1</f>
      </c>
      <c r="H10" s="27" t="str">
        <f>AV10/AU10</f>
      </c>
      <c r="I10" s="27" t="str">
        <f>AU10/Sum(AU$9:AU$13)</f>
      </c>
      <c r="J10" s="27" t="str">
        <f>AV10/Sum(AV9:AV$13)</f>
      </c>
      <c r="L10" s="1" t="s">
        <v>783</v>
      </c>
      <c r="M10" s="45" t="n">
        <v>143356844738.53</v>
      </c>
      <c r="N10" s="45" t="n">
        <v>147452589759.281</v>
      </c>
      <c r="O10" s="45" t="n">
        <v>118403129212.435</v>
      </c>
      <c r="P10" s="45" t="n">
        <v>115781159410.124</v>
      </c>
      <c r="Q10" s="45" t="n">
        <v>96516515037.1481</v>
      </c>
      <c r="R10" s="45" t="n">
        <v>91430805413.0267</v>
      </c>
      <c r="S10" s="45" t="n">
        <v>95048888009.9956</v>
      </c>
      <c r="T10" s="45" t="n">
        <v>110095813839.362</v>
      </c>
      <c r="U10" s="45" t="n">
        <v>110101306905.988</v>
      </c>
      <c r="V10" s="45" t="n">
        <v>117819369038.087</v>
      </c>
      <c r="W10" s="45" t="n">
        <v>100187689493.376</v>
      </c>
      <c r="X10" s="45" t="n">
        <v>106742622795.908</v>
      </c>
      <c r="Y10" s="45" t="n">
        <v>124217649435.095</v>
      </c>
      <c r="Z10" s="45" t="n">
        <v>150420123238.213</v>
      </c>
      <c r="AA10" s="45" t="n">
        <v>160742214814.38</v>
      </c>
      <c r="AB10" s="45" t="n">
        <v>185266883502.175</v>
      </c>
      <c r="AC10" s="45" t="n">
        <v>198208146406.81</v>
      </c>
      <c r="AD10" s="45" t="n">
        <v>224398971177.113</v>
      </c>
      <c r="AE10" s="45" t="n">
        <v>263539922050.564</v>
      </c>
      <c r="AF10" s="45" t="n">
        <v>238424872972.872</v>
      </c>
      <c r="AG10" s="45" t="n">
        <v>220914373648.834</v>
      </c>
      <c r="AH10" s="45" t="n">
        <v>230986903926.515</v>
      </c>
      <c r="AI10" s="45" t="n">
        <v>224996098879.085</v>
      </c>
      <c r="AJ10" s="45" t="n">
        <v>191026282784.665</v>
      </c>
      <c r="AK10" s="45" t="n">
        <v>163430992924.883</v>
      </c>
      <c r="AL10" s="45" t="n">
        <v>162690203338.412</v>
      </c>
      <c r="AM10" s="45" t="n">
        <v>184013779844.189</v>
      </c>
      <c r="AN10" s="45" t="n">
        <v>200183723074.463</v>
      </c>
      <c r="AO10" s="45" t="n">
        <v>219354102579.064</v>
      </c>
      <c r="AP10" s="45" t="n">
        <v>225931110418.862</v>
      </c>
      <c r="AQ10" s="45" t="n">
        <v>252606631797.303</v>
      </c>
      <c r="AR10" s="45" t="n">
        <v>216951457406.346</v>
      </c>
      <c r="AS10" s="45" t="n">
        <v>219214600892.666</v>
      </c>
      <c r="AT10" s="45" t="n">
        <v>226852105914.979</v>
      </c>
      <c r="AU10" s="45" t="n">
        <v>199801309943.802</v>
      </c>
      <c r="AV10" s="45" t="n">
        <v>94381362515.0703</v>
      </c>
      <c r="AW10" s="45"/>
      <c r="AX10" s="45"/>
    </row>
    <row r="11">
      <c r="A11" s="10" t="str">
        <f>L11</f>
      </c>
      <c r="B11" s="45" t="str">
        <f>AQ11</f>
      </c>
      <c r="C11" s="45" t="str">
        <f>AT11</f>
      </c>
      <c r="D11" s="45" t="str">
        <f>AU11</f>
      </c>
      <c r="E11" s="45" t="str">
        <f>AV11</f>
      </c>
      <c r="F11" s="27" t="str">
        <f>AU11/AT11-1</f>
      </c>
      <c r="G11" s="27" t="str">
        <f>AU11/AQ11-1</f>
      </c>
      <c r="H11" s="27" t="str">
        <f>AV11/AU11</f>
      </c>
      <c r="I11" s="27" t="str">
        <f>AU11/Sum(AU$9:AU$13)</f>
      </c>
      <c r="J11" s="27" t="str">
        <f>AV11/Sum(AV9:AV$13)</f>
      </c>
      <c r="L11" s="1" t="s">
        <v>784</v>
      </c>
      <c r="M11" s="45" t="n">
        <v>45145514501.037</v>
      </c>
      <c r="N11" s="45" t="n">
        <v>42785184542.8221</v>
      </c>
      <c r="O11" s="45" t="n">
        <v>44226984641.4705</v>
      </c>
      <c r="P11" s="45" t="n">
        <v>44840796018.6031</v>
      </c>
      <c r="Q11" s="45" t="n">
        <v>44446989836.6936</v>
      </c>
      <c r="R11" s="45" t="n">
        <v>42802387263.0878</v>
      </c>
      <c r="S11" s="45" t="n">
        <v>39227425311.8429</v>
      </c>
      <c r="T11" s="45" t="n">
        <v>46707828607.3517</v>
      </c>
      <c r="U11" s="45" t="n">
        <v>43274774302.4122</v>
      </c>
      <c r="V11" s="45" t="n">
        <v>44182594420.2611</v>
      </c>
      <c r="W11" s="45" t="n">
        <v>33755103181.5764</v>
      </c>
      <c r="X11" s="45" t="n">
        <v>35781567614.4855</v>
      </c>
      <c r="Y11" s="45" t="n">
        <v>41892379947.5322</v>
      </c>
      <c r="Z11" s="45" t="n">
        <v>46937292180.556</v>
      </c>
      <c r="AA11" s="45" t="n">
        <v>48414034340.857</v>
      </c>
      <c r="AB11" s="45" t="n">
        <v>53742020051.8153</v>
      </c>
      <c r="AC11" s="45" t="n">
        <v>57214460010.2028</v>
      </c>
      <c r="AD11" s="45" t="n">
        <v>59824794381.9834</v>
      </c>
      <c r="AE11" s="45" t="n">
        <v>57079585213.2631</v>
      </c>
      <c r="AF11" s="45" t="n">
        <v>60088729791.5689</v>
      </c>
      <c r="AG11" s="45" t="n">
        <v>56444608044.1812</v>
      </c>
      <c r="AH11" s="45" t="n">
        <v>52086765879.9857</v>
      </c>
      <c r="AI11" s="45" t="n">
        <v>45830745153.6043</v>
      </c>
      <c r="AJ11" s="45" t="n">
        <v>36070392589.5593</v>
      </c>
      <c r="AK11" s="45" t="n">
        <v>32674224058.957</v>
      </c>
      <c r="AL11" s="45" t="n">
        <v>29816831735.6118</v>
      </c>
      <c r="AM11" s="45" t="n">
        <v>30611588255.3098</v>
      </c>
      <c r="AN11" s="45" t="n">
        <v>31443821056.0895</v>
      </c>
      <c r="AO11" s="45" t="n">
        <v>32404713575.9225</v>
      </c>
      <c r="AP11" s="45" t="n">
        <v>36282611438.1074</v>
      </c>
      <c r="AQ11" s="45" t="n">
        <v>36494982315.5948</v>
      </c>
      <c r="AR11" s="45" t="n">
        <v>36629660139.7193</v>
      </c>
      <c r="AS11" s="45" t="n">
        <v>36762440512.6552</v>
      </c>
      <c r="AT11" s="45" t="n">
        <v>43028175745.7903</v>
      </c>
      <c r="AU11" s="45" t="n">
        <v>43424165095.3535</v>
      </c>
      <c r="AV11" s="45" t="n">
        <v>17289953773.3834</v>
      </c>
      <c r="AW11" s="45"/>
      <c r="AX11" s="45"/>
    </row>
    <row r="12">
      <c r="A12" s="10" t="str">
        <f>L12</f>
      </c>
      <c r="B12" s="45" t="str">
        <f>AQ12</f>
      </c>
      <c r="C12" s="45" t="str">
        <f>AT12</f>
      </c>
      <c r="D12" s="45" t="str">
        <f>AU12</f>
      </c>
      <c r="E12" s="45" t="str">
        <f>AV12</f>
      </c>
      <c r="F12" s="27" t="str">
        <f>AU12/AT12-1</f>
      </c>
      <c r="G12" s="27" t="str">
        <f>AU12/AQ12-1</f>
      </c>
      <c r="H12" s="27" t="str">
        <f>AV12/AU12</f>
      </c>
      <c r="I12" s="27" t="str">
        <f>AU12/Sum(AU$9:AU$13)</f>
      </c>
      <c r="J12" s="27" t="str">
        <f>AV12/Sum(AV9:AV$13)</f>
      </c>
      <c r="L12" s="1" t="s">
        <v>785</v>
      </c>
      <c r="M12" s="45" t="n">
        <v>64583459751.3928</v>
      </c>
      <c r="N12" s="45" t="n">
        <v>83589303919.8776</v>
      </c>
      <c r="O12" s="45" t="n">
        <v>81378750682.0851</v>
      </c>
      <c r="P12" s="45" t="n">
        <v>73614427467.1928</v>
      </c>
      <c r="Q12" s="45" t="n">
        <v>80594787988.7009</v>
      </c>
      <c r="R12" s="45" t="n">
        <v>81712163138.9011</v>
      </c>
      <c r="S12" s="45" t="n">
        <v>81836506777.3468</v>
      </c>
      <c r="T12" s="45" t="n">
        <v>89111414064.9497</v>
      </c>
      <c r="U12" s="45" t="n">
        <v>95614603160.8107</v>
      </c>
      <c r="V12" s="45" t="n">
        <v>106695193223.647</v>
      </c>
      <c r="W12" s="45" t="n">
        <v>88221686327.3182</v>
      </c>
      <c r="X12" s="45" t="n">
        <v>93808877340.3183</v>
      </c>
      <c r="Y12" s="45" t="n">
        <v>108161961673.652</v>
      </c>
      <c r="Z12" s="45" t="n">
        <v>137914675066.772</v>
      </c>
      <c r="AA12" s="45" t="n">
        <v>146464206431.304</v>
      </c>
      <c r="AB12" s="45" t="n">
        <v>160021472104.642</v>
      </c>
      <c r="AC12" s="45" t="n">
        <v>173772200037.034</v>
      </c>
      <c r="AD12" s="45" t="n">
        <v>180328041191.855</v>
      </c>
      <c r="AE12" s="45" t="n">
        <v>203646474010.747</v>
      </c>
      <c r="AF12" s="45" t="n">
        <v>225333204577.905</v>
      </c>
      <c r="AG12" s="45" t="n">
        <v>216332706161.099</v>
      </c>
      <c r="AH12" s="45" t="n">
        <v>208796696382.666</v>
      </c>
      <c r="AI12" s="45" t="n">
        <v>198095339086.177</v>
      </c>
      <c r="AJ12" s="45" t="n">
        <v>169635043085.08</v>
      </c>
      <c r="AK12" s="45" t="n">
        <v>162160367471.977</v>
      </c>
      <c r="AL12" s="45" t="n">
        <v>150610339480.441</v>
      </c>
      <c r="AM12" s="45" t="n">
        <v>155716039803.428</v>
      </c>
      <c r="AN12" s="45" t="n">
        <v>161284515826.596</v>
      </c>
      <c r="AO12" s="45" t="n">
        <v>177387113225.664</v>
      </c>
      <c r="AP12" s="45" t="n">
        <v>187570330210</v>
      </c>
      <c r="AQ12" s="45" t="n">
        <v>199936170056.815</v>
      </c>
      <c r="AR12" s="45" t="n">
        <v>179396572758.191</v>
      </c>
      <c r="AS12" s="45" t="n">
        <v>177330616384.339</v>
      </c>
      <c r="AT12" s="45" t="n">
        <v>187241364995.956</v>
      </c>
      <c r="AU12" s="45" t="n">
        <v>190480431968.798</v>
      </c>
      <c r="AV12" s="45" t="n">
        <v>77639217655.4095</v>
      </c>
      <c r="AW12" s="45"/>
      <c r="AX12" s="45"/>
    </row>
    <row r="13">
      <c r="A13" s="10" t="str">
        <f>L13</f>
      </c>
      <c r="B13" s="45" t="str">
        <f>AQ13</f>
      </c>
      <c r="C13" s="45" t="str">
        <f>AT13</f>
      </c>
      <c r="D13" s="45" t="str">
        <f>AU13</f>
      </c>
      <c r="E13" s="45" t="str">
        <f>AV13</f>
      </c>
      <c r="F13" s="27" t="str">
        <f>AU13/AT13-1</f>
      </c>
      <c r="G13" s="27" t="str">
        <f>AU13/AQ13-1</f>
      </c>
      <c r="H13" s="27" t="str">
        <f>AV13/AU13</f>
      </c>
      <c r="I13" s="27" t="str">
        <f>AU13/Sum(AU$9:AU$13)</f>
      </c>
      <c r="J13" s="27" t="str">
        <f>AV13/Sum(AV9:AV$13)</f>
      </c>
      <c r="L13" s="47" t="s">
        <v>754</v>
      </c>
      <c r="M13" s="45"/>
      <c r="N13" s="45"/>
      <c r="O13" s="45"/>
      <c r="P13" s="45"/>
      <c r="Q13" s="45" t="n">
        <v>0</v>
      </c>
      <c r="R13" s="45" t="n">
        <v>8706876.24378308</v>
      </c>
      <c r="S13" s="45" t="n">
        <v>694384.577685514</v>
      </c>
      <c r="T13" s="45" t="n">
        <v>59625204.902429</v>
      </c>
      <c r="U13" s="45" t="n">
        <v>23142.2203431156</v>
      </c>
      <c r="V13" s="45" t="n">
        <v>54235867.4397165</v>
      </c>
      <c r="W13" s="45" t="n">
        <v>49606649.79023</v>
      </c>
      <c r="X13" s="45" t="n">
        <v>16148917.0982696</v>
      </c>
      <c r="Y13" s="45" t="n">
        <v>135876582.916466</v>
      </c>
      <c r="Z13" s="45" t="n">
        <v>120089672.504773</v>
      </c>
      <c r="AA13" s="45" t="n">
        <v>10955183.9689931</v>
      </c>
      <c r="AB13" s="45" t="n">
        <v>5711674.55911476</v>
      </c>
      <c r="AC13" s="45" t="n">
        <v>160410509.303506</v>
      </c>
      <c r="AD13" s="45" t="n">
        <v>25551712.5387472</v>
      </c>
      <c r="AE13" s="45" t="n">
        <v>510476.485688227</v>
      </c>
      <c r="AF13" s="45" t="n">
        <v>1353970.82348517</v>
      </c>
      <c r="AG13" s="45" t="n">
        <v>-345628.597688439</v>
      </c>
      <c r="AH13" s="45" t="n">
        <v>-187915.611354302</v>
      </c>
      <c r="AI13" s="45" t="n">
        <v>-8489.85461144517</v>
      </c>
      <c r="AJ13" s="45" t="n">
        <v>-128368.673705357</v>
      </c>
      <c r="AK13" s="45" t="n">
        <v>567671.010781381</v>
      </c>
      <c r="AL13" s="45" t="n">
        <v>37536.9003683804</v>
      </c>
      <c r="AM13" s="45" t="n">
        <v>4445772.80676177</v>
      </c>
      <c r="AN13" s="45" t="n">
        <v>38763.3285074464</v>
      </c>
      <c r="AO13" s="45" t="n">
        <v>-254117.890892549</v>
      </c>
      <c r="AP13" s="45" t="n">
        <v>546254.749528136</v>
      </c>
      <c r="AQ13" s="45" t="n">
        <v>11573.9072704938</v>
      </c>
      <c r="AR13" s="45" t="n">
        <v>432241.925938871</v>
      </c>
      <c r="AS13" s="45" t="n">
        <v>0</v>
      </c>
      <c r="AT13" s="45" t="n">
        <v>10000</v>
      </c>
      <c r="AU13" s="45" t="n">
        <v>1120239.33184658</v>
      </c>
      <c r="AV13" s="45" t="n">
        <v>2258839.15894205</v>
      </c>
      <c r="AW13" s="45"/>
      <c r="AX13" s="45"/>
    </row>
    <row r="14">
      <c r="A14" s="10" t="str">
        <f>L14</f>
      </c>
      <c r="B14" s="45" t="str">
        <f>AQ14</f>
      </c>
      <c r="C14" s="45" t="str">
        <f>AT14</f>
      </c>
      <c r="D14" s="45" t="str">
        <f>AU14</f>
      </c>
      <c r="E14" s="45" t="str">
        <f>AV14</f>
      </c>
      <c r="F14" s="27" t="str">
        <f>AU14/AT14-1</f>
      </c>
      <c r="G14" s="27" t="str">
        <f>AU14/AQ14-1</f>
      </c>
      <c r="H14" s="27" t="str">
        <f>AV14/AU14</f>
      </c>
      <c r="I14" s="27" t="str">
        <f>Sum(I$9:I$13)</f>
      </c>
      <c r="J14" s="27" t="str">
        <f>Sum(J$9:J$13)</f>
      </c>
      <c r="L14" s="47" t="s">
        <v>755</v>
      </c>
      <c r="M14" s="45" t="str">
        <f>Sum(M10:M13)</f>
      </c>
      <c r="N14" s="45" t="str">
        <f>Sum(N10:N13)</f>
      </c>
      <c r="O14" s="45" t="str">
        <f>Sum(O10:O13)</f>
      </c>
      <c r="P14" s="45" t="str">
        <f>Sum(P10:P13)</f>
      </c>
      <c r="Q14" s="45" t="str">
        <f>Sum(Q10:Q13)</f>
      </c>
      <c r="R14" s="45" t="str">
        <f>Sum(R10:R13)</f>
      </c>
      <c r="S14" s="45" t="str">
        <f>Sum(S10:S13)</f>
      </c>
      <c r="T14" s="45" t="str">
        <f>Sum(T10:T13)</f>
      </c>
      <c r="U14" s="45" t="str">
        <f>Sum(U10:U13)</f>
      </c>
      <c r="V14" s="45" t="str">
        <f>Sum(V10:V13)</f>
      </c>
      <c r="W14" s="45" t="str">
        <f>Sum(W10:W13)</f>
      </c>
      <c r="X14" s="45" t="str">
        <f>Sum(X10:X13)</f>
      </c>
      <c r="Y14" s="45" t="str">
        <f>Sum(Y10:Y13)</f>
      </c>
      <c r="Z14" s="45" t="str">
        <f>Sum(Z10:Z13)</f>
      </c>
      <c r="AA14" s="45" t="str">
        <f>Sum(AA10:AA13)</f>
      </c>
      <c r="AB14" s="45" t="str">
        <f>Sum(AB10:AB13)</f>
      </c>
      <c r="AC14" s="45" t="str">
        <f>Sum(AC10:AC13)</f>
      </c>
      <c r="AD14" s="45" t="str">
        <f>Sum(AD10:AD13)</f>
      </c>
      <c r="AE14" s="45" t="str">
        <f>Sum(AE10:AE13)</f>
      </c>
      <c r="AF14" s="45" t="str">
        <f>Sum(AF10:AF13)</f>
      </c>
      <c r="AG14" s="45" t="str">
        <f>Sum(AG10:AG13)</f>
      </c>
      <c r="AH14" s="45" t="str">
        <f>Sum(AH10:AH13)</f>
      </c>
      <c r="AI14" s="45" t="str">
        <f>Sum(AI10:AI13)</f>
      </c>
      <c r="AJ14" s="45" t="str">
        <f>Sum(AJ10:AJ13)</f>
      </c>
      <c r="AK14" s="45" t="str">
        <f>Sum(AK10:AK13)</f>
      </c>
      <c r="AL14" s="45" t="str">
        <f>Sum(AL10:AL13)</f>
      </c>
      <c r="AM14" s="45" t="str">
        <f>Sum(AM10:AM13)</f>
      </c>
      <c r="AN14" s="45" t="str">
        <f>Sum(AN10:AN13)</f>
      </c>
      <c r="AO14" s="45" t="str">
        <f>Sum(AO10:AO13)</f>
      </c>
      <c r="AP14" s="45" t="str">
        <f>Sum(AP10:AP13)</f>
      </c>
      <c r="AQ14" s="45" t="str">
        <f>Sum(AQ10:AQ13)</f>
      </c>
      <c r="AR14" s="45" t="str">
        <f>Sum(AR10:AR13)</f>
      </c>
      <c r="AS14" s="45" t="str">
        <f>Sum(AS10:AS13)</f>
      </c>
      <c r="AT14" s="45" t="str">
        <f>Sum(AT10:AT13)</f>
      </c>
      <c r="AU14" s="45" t="str">
        <f>Sum(AU10:AU13)</f>
      </c>
      <c r="AV14" s="45" t="str">
        <f>Sum(AV10:AV13)</f>
      </c>
      <c r="AW14" s="45" t="str">
        <f>Sum(AW10:AW13)</f>
      </c>
      <c r="AX14" s="45"/>
    </row>
    <row r="15" ht="12.75" customHeight="1">
      <c r="A15" s="10"/>
      <c r="B15" s="14"/>
      <c r="C15" s="14"/>
      <c r="D15" s="14"/>
      <c r="E15" s="14"/>
      <c r="H15" s="25"/>
      <c r="I15" s="16"/>
      <c r="J15" s="16"/>
      <c r="M15" t="e">
        <f>#REF!</f>
        <v>#REF!</v>
      </c>
      <c r="N15" t="e">
        <f>#REF!</f>
        <v>#REF!</v>
      </c>
      <c r="O15" t="e">
        <f>#REF!</f>
        <v>#REF!</v>
      </c>
      <c r="P15" t="e">
        <f>#REF!</f>
        <v>#REF!</v>
      </c>
      <c r="Q15" t="e">
        <f>#REF!</f>
        <v>#REF!</v>
      </c>
      <c r="R15" t="e">
        <f>#REF!</f>
        <v>#REF!</v>
      </c>
      <c r="S15" t="e">
        <f>#REF!</f>
        <v>#REF!</v>
      </c>
      <c r="T15" t="e">
        <f>#REF!</f>
        <v>#REF!</v>
      </c>
      <c r="U15" t="e">
        <f>#REF!</f>
        <v>#REF!</v>
      </c>
      <c r="V15" t="e">
        <f>#REF!</f>
        <v>#REF!</v>
      </c>
      <c r="W15" t="e">
        <f>#REF!</f>
        <v>#REF!</v>
      </c>
      <c r="X15" t="e">
        <f>#REF!</f>
        <v>#REF!</v>
      </c>
      <c r="Y15" t="e">
        <f>#REF!</f>
        <v>#REF!</v>
      </c>
      <c r="Z15" t="e">
        <f>#REF!</f>
        <v>#REF!</v>
      </c>
      <c r="AA15" t="e">
        <f>#REF!</f>
        <v>#REF!</v>
      </c>
      <c r="AB15" t="e">
        <f>#REF!</f>
        <v>#REF!</v>
      </c>
      <c r="AC15" t="e">
        <f>#REF!</f>
        <v>#REF!</v>
      </c>
      <c r="AD15" t="e">
        <f>#REF!</f>
        <v>#REF!</v>
      </c>
      <c r="AE15" t="e">
        <f>#REF!</f>
        <v>#REF!</v>
      </c>
      <c r="AF15" t="e">
        <f>#REF!</f>
        <v>#REF!</v>
      </c>
      <c r="AG15" t="e">
        <f>#REF!</f>
        <v>#REF!</v>
      </c>
      <c r="AH15" t="e">
        <f>#REF!</f>
        <v>#REF!</v>
      </c>
      <c r="AI15" t="e">
        <f>#REF!</f>
        <v>#REF!</v>
      </c>
      <c r="AJ15" t="e">
        <f>#REF!</f>
        <v>#REF!</v>
      </c>
      <c r="AK15" t="e">
        <f>#REF!</f>
        <v>#REF!</v>
      </c>
      <c r="AL15" t="e">
        <f>#REF!</f>
        <v>#REF!</v>
      </c>
      <c r="AM15" t="e">
        <f>#REF!</f>
        <v>#REF!</v>
      </c>
      <c r="AN15" t="e">
        <f>#REF!</f>
        <v>#REF!</v>
      </c>
      <c r="AO15" t="e">
        <f>#REF!</f>
        <v>#REF!</v>
      </c>
      <c r="AP15" t="e">
        <f>#REF!</f>
        <v>#REF!</v>
      </c>
      <c r="AQ15" t="e">
        <f>#REF!</f>
        <v>#REF!</v>
      </c>
      <c r="AR15" t="e">
        <f>#REF!</f>
        <v>#REF!</v>
      </c>
      <c r="AS15" t="e">
        <f>#REF!</f>
        <v>#REF!</v>
      </c>
      <c r="AT15" t="e">
        <f>#REF!</f>
        <v>#REF!</v>
      </c>
    </row>
    <row r="16" ht="12.75" customHeight="1">
      <c r="A16" s="10"/>
      <c r="B16" s="14"/>
      <c r="C16" s="14"/>
      <c r="D16" s="14"/>
      <c r="E16" s="14"/>
      <c r="H16" s="25"/>
      <c r="I16" s="16"/>
      <c r="J16" s="16"/>
      <c r="L16" s="49" t="str">
        <f>L8</f>
        <v>SimpleArea</v>
      </c>
      <c r="M16" s="48" t="n">
        <f t="shared" ref="M16:AT16" si="9">IF(M8="","",M8/M$12)</f>
        <v>2.7563349633816977E-7</v>
      </c>
      <c r="N16" s="48" t="n">
        <f t="shared" si="9"/>
        <v>4.1580394055996528E-7</v>
      </c>
      <c r="O16" s="48" t="n">
        <f t="shared" si="9"/>
        <v>3.4706720702311138E-7</v>
      </c>
      <c r="P16" s="48" t="n">
        <f t="shared" si="9"/>
        <v>4.9435954856382969E-7</v>
      </c>
      <c r="Q16" s="48" t="n">
        <f t="shared" si="9"/>
        <v>5.1619566876115396E-7</v>
      </c>
      <c r="R16" s="48" t="n">
        <f t="shared" si="9"/>
        <v>4.8519997356108567E-7</v>
      </c>
      <c r="S16" s="48" t="n">
        <f t="shared" si="9"/>
        <v>6.1785383279917471E-7</v>
      </c>
      <c r="T16" s="48" t="n">
        <f t="shared" si="9"/>
        <v>5.0704846414094651E-7</v>
      </c>
      <c r="U16" s="48" t="n">
        <f t="shared" si="9"/>
        <v>3.9237198332805878E-7</v>
      </c>
      <c r="V16" s="48" t="n">
        <f t="shared" si="9"/>
        <v>5.5463022155743026E-7</v>
      </c>
      <c r="W16" s="48" t="n">
        <f t="shared" si="9"/>
        <v>4.360132709749363E-7</v>
      </c>
      <c r="X16" s="48" t="n">
        <f t="shared" si="9"/>
        <v>3.2614638441643264E-7</v>
      </c>
      <c r="Y16" s="48" t="n">
        <f t="shared" si="9"/>
        <v>3.3547182969456351E-7</v>
      </c>
      <c r="Z16" s="48" t="n">
        <f t="shared" si="9"/>
        <v>3.8390377377717191E-7</v>
      </c>
      <c r="AA16" s="48" t="n">
        <f t="shared" si="9"/>
        <v>3.8323373662291361E-7</v>
      </c>
      <c r="AB16" s="48" t="n">
        <f t="shared" si="9"/>
        <v>4.7485891579214149E-7</v>
      </c>
      <c r="AC16" s="48" t="n">
        <f t="shared" si="9"/>
        <v>4.7133318442160846E-7</v>
      </c>
      <c r="AD16" s="48" t="n">
        <f t="shared" si="9"/>
        <v>3.7964128791841944E-7</v>
      </c>
      <c r="AE16" s="48" t="n">
        <f t="shared" si="9"/>
        <v>3.970192886757866E-7</v>
      </c>
      <c r="AF16" s="48" t="n">
        <f t="shared" si="9"/>
        <v>4.0096064830315503E-7</v>
      </c>
      <c r="AG16" s="48" t="n">
        <f t="shared" si="9"/>
        <v>4.2113768492974014E-7</v>
      </c>
      <c r="AH16" s="48" t="n">
        <f t="shared" si="9"/>
        <v>3.6046457573162488E-7</v>
      </c>
      <c r="AI16" s="48" t="n">
        <f t="shared" si="9"/>
        <v>4.1198466084688988E-7</v>
      </c>
      <c r="AJ16" s="48" t="n">
        <f t="shared" si="9"/>
        <v>4.062878867344578E-7</v>
      </c>
      <c r="AK16" s="48" t="n">
        <f t="shared" si="9"/>
        <v>3.8739035018301939E-7</v>
      </c>
      <c r="AL16" s="50" t="n">
        <f t="shared" si="9"/>
        <v>4.2730209730903781E-7</v>
      </c>
      <c r="AM16" s="50" t="n">
        <f t="shared" si="9"/>
        <v>4.1741082394628324E-7</v>
      </c>
      <c r="AN16" s="50" t="n">
        <f t="shared" si="9"/>
        <v>4.1335725805378474E-7</v>
      </c>
      <c r="AO16" s="50" t="n">
        <f t="shared" si="9"/>
        <v>3.0356844582915397E-7</v>
      </c>
      <c r="AP16" s="50" t="n">
        <f t="shared" si="9"/>
        <v>3.4549918312180441E-7</v>
      </c>
      <c r="AQ16" s="50" t="n">
        <f t="shared" si="9"/>
        <v>3.4132595307866303E-7</v>
      </c>
      <c r="AR16" s="50" t="n">
        <f t="shared" si="9"/>
        <v>3.6896166260772527E-7</v>
      </c>
      <c r="AS16" s="50" t="n">
        <f t="shared" si="9"/>
        <v>4.4089969557916708E-7</v>
      </c>
      <c r="AT16" s="50" t="n">
        <f t="shared" si="9"/>
        <v>4.1448080979543335E-7</v>
      </c>
    </row>
    <row r="17" ht="12.75" customHeight="1">
      <c r="L17" s="49" t="str">
        <f>L9</f>
        <v>SimpleArea</v>
      </c>
      <c r="M17" s="48" t="n">
        <f t="shared" ref="M17:AT17" si="10">IF(M9="","",M9/M$12)</f>
        <v>2.7563349633816977E-7</v>
      </c>
      <c r="N17" s="48" t="n">
        <f t="shared" si="10"/>
        <v>4.1580394055996528E-7</v>
      </c>
      <c r="O17" s="48" t="n">
        <f t="shared" si="10"/>
        <v>3.4706720702311138E-7</v>
      </c>
      <c r="P17" s="48" t="n">
        <f t="shared" si="10"/>
        <v>4.9435954856382969E-7</v>
      </c>
      <c r="Q17" s="48" t="n">
        <f t="shared" si="10"/>
        <v>5.1619566876115396E-7</v>
      </c>
      <c r="R17" s="48" t="n">
        <f t="shared" si="10"/>
        <v>4.8519997356108567E-7</v>
      </c>
      <c r="S17" s="48" t="n">
        <f t="shared" si="10"/>
        <v>6.1785383279917471E-7</v>
      </c>
      <c r="T17" s="48" t="n">
        <f t="shared" si="10"/>
        <v>5.0704846414094651E-7</v>
      </c>
      <c r="U17" s="48" t="n">
        <f t="shared" si="10"/>
        <v>3.9237198332805878E-7</v>
      </c>
      <c r="V17" s="48" t="n">
        <f t="shared" si="10"/>
        <v>5.5463022155743026E-7</v>
      </c>
      <c r="W17" s="48" t="n">
        <f t="shared" si="10"/>
        <v>4.360132709749363E-7</v>
      </c>
      <c r="X17" s="48" t="n">
        <f t="shared" si="10"/>
        <v>3.2614638441643264E-7</v>
      </c>
      <c r="Y17" s="48" t="n">
        <f t="shared" si="10"/>
        <v>3.3547182969456351E-7</v>
      </c>
      <c r="Z17" s="48" t="n">
        <f t="shared" si="10"/>
        <v>3.8390377377717191E-7</v>
      </c>
      <c r="AA17" s="48" t="n">
        <f t="shared" si="10"/>
        <v>3.8323373662291361E-7</v>
      </c>
      <c r="AB17" s="48" t="n">
        <f t="shared" si="10"/>
        <v>4.7485891579214149E-7</v>
      </c>
      <c r="AC17" s="48" t="n">
        <f t="shared" si="10"/>
        <v>4.7133318442160846E-7</v>
      </c>
      <c r="AD17" s="48" t="n">
        <f t="shared" si="10"/>
        <v>3.7964128791841944E-7</v>
      </c>
      <c r="AE17" s="48" t="n">
        <f t="shared" si="10"/>
        <v>3.970192886757866E-7</v>
      </c>
      <c r="AF17" s="48" t="n">
        <f t="shared" si="10"/>
        <v>4.0096064830315503E-7</v>
      </c>
      <c r="AG17" s="48" t="n">
        <f t="shared" si="10"/>
        <v>4.2113768492974014E-7</v>
      </c>
      <c r="AH17" s="48" t="n">
        <f t="shared" si="10"/>
        <v>3.6046457573162488E-7</v>
      </c>
      <c r="AI17" s="48" t="n">
        <f t="shared" si="10"/>
        <v>4.1198466084688988E-7</v>
      </c>
      <c r="AJ17" s="48" t="n">
        <f t="shared" si="10"/>
        <v>4.062878867344578E-7</v>
      </c>
      <c r="AK17" s="48" t="n">
        <f t="shared" si="10"/>
        <v>3.8739035018301939E-7</v>
      </c>
      <c r="AL17" s="50" t="n">
        <f t="shared" si="10"/>
        <v>4.2730209730903781E-7</v>
      </c>
      <c r="AM17" s="50" t="n">
        <f t="shared" si="10"/>
        <v>4.1741082394628324E-7</v>
      </c>
      <c r="AN17" s="50" t="n">
        <f t="shared" si="10"/>
        <v>4.1335725805378474E-7</v>
      </c>
      <c r="AO17" s="50" t="n">
        <f t="shared" si="10"/>
        <v>3.0356844582915397E-7</v>
      </c>
      <c r="AP17" s="50" t="n">
        <f t="shared" si="10"/>
        <v>3.4549918312180441E-7</v>
      </c>
      <c r="AQ17" s="50" t="n">
        <f t="shared" si="10"/>
        <v>3.4132595307866303E-7</v>
      </c>
      <c r="AR17" s="50" t="n">
        <f t="shared" si="10"/>
        <v>3.6896166260772527E-7</v>
      </c>
      <c r="AS17" s="50" t="n">
        <f t="shared" si="10"/>
        <v>4.4089969557916708E-7</v>
      </c>
      <c r="AT17" s="50" t="n">
        <f t="shared" si="10"/>
        <v>4.1448080979543335E-7</v>
      </c>
    </row>
    <row r="18" ht="12.75" customHeight="1">
      <c r="L18" s="49" t="str">
        <f>L10</f>
        <v>Products</v>
      </c>
      <c r="M18" s="48" t="n">
        <f t="shared" ref="M18:AT18" si="11">IF(M10="","",M10/M$12)</f>
        <v>1.8754782221822133</v>
      </c>
      <c r="N18" s="48" t="n">
        <f t="shared" si="11"/>
        <v>2.7008670902697474</v>
      </c>
      <c r="O18" s="48" t="n">
        <f t="shared" si="11"/>
        <v>1.7116688028849041</v>
      </c>
      <c r="P18" s="48" t="n">
        <f t="shared" si="11"/>
        <v>3.1247802735701691</v>
      </c>
      <c r="Q18" s="48" t="n">
        <f t="shared" si="11"/>
        <v>2.1249447421127532</v>
      </c>
      <c r="R18" s="48" t="n">
        <f t="shared" si="11"/>
        <v>2.8412923297782902</v>
      </c>
      <c r="S18" s="48" t="n">
        <f t="shared" si="11"/>
        <v>2.7543978515002028</v>
      </c>
      <c r="T18" s="48" t="n">
        <f t="shared" si="11"/>
        <v>2.2668581330079762</v>
      </c>
      <c r="U18" s="48" t="n">
        <f t="shared" si="11"/>
        <v>1.7080760808621884</v>
      </c>
      <c r="V18" s="48" t="n">
        <f t="shared" si="11"/>
        <v>2.4651378610096439</v>
      </c>
      <c r="W18" s="48" t="n">
        <f t="shared" si="11"/>
        <v>2.0593719844323179</v>
      </c>
      <c r="X18" s="48" t="n">
        <f t="shared" si="11"/>
        <v>1.8085985086779091</v>
      </c>
      <c r="Y18" s="48" t="n">
        <f t="shared" si="11"/>
        <v>1.8958947880798172</v>
      </c>
      <c r="Z18" s="48" t="n">
        <f t="shared" si="11"/>
        <v>2.2965852813663217</v>
      </c>
      <c r="AA18" s="48" t="n">
        <f t="shared" si="11"/>
        <v>2.9616207498286053</v>
      </c>
      <c r="AB18" s="48" t="n">
        <f t="shared" si="11"/>
        <v>3.135514757332075</v>
      </c>
      <c r="AC18" s="48" t="n">
        <f t="shared" si="11"/>
        <v>3.7459738461439813</v>
      </c>
      <c r="AD18" s="48" t="n">
        <f t="shared" si="11"/>
        <v>2.8869825003487146</v>
      </c>
      <c r="AE18" s="48" t="n">
        <f t="shared" si="11"/>
        <v>3.5876711755826007</v>
      </c>
      <c r="AF18" s="48" t="n">
        <f t="shared" si="11"/>
        <v>4.3364199148116471</v>
      </c>
      <c r="AG18" s="48" t="n">
        <f t="shared" si="11"/>
        <v>3.6518385041401067</v>
      </c>
      <c r="AH18" s="48" t="n">
        <f t="shared" si="11"/>
        <v>5.6206384905887896</v>
      </c>
      <c r="AI18" s="48" t="n">
        <f t="shared" si="11"/>
        <v>5.285601542978557</v>
      </c>
      <c r="AJ18" s="48" t="n">
        <f t="shared" si="11"/>
        <v>4.9240320731042537</v>
      </c>
      <c r="AK18" s="48" t="n">
        <f t="shared" si="11"/>
        <v>4.7438132047412669</v>
      </c>
      <c r="AL18" s="50" t="n">
        <f t="shared" si="11"/>
        <v>4.6479147916951957</v>
      </c>
      <c r="AM18" s="50" t="n">
        <f t="shared" si="11"/>
        <v>5.2590076038594757</v>
      </c>
      <c r="AN18" s="50" t="n">
        <f t="shared" si="11"/>
        <v>5.6477966174977237</v>
      </c>
      <c r="AO18" s="50" t="n">
        <f t="shared" si="11"/>
        <v>4.4943801504946483</v>
      </c>
      <c r="AP18" s="50" t="n">
        <f t="shared" si="11"/>
        <v>5.5428712095676476</v>
      </c>
      <c r="AQ18" s="50" t="n">
        <f t="shared" si="11"/>
        <v>6.7542552906654967</v>
      </c>
      <c r="AR18" s="50" t="n">
        <f t="shared" si="11"/>
        <v>5.518586113003674</v>
      </c>
      <c r="AS18" s="50" t="n">
        <f t="shared" si="11"/>
        <v>6.8308547488283855</v>
      </c>
      <c r="AT18" s="50" t="n">
        <f t="shared" si="11"/>
        <v>7.2026328848867713</v>
      </c>
    </row>
    <row r="19" ht="12.75" customHeight="1">
      <c r="L19" s="49" t="str">
        <f>L11</f>
        <v>R&amp;D</v>
      </c>
      <c r="M19" s="48" t="n">
        <f t="shared" ref="M19:AS19" si="12">IF(M11="","",M11/M$12)</f>
        <v>0.18427672155120536</v>
      </c>
      <c r="N19" s="48" t="n">
        <f t="shared" si="12"/>
        <v>0.26628562154869911</v>
      </c>
      <c r="O19" s="48" t="n">
        <f t="shared" si="12"/>
        <v>0.20740714403434338</v>
      </c>
      <c r="P19" s="48" t="n">
        <f t="shared" si="12"/>
        <v>0.3619872987075744</v>
      </c>
      <c r="Q19" s="48" t="n">
        <f t="shared" si="12"/>
        <v>0.43829637989133929</v>
      </c>
      <c r="R19" s="48" t="n">
        <f t="shared" si="12"/>
        <v>0.44176831390962312</v>
      </c>
      <c r="S19" s="48" t="n">
        <f t="shared" si="12"/>
        <v>0.66247833080360585</v>
      </c>
      <c r="T19" s="48" t="n">
        <f t="shared" si="12"/>
        <v>0.45857418341885786</v>
      </c>
      <c r="U19" s="48" t="n">
        <f t="shared" si="12"/>
        <v>0.48866421511165675</v>
      </c>
      <c r="V19" s="48" t="n">
        <f t="shared" si="12"/>
        <v>0.4965211293622051</v>
      </c>
      <c r="W19" s="48" t="n">
        <f t="shared" si="12"/>
        <v>0.36960175887567243</v>
      </c>
      <c r="X19" s="48" t="n">
        <f t="shared" si="12"/>
        <v>0.50996290511528031</v>
      </c>
      <c r="Y19" s="48" t="n">
        <f t="shared" si="12"/>
        <v>0.54186489849422237</v>
      </c>
      <c r="Z19" s="48" t="n">
        <f t="shared" si="12"/>
        <v>0.55449987461107053</v>
      </c>
      <c r="AA19" s="48" t="n">
        <f t="shared" si="12"/>
        <v>0.43156525259315792</v>
      </c>
      <c r="AB19" s="48" t="n">
        <f t="shared" si="12"/>
        <v>0.85918708189216331</v>
      </c>
      <c r="AC19" s="48" t="n">
        <f t="shared" si="12"/>
        <v>1.0030981606859166</v>
      </c>
      <c r="AD19" s="48" t="n">
        <f t="shared" si="12"/>
        <v>0.73367312082952219</v>
      </c>
      <c r="AE19" s="48" t="n">
        <f t="shared" si="12"/>
        <v>0.71981184465021641</v>
      </c>
      <c r="AF19" s="48" t="n">
        <f t="shared" si="12"/>
        <v>0.55562868403823074</v>
      </c>
      <c r="AG19" s="48" t="n">
        <f t="shared" si="12"/>
        <v>0.35630519312116904</v>
      </c>
      <c r="AH19" s="48" t="n">
        <f t="shared" si="12"/>
        <v>0.16948940767992007</v>
      </c>
      <c r="AI19" s="48" t="n">
        <f t="shared" si="12"/>
        <v>0.10717641086410133</v>
      </c>
      <c r="AJ19" s="48" t="n">
        <f t="shared" si="12"/>
        <v>9.1958686239130186E-2</v>
      </c>
      <c r="AK19" s="48" t="n">
        <f t="shared" si="12"/>
        <v>5.0111741726632388E-2</v>
      </c>
      <c r="AL19" s="48" t="n">
        <f t="shared" si="12"/>
        <v>5.2587708692230471E-2</v>
      </c>
      <c r="AM19" s="48" t="n">
        <f t="shared" si="12"/>
        <v>7.6881718705609767E-2</v>
      </c>
      <c r="AN19" s="48" t="n">
        <f t="shared" si="12"/>
        <v>0.16185901012906176</v>
      </c>
      <c r="AO19" s="48" t="n">
        <f t="shared" si="12"/>
        <v>0.13107854303760158</v>
      </c>
      <c r="AP19" s="48" t="n">
        <f t="shared" si="12"/>
        <v>0.14185570407321105</v>
      </c>
      <c r="AQ19" s="48" t="n">
        <f t="shared" si="12"/>
        <v>8.5023333069118842E-2</v>
      </c>
      <c r="AR19" s="48" t="n">
        <f t="shared" si="12"/>
        <v>1.7119876295160191E-2</v>
      </c>
      <c r="AS19" s="48" t="n">
        <f t="shared" si="12"/>
        <v>1.1795040222787878E-2</v>
      </c>
      <c r="AT19" s="48" t="n">
        <f t="shared" ref="AT19" si="13">IF(AT11="","",AT11/AT$12)</f>
        <v>9.3243966211261544E-3</v>
      </c>
    </row>
    <row r="20" ht="12.75" customHeight="1">
      <c r="L20" s="47" t="s">
        <v>40</v>
      </c>
      <c r="M20" s="48" t="b">
        <f t="shared" ref="M20:AS20" si="14">SUM(M16:M19)=1</f>
        <v>0</v>
      </c>
      <c r="N20" s="48" t="b">
        <f t="shared" si="14"/>
        <v>0</v>
      </c>
      <c r="O20" s="48" t="b">
        <f t="shared" si="14"/>
        <v>0</v>
      </c>
      <c r="P20" s="48" t="b">
        <f t="shared" si="14"/>
        <v>0</v>
      </c>
      <c r="Q20" s="48" t="b">
        <f t="shared" si="14"/>
        <v>0</v>
      </c>
      <c r="R20" s="48" t="b">
        <f t="shared" si="14"/>
        <v>0</v>
      </c>
      <c r="S20" s="48" t="b">
        <f t="shared" si="14"/>
        <v>0</v>
      </c>
      <c r="T20" s="48" t="b">
        <f t="shared" si="14"/>
        <v>0</v>
      </c>
      <c r="U20" s="48" t="b">
        <f t="shared" si="14"/>
        <v>0</v>
      </c>
      <c r="V20" s="48" t="b">
        <f t="shared" si="14"/>
        <v>0</v>
      </c>
      <c r="W20" s="48" t="b">
        <f t="shared" si="14"/>
        <v>0</v>
      </c>
      <c r="X20" s="48" t="b">
        <f t="shared" si="14"/>
        <v>0</v>
      </c>
      <c r="Y20" s="48" t="b">
        <f t="shared" si="14"/>
        <v>0</v>
      </c>
      <c r="Z20" s="48" t="b">
        <f t="shared" si="14"/>
        <v>0</v>
      </c>
      <c r="AA20" s="48" t="b">
        <f t="shared" si="14"/>
        <v>0</v>
      </c>
      <c r="AB20" s="48" t="b">
        <f t="shared" si="14"/>
        <v>0</v>
      </c>
      <c r="AC20" s="48" t="b">
        <f t="shared" si="14"/>
        <v>0</v>
      </c>
      <c r="AD20" s="48" t="b">
        <f t="shared" si="14"/>
        <v>0</v>
      </c>
      <c r="AE20" s="48" t="b">
        <f t="shared" si="14"/>
        <v>0</v>
      </c>
      <c r="AF20" s="48" t="b">
        <f t="shared" si="14"/>
        <v>0</v>
      </c>
      <c r="AG20" s="48" t="b">
        <f t="shared" si="14"/>
        <v>0</v>
      </c>
      <c r="AH20" s="48" t="b">
        <f t="shared" si="14"/>
        <v>0</v>
      </c>
      <c r="AI20" s="48" t="b">
        <f t="shared" si="14"/>
        <v>0</v>
      </c>
      <c r="AJ20" s="48" t="b">
        <f t="shared" si="14"/>
        <v>0</v>
      </c>
      <c r="AK20" s="48" t="b">
        <f t="shared" si="14"/>
        <v>0</v>
      </c>
      <c r="AL20" s="48" t="b">
        <f t="shared" si="14"/>
        <v>0</v>
      </c>
      <c r="AM20" s="48" t="b">
        <f t="shared" si="14"/>
        <v>0</v>
      </c>
      <c r="AN20" s="48" t="b">
        <f t="shared" si="14"/>
        <v>0</v>
      </c>
      <c r="AO20" s="48" t="b">
        <f t="shared" si="14"/>
        <v>0</v>
      </c>
      <c r="AP20" s="48" t="b">
        <f t="shared" si="14"/>
        <v>0</v>
      </c>
      <c r="AQ20" s="48" t="b">
        <f t="shared" si="14"/>
        <v>0</v>
      </c>
      <c r="AR20" s="48" t="b">
        <f t="shared" si="14"/>
        <v>0</v>
      </c>
      <c r="AS20" s="48" t="b">
        <f t="shared" si="14"/>
        <v>0</v>
      </c>
      <c r="AT20" s="48" t="b">
        <f t="shared" ref="AT20" si="15">SUM(AT16:AT19)=1</f>
        <v>0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1" ySplit="1" topLeftCell="F2" activePane="bottomRight" state="frozen"/>
      <selection pane="topRight" activeCell="B1" sqref="B1"/>
      <selection pane="bottomLeft" activeCell="A2" sqref="A2"/>
      <selection pane="bottomRight" activeCell="H23" sqref="H23"/>
    </sheetView>
  </sheetViews>
  <sheetFormatPr defaultRowHeight="15.0" baseColWidth="10"/>
  <cols>
    <col min="1" max="1" width="33.5703125" hidden="0" customWidth="1"/>
    <col min="2" max="2" width="10.140625" hidden="0" customWidth="1"/>
    <col min="3" max="3" width="9.7109375" hidden="0" customWidth="1"/>
    <col min="8" max="8" width="7.7109375" hidden="0" customWidth="1"/>
    <col min="9" max="9" width="20.7109375" hidden="0" customWidth="1"/>
    <col min="12" max="12" width="31" hidden="0" customWidth="1"/>
    <col min="13" max="13" width="8.7109375" hidden="0" customWidth="1"/>
    <col min="14" max="14" width="8.42578125" hidden="0" customWidth="1"/>
    <col min="15" max="15" width="8.42578125" hidden="0" customWidth="1"/>
    <col min="16" max="16" width="8.42578125" hidden="0" customWidth="1"/>
    <col min="17" max="17" width="8.42578125" hidden="0" customWidth="1"/>
    <col min="18" max="18" width="8.42578125" hidden="0" customWidth="1"/>
    <col min="19" max="19" width="8.42578125" hidden="0" customWidth="1"/>
    <col min="20" max="20" width="8.42578125" hidden="0" customWidth="1"/>
    <col min="21" max="21" width="8.42578125" hidden="0" customWidth="1"/>
    <col min="22" max="22" width="8.42578125" hidden="0" customWidth="1"/>
    <col min="23" max="23" width="7.85546875" hidden="0" customWidth="1"/>
    <col min="24" max="24" width="7.85546875" hidden="0" customWidth="1"/>
    <col min="25" max="25" width="7.85546875" hidden="0" customWidth="1"/>
    <col min="26" max="26" width="7.85546875" hidden="0" customWidth="1"/>
    <col min="27" max="27" width="7.85546875" hidden="0" customWidth="1"/>
    <col min="28" max="28" width="7.85546875" hidden="0" customWidth="1"/>
    <col min="29" max="29" width="7.85546875" hidden="0" customWidth="1"/>
    <col min="30" max="30" width="7.85546875" hidden="0" customWidth="1"/>
    <col min="31" max="31" width="7.85546875" hidden="0" customWidth="1"/>
    <col min="32" max="32" width="7.85546875" hidden="0" customWidth="1"/>
    <col min="33" max="33" width="7.85546875" hidden="0" customWidth="1"/>
    <col min="34" max="34" width="7.85546875" hidden="0" customWidth="1"/>
    <col min="35" max="35" width="7.85546875" hidden="0" customWidth="1"/>
    <col min="36" max="36" width="7.85546875" hidden="0" customWidth="1"/>
    <col min="37" max="37" width="8.42578125" hidden="0" customWidth="1"/>
    <col min="38" max="38" width="7.85546875" hidden="0" customWidth="1"/>
    <col min="39" max="39" width="7.85546875" hidden="0" customWidth="1"/>
    <col min="40" max="40" width="7.85546875" hidden="0" customWidth="1"/>
    <col min="41" max="41" width="7.85546875" hidden="0" customWidth="1"/>
    <col min="42" max="42" width="7.85546875" hidden="0" customWidth="1"/>
    <col min="43" max="43" width="7.85546875" hidden="0" customWidth="1"/>
    <col min="44" max="44" width="7.85546875" hidden="0" customWidth="1"/>
    <col min="45" max="45" width="12.28515625" hidden="0" customWidth="1"/>
  </cols>
  <sheetData>
    <row r="1" ht="29.25" customHeight="1">
      <c r="A1" s="44" t="str">
        <f>L1</f>
      </c>
      <c r="B1" s="12" t="n">
        <f t="shared" ref="B1:I1" si="1">B17</f>
        <v>2015</v>
      </c>
      <c r="C1" s="12" t="n">
        <f t="shared" si="1"/>
        <v>2021</v>
      </c>
      <c r="D1" s="12" t="n">
        <f t="shared" si="1"/>
        <v>2022</v>
      </c>
      <c r="E1" s="12" t="n">
        <f t="shared" si="1"/>
        <v>2023</v>
      </c>
      <c r="F1" s="12" t="str">
        <f t="shared" si="1"/>
        <v>2021-2022</v>
      </c>
      <c r="G1" s="12" t="str">
        <f t="shared" si="1"/>
        <v>2015-2022</v>
      </c>
      <c r="H1" s="12" t="str">
        <f t="shared" si="1"/>
        <v>2023/2022</v>
      </c>
      <c r="I1" s="12" t="str">
        <f t="shared" si="1"/>
        <v>Share 2022</v>
      </c>
      <c r="J1" s="12" t="str">
        <f>J17</f>
        <v>Share 2023</v>
      </c>
      <c r="L1" s="21" t="s">
        <v>829</v>
      </c>
      <c r="M1" s="22" t="s">
        <v>758</v>
      </c>
      <c r="N1" s="22" t="s">
        <v>759</v>
      </c>
      <c r="O1" s="22" t="s">
        <v>760</v>
      </c>
      <c r="P1" s="22" t="s">
        <v>761</v>
      </c>
      <c r="Q1" s="22" t="s">
        <v>762</v>
      </c>
      <c r="R1" s="22" t="s">
        <v>763</v>
      </c>
      <c r="S1" s="22" t="s">
        <v>764</v>
      </c>
      <c r="T1" s="22" t="s">
        <v>765</v>
      </c>
      <c r="U1" s="22" t="s">
        <v>766</v>
      </c>
      <c r="V1" s="22" t="s">
        <v>767</v>
      </c>
      <c r="W1" s="22" t="s">
        <v>768</v>
      </c>
      <c r="X1" s="22" t="s">
        <v>769</v>
      </c>
      <c r="Y1" s="22" t="s">
        <v>770</v>
      </c>
      <c r="Z1" s="22" t="s">
        <v>771</v>
      </c>
      <c r="AA1" s="22" t="s">
        <v>772</v>
      </c>
      <c r="AB1" s="22" t="s">
        <v>773</v>
      </c>
      <c r="AC1" s="22" t="s">
        <v>774</v>
      </c>
      <c r="AD1" s="22" t="s">
        <v>775</v>
      </c>
      <c r="AE1" s="22" t="s">
        <v>776</v>
      </c>
      <c r="AF1" s="22" t="s">
        <v>777</v>
      </c>
      <c r="AG1" s="22" t="s">
        <v>778</v>
      </c>
      <c r="AH1" s="22" t="s">
        <v>779</v>
      </c>
      <c r="AI1" s="22" t="s">
        <v>780</v>
      </c>
      <c r="AJ1" s="22" t="s">
        <v>781</v>
      </c>
      <c r="AK1" s="22" t="s">
        <v>782</v>
      </c>
      <c r="AL1" s="22" t="s">
        <v>737</v>
      </c>
      <c r="AM1" s="22" t="s">
        <v>738</v>
      </c>
      <c r="AN1" s="22" t="s">
        <v>739</v>
      </c>
      <c r="AO1" s="22" t="s">
        <v>740</v>
      </c>
      <c r="AP1" s="22" t="s">
        <v>741</v>
      </c>
      <c r="AQ1" s="22" t="s">
        <v>742</v>
      </c>
      <c r="AR1" s="22" t="s">
        <v>743</v>
      </c>
      <c r="AS1" s="22" t="s">
        <v>744</v>
      </c>
      <c r="AT1" s="44" t="s">
        <v>745</v>
      </c>
      <c r="AU1" t="s">
        <v>786</v>
      </c>
      <c r="AV1" t="s">
        <v>818</v>
      </c>
    </row>
    <row r="2">
      <c r="A2" t="str">
        <f>L2</f>
      </c>
      <c r="L2" s="1" t="s">
        <v>830</v>
      </c>
      <c r="M2" s="52" t="n">
        <v>31833667148</v>
      </c>
      <c r="N2" s="52" t="n">
        <v>30446724255</v>
      </c>
      <c r="O2" s="52" t="n">
        <v>31030982567</v>
      </c>
      <c r="P2" s="52" t="n">
        <v>30739020865</v>
      </c>
      <c r="Q2" s="52" t="n">
        <v>31312889405</v>
      </c>
      <c r="R2" s="52" t="n">
        <v>27652249318</v>
      </c>
      <c r="S2" s="52" t="n">
        <v>30088932958.51</v>
      </c>
      <c r="T2" s="52" t="n">
        <v>30307501250</v>
      </c>
      <c r="U2" s="52" t="n">
        <v>33203098779</v>
      </c>
      <c r="V2" s="52" t="n">
        <v>36020620803.34</v>
      </c>
      <c r="W2" s="52" t="n">
        <v>35413855298.53</v>
      </c>
      <c r="X2" s="52" t="n">
        <v>36119460735.8791</v>
      </c>
      <c r="Y2" s="52" t="n">
        <v>39025889499.1626</v>
      </c>
      <c r="Z2" s="52" t="n">
        <v>49245020025.2512</v>
      </c>
      <c r="AA2" s="52" t="n">
        <v>47802126579.3272</v>
      </c>
      <c r="AB2" s="52" t="n">
        <v>47282598635.3366</v>
      </c>
      <c r="AC2" s="52" t="n">
        <v>53944206261.5134</v>
      </c>
      <c r="AD2" s="52" t="n">
        <v>60467600005.3777</v>
      </c>
      <c r="AE2" s="52" t="n">
        <v>66727621101.0344</v>
      </c>
      <c r="AF2" s="52" t="n">
        <v>65849650949.3067</v>
      </c>
      <c r="AG2" s="52" t="n">
        <v>63613543271.9831</v>
      </c>
      <c r="AH2" s="52" t="n">
        <v>70408554456.7648</v>
      </c>
      <c r="AI2" s="52" t="n">
        <v>78210561316.2017</v>
      </c>
      <c r="AJ2" s="52" t="n">
        <v>73620995823.1291</v>
      </c>
      <c r="AK2" s="52" t="n">
        <v>58243299907.6406</v>
      </c>
      <c r="AL2" s="52" t="n">
        <v>61740524994.5333</v>
      </c>
      <c r="AM2" s="52" t="n">
        <v>75458097997.4035</v>
      </c>
      <c r="AN2" s="52" t="n">
        <v>86356420018.5675</v>
      </c>
      <c r="AO2" s="52" t="n">
        <v>83993398279.1735</v>
      </c>
      <c r="AP2" s="52" t="n">
        <v>89880443247.0108</v>
      </c>
      <c r="AQ2" s="52" t="n">
        <v>105289864886.056</v>
      </c>
      <c r="AR2" s="52" t="n">
        <v>72293290170.6676</v>
      </c>
      <c r="AS2" s="52" t="n">
        <v>75190979424.2915</v>
      </c>
      <c r="AT2" s="52" t="n">
        <v>97087898525.6191</v>
      </c>
      <c r="AU2" s="52" t="n">
        <v>70803937008.54</v>
      </c>
      <c r="AV2" s="52" t="n">
        <v>41385771440.56</v>
      </c>
      <c r="AW2" s="52"/>
      <c r="AX2" s="52"/>
    </row>
    <row r="3">
      <c r="A3" t="str">
        <f>L3</f>
      </c>
      <c r="L3" s="1" t="s">
        <v>831</v>
      </c>
      <c r="M3" s="52" t="n">
        <v>20056740028.53</v>
      </c>
      <c r="N3" s="52" t="n">
        <v>19744398733</v>
      </c>
      <c r="O3" s="52" t="n">
        <v>19579055483</v>
      </c>
      <c r="P3" s="52" t="n">
        <v>18614358124</v>
      </c>
      <c r="Q3" s="52" t="n">
        <v>17840328302</v>
      </c>
      <c r="R3" s="52" t="n">
        <v>18935372536</v>
      </c>
      <c r="S3" s="52" t="n">
        <v>18438756640</v>
      </c>
      <c r="T3" s="52" t="n">
        <v>21994452623.2</v>
      </c>
      <c r="U3" s="52" t="n">
        <v>22127165085.39</v>
      </c>
      <c r="V3" s="52" t="n">
        <v>26061304461.45</v>
      </c>
      <c r="W3" s="52" t="n">
        <v>20752433554.8069</v>
      </c>
      <c r="X3" s="52" t="n">
        <v>22386855579.8807</v>
      </c>
      <c r="Y3" s="52" t="n">
        <v>25803646202.2489</v>
      </c>
      <c r="Z3" s="52" t="n">
        <v>31479738358.29</v>
      </c>
      <c r="AA3" s="52" t="n">
        <v>37532046095.0014</v>
      </c>
      <c r="AB3" s="52" t="n">
        <v>42233204664.3596</v>
      </c>
      <c r="AC3" s="52" t="n">
        <v>45201239370.3597</v>
      </c>
      <c r="AD3" s="52" t="n">
        <v>52452769362.7979</v>
      </c>
      <c r="AE3" s="52" t="n">
        <v>56949957401.2241</v>
      </c>
      <c r="AF3" s="52" t="n">
        <v>55339760226.2133</v>
      </c>
      <c r="AG3" s="52" t="n">
        <v>56099180178.7736</v>
      </c>
      <c r="AH3" s="52" t="n">
        <v>52378848389.7535</v>
      </c>
      <c r="AI3" s="52" t="n">
        <v>49574359579.3549</v>
      </c>
      <c r="AJ3" s="52" t="n">
        <v>41517691985.8825</v>
      </c>
      <c r="AK3" s="52" t="n">
        <v>40881580498.5278</v>
      </c>
      <c r="AL3" s="52" t="n">
        <v>39557805148.8119</v>
      </c>
      <c r="AM3" s="52" t="n">
        <v>43329347031.5722</v>
      </c>
      <c r="AN3" s="52" t="n">
        <v>45865663976.7032</v>
      </c>
      <c r="AO3" s="52" t="n">
        <v>50962559294.2397</v>
      </c>
      <c r="AP3" s="52" t="n">
        <v>54933874063.0537</v>
      </c>
      <c r="AQ3" s="52" t="n">
        <v>55379486824.1898</v>
      </c>
      <c r="AR3" s="52" t="n">
        <v>49671979158.9507</v>
      </c>
      <c r="AS3" s="52" t="n">
        <v>53600319822.2382</v>
      </c>
      <c r="AT3" s="52" t="n">
        <v>56403290342.7071</v>
      </c>
      <c r="AU3" s="52" t="n">
        <v>58146844104.9356</v>
      </c>
      <c r="AV3" s="52" t="n">
        <v>23125307153.07</v>
      </c>
      <c r="AW3" s="52"/>
      <c r="AX3" s="52"/>
    </row>
    <row r="4">
      <c r="A4" t="str">
        <f>L4</f>
      </c>
      <c r="L4" s="1" t="s">
        <v>832</v>
      </c>
      <c r="M4" s="52" t="n">
        <v>12270146387.56</v>
      </c>
      <c r="N4" s="52" t="n">
        <v>18546859868</v>
      </c>
      <c r="O4" s="52" t="n">
        <v>18034998930</v>
      </c>
      <c r="P4" s="52" t="n">
        <v>17269650869</v>
      </c>
      <c r="Q4" s="52" t="n">
        <v>20413419957.16</v>
      </c>
      <c r="R4" s="52" t="n">
        <v>20253453482</v>
      </c>
      <c r="S4" s="52" t="n">
        <v>20496894585</v>
      </c>
      <c r="T4" s="52" t="n">
        <v>22097368058</v>
      </c>
      <c r="U4" s="52" t="n">
        <v>22256433114.02</v>
      </c>
      <c r="V4" s="52" t="n">
        <v>25642719585.99</v>
      </c>
      <c r="W4" s="52" t="n">
        <v>20799929809.0744</v>
      </c>
      <c r="X4" s="52" t="n">
        <v>23066281708.1984</v>
      </c>
      <c r="Y4" s="52" t="n">
        <v>26062764956.2649</v>
      </c>
      <c r="Z4" s="52" t="n">
        <v>34446873950.0982</v>
      </c>
      <c r="AA4" s="52" t="n">
        <v>35703133221.642</v>
      </c>
      <c r="AB4" s="52" t="n">
        <v>39560168282.3154</v>
      </c>
      <c r="AC4" s="52" t="n">
        <v>45549368633.1513</v>
      </c>
      <c r="AD4" s="52" t="n">
        <v>46197030188.0772</v>
      </c>
      <c r="AE4" s="52" t="n">
        <v>57289811092.6687</v>
      </c>
      <c r="AF4" s="52" t="n">
        <v>66364166614.9981</v>
      </c>
      <c r="AG4" s="52" t="n">
        <v>61236025341.1526</v>
      </c>
      <c r="AH4" s="52" t="n">
        <v>54581198029.4269</v>
      </c>
      <c r="AI4" s="52" t="n">
        <v>49007984692.1448</v>
      </c>
      <c r="AJ4" s="52" t="n">
        <v>39519355046.853</v>
      </c>
      <c r="AK4" s="52" t="n">
        <v>42197614655.4973</v>
      </c>
      <c r="AL4" s="52" t="n">
        <v>38095138884.6941</v>
      </c>
      <c r="AM4" s="52" t="n">
        <v>38545539074.4664</v>
      </c>
      <c r="AN4" s="52" t="n">
        <v>38480051893.3859</v>
      </c>
      <c r="AO4" s="52" t="n">
        <v>46957728670.0224</v>
      </c>
      <c r="AP4" s="52" t="n">
        <v>52076314862.7224</v>
      </c>
      <c r="AQ4" s="52" t="n">
        <v>60199257113.2442</v>
      </c>
      <c r="AR4" s="52" t="n">
        <v>51276701200.0085</v>
      </c>
      <c r="AS4" s="52" t="n">
        <v>57336683329.8192</v>
      </c>
      <c r="AT4" s="52" t="n">
        <v>64915296781.2943</v>
      </c>
      <c r="AU4" s="52" t="n">
        <v>66166496594.515</v>
      </c>
      <c r="AV4" s="52" t="n">
        <v>21996682906.77</v>
      </c>
      <c r="AW4" s="52"/>
      <c r="AX4" s="52"/>
    </row>
    <row r="5">
      <c r="A5" t="str">
        <f>L5</f>
      </c>
      <c r="L5" s="1" t="s">
        <v>833</v>
      </c>
      <c r="M5" s="52" t="n">
        <v>4280921000</v>
      </c>
      <c r="N5" s="52" t="n">
        <v>6513488889</v>
      </c>
      <c r="O5" s="52" t="n">
        <v>4169827450</v>
      </c>
      <c r="P5" s="52" t="n">
        <v>4391855530</v>
      </c>
      <c r="Q5" s="52" t="n">
        <v>3619929411</v>
      </c>
      <c r="R5" s="52" t="n">
        <v>3099414659</v>
      </c>
      <c r="S5" s="52" t="n">
        <v>3682108068</v>
      </c>
      <c r="T5" s="52" t="n">
        <v>4712839717</v>
      </c>
      <c r="U5" s="52" t="n">
        <v>3946165607</v>
      </c>
      <c r="V5" s="52" t="n">
        <v>5299615987</v>
      </c>
      <c r="W5" s="52" t="n">
        <v>3395360125.419</v>
      </c>
      <c r="X5" s="52" t="n">
        <v>3297789660.2609</v>
      </c>
      <c r="Y5" s="52" t="n">
        <v>4784757838.3462</v>
      </c>
      <c r="Z5" s="52" t="n">
        <v>9641512533.5187</v>
      </c>
      <c r="AA5" s="52" t="n">
        <v>8545490686.6053</v>
      </c>
      <c r="AB5" s="52" t="n">
        <v>15261772563.6108</v>
      </c>
      <c r="AC5" s="52" t="n">
        <v>16131747285.9201</v>
      </c>
      <c r="AD5" s="52" t="n">
        <v>28198596874.6629</v>
      </c>
      <c r="AE5" s="52" t="n">
        <v>39757216060.0822</v>
      </c>
      <c r="AF5" s="52" t="n">
        <v>28835130195.0829</v>
      </c>
      <c r="AG5" s="52" t="n">
        <v>25332224333.8185</v>
      </c>
      <c r="AH5" s="52" t="n">
        <v>19575557221.9926</v>
      </c>
      <c r="AI5" s="52" t="n">
        <v>10828673127.7275</v>
      </c>
      <c r="AJ5" s="52" t="n">
        <v>7435113801.5888</v>
      </c>
      <c r="AK5" s="52" t="n">
        <v>5825472234.4273</v>
      </c>
      <c r="AL5" s="52" t="n">
        <v>7493772244.1363</v>
      </c>
      <c r="AM5" s="52" t="n">
        <v>7352399029.425</v>
      </c>
      <c r="AN5" s="52" t="n">
        <v>8259179595.6552</v>
      </c>
      <c r="AO5" s="52" t="n">
        <v>12665731962.3236</v>
      </c>
      <c r="AP5" s="52" t="n">
        <v>12919390944.6891</v>
      </c>
      <c r="AQ5" s="52" t="n">
        <v>11753634626.5612</v>
      </c>
      <c r="AR5" s="52" t="n">
        <v>9682677466.2496</v>
      </c>
      <c r="AS5" s="52" t="n">
        <v>10820251636.0674</v>
      </c>
      <c r="AT5" s="52" t="n">
        <v>14534536560.3744</v>
      </c>
      <c r="AU5" s="52" t="n">
        <v>13712865514.2433</v>
      </c>
      <c r="AV5" s="52" t="n">
        <v>7038883895.4</v>
      </c>
      <c r="AW5" s="52"/>
      <c r="AX5" s="52"/>
    </row>
    <row r="6">
      <c r="A6" t="str">
        <f>L6</f>
      </c>
      <c r="L6" s="1" t="s">
        <v>834</v>
      </c>
      <c r="M6" s="52" t="n">
        <v>4493109000</v>
      </c>
      <c r="N6" s="52" t="n">
        <v>6783380054</v>
      </c>
      <c r="O6" s="52" t="n">
        <v>5440650317</v>
      </c>
      <c r="P6" s="52" t="n">
        <v>6509522213</v>
      </c>
      <c r="Q6" s="52" t="n">
        <v>5223252139</v>
      </c>
      <c r="R6" s="52" t="n">
        <v>4527970932</v>
      </c>
      <c r="S6" s="52" t="n">
        <v>4790278768</v>
      </c>
      <c r="T6" s="52" t="n">
        <v>6223012401</v>
      </c>
      <c r="U6" s="52" t="n">
        <v>6064798156</v>
      </c>
      <c r="V6" s="52" t="n">
        <v>5179696452.63</v>
      </c>
      <c r="W6" s="52" t="n">
        <v>3712993149</v>
      </c>
      <c r="X6" s="52" t="n">
        <v>4009935888.4</v>
      </c>
      <c r="Y6" s="52" t="n">
        <v>5642874340.825</v>
      </c>
      <c r="Z6" s="52" t="n">
        <v>5825750978.0938</v>
      </c>
      <c r="AA6" s="52" t="n">
        <v>6850883253.5797</v>
      </c>
      <c r="AB6" s="52" t="n">
        <v>7241986679.0175</v>
      </c>
      <c r="AC6" s="52" t="n">
        <v>8137932950.5804</v>
      </c>
      <c r="AD6" s="52" t="n">
        <v>9598715469.6009</v>
      </c>
      <c r="AE6" s="52" t="n">
        <v>10357444323.9373</v>
      </c>
      <c r="AF6" s="52" t="n">
        <v>12248019705.5001</v>
      </c>
      <c r="AG6" s="52" t="n">
        <v>12410878346.5912</v>
      </c>
      <c r="AH6" s="52" t="n">
        <v>12082693116.94</v>
      </c>
      <c r="AI6" s="52" t="n">
        <v>12676566647.6782</v>
      </c>
      <c r="AJ6" s="52" t="n">
        <v>12099741738.1587</v>
      </c>
      <c r="AK6" s="52" t="n">
        <v>9293494133.5078</v>
      </c>
      <c r="AL6" s="52" t="n">
        <v>10675878028.3043</v>
      </c>
      <c r="AM6" s="52" t="n">
        <v>10975434323.0138</v>
      </c>
      <c r="AN6" s="52" t="n">
        <v>8833249237.5575</v>
      </c>
      <c r="AO6" s="52" t="n">
        <v>14755738244.1553</v>
      </c>
      <c r="AP6" s="52" t="n">
        <v>15081953782.2425</v>
      </c>
      <c r="AQ6" s="52" t="n">
        <v>20378112917.8361</v>
      </c>
      <c r="AR6" s="52" t="n">
        <v>13476285589.9655</v>
      </c>
      <c r="AS6" s="52" t="n">
        <v>15035342321.3875</v>
      </c>
      <c r="AT6" s="52" t="n">
        <v>13888597838.8381</v>
      </c>
      <c r="AU6" s="52" t="n">
        <v>14026979429.09</v>
      </c>
      <c r="AV6" s="52" t="n">
        <v>5985294638.14</v>
      </c>
      <c r="AW6" s="52"/>
      <c r="AX6" s="52"/>
    </row>
    <row r="7">
      <c r="A7" t="str">
        <f>L7</f>
      </c>
      <c r="L7" s="1" t="s">
        <v>835</v>
      </c>
      <c r="M7" s="52" t="n">
        <v>10399846000</v>
      </c>
      <c r="N7" s="52" t="n">
        <v>13591854004</v>
      </c>
      <c r="O7" s="52" t="n">
        <v>12417659763</v>
      </c>
      <c r="P7" s="52" t="n">
        <v>9927115218</v>
      </c>
      <c r="Q7" s="52" t="n">
        <v>8057990037</v>
      </c>
      <c r="R7" s="52" t="n">
        <v>7865077208</v>
      </c>
      <c r="S7" s="52" t="n">
        <v>8060286338</v>
      </c>
      <c r="T7" s="52" t="n">
        <v>9168533717</v>
      </c>
      <c r="U7" s="52" t="n">
        <v>10288578986</v>
      </c>
      <c r="V7" s="52" t="n">
        <v>11750399074.01</v>
      </c>
      <c r="W7" s="52" t="n">
        <v>7967724148.275</v>
      </c>
      <c r="X7" s="52" t="n">
        <v>8474994549.3995</v>
      </c>
      <c r="Y7" s="52" t="n">
        <v>11442383339.6534</v>
      </c>
      <c r="Z7" s="52" t="n">
        <v>12782466654.0499</v>
      </c>
      <c r="AA7" s="52" t="n">
        <v>13235234778.1002</v>
      </c>
      <c r="AB7" s="52" t="n">
        <v>14091262916.2053</v>
      </c>
      <c r="AC7" s="52" t="n">
        <v>13651090437.2432</v>
      </c>
      <c r="AD7" s="52" t="n">
        <v>16656166488.807</v>
      </c>
      <c r="AE7" s="52" t="n">
        <v>17610345879.8083</v>
      </c>
      <c r="AF7" s="52" t="n">
        <v>16167191003.7199</v>
      </c>
      <c r="AG7" s="52" t="n">
        <v>14815235215.5489</v>
      </c>
      <c r="AH7" s="52" t="n">
        <v>14253124058.6975</v>
      </c>
      <c r="AI7" s="52" t="n">
        <v>14382664541.4263</v>
      </c>
      <c r="AJ7" s="52" t="n">
        <v>11812268600.8085</v>
      </c>
      <c r="AK7" s="52" t="n">
        <v>11790205750.0985</v>
      </c>
      <c r="AL7" s="52" t="n">
        <v>12058818951.4863</v>
      </c>
      <c r="AM7" s="52" t="n">
        <v>15479871347.5807</v>
      </c>
      <c r="AN7" s="52" t="n">
        <v>17833777232.4115</v>
      </c>
      <c r="AO7" s="52" t="n">
        <v>20343585093.6363</v>
      </c>
      <c r="AP7" s="52" t="n">
        <v>22899175031.5749</v>
      </c>
      <c r="AQ7" s="52" t="n">
        <v>22854209895.2227</v>
      </c>
      <c r="AR7" s="52" t="n">
        <v>20535332343.4112</v>
      </c>
      <c r="AS7" s="52" t="n">
        <v>19082858482.1756</v>
      </c>
      <c r="AT7" s="52" t="n">
        <v>32619034324.5858</v>
      </c>
      <c r="AU7" s="52" t="n">
        <v>35486377510.2</v>
      </c>
      <c r="AV7" s="52" t="n">
        <v>13638953249.35</v>
      </c>
      <c r="AW7" s="52"/>
      <c r="AX7" s="52"/>
    </row>
    <row r="8">
      <c r="A8" t="str">
        <f>L8</f>
      </c>
      <c r="L8" s="1" t="s">
        <v>836</v>
      </c>
      <c r="M8" s="52" t="n">
        <v>10914125000</v>
      </c>
      <c r="N8" s="52" t="n">
        <v>13706410115</v>
      </c>
      <c r="O8" s="52" t="n">
        <v>9675044302</v>
      </c>
      <c r="P8" s="52" t="n">
        <v>10551452583</v>
      </c>
      <c r="Q8" s="52" t="n">
        <v>8629385645</v>
      </c>
      <c r="R8" s="52" t="n">
        <v>8571790193</v>
      </c>
      <c r="S8" s="52" t="n">
        <v>9683594429</v>
      </c>
      <c r="T8" s="52" t="n">
        <v>12422489000</v>
      </c>
      <c r="U8" s="52" t="n">
        <v>10945019386</v>
      </c>
      <c r="V8" s="52" t="n">
        <v>9492171289</v>
      </c>
      <c r="W8" s="52" t="n">
        <v>8636765200.09</v>
      </c>
      <c r="X8" s="52" t="n">
        <v>10224864678</v>
      </c>
      <c r="Y8" s="52" t="n">
        <v>13391908160.2411</v>
      </c>
      <c r="Z8" s="52" t="n">
        <v>15543175627.4262</v>
      </c>
      <c r="AA8" s="52" t="n">
        <v>18316590305.9285</v>
      </c>
      <c r="AB8" s="52" t="n">
        <v>31788501747.0561</v>
      </c>
      <c r="AC8" s="52" t="n">
        <v>34619998279.619</v>
      </c>
      <c r="AD8" s="52" t="n">
        <v>34291731704.5411</v>
      </c>
      <c r="AE8" s="52" t="n">
        <v>39100105365.4799</v>
      </c>
      <c r="AF8" s="52" t="n">
        <v>35618854636.1993</v>
      </c>
      <c r="AG8" s="52" t="n">
        <v>29439139717.4327</v>
      </c>
      <c r="AH8" s="52" t="n">
        <v>29987721179.0583</v>
      </c>
      <c r="AI8" s="52" t="n">
        <v>35353479895.3198</v>
      </c>
      <c r="AJ8" s="52" t="n">
        <v>26660379036.4712</v>
      </c>
      <c r="AK8" s="52" t="n">
        <v>24340029384.9638</v>
      </c>
      <c r="AL8" s="52" t="n">
        <v>21065394905.4149</v>
      </c>
      <c r="AM8" s="52" t="n">
        <v>19404060743.2575</v>
      </c>
      <c r="AN8" s="52" t="n">
        <v>21592088392.3687</v>
      </c>
      <c r="AO8" s="52" t="n">
        <v>25367009408.098</v>
      </c>
      <c r="AP8" s="52" t="n">
        <v>23213918475.9798</v>
      </c>
      <c r="AQ8" s="52" t="n">
        <v>25597318174.2036</v>
      </c>
      <c r="AR8" s="52" t="n">
        <v>53375209324.7045</v>
      </c>
      <c r="AS8" s="52" t="n">
        <v>58547339525.5499</v>
      </c>
      <c r="AT8" s="52" t="n">
        <v>32836485328.8367</v>
      </c>
      <c r="AU8" s="52" t="n">
        <v>32319439019.0318</v>
      </c>
      <c r="AV8" s="52" t="n">
        <v>13492289259.28</v>
      </c>
      <c r="AW8" s="52"/>
      <c r="AX8" s="52"/>
    </row>
    <row r="9">
      <c r="A9" t="str">
        <f>L9</f>
      </c>
      <c r="L9" s="1" t="s">
        <v>837</v>
      </c>
      <c r="M9" s="52" t="n">
        <v>7783568381</v>
      </c>
      <c r="N9" s="52" t="n">
        <v>7941110229</v>
      </c>
      <c r="O9" s="52" t="n">
        <v>8818200450</v>
      </c>
      <c r="P9" s="52" t="n">
        <v>8589186442</v>
      </c>
      <c r="Q9" s="52" t="n">
        <v>8483277454</v>
      </c>
      <c r="R9" s="52" t="n">
        <v>8900619476</v>
      </c>
      <c r="S9" s="52" t="n">
        <v>9336253170</v>
      </c>
      <c r="T9" s="52" t="n">
        <v>10861073492.06</v>
      </c>
      <c r="U9" s="52" t="n">
        <v>12465993555</v>
      </c>
      <c r="V9" s="52" t="n">
        <v>14132252954.98</v>
      </c>
      <c r="W9" s="52" t="n">
        <v>12423934945.0637</v>
      </c>
      <c r="X9" s="52" t="n">
        <v>12424468932.9164</v>
      </c>
      <c r="Y9" s="52" t="n">
        <v>15837779626.0314</v>
      </c>
      <c r="Z9" s="52" t="n">
        <v>18425337221.3278</v>
      </c>
      <c r="AA9" s="52" t="n">
        <v>20538698310.7172</v>
      </c>
      <c r="AB9" s="52" t="n">
        <v>25425408590.6261</v>
      </c>
      <c r="AC9" s="52" t="n">
        <v>28721179671.8363</v>
      </c>
      <c r="AD9" s="52" t="n">
        <v>30296153197.6628</v>
      </c>
      <c r="AE9" s="52" t="n">
        <v>33793436149.5149</v>
      </c>
      <c r="AF9" s="52" t="n">
        <v>38519614943.2069</v>
      </c>
      <c r="AG9" s="52" t="n">
        <v>39961534982.9329</v>
      </c>
      <c r="AH9" s="52" t="n">
        <v>39730605562.5358</v>
      </c>
      <c r="AI9" s="52" t="n">
        <v>39961453800.8548</v>
      </c>
      <c r="AJ9" s="52" t="n">
        <v>33931408862.2226</v>
      </c>
      <c r="AK9" s="52" t="n">
        <v>33317114461.3787</v>
      </c>
      <c r="AL9" s="52" t="n">
        <v>33043118560.0173</v>
      </c>
      <c r="AM9" s="52" t="n">
        <v>33263526143.4788</v>
      </c>
      <c r="AN9" s="52" t="n">
        <v>34993406923.4755</v>
      </c>
      <c r="AO9" s="52" t="n">
        <v>38689350207.3315</v>
      </c>
      <c r="AP9" s="52" t="n">
        <v>42364005233.0725</v>
      </c>
      <c r="AQ9" s="52" t="n">
        <v>44087994948.0853</v>
      </c>
      <c r="AR9" s="52" t="n">
        <v>52189979707.7235</v>
      </c>
      <c r="AS9" s="52" t="n">
        <v>55016689993.9699</v>
      </c>
      <c r="AT9" s="52" t="n">
        <v>67494380984.9426</v>
      </c>
      <c r="AU9" s="52" t="n">
        <v>76248485619.8805</v>
      </c>
      <c r="AV9" s="52" t="n">
        <v>33649649879.84</v>
      </c>
      <c r="AW9" s="52"/>
      <c r="AX9" s="52"/>
    </row>
    <row r="10">
      <c r="A10" t="str">
        <f>L10</f>
      </c>
      <c r="L10" s="1" t="s">
        <v>838</v>
      </c>
      <c r="M10" s="52" t="n">
        <v>4385928184</v>
      </c>
      <c r="N10" s="52" t="n">
        <v>5642501985</v>
      </c>
      <c r="O10" s="52" t="n">
        <v>4212521274</v>
      </c>
      <c r="P10" s="52" t="n">
        <v>3076431560</v>
      </c>
      <c r="Q10" s="52" t="n">
        <v>4016084413</v>
      </c>
      <c r="R10" s="52" t="n">
        <v>5278185433</v>
      </c>
      <c r="S10" s="52" t="n">
        <v>5094354952</v>
      </c>
      <c r="T10" s="52" t="n">
        <v>5936682915</v>
      </c>
      <c r="U10" s="52" t="n">
        <v>6260095195</v>
      </c>
      <c r="V10" s="52" t="n">
        <v>7836022358</v>
      </c>
      <c r="W10" s="52" t="n">
        <v>6506896271.1198</v>
      </c>
      <c r="X10" s="52" t="n">
        <v>7420418599.3494</v>
      </c>
      <c r="Y10" s="52" t="n">
        <v>10545115941.9841</v>
      </c>
      <c r="Z10" s="52" t="n">
        <v>16105347747.7887</v>
      </c>
      <c r="AA10" s="52" t="n">
        <v>20122322174.6054</v>
      </c>
      <c r="AB10" s="52" t="n">
        <v>22213036981.4812</v>
      </c>
      <c r="AC10" s="52" t="n">
        <v>24238830668.4184</v>
      </c>
      <c r="AD10" s="52" t="n">
        <v>24497884758.7179</v>
      </c>
      <c r="AE10" s="52" t="n">
        <v>27468028277.7697</v>
      </c>
      <c r="AF10" s="52" t="n">
        <v>30723657954.163</v>
      </c>
      <c r="AG10" s="52" t="n">
        <v>33024157518.5712</v>
      </c>
      <c r="AH10" s="52" t="n">
        <v>36792544582.1274</v>
      </c>
      <c r="AI10" s="52" t="n">
        <v>33864152089.5312</v>
      </c>
      <c r="AJ10" s="52" t="n">
        <v>30720193694.3823</v>
      </c>
      <c r="AK10" s="52" t="n">
        <v>25679241583.7085</v>
      </c>
      <c r="AL10" s="52" t="n">
        <v>23029997076.45</v>
      </c>
      <c r="AM10" s="52" t="n">
        <v>23874254235.4478</v>
      </c>
      <c r="AN10" s="52" t="n">
        <v>26385508316.6237</v>
      </c>
      <c r="AO10" s="52" t="n">
        <v>28451192588.9657</v>
      </c>
      <c r="AP10" s="52" t="n">
        <v>29702735027.001</v>
      </c>
      <c r="AQ10" s="52" t="n">
        <v>29575059025.7073</v>
      </c>
      <c r="AR10" s="52" t="n">
        <v>28823440556.7604</v>
      </c>
      <c r="AS10" s="52" t="n">
        <v>30675787255.7935</v>
      </c>
      <c r="AT10" s="52" t="n">
        <v>32097350797.9685</v>
      </c>
      <c r="AU10" s="52" t="n">
        <v>32847951432.6312</v>
      </c>
      <c r="AV10" s="52" t="n">
        <v>15244201373.4</v>
      </c>
      <c r="AW10" s="52"/>
      <c r="AX10" s="52"/>
    </row>
    <row r="11">
      <c r="A11" t="str">
        <f>L11</f>
      </c>
      <c r="L11" s="1" t="s">
        <v>839</v>
      </c>
      <c r="M11" s="52" t="n">
        <v>10691711493</v>
      </c>
      <c r="N11" s="52" t="n">
        <v>9519123712</v>
      </c>
      <c r="O11" s="52" t="n">
        <v>8611054026</v>
      </c>
      <c r="P11" s="52" t="n">
        <v>9546693472</v>
      </c>
      <c r="Q11" s="52" t="n">
        <v>7408709646</v>
      </c>
      <c r="R11" s="52" t="n">
        <v>9669502740</v>
      </c>
      <c r="S11" s="52" t="n">
        <v>7986152424</v>
      </c>
      <c r="T11" s="52" t="n">
        <v>10692887574</v>
      </c>
      <c r="U11" s="52" t="n">
        <v>11593416925</v>
      </c>
      <c r="V11" s="52" t="n">
        <v>10676588934</v>
      </c>
      <c r="W11" s="52" t="n">
        <v>9355821763</v>
      </c>
      <c r="X11" s="52" t="n">
        <v>12404327288</v>
      </c>
      <c r="Y11" s="52" t="n">
        <v>12695551342.9298</v>
      </c>
      <c r="Z11" s="52" t="n">
        <v>12672639055.0506</v>
      </c>
      <c r="AA11" s="52" t="n">
        <v>14842821715.2183</v>
      </c>
      <c r="AB11" s="52" t="n">
        <v>14040438232.1252</v>
      </c>
      <c r="AC11" s="52" t="n">
        <v>16819203914.1752</v>
      </c>
      <c r="AD11" s="52" t="n">
        <v>17253476229.614</v>
      </c>
      <c r="AE11" s="52" t="n">
        <v>19353690799.1401</v>
      </c>
      <c r="AF11" s="52" t="n">
        <v>21502362107.6503</v>
      </c>
      <c r="AG11" s="52" t="n">
        <v>17560432635.8953</v>
      </c>
      <c r="AH11" s="52" t="n">
        <v>28388643767.3702</v>
      </c>
      <c r="AI11" s="52" t="n">
        <v>23822792650.8337</v>
      </c>
      <c r="AJ11" s="52" t="n">
        <v>23148510363.5899</v>
      </c>
      <c r="AK11" s="52" t="n">
        <v>23827135602.909</v>
      </c>
      <c r="AL11" s="52" t="n">
        <v>21484151844.7643</v>
      </c>
      <c r="AM11" s="52" t="n">
        <v>24652199962.6787</v>
      </c>
      <c r="AN11" s="52" t="n">
        <v>27220706844.2556</v>
      </c>
      <c r="AO11" s="52" t="n">
        <v>31316882680.7664</v>
      </c>
      <c r="AP11" s="52" t="n">
        <v>33323312663.534</v>
      </c>
      <c r="AQ11" s="52" t="n">
        <v>40096800397.2507</v>
      </c>
      <c r="AR11" s="52" t="n">
        <v>32018368298.9107</v>
      </c>
      <c r="AS11" s="52" t="n">
        <v>34380659311.2719</v>
      </c>
      <c r="AT11" s="52" t="n">
        <v>40072133032.806</v>
      </c>
      <c r="AU11" s="52" t="n">
        <v>39149757367.4309</v>
      </c>
      <c r="AV11" s="52" t="n">
        <v>21335674092.63</v>
      </c>
      <c r="AW11" s="52"/>
      <c r="AX11" s="52"/>
    </row>
    <row r="12">
      <c r="A12" t="str">
        <f>L12</f>
      </c>
      <c r="L12" s="1" t="s">
        <v>840</v>
      </c>
      <c r="M12" s="52" t="n">
        <v>5255479000</v>
      </c>
      <c r="N12" s="52" t="n">
        <v>4690791000</v>
      </c>
      <c r="O12" s="52" t="n">
        <v>3262692007</v>
      </c>
      <c r="P12" s="52" t="n">
        <v>3841805266</v>
      </c>
      <c r="Q12" s="52" t="n">
        <v>3932350729</v>
      </c>
      <c r="R12" s="52" t="n">
        <v>3629776820</v>
      </c>
      <c r="S12" s="52" t="n">
        <v>3048311142</v>
      </c>
      <c r="T12" s="52" t="n">
        <v>5372020018</v>
      </c>
      <c r="U12" s="52" t="n">
        <v>4161150258</v>
      </c>
      <c r="V12" s="52" t="n">
        <v>4478025355</v>
      </c>
      <c r="W12" s="52" t="n">
        <v>3182752123</v>
      </c>
      <c r="X12" s="52" t="n">
        <v>4154315718</v>
      </c>
      <c r="Y12" s="52" t="n">
        <v>4493775536.64</v>
      </c>
      <c r="Z12" s="52" t="n">
        <v>5289484147.71</v>
      </c>
      <c r="AA12" s="52" t="n">
        <v>6278698516.1575</v>
      </c>
      <c r="AB12" s="52" t="n">
        <v>6522295831.15</v>
      </c>
      <c r="AC12" s="52" t="n">
        <v>8010484938.6197</v>
      </c>
      <c r="AD12" s="52" t="n">
        <v>8210408402.6981</v>
      </c>
      <c r="AE12" s="52" t="n">
        <v>9577508049.2441</v>
      </c>
      <c r="AF12" s="52" t="n">
        <v>10381035512.3811</v>
      </c>
      <c r="AG12" s="52" t="n">
        <v>9203473353.7473</v>
      </c>
      <c r="AH12" s="52" t="n">
        <v>10431151648.4688</v>
      </c>
      <c r="AI12" s="52" t="n">
        <v>10107315072.0074</v>
      </c>
      <c r="AJ12" s="52" t="n">
        <v>7735167706.6243</v>
      </c>
      <c r="AK12" s="52" t="n">
        <v>8004623908.5857</v>
      </c>
      <c r="AL12" s="52" t="n">
        <v>5981723226.965</v>
      </c>
      <c r="AM12" s="52" t="n">
        <v>6013852003.3234</v>
      </c>
      <c r="AN12" s="52" t="n">
        <v>6031120360.7928</v>
      </c>
      <c r="AO12" s="52" t="n">
        <v>5858469687.1801</v>
      </c>
      <c r="AP12" s="52" t="n">
        <v>7212921755.1126</v>
      </c>
      <c r="AQ12" s="52" t="n">
        <v>7323024505.8012</v>
      </c>
      <c r="AR12" s="52" t="n">
        <v>3626347428.9336</v>
      </c>
      <c r="AS12" s="52" t="n">
        <v>4637988234.9818</v>
      </c>
      <c r="AT12" s="52" t="n">
        <v>5131395923.0176</v>
      </c>
      <c r="AU12" s="52" t="n">
        <v>5926921767.09</v>
      </c>
      <c r="AV12" s="52" t="n">
        <v>1561775086.3</v>
      </c>
      <c r="AW12" s="52"/>
      <c r="AX12" s="52"/>
    </row>
    <row r="13">
      <c r="A13" t="str">
        <f>L13</f>
      </c>
      <c r="L13" s="1" t="s">
        <v>754</v>
      </c>
      <c r="M13" s="52"/>
      <c r="N13" s="52"/>
      <c r="O13" s="52"/>
      <c r="P13" s="52"/>
      <c r="Q13" s="52" t="n">
        <v>0</v>
      </c>
      <c r="R13" s="52" t="n">
        <v>4773197</v>
      </c>
      <c r="S13" s="52" t="n">
        <v>387836</v>
      </c>
      <c r="T13" s="52" t="n">
        <v>33893609.95</v>
      </c>
      <c r="U13" s="52" t="n">
        <v>13320</v>
      </c>
      <c r="V13" s="52" t="n">
        <v>31603156</v>
      </c>
      <c r="W13" s="52" t="n">
        <v>29503352.0086</v>
      </c>
      <c r="X13" s="52" t="n">
        <v>9825233.9423</v>
      </c>
      <c r="Y13" s="52" t="n">
        <v>84074351.1747</v>
      </c>
      <c r="Z13" s="52" t="n">
        <v>75741000.1801</v>
      </c>
      <c r="AA13" s="52" t="n">
        <v>7078195.786</v>
      </c>
      <c r="AB13" s="52" t="n">
        <v>3802636.12</v>
      </c>
      <c r="AC13" s="52" t="n">
        <v>110264977.8082</v>
      </c>
      <c r="AD13" s="52" t="n">
        <v>18047584.62</v>
      </c>
      <c r="AE13" s="52" t="n">
        <v>368043.2172</v>
      </c>
      <c r="AF13" s="52" t="n">
        <v>986168.1493</v>
      </c>
      <c r="AG13" s="52" t="n">
        <v>-253919.658</v>
      </c>
      <c r="AH13" s="52" t="n">
        <v>-140825.1013</v>
      </c>
      <c r="AI13" s="52" t="n">
        <v>-6477.8001</v>
      </c>
      <c r="AJ13" s="52" t="n">
        <v>-99723.1206</v>
      </c>
      <c r="AK13" s="52" t="n">
        <v>449040</v>
      </c>
      <c r="AL13" s="52" t="n">
        <v>30000</v>
      </c>
      <c r="AM13" s="52" t="n">
        <v>3581529.4309</v>
      </c>
      <c r="AN13" s="52" t="n">
        <v>31755</v>
      </c>
      <c r="AO13" s="52" t="n">
        <v>-212795.37</v>
      </c>
      <c r="AP13" s="52" t="n">
        <v>465885</v>
      </c>
      <c r="AQ13" s="52" t="n">
        <v>10000</v>
      </c>
      <c r="AR13" s="52" t="n">
        <v>386316</v>
      </c>
      <c r="AS13" s="52" t="n">
        <v>980919.7602</v>
      </c>
      <c r="AT13" s="52" t="n">
        <v>2471452.5331</v>
      </c>
      <c r="AU13" s="52" t="n">
        <v>2527052.94</v>
      </c>
      <c r="AV13" s="52" t="n">
        <v>2844018.11</v>
      </c>
      <c r="AW13" s="52"/>
      <c r="AX13" s="52"/>
    </row>
    <row r="14">
      <c r="A14" t="str">
        <f>L14</f>
      </c>
      <c r="L14" s="37" t="s">
        <v>755</v>
      </c>
      <c r="M14" s="52" t="str">
        <f>Sum(M2:M13)</f>
      </c>
      <c r="N14" s="52" t="str">
        <f>Sum(N2:N13)</f>
      </c>
      <c r="O14" s="52" t="str">
        <f>Sum(O2:O13)</f>
      </c>
      <c r="P14" s="52" t="str">
        <f>Sum(P2:P13)</f>
      </c>
      <c r="Q14" s="52" t="str">
        <f>Sum(Q2:Q13)</f>
      </c>
      <c r="R14" s="52" t="str">
        <f>Sum(R2:R13)</f>
      </c>
      <c r="S14" s="52" t="str">
        <f>Sum(S2:S13)</f>
      </c>
      <c r="T14" s="52" t="str">
        <f>Sum(T2:T13)</f>
      </c>
      <c r="U14" s="52" t="str">
        <f>Sum(U2:U13)</f>
      </c>
      <c r="V14" s="52" t="str">
        <f>Sum(V2:V13)</f>
      </c>
      <c r="W14" s="52" t="str">
        <f>Sum(W2:W13)</f>
      </c>
      <c r="X14" s="52" t="str">
        <f>Sum(X2:X13)</f>
      </c>
      <c r="Y14" s="52" t="str">
        <f>Sum(Y2:Y13)</f>
      </c>
      <c r="Z14" s="52" t="str">
        <f>Sum(Z2:Z13)</f>
      </c>
      <c r="AA14" s="52" t="str">
        <f>Sum(AA2:AA13)</f>
      </c>
      <c r="AB14" s="52" t="str">
        <f>Sum(AB2:AB13)</f>
      </c>
      <c r="AC14" s="52" t="str">
        <f>Sum(AC2:AC13)</f>
      </c>
      <c r="AD14" s="52" t="str">
        <f>Sum(AD2:AD13)</f>
      </c>
      <c r="AE14" s="52" t="str">
        <f>Sum(AE2:AE13)</f>
      </c>
      <c r="AF14" s="52" t="str">
        <f>Sum(AF2:AF13)</f>
      </c>
      <c r="AG14" s="52" t="str">
        <f>Sum(AG2:AG13)</f>
      </c>
      <c r="AH14" s="52" t="str">
        <f>Sum(AH2:AH13)</f>
      </c>
      <c r="AI14" s="52" t="str">
        <f>Sum(AI2:AI13)</f>
      </c>
      <c r="AJ14" s="52" t="str">
        <f>Sum(AJ2:AJ13)</f>
      </c>
      <c r="AK14" s="52" t="str">
        <f>Sum(AK2:AK13)</f>
      </c>
      <c r="AL14" s="52" t="str">
        <f>Sum(AL2:AL13)</f>
      </c>
      <c r="AM14" s="52" t="str">
        <f>Sum(AM2:AM13)</f>
      </c>
      <c r="AN14" s="52" t="str">
        <f>Sum(AN2:AN13)</f>
      </c>
      <c r="AO14" s="52" t="str">
        <f>Sum(AO2:AO13)</f>
      </c>
      <c r="AP14" s="52" t="str">
        <f>Sum(AP2:AP13)</f>
      </c>
      <c r="AQ14" s="52" t="str">
        <f>Sum(AQ2:AQ13)</f>
      </c>
      <c r="AR14" s="52" t="str">
        <f>Sum(AR2:AR13)</f>
      </c>
      <c r="AS14" s="52" t="str">
        <f>Sum(AS2:AS13)</f>
      </c>
      <c r="AT14" s="52" t="str">
        <f>Sum(AT2:AT13)</f>
      </c>
      <c r="AU14" s="52" t="str">
        <f>Sum(AU2:AU13)</f>
      </c>
      <c r="AV14" s="52" t="str">
        <f>Sum(AV2:AV13)</f>
      </c>
      <c r="AW14" s="52" t="str">
        <f>Sum(AW2:AW13)</f>
      </c>
      <c r="AX14" s="52"/>
    </row>
    <row r="15"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</row>
    <row r="16"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</row>
    <row r="17" ht="30" customHeight="1">
      <c r="A17" s="33" t="str">
        <f t="shared" ref="A17:A22" si="3">L17</f>
        <v>PlatformPortfolio</v>
      </c>
      <c r="B17" s="22" t="n">
        <f>AL17</f>
        <v>2015</v>
      </c>
      <c r="C17" s="12" t="n">
        <f t="shared" ref="C17:E22" si="4">AR17</f>
        <v>2021</v>
      </c>
      <c r="D17" s="12" t="n">
        <f t="shared" si="4"/>
        <v>2022</v>
      </c>
      <c r="E17" s="12" t="n">
        <f t="shared" si="4"/>
        <v>2023</v>
      </c>
      <c r="F17" s="12" t="str">
        <f>C17&amp;"-"&amp;$D17</f>
        <v>2021-2022</v>
      </c>
      <c r="G17" s="12" t="str">
        <f>B17&amp;"-"&amp;$D17</f>
        <v>2015-2022</v>
      </c>
      <c r="H17" s="12" t="str">
        <f>$E17&amp;"/"&amp;D17</f>
        <v>2023/2022</v>
      </c>
      <c r="I17" s="12" t="str">
        <f>"Share "&amp;AS17</f>
        <v>Share 2022</v>
      </c>
      <c r="J17" s="12" t="str">
        <f>"Share "&amp;AT17</f>
        <v>Share 2023</v>
      </c>
      <c r="K17" s="1"/>
      <c r="L17" s="11" t="str">
        <f>L1</f>
        <v>PlatformPortfolio</v>
      </c>
      <c r="M17" s="11" t="n">
        <f>M1+0</f>
        <v>1990</v>
      </c>
      <c r="N17" s="11" t="n">
        <f t="shared" ref="N17:AT17" si="5">N1+0</f>
        <v>1991</v>
      </c>
      <c r="O17" s="11" t="n">
        <f t="shared" si="5"/>
        <v>1992</v>
      </c>
      <c r="P17" s="11" t="n">
        <f t="shared" si="5"/>
        <v>1993</v>
      </c>
      <c r="Q17" s="11" t="n">
        <f t="shared" si="5"/>
        <v>1994</v>
      </c>
      <c r="R17" s="11" t="n">
        <f t="shared" si="5"/>
        <v>1995</v>
      </c>
      <c r="S17" s="11" t="n">
        <f t="shared" si="5"/>
        <v>1996</v>
      </c>
      <c r="T17" s="11" t="n">
        <f t="shared" si="5"/>
        <v>1997</v>
      </c>
      <c r="U17" s="11" t="n">
        <f t="shared" si="5"/>
        <v>1998</v>
      </c>
      <c r="V17" s="11" t="n">
        <f t="shared" si="5"/>
        <v>1999</v>
      </c>
      <c r="W17" s="11" t="n">
        <f t="shared" si="5"/>
        <v>2000</v>
      </c>
      <c r="X17" s="11" t="n">
        <f t="shared" si="5"/>
        <v>2001</v>
      </c>
      <c r="Y17" s="11" t="n">
        <f t="shared" si="5"/>
        <v>2002</v>
      </c>
      <c r="Z17" s="11" t="n">
        <f t="shared" si="5"/>
        <v>2003</v>
      </c>
      <c r="AA17" s="11" t="n">
        <f t="shared" si="5"/>
        <v>2004</v>
      </c>
      <c r="AB17" s="11" t="n">
        <f t="shared" si="5"/>
        <v>2005</v>
      </c>
      <c r="AC17" s="11" t="n">
        <f t="shared" si="5"/>
        <v>2006</v>
      </c>
      <c r="AD17" s="11" t="n">
        <f t="shared" si="5"/>
        <v>2007</v>
      </c>
      <c r="AE17" s="11" t="n">
        <f t="shared" si="5"/>
        <v>2008</v>
      </c>
      <c r="AF17" s="11" t="n">
        <f t="shared" si="5"/>
        <v>2009</v>
      </c>
      <c r="AG17" s="11" t="n">
        <f t="shared" si="5"/>
        <v>2010</v>
      </c>
      <c r="AH17" s="11" t="n">
        <f t="shared" si="5"/>
        <v>2011</v>
      </c>
      <c r="AI17" s="11" t="n">
        <f t="shared" si="5"/>
        <v>2012</v>
      </c>
      <c r="AJ17" s="11" t="n">
        <f t="shared" si="5"/>
        <v>2013</v>
      </c>
      <c r="AK17" s="11" t="n">
        <f t="shared" si="5"/>
        <v>2014</v>
      </c>
      <c r="AL17" s="11" t="n">
        <f t="shared" si="5"/>
        <v>2015</v>
      </c>
      <c r="AM17" s="11" t="n">
        <f t="shared" si="5"/>
        <v>2016</v>
      </c>
      <c r="AN17" s="11" t="n">
        <f t="shared" si="5"/>
        <v>2017</v>
      </c>
      <c r="AO17" s="11" t="n">
        <f t="shared" si="5"/>
        <v>2018</v>
      </c>
      <c r="AP17" s="11" t="n">
        <f t="shared" si="5"/>
        <v>2019</v>
      </c>
      <c r="AQ17" s="11" t="n">
        <f t="shared" si="5"/>
        <v>2020</v>
      </c>
      <c r="AR17" s="11" t="n">
        <f t="shared" si="5"/>
        <v>2021</v>
      </c>
      <c r="AS17" s="11" t="n">
        <f t="shared" si="5"/>
        <v>2022</v>
      </c>
      <c r="AT17" s="11" t="n">
        <f t="shared" si="5"/>
        <v>2023</v>
      </c>
    </row>
    <row r="18">
      <c r="A18" s="10" t="str">
        <f t="shared" si="3"/>
        <v>Aircraft</v>
      </c>
      <c r="B18" s="53" t="n">
        <f>AL18</f>
        <v>74055180861.272537</v>
      </c>
      <c r="C18" s="53" t="n">
        <f t="shared" si="4"/>
        <v>77326498357.008698</v>
      </c>
      <c r="D18" s="53" t="n">
        <f t="shared" si="4"/>
        <v>75113328740.932007</v>
      </c>
      <c r="E18" s="53" t="n">
        <f t="shared" si="4"/>
        <v>92514290246.604355</v>
      </c>
      <c r="F18" s="26" t="n">
        <f>(D18/C18)-1</f>
        <v>-2.8621102249564045E-2</v>
      </c>
      <c r="G18" s="25" t="n">
        <f>(D18/B18)-1</f>
        <v>1.4288640812878395E-2</v>
      </c>
      <c r="H18" s="26" t="n">
        <f>E18/D18</f>
        <v>1.2316627660809543</v>
      </c>
      <c r="I18" s="16" t="n">
        <f>AS34</f>
        <v>0.18121607817059324</v>
      </c>
      <c r="J18" s="16" t="n">
        <f t="shared" ref="J18:J30" si="6">AT34</f>
        <v>0.21259472017543316</v>
      </c>
      <c r="K18" s="25"/>
      <c r="L18" s="21" t="str">
        <f>L2</f>
        <v>Aircraft</v>
      </c>
      <c r="M18" s="3" t="n">
        <f t="shared" ref="M18:AT18" si="7">IF(M2="","",M2/VLOOKUP(M$17,deflator,2,FALSE))</f>
        <v>61574219146.101059</v>
      </c>
      <c r="N18" s="3" t="n">
        <f t="shared" si="7"/>
        <v>58557064802.447716</v>
      </c>
      <c r="O18" s="3" t="n">
        <f t="shared" si="7"/>
        <v>56801379064.558784</v>
      </c>
      <c r="P18" s="3" t="n">
        <f t="shared" si="7"/>
        <v>54729508899.597862</v>
      </c>
      <c r="Q18" s="3" t="n">
        <f t="shared" si="7"/>
        <v>54688352602.180893</v>
      </c>
      <c r="R18" s="3" t="n">
        <f t="shared" si="7"/>
        <v>47012064374.504341</v>
      </c>
      <c r="S18" s="3" t="n">
        <f t="shared" si="7"/>
        <v>49656147326.040527</v>
      </c>
      <c r="T18" s="3" t="n">
        <f t="shared" si="7"/>
        <v>42152791540.170044</v>
      </c>
      <c r="U18" s="3" t="n">
        <f t="shared" si="7"/>
        <v>44303062515.065346</v>
      </c>
      <c r="V18" s="3" t="n">
        <f t="shared" si="7"/>
        <v>45432730399.185997</v>
      </c>
      <c r="W18" s="3" t="n">
        <f t="shared" si="7"/>
        <v>57229704583.843918</v>
      </c>
      <c r="X18" s="3" t="n">
        <f t="shared" si="7"/>
        <v>56981386574.146477</v>
      </c>
      <c r="Y18" s="3" t="n">
        <f t="shared" si="7"/>
        <v>60605873256.184708</v>
      </c>
      <c r="Z18" s="3" t="n">
        <f t="shared" si="7"/>
        <v>75041449361.931244</v>
      </c>
      <c r="AA18" s="3" t="n">
        <f t="shared" si="7"/>
        <v>71104675168.364441</v>
      </c>
      <c r="AB18" s="3" t="n">
        <f t="shared" si="7"/>
        <v>68259746045.123016</v>
      </c>
      <c r="AC18" s="3" t="n">
        <f t="shared" si="7"/>
        <v>75461502414.63092</v>
      </c>
      <c r="AD18" s="3" t="n">
        <f t="shared" si="7"/>
        <v>82305746900.597885</v>
      </c>
      <c r="AE18" s="3" t="n">
        <f t="shared" si="7"/>
        <v>88948971337.983154</v>
      </c>
      <c r="AF18" s="3" t="n">
        <f t="shared" si="7"/>
        <v>86895594154.187683</v>
      </c>
      <c r="AG18" s="3" t="n">
        <f t="shared" si="7"/>
        <v>83201835110.036865</v>
      </c>
      <c r="AH18" s="3" t="n">
        <f t="shared" si="7"/>
        <v>90154410694.612427</v>
      </c>
      <c r="AI18" s="3" t="n">
        <f t="shared" si="7"/>
        <v>98414556517.821228</v>
      </c>
      <c r="AJ18" s="3" t="n">
        <f t="shared" si="7"/>
        <v>90999568736.990692</v>
      </c>
      <c r="AK18" s="3" t="n">
        <f t="shared" si="7"/>
        <v>70622542742.942719</v>
      </c>
      <c r="AL18" s="3" t="n">
        <f t="shared" si="7"/>
        <v>74055180861.272537</v>
      </c>
      <c r="AM18" s="3" t="n">
        <f t="shared" si="7"/>
        <v>89912289902.019592</v>
      </c>
      <c r="AN18" s="3" t="n">
        <f t="shared" si="7"/>
        <v>100874262034.84833</v>
      </c>
      <c r="AO18" s="3" t="n">
        <f t="shared" si="7"/>
        <v>95210737217.026398</v>
      </c>
      <c r="AP18" s="3" t="n">
        <f t="shared" si="7"/>
        <v>100825627754.52849</v>
      </c>
      <c r="AQ18" s="3" t="n">
        <f t="shared" si="7"/>
        <v>116395171745.77002</v>
      </c>
      <c r="AR18" s="3" t="n">
        <f t="shared" si="7"/>
        <v>77326498357.008698</v>
      </c>
      <c r="AS18" s="3" t="n">
        <f t="shared" si="7"/>
        <v>75113328740.932007</v>
      </c>
      <c r="AT18" s="3" t="n">
        <f t="shared" si="7"/>
        <v>92514290246.604355</v>
      </c>
    </row>
    <row r="19">
      <c r="A19" s="10" t="str">
        <f t="shared" si="3"/>
        <v>Electronics, Comms, &amp; Sensors</v>
      </c>
      <c r="B19" s="53" t="n">
        <f t="shared" ref="B19:B22" si="8">AL19</f>
        <v>47447095557.595856</v>
      </c>
      <c r="C19" s="53" t="n">
        <f t="shared" si="4"/>
        <v>53205162046.59436</v>
      </c>
      <c r="D19" s="53" t="n">
        <f t="shared" si="4"/>
        <v>53590708782.943703</v>
      </c>
      <c r="E19" s="53" t="n">
        <f t="shared" si="4"/>
        <v>53770366453.944313</v>
      </c>
      <c r="F19" s="26" t="n">
        <f t="shared" ref="F19:F22" si="9">(D19/C19)-1</f>
        <v>7.2464159776770565E-3</v>
      </c>
      <c r="G19" s="25" t="n">
        <f t="shared" ref="G19:G22" si="10">(D19/B19)-1</f>
        <v>0.12948344157104708</v>
      </c>
      <c r="H19" s="26" t="n">
        <f t="shared" ref="H19:H22" si="11">E19/D19</f>
        <v>1.0033524033378298</v>
      </c>
      <c r="I19" s="16" t="n">
        <f t="shared" ref="I19:I30" si="12">AS35</f>
        <v>0.12929127539431323</v>
      </c>
      <c r="J19" s="16" t="n">
        <f t="shared" si="6"/>
        <v>0.12356248942229077</v>
      </c>
      <c r="K19" s="25"/>
      <c r="L19" s="21" t="str">
        <f t="shared" ref="L19:L30" si="13">L3</f>
        <v>Electronics, Comms, &amp; Sensors</v>
      </c>
      <c r="M19" s="3" t="n">
        <f t="shared" ref="M19:AT19" si="14">IF(M3="","",M3/VLOOKUP(M$17,deflator,2,FALSE))</f>
        <v>39159221227.334808</v>
      </c>
      <c r="N19" s="3" t="n">
        <f t="shared" si="14"/>
        <v>37075841095.000999</v>
      </c>
      <c r="O19" s="3" t="n">
        <f t="shared" si="14"/>
        <v>36294366444.878708</v>
      </c>
      <c r="P19" s="3" t="n">
        <f t="shared" si="14"/>
        <v>33369645404.352024</v>
      </c>
      <c r="Q19" s="3" t="n">
        <f t="shared" si="14"/>
        <v>31587983747.947567</v>
      </c>
      <c r="R19" s="3" t="n">
        <f t="shared" si="14"/>
        <v>32767823423.566254</v>
      </c>
      <c r="S19" s="3" t="n">
        <f t="shared" si="14"/>
        <v>31286645512.571953</v>
      </c>
      <c r="T19" s="3" t="n">
        <f t="shared" si="14"/>
        <v>31154027060.906292</v>
      </c>
      <c r="U19" s="3" t="n">
        <f t="shared" si="14"/>
        <v>29189360890.871941</v>
      </c>
      <c r="V19" s="3" t="n">
        <f t="shared" si="14"/>
        <v>32280454746.276798</v>
      </c>
      <c r="W19" s="3" t="n">
        <f t="shared" si="14"/>
        <v>33527491194.08041</v>
      </c>
      <c r="X19" s="3" t="n">
        <f t="shared" si="14"/>
        <v>35314540650.257339</v>
      </c>
      <c r="Y19" s="3" t="n">
        <f t="shared" si="14"/>
        <v>40071632226.978935</v>
      </c>
      <c r="Z19" s="3" t="n">
        <f t="shared" si="14"/>
        <v>47967516257.838058</v>
      </c>
      <c r="AA19" s="3" t="n">
        <f t="shared" si="14"/>
        <v>55828142728.097481</v>
      </c>
      <c r="AB19" s="3" t="n">
        <f t="shared" si="14"/>
        <v>60970223744.04203</v>
      </c>
      <c r="AC19" s="3" t="n">
        <f t="shared" si="14"/>
        <v>63199202019.978439</v>
      </c>
      <c r="AD19" s="3" t="n">
        <f t="shared" si="14"/>
        <v>71379763891.870377</v>
      </c>
      <c r="AE19" s="3" t="n">
        <f t="shared" si="14"/>
        <v>75918269595.883118</v>
      </c>
      <c r="AF19" s="3" t="n">
        <f t="shared" si="14"/>
        <v>73028765970.345032</v>
      </c>
      <c r="AG19" s="3" t="n">
        <f t="shared" si="14"/>
        <v>73410069405.711792</v>
      </c>
      <c r="AH19" s="3" t="n">
        <f t="shared" si="14"/>
        <v>67244939518.493645</v>
      </c>
      <c r="AI19" s="3" t="n">
        <f t="shared" si="14"/>
        <v>62510956202.645874</v>
      </c>
      <c r="AJ19" s="3" t="n">
        <f t="shared" si="14"/>
        <v>51415253750.213882</v>
      </c>
      <c r="AK19" s="3" t="n">
        <f t="shared" si="14"/>
        <v>49683729068.470314</v>
      </c>
      <c r="AL19" s="3" t="n">
        <f t="shared" si="14"/>
        <v>47447095557.595856</v>
      </c>
      <c r="AM19" s="3" t="n">
        <f t="shared" si="14"/>
        <v>51571896527.311089</v>
      </c>
      <c r="AN19" s="3" t="n">
        <f t="shared" si="14"/>
        <v>53626154774.414886</v>
      </c>
      <c r="AO19" s="3" t="n">
        <f t="shared" si="14"/>
        <v>58194501970.041016</v>
      </c>
      <c r="AP19" s="3" t="n">
        <f t="shared" si="14"/>
        <v>61588066384.552559</v>
      </c>
      <c r="AQ19" s="3" t="n">
        <f t="shared" si="14"/>
        <v>61200021920.569908</v>
      </c>
      <c r="AR19" s="3" t="n">
        <f t="shared" si="14"/>
        <v>53205162046.59436</v>
      </c>
      <c r="AS19" s="3" t="n">
        <f t="shared" si="14"/>
        <v>53590708782.943703</v>
      </c>
      <c r="AT19" s="3" t="n">
        <f t="shared" si="14"/>
        <v>53770366453.944313</v>
      </c>
    </row>
    <row r="20">
      <c r="A20" s="10" t="str">
        <f t="shared" si="3"/>
        <v>Facilities and Construction</v>
      </c>
      <c r="B20" s="53" t="n">
        <f t="shared" si="8"/>
        <v>45687979487.714485</v>
      </c>
      <c r="C20" s="53" t="n">
        <f t="shared" si="4"/>
        <v>54786814794.752235</v>
      </c>
      <c r="D20" s="53" t="n">
        <f t="shared" si="4"/>
        <v>57327011847.109398</v>
      </c>
      <c r="E20" s="53" t="n">
        <f t="shared" si="4"/>
        <v>62046354354.088882</v>
      </c>
      <c r="F20" s="26" t="n">
        <f t="shared" si="9"/>
        <v>4.6365116531660089E-2</v>
      </c>
      <c r="G20" s="25" t="n">
        <f t="shared" si="10"/>
        <v>0.25475042866635533</v>
      </c>
      <c r="H20" s="26" t="n">
        <f t="shared" si="11"/>
        <v>1.0823231903237156</v>
      </c>
      <c r="I20" s="16" t="n">
        <f t="shared" si="12"/>
        <v>0.13830536383233386</v>
      </c>
      <c r="J20" s="16" t="n">
        <f t="shared" si="6"/>
        <v>0.14258043061944634</v>
      </c>
      <c r="K20" s="25"/>
      <c r="L20" s="21" t="str">
        <f t="shared" si="13"/>
        <v>Facilities and Construction</v>
      </c>
      <c r="M20" s="3" t="n">
        <f t="shared" ref="M20:AT20" si="15">IF(M4="","",M4/VLOOKUP(M$17,deflator,2,FALSE))</f>
        <v>24214566738.898132</v>
      </c>
      <c r="N20" s="3" t="n">
        <f t="shared" si="15"/>
        <v>35489211630.433464</v>
      </c>
      <c r="O20" s="3" t="n">
        <f t="shared" si="15"/>
        <v>33060305718.197456</v>
      </c>
      <c r="P20" s="3" t="n">
        <f t="shared" si="15"/>
        <v>31423990993.4659</v>
      </c>
      <c r="Q20" s="3" t="n">
        <f t="shared" si="15"/>
        <v>36401261590.156601</v>
      </c>
      <c r="R20" s="3" t="n">
        <f t="shared" si="15"/>
        <v>35305115235.925499</v>
      </c>
      <c r="S20" s="3" t="n">
        <f t="shared" si="15"/>
        <v>34903150795.61853</v>
      </c>
      <c r="T20" s="3" t="n">
        <f t="shared" si="15"/>
        <v>34202156353.764755</v>
      </c>
      <c r="U20" s="3" t="n">
        <f t="shared" si="15"/>
        <v>32671693107.257439</v>
      </c>
      <c r="V20" s="3" t="n">
        <f t="shared" si="15"/>
        <v>33985149527.847115</v>
      </c>
      <c r="W20" s="3" t="n">
        <f t="shared" si="15"/>
        <v>33607071625.61105</v>
      </c>
      <c r="X20" s="3" t="n">
        <f t="shared" si="15"/>
        <v>36386532099.619484</v>
      </c>
      <c r="Y20" s="3" t="n">
        <f t="shared" si="15"/>
        <v>40474583671.501091</v>
      </c>
      <c r="Z20" s="3" t="n">
        <f t="shared" si="15"/>
        <v>52491467063.208412</v>
      </c>
      <c r="AA20" s="3" t="n">
        <f t="shared" si="15"/>
        <v>53107535728.912544</v>
      </c>
      <c r="AB20" s="3" t="n">
        <f t="shared" si="15"/>
        <v>57111223115.178818</v>
      </c>
      <c r="AC20" s="3" t="n">
        <f t="shared" si="15"/>
        <v>63684285308.649826</v>
      </c>
      <c r="AD20" s="3" t="n">
        <f t="shared" si="15"/>
        <v>62865701445.919296</v>
      </c>
      <c r="AE20" s="3" t="n">
        <f t="shared" si="15"/>
        <v>76368214261.650879</v>
      </c>
      <c r="AF20" s="3" t="n">
        <f t="shared" si="15"/>
        <v>69229255045.736069</v>
      </c>
      <c r="AG20" s="3" t="n">
        <f t="shared" si="15"/>
        <v>80110872032.97554</v>
      </c>
      <c r="AH20" s="3" t="n">
        <f t="shared" si="15"/>
        <v>69993994528.809311</v>
      </c>
      <c r="AI20" s="3" t="n">
        <f t="shared" si="15"/>
        <v>61715755082.198059</v>
      </c>
      <c r="AJ20" s="3" t="n">
        <f t="shared" si="15"/>
        <v>48825144459.251221</v>
      </c>
      <c r="AK20" s="3" t="n">
        <f t="shared" si="15"/>
        <v>51203398063.673744</v>
      </c>
      <c r="AL20" s="3" t="n">
        <f t="shared" si="15"/>
        <v>45687979487.714485</v>
      </c>
      <c r="AM20" s="3" t="n">
        <f t="shared" si="15"/>
        <v>45834476147.369812</v>
      </c>
      <c r="AN20" s="3" t="n">
        <f t="shared" si="15"/>
        <v>44955565207.77652</v>
      </c>
      <c r="AO20" s="3" t="n">
        <f t="shared" si="15"/>
        <v>53618832958.555923</v>
      </c>
      <c r="AP20" s="3" t="n">
        <f t="shared" si="15"/>
        <v>58329591784.834595</v>
      </c>
      <c r="AQ20" s="3" t="n">
        <f t="shared" si="15"/>
        <v>66524399867.691605</v>
      </c>
      <c r="AR20" s="3" t="n">
        <f t="shared" si="15"/>
        <v>54786814794.752235</v>
      </c>
      <c r="AS20" s="3" t="n">
        <f t="shared" si="15"/>
        <v>57327011847.109398</v>
      </c>
      <c r="AT20" s="3" t="n">
        <f t="shared" si="15"/>
        <v>62046354354.088882</v>
      </c>
    </row>
    <row r="21">
      <c r="A21" s="10" t="str">
        <f t="shared" si="3"/>
        <v>Land Vehicles</v>
      </c>
      <c r="B21" s="53" t="n">
        <f t="shared" si="8"/>
        <v>8989519977.072464</v>
      </c>
      <c r="C21" s="53" t="n">
        <f t="shared" si="4"/>
        <v>10380147390.581554</v>
      </c>
      <c r="D21" s="53" t="n">
        <f t="shared" si="4"/>
        <v>10755277204.8675</v>
      </c>
      <c r="E21" s="53" t="n">
        <f t="shared" si="4"/>
        <v>13810777221.553444</v>
      </c>
      <c r="F21" s="26" t="n">
        <f t="shared" si="9"/>
        <v>3.6139160666092351E-2</v>
      </c>
      <c r="G21" s="25" t="n">
        <f t="shared" si="10"/>
        <v>0.19642397283709845</v>
      </c>
      <c r="H21" s="26" t="n">
        <f t="shared" si="11"/>
        <v>1.2840930976007872</v>
      </c>
      <c r="I21" s="16" t="n">
        <f t="shared" si="12"/>
        <v>2.5947846905120198E-2</v>
      </c>
      <c r="J21" s="16" t="n">
        <f t="shared" si="6"/>
        <v>3.1736700470759618E-2</v>
      </c>
      <c r="K21" s="25"/>
      <c r="L21" s="21" t="str">
        <f t="shared" si="13"/>
        <v>Land Vehicles</v>
      </c>
      <c r="M21" s="3" t="n">
        <f t="shared" ref="M21:AT21" si="16">IF(M5="","",M5/VLOOKUP(M$17,deflator,2,FALSE))</f>
        <v>8496761048.0017824</v>
      </c>
      <c r="N21" s="3" t="n">
        <f t="shared" si="16"/>
        <v>12481647125.48242</v>
      </c>
      <c r="O21" s="3" t="n">
        <f t="shared" si="16"/>
        <v>7801467311.0453205</v>
      </c>
      <c r="P21" s="3" t="n">
        <f t="shared" si="16"/>
        <v>8042332737.8585825</v>
      </c>
      <c r="Q21" s="3" t="n">
        <f t="shared" si="16"/>
        <v>6479188748.0553226</v>
      </c>
      <c r="R21" s="3" t="n">
        <f t="shared" si="16"/>
        <v>5432109078.7952795</v>
      </c>
      <c r="S21" s="3" t="n">
        <f t="shared" si="16"/>
        <v>6329626008.3948431</v>
      </c>
      <c r="T21" s="3" t="n">
        <f t="shared" si="16"/>
        <v>6175858018.889226</v>
      </c>
      <c r="U21" s="3" t="n">
        <f t="shared" si="16"/>
        <v>4682923414.7345123</v>
      </c>
      <c r="V21" s="3" t="n">
        <f t="shared" si="16"/>
        <v>5785017364.1883469</v>
      </c>
      <c r="W21" s="3" t="n">
        <f t="shared" si="16"/>
        <v>5487450607.6074028</v>
      </c>
      <c r="X21" s="3" t="n">
        <f t="shared" si="16"/>
        <v>5202187800.9327898</v>
      </c>
      <c r="Y21" s="3" t="n">
        <f t="shared" si="16"/>
        <v>7430565472.9652891</v>
      </c>
      <c r="Z21" s="3" t="n">
        <f t="shared" si="16"/>
        <v>14692106430.67473</v>
      </c>
      <c r="AA21" s="3" t="n">
        <f t="shared" si="16"/>
        <v>12711240752.528437</v>
      </c>
      <c r="AB21" s="3" t="n">
        <f t="shared" si="16"/>
        <v>22032729785.285828</v>
      </c>
      <c r="AC21" s="3" t="n">
        <f t="shared" si="16"/>
        <v>22554381644.539261</v>
      </c>
      <c r="AD21" s="3" t="n">
        <f t="shared" si="16"/>
        <v>38373128414.38932</v>
      </c>
      <c r="AE21" s="3" t="n">
        <f t="shared" si="16"/>
        <v>52996883518.773216</v>
      </c>
      <c r="AF21" s="3" t="n">
        <f t="shared" si="16"/>
        <v>38051010673.686272</v>
      </c>
      <c r="AG21" s="3" t="n">
        <f t="shared" si="16"/>
        <v>33140317985.34457</v>
      </c>
      <c r="AH21" s="3" t="n">
        <f t="shared" si="16"/>
        <v>25104182140.379528</v>
      </c>
      <c r="AI21" s="3" t="n">
        <f t="shared" si="16"/>
        <v>13636699201.132317</v>
      </c>
      <c r="AJ21" s="3" t="n">
        <f t="shared" si="16"/>
        <v>9241341227.7333317</v>
      </c>
      <c r="AK21" s="3" t="n">
        <f t="shared" si="16"/>
        <v>7066665811.5673494</v>
      </c>
      <c r="AL21" s="3" t="n">
        <f t="shared" si="16"/>
        <v>8989519977.072464</v>
      </c>
      <c r="AM21" s="3" t="n">
        <f t="shared" si="16"/>
        <v>8740081410.0941925</v>
      </c>
      <c r="AN21" s="3" t="n">
        <f t="shared" si="16"/>
        <v>9629493928.0344143</v>
      </c>
      <c r="AO21" s="3" t="n">
        <f t="shared" si="16"/>
        <v>14488721283.495415</v>
      </c>
      <c r="AP21" s="3" t="n">
        <f t="shared" si="16"/>
        <v>14466467605.981047</v>
      </c>
      <c r="AQ21" s="3" t="n">
        <f t="shared" si="16"/>
        <v>12990507721.417185</v>
      </c>
      <c r="AR21" s="3" t="n">
        <f t="shared" si="16"/>
        <v>10380147390.581554</v>
      </c>
      <c r="AS21" s="3" t="n">
        <f t="shared" si="16"/>
        <v>10755277204.8675</v>
      </c>
      <c r="AT21" s="3" t="n">
        <f t="shared" si="16"/>
        <v>13810777221.553444</v>
      </c>
    </row>
    <row r="22">
      <c r="A22" s="10" t="str">
        <f t="shared" si="3"/>
        <v>Missile Defense</v>
      </c>
      <c r="B22" s="53" t="n">
        <f t="shared" si="8"/>
        <v>11252605037.263334</v>
      </c>
      <c r="C22" s="53" t="n">
        <f t="shared" si="4"/>
        <v>12936270992.702202</v>
      </c>
      <c r="D22" s="46" t="n">
        <f t="shared" si="4"/>
        <v>13817290467.525</v>
      </c>
      <c r="E22" s="53" t="n">
        <f t="shared" si="4"/>
        <v>11985245369.589903</v>
      </c>
      <c r="F22" s="5" t="n">
        <f t="shared" si="9"/>
        <v>6.8104593303573546E-2</v>
      </c>
      <c r="G22" s="25" t="n">
        <f t="shared" si="10"/>
        <v>0.2279192615193224</v>
      </c>
      <c r="H22" s="26" t="n">
        <f t="shared" si="11"/>
        <v>0.86740923611318865</v>
      </c>
      <c r="I22" s="16" t="n">
        <f t="shared" si="12"/>
        <v>3.3335164762899501E-2</v>
      </c>
      <c r="J22" s="16" t="n">
        <f t="shared" si="6"/>
        <v>2.7541689816675569E-2</v>
      </c>
      <c r="K22" s="25"/>
      <c r="L22" s="21" t="str">
        <f t="shared" si="13"/>
        <v>Missile Defense</v>
      </c>
      <c r="M22" s="3" t="n">
        <f t="shared" ref="M22:AT22" si="17">IF(M6="","",M6/VLOOKUP(M$17,deflator,2,FALSE))</f>
        <v>6032822140.0156631</v>
      </c>
      <c r="N22" s="3" t="n">
        <f t="shared" si="17"/>
        <v>9990757469.1617203</v>
      </c>
      <c r="O22" s="3" t="n">
        <f t="shared" si="17"/>
        <v>7336657438.4778309</v>
      </c>
      <c r="P22" s="3" t="n">
        <f t="shared" si="17"/>
        <v>9130873892.2600651</v>
      </c>
      <c r="Q22" s="3" t="n">
        <f t="shared" si="17"/>
        <v>7679140602.4776936</v>
      </c>
      <c r="R22" s="3" t="n">
        <f t="shared" si="17"/>
        <v>6112165700.2051973</v>
      </c>
      <c r="S22" s="3" t="n">
        <f t="shared" si="17"/>
        <v>6393941560.3542337</v>
      </c>
      <c r="T22" s="3" t="n">
        <f t="shared" si="17"/>
        <v>6784225907.7746811</v>
      </c>
      <c r="U22" s="3" t="n">
        <f t="shared" si="17"/>
        <v>6016289806.1540356</v>
      </c>
      <c r="V22" s="3" t="n">
        <f t="shared" si="17"/>
        <v>6045865409.8292971</v>
      </c>
      <c r="W22" s="3" t="n">
        <f t="shared" si="17"/>
        <v>4848869081.8696394</v>
      </c>
      <c r="X22" s="3" t="n">
        <f t="shared" si="17"/>
        <v>5307092982.4086943</v>
      </c>
      <c r="Y22" s="3" t="n">
        <f t="shared" si="17"/>
        <v>7340234282.0495338</v>
      </c>
      <c r="Z22" s="3" t="n">
        <f t="shared" si="17"/>
        <v>7674708301.5229025</v>
      </c>
      <c r="AA22" s="3" t="n">
        <f t="shared" si="17"/>
        <v>8913906509.0677872</v>
      </c>
      <c r="AB22" s="3" t="n">
        <f t="shared" si="17"/>
        <v>9373227968.9128246</v>
      </c>
      <c r="AC22" s="3" t="n">
        <f t="shared" si="17"/>
        <v>9455904248.6044426</v>
      </c>
      <c r="AD22" s="3" t="n">
        <f t="shared" si="17"/>
        <v>11305963554.771526</v>
      </c>
      <c r="AE22" s="3" t="n">
        <f t="shared" si="17"/>
        <v>11679538857.978008</v>
      </c>
      <c r="AF22" s="3" t="n">
        <f t="shared" si="17"/>
        <v>13855427183.858551</v>
      </c>
      <c r="AG22" s="3" t="n">
        <f t="shared" si="17"/>
        <v>13792195770.239588</v>
      </c>
      <c r="AH22" s="3" t="n">
        <f t="shared" si="17"/>
        <v>13991221655.207479</v>
      </c>
      <c r="AI22" s="3" t="n">
        <f t="shared" si="17"/>
        <v>14329817570.896286</v>
      </c>
      <c r="AJ22" s="3" t="n">
        <f t="shared" si="17"/>
        <v>13387711443.580627</v>
      </c>
      <c r="AK22" s="3" t="n">
        <f t="shared" si="17"/>
        <v>10332934647.685165</v>
      </c>
      <c r="AL22" s="3" t="n">
        <f t="shared" si="17"/>
        <v>11252605037.263334</v>
      </c>
      <c r="AM22" s="3" t="n">
        <f t="shared" si="17"/>
        <v>11879057613.577915</v>
      </c>
      <c r="AN22" s="3" t="n">
        <f t="shared" si="17"/>
        <v>10088309922.560448</v>
      </c>
      <c r="AO22" s="3" t="n">
        <f t="shared" si="17"/>
        <v>15332495553.864124</v>
      </c>
      <c r="AP22" s="3" t="n">
        <f t="shared" si="17"/>
        <v>16611210649.136841</v>
      </c>
      <c r="AQ22" s="54" t="n">
        <f t="shared" si="17"/>
        <v>21407267121.900928</v>
      </c>
      <c r="AR22" s="3" t="n">
        <f t="shared" si="17"/>
        <v>12936270992.702202</v>
      </c>
      <c r="AS22" s="3" t="n">
        <f t="shared" si="17"/>
        <v>13817290467.525</v>
      </c>
      <c r="AT22" s="3" t="n">
        <f t="shared" si="17"/>
        <v>11985245369.589903</v>
      </c>
    </row>
    <row r="23">
      <c r="A23" s="10" t="str">
        <f t="shared" ref="A23:A30" si="18">L23</f>
        <v>Ordnance and Missiles</v>
      </c>
      <c r="B23" s="53" t="n">
        <f t="shared" ref="B23:B30" si="19">AL23</f>
        <v>16000219703.235466</v>
      </c>
      <c r="C23" s="53" t="n">
        <f t="shared" ref="C23:C30" si="20">AR23</f>
        <v>23563116974.945808</v>
      </c>
      <c r="D23" s="46" t="n">
        <f t="shared" ref="D23:D30" si="21">AS23</f>
        <v>20518244524.0434</v>
      </c>
      <c r="E23" s="46" t="n">
        <f t="shared" ref="E23:E30" si="22">AT23</f>
        <v>32531381320.591919</v>
      </c>
      <c r="F23" s="5" t="n">
        <f t="shared" ref="F23:F30" si="23">(D23/C23)-1</f>
        <v>-0.12922197237911948</v>
      </c>
      <c r="G23" s="25" t="n">
        <f t="shared" ref="G23:G30" si="24">(D23/B23)-1</f>
        <v>0.28237267391361676</v>
      </c>
      <c r="H23" s="5" t="n">
        <f t="shared" ref="H23:H30" si="25">E23/D23</f>
        <v>1.5854856044078944</v>
      </c>
      <c r="I23" s="16" t="n">
        <f>E23/C23</f>
        <v>1.380606027427606</v>
      </c>
      <c r="J23" s="16" t="n">
        <f t="shared" si="6"/>
        <v>7.475601758751424E-2</v>
      </c>
      <c r="K23" s="25"/>
      <c r="L23" s="21" t="str">
        <f t="shared" si="13"/>
        <v>Ordnance and Missiles</v>
      </c>
      <c r="M23" s="3" t="n">
        <f t="shared" ref="M23:AT23" si="26">IF(M7="","",M7/VLOOKUP(M$17,deflator,2,FALSE))</f>
        <v>22521272714.328114</v>
      </c>
      <c r="N23" s="3" t="n">
        <f t="shared" si="26"/>
        <v>28467781065.670673</v>
      </c>
      <c r="O23" s="3" t="n">
        <f t="shared" si="26"/>
        <v>25209506559.790302</v>
      </c>
      <c r="P23" s="3" t="n">
        <f t="shared" si="26"/>
        <v>20443265377.561279</v>
      </c>
      <c r="Q23" s="3" t="n">
        <f t="shared" si="26"/>
        <v>15276697121.496216</v>
      </c>
      <c r="R23" s="3" t="n">
        <f t="shared" si="26"/>
        <v>14978464116.906574</v>
      </c>
      <c r="S23" s="3" t="n">
        <f t="shared" si="26"/>
        <v>15173276336.52277</v>
      </c>
      <c r="T23" s="3" t="n">
        <f t="shared" si="26"/>
        <v>13581379410.944469</v>
      </c>
      <c r="U23" s="3" t="n">
        <f t="shared" si="26"/>
        <v>14412955191.778114</v>
      </c>
      <c r="V23" s="3" t="n">
        <f t="shared" si="26"/>
        <v>15111299548.317213</v>
      </c>
      <c r="W23" s="3" t="n">
        <f t="shared" si="26"/>
        <v>14026802467.282799</v>
      </c>
      <c r="X23" s="3" t="n">
        <f t="shared" si="26"/>
        <v>14387811670.518351</v>
      </c>
      <c r="Y23" s="3" t="n">
        <f t="shared" si="26"/>
        <v>19193136187.979816</v>
      </c>
      <c r="Z23" s="3" t="n">
        <f t="shared" si="26"/>
        <v>20683722929.804211</v>
      </c>
      <c r="AA23" s="3" t="n">
        <f t="shared" si="26"/>
        <v>20963778883.349567</v>
      </c>
      <c r="AB23" s="3" t="n">
        <f t="shared" si="26"/>
        <v>21424618194.841221</v>
      </c>
      <c r="AC23" s="3" t="n">
        <f t="shared" si="26"/>
        <v>21008087254.818909</v>
      </c>
      <c r="AD23" s="3" t="n">
        <f t="shared" si="26"/>
        <v>24422124686.592831</v>
      </c>
      <c r="AE23" s="3" t="n">
        <f t="shared" si="26"/>
        <v>25601964637.378498</v>
      </c>
      <c r="AF23" s="3" t="n">
        <f t="shared" si="26"/>
        <v>23641455221.287216</v>
      </c>
      <c r="AG23" s="3" t="n">
        <f t="shared" si="26"/>
        <v>21825869111.1642</v>
      </c>
      <c r="AH23" s="3" t="n">
        <f t="shared" si="26"/>
        <v>19781379695.182354</v>
      </c>
      <c r="AI23" s="3" t="n">
        <f t="shared" si="26"/>
        <v>19745872239.354103</v>
      </c>
      <c r="AJ23" s="3" t="n">
        <f t="shared" si="26"/>
        <v>16183537443.316336</v>
      </c>
      <c r="AK23" s="3" t="n">
        <f t="shared" si="26"/>
        <v>15259430299.08836</v>
      </c>
      <c r="AL23" s="3" t="n">
        <f t="shared" si="26"/>
        <v>16000219703.235466</v>
      </c>
      <c r="AM23" s="3" t="n">
        <f t="shared" si="26"/>
        <v>19529665755.280392</v>
      </c>
      <c r="AN23" s="3" t="n">
        <f t="shared" si="26"/>
        <v>21090957667.380295</v>
      </c>
      <c r="AO23" s="3" t="n">
        <f t="shared" si="26"/>
        <v>24748349325.814251</v>
      </c>
      <c r="AP23" s="3" t="n">
        <f t="shared" si="26"/>
        <v>25931154341.482841</v>
      </c>
      <c r="AQ23" s="3" t="n">
        <f t="shared" si="26"/>
        <v>26371750912.250778</v>
      </c>
      <c r="AR23" s="3" t="n">
        <f t="shared" si="26"/>
        <v>23563116974.945808</v>
      </c>
      <c r="AS23" s="3" t="n">
        <f t="shared" si="26"/>
        <v>20518244524.0434</v>
      </c>
      <c r="AT23" s="3" t="n">
        <f t="shared" si="26"/>
        <v>32531381320.591919</v>
      </c>
    </row>
    <row r="24">
      <c r="A24" s="10" t="str">
        <f t="shared" si="18"/>
        <v>Other Products</v>
      </c>
      <c r="B24" s="53" t="n">
        <f t="shared" si="19"/>
        <v>25266837103.26149</v>
      </c>
      <c r="C24" s="53" t="n">
        <f t="shared" si="20"/>
        <v>57525493099.006805</v>
      </c>
      <c r="D24" s="53" t="n">
        <f t="shared" si="21"/>
        <v>58549991080.028297</v>
      </c>
      <c r="E24" s="53" t="n">
        <f t="shared" si="22"/>
        <v>30551290316.889866</v>
      </c>
      <c r="F24" s="26" t="n">
        <f t="shared" si="23"/>
        <v>1.7809460220675311E-2</v>
      </c>
      <c r="G24" s="25" t="n">
        <f t="shared" si="24"/>
        <v>1.3172663377194351</v>
      </c>
      <c r="H24" s="26" t="n">
        <f t="shared" si="25"/>
        <v>0.52179837696527109</v>
      </c>
      <c r="I24" s="16" t="n">
        <f t="shared" si="12"/>
        <v>0.14125588545064782</v>
      </c>
      <c r="J24" s="16" t="n">
        <f t="shared" si="6"/>
        <v>7.0205835213182272E-2</v>
      </c>
      <c r="K24" s="25"/>
      <c r="L24" s="21" t="str">
        <f t="shared" si="13"/>
        <v>Other Products</v>
      </c>
      <c r="M24" s="3" t="n">
        <f t="shared" ref="M24:AT24" si="27">IF(M8="","",M8/VLOOKUP(M$17,deflator,2,FALSE))</f>
        <v>21651236733.666534</v>
      </c>
      <c r="N24" s="3" t="n">
        <f t="shared" si="27"/>
        <v>26227166146.217731</v>
      </c>
      <c r="O24" s="3" t="n">
        <f t="shared" si="27"/>
        <v>18106796731.923656</v>
      </c>
      <c r="P24" s="3" t="n">
        <f t="shared" si="27"/>
        <v>19300123614.819847</v>
      </c>
      <c r="Q24" s="3" t="n">
        <f t="shared" si="27"/>
        <v>15442633771.917412</v>
      </c>
      <c r="R24" s="3" t="n">
        <f t="shared" si="27"/>
        <v>15015339183.890711</v>
      </c>
      <c r="S24" s="3" t="n">
        <f t="shared" si="27"/>
        <v>16566119779.704824</v>
      </c>
      <c r="T24" s="3" t="n">
        <f t="shared" si="27"/>
        <v>16383454141.171104</v>
      </c>
      <c r="U24" s="3" t="n">
        <f t="shared" si="27"/>
        <v>14295077561.123627</v>
      </c>
      <c r="V24" s="3" t="n">
        <f t="shared" si="27"/>
        <v>12656854970.771639</v>
      </c>
      <c r="W24" s="3" t="n">
        <f t="shared" si="27"/>
        <v>13954681066.586061</v>
      </c>
      <c r="X24" s="3" t="n">
        <f t="shared" si="27"/>
        <v>16129648066.364489</v>
      </c>
      <c r="Y24" s="3" t="n">
        <f t="shared" si="27"/>
        <v>20797175935.721046</v>
      </c>
      <c r="Z24" s="3" t="n">
        <f t="shared" si="27"/>
        <v>23685286879.186131</v>
      </c>
      <c r="AA24" s="3" t="n">
        <f t="shared" si="27"/>
        <v>27245549452.035076</v>
      </c>
      <c r="AB24" s="3" t="n">
        <f t="shared" si="27"/>
        <v>45891620149.398399</v>
      </c>
      <c r="AC24" s="3" t="n">
        <f t="shared" si="27"/>
        <v>48403423794.28376</v>
      </c>
      <c r="AD24" s="3" t="n">
        <f t="shared" si="27"/>
        <v>46664769539.861626</v>
      </c>
      <c r="AE24" s="3" t="n">
        <f t="shared" si="27"/>
        <v>52121026263.058998</v>
      </c>
      <c r="AF24" s="3" t="n">
        <f t="shared" si="27"/>
        <v>47002854100.146927</v>
      </c>
      <c r="AG24" s="3" t="n">
        <f t="shared" si="27"/>
        <v>38513105040.630951</v>
      </c>
      <c r="AH24" s="3" t="n">
        <f t="shared" si="27"/>
        <v>38455740597.259903</v>
      </c>
      <c r="AI24" s="3" t="n">
        <f t="shared" si="27"/>
        <v>44520637233.041176</v>
      </c>
      <c r="AJ24" s="3" t="n">
        <f t="shared" si="27"/>
        <v>32970031290.773384</v>
      </c>
      <c r="AK24" s="3" t="n">
        <f t="shared" si="27"/>
        <v>29528572747.253456</v>
      </c>
      <c r="AL24" s="3" t="n">
        <f t="shared" si="27"/>
        <v>25266837103.26149</v>
      </c>
      <c r="AM24" s="3" t="n">
        <f t="shared" si="27"/>
        <v>23083112776.271935</v>
      </c>
      <c r="AN24" s="3" t="n">
        <f t="shared" si="27"/>
        <v>25235269709.152843</v>
      </c>
      <c r="AO24" s="3" t="n">
        <f t="shared" si="27"/>
        <v>28964975450.837879</v>
      </c>
      <c r="AP24" s="3" t="n">
        <f t="shared" si="27"/>
        <v>26010582058.466747</v>
      </c>
      <c r="AQ24" s="3" t="n">
        <f t="shared" si="27"/>
        <v>28293543126.481197</v>
      </c>
      <c r="AR24" s="3" t="n">
        <f t="shared" si="27"/>
        <v>57525493099.006805</v>
      </c>
      <c r="AS24" s="3" t="n">
        <f t="shared" si="27"/>
        <v>58549991080.028297</v>
      </c>
      <c r="AT24" s="3" t="n">
        <f t="shared" si="27"/>
        <v>30551290316.889866</v>
      </c>
    </row>
    <row r="25" ht="30" customHeight="1">
      <c r="A25" s="10" t="str">
        <f t="shared" si="18"/>
        <v>Other R&amp;D and Knowledge Based</v>
      </c>
      <c r="B25" s="53" t="n">
        <f t="shared" si="19"/>
        <v>39692990157.637085</v>
      </c>
      <c r="C25" s="46" t="n">
        <f t="shared" si="20"/>
        <v>55911264017.973396</v>
      </c>
      <c r="D25" s="53" t="n">
        <f t="shared" si="21"/>
        <v>55053115586.021599</v>
      </c>
      <c r="E25" s="53" t="n">
        <f t="shared" si="22"/>
        <v>64223010453.391594</v>
      </c>
      <c r="F25" s="26" t="n">
        <f t="shared" si="23"/>
        <v>-1.5348399772824539E-2</v>
      </c>
      <c r="G25" s="25" t="n">
        <f t="shared" si="24"/>
        <v>0.38697325062645005</v>
      </c>
      <c r="H25" s="26" t="n">
        <f t="shared" si="25"/>
        <v>1.1665645035664121</v>
      </c>
      <c r="I25" s="16" t="n">
        <f t="shared" si="12"/>
        <v>0.13281943251350847</v>
      </c>
      <c r="J25" s="16" t="n">
        <f t="shared" si="6"/>
        <v>0.14758231295693089</v>
      </c>
      <c r="K25" s="25"/>
      <c r="L25" s="21" t="str">
        <f t="shared" si="13"/>
        <v>Other R&amp;D and Knowledge Based</v>
      </c>
      <c r="M25" s="3" t="n">
        <f t="shared" ref="M25:AT25" si="28">IF(M9="","",M9/VLOOKUP(M$17,deflator,2,FALSE))</f>
        <v>15450802838.830292</v>
      </c>
      <c r="N25" s="3" t="n">
        <f t="shared" si="28"/>
        <v>15213380754.914886</v>
      </c>
      <c r="O25" s="3" t="n">
        <f t="shared" si="28"/>
        <v>16450972910.352575</v>
      </c>
      <c r="P25" s="3" t="n">
        <f t="shared" si="28"/>
        <v>15672825316.858921</v>
      </c>
      <c r="Q25" s="3" t="n">
        <f t="shared" si="28"/>
        <v>15151635589.18721</v>
      </c>
      <c r="R25" s="3" t="n">
        <f t="shared" si="28"/>
        <v>15564950505.670574</v>
      </c>
      <c r="S25" s="3" t="n">
        <f t="shared" si="28"/>
        <v>15982498775.85216</v>
      </c>
      <c r="T25" s="3" t="n">
        <f t="shared" si="28"/>
        <v>16393504944.508383</v>
      </c>
      <c r="U25" s="3" t="n">
        <f t="shared" si="28"/>
        <v>18043129720.771862</v>
      </c>
      <c r="V25" s="3" t="n">
        <f t="shared" si="28"/>
        <v>18614354149.942249</v>
      </c>
      <c r="W25" s="3" t="n">
        <f t="shared" si="28"/>
        <v>20062674055.632362</v>
      </c>
      <c r="X25" s="3" t="n">
        <f t="shared" si="28"/>
        <v>19595552760.95097</v>
      </c>
      <c r="Y25" s="3" t="n">
        <f t="shared" si="28"/>
        <v>24595530742.640518</v>
      </c>
      <c r="Z25" s="3" t="n">
        <f t="shared" si="28"/>
        <v>28077235200.901901</v>
      </c>
      <c r="AA25" s="3" t="n">
        <f t="shared" si="28"/>
        <v>30550889174.96632</v>
      </c>
      <c r="AB25" s="3" t="n">
        <f t="shared" si="28"/>
        <v>36705510767.094261</v>
      </c>
      <c r="AC25" s="3" t="n">
        <f t="shared" si="28"/>
        <v>40156080320.270172</v>
      </c>
      <c r="AD25" s="3" t="n">
        <f t="shared" si="28"/>
        <v>41227518605.484978</v>
      </c>
      <c r="AE25" s="3" t="n">
        <f t="shared" si="28"/>
        <v>45047751181.517395</v>
      </c>
      <c r="AF25" s="3" t="n">
        <f t="shared" si="28"/>
        <v>50830919007.392952</v>
      </c>
      <c r="AG25" s="3" t="n">
        <f t="shared" si="28"/>
        <v>52428344498.169777</v>
      </c>
      <c r="AH25" s="3" t="n">
        <f t="shared" si="28"/>
        <v>51120307385.78949</v>
      </c>
      <c r="AI25" s="3" t="n">
        <f t="shared" si="28"/>
        <v>50522352799.565941</v>
      </c>
      <c r="AJ25" s="3" t="n">
        <f t="shared" si="28"/>
        <v>42148877994.466965</v>
      </c>
      <c r="AK25" s="3" t="n">
        <f t="shared" si="28"/>
        <v>40607361293.497513</v>
      </c>
      <c r="AL25" s="3" t="n">
        <f t="shared" si="28"/>
        <v>39692990157.637085</v>
      </c>
      <c r="AM25" s="3" t="n">
        <f t="shared" si="28"/>
        <v>39725046239.296471</v>
      </c>
      <c r="AN25" s="3" t="n">
        <f t="shared" si="28"/>
        <v>41061414318.557617</v>
      </c>
      <c r="AO25" s="3" t="n">
        <f t="shared" si="28"/>
        <v>44155964597.920418</v>
      </c>
      <c r="AP25" s="3" t="n">
        <f t="shared" si="28"/>
        <v>47703115897.038872</v>
      </c>
      <c r="AQ25" s="46" t="n">
        <f t="shared" si="28"/>
        <v>48954907369.405365</v>
      </c>
      <c r="AR25" s="46" t="n">
        <f t="shared" si="28"/>
        <v>55911264017.973396</v>
      </c>
      <c r="AS25" s="3" t="n">
        <f t="shared" si="28"/>
        <v>55053115586.021599</v>
      </c>
      <c r="AT25" s="3" t="n">
        <f t="shared" si="28"/>
        <v>64223010453.391594</v>
      </c>
    </row>
    <row r="26">
      <c r="A26" s="10" t="str">
        <f t="shared" si="18"/>
        <v>Other Services</v>
      </c>
      <c r="B26" s="53" t="n">
        <f t="shared" si="19"/>
        <v>27584415001.755798</v>
      </c>
      <c r="C26" s="53" t="n">
        <f t="shared" si="20"/>
        <v>30830855125.333248</v>
      </c>
      <c r="D26" s="53" t="n">
        <f t="shared" si="21"/>
        <v>30708460196.095001</v>
      </c>
      <c r="E26" s="53" t="e">
        <f>#REF!</f>
        <v>#REF!</v>
      </c>
      <c r="F26" s="26" t="n">
        <f t="shared" si="23"/>
        <v>-3.9698843493211067E-3</v>
      </c>
      <c r="G26" s="25" t="n">
        <f t="shared" si="24"/>
        <v>0.11325399484239029</v>
      </c>
      <c r="H26" s="26" t="e">
        <f t="shared" si="25"/>
        <v>#REF!</v>
      </c>
      <c r="I26" s="16" t="n">
        <f t="shared" si="12"/>
        <v>7.4086274921824929E-2</v>
      </c>
      <c r="J26" s="16" t="n">
        <f t="shared" si="6"/>
        <v>7.0338702497137626E-2</v>
      </c>
      <c r="K26" s="25"/>
      <c r="L26" s="21" t="str">
        <f t="shared" si="13"/>
        <v>Other Services</v>
      </c>
      <c r="M26" s="3" t="n">
        <f t="shared" ref="M26:AT26" si="29">IF(M10="","",M10/VLOOKUP(M$17,deflator,2,FALSE))</f>
        <v>8715703916.015358</v>
      </c>
      <c r="N26" s="3" t="n">
        <f t="shared" si="29"/>
        <v>10827091765.381065</v>
      </c>
      <c r="O26" s="3" t="n">
        <f t="shared" si="29"/>
        <v>7884843650.4908905</v>
      </c>
      <c r="P26" s="3" t="n">
        <f t="shared" si="29"/>
        <v>5626648187.0794125</v>
      </c>
      <c r="Q26" s="3" t="n">
        <f t="shared" si="29"/>
        <v>7187540525.5504684</v>
      </c>
      <c r="R26" s="3" t="n">
        <f t="shared" si="29"/>
        <v>9244340955.1015072</v>
      </c>
      <c r="S26" s="3" t="n">
        <f t="shared" si="29"/>
        <v>8747246056.9106579</v>
      </c>
      <c r="T26" s="3" t="n">
        <f t="shared" si="29"/>
        <v>9795116431.5589237</v>
      </c>
      <c r="U26" s="3" t="n">
        <f t="shared" si="29"/>
        <v>10134452288.097168</v>
      </c>
      <c r="V26" s="3" t="n">
        <f t="shared" si="29"/>
        <v>12104814615.13991</v>
      </c>
      <c r="W26" s="3" t="n">
        <f t="shared" si="29"/>
        <v>10513387835.979227</v>
      </c>
      <c r="X26" s="3" t="n">
        <f t="shared" si="29"/>
        <v>11705540708.22584</v>
      </c>
      <c r="Y26" s="3" t="n">
        <f t="shared" si="29"/>
        <v>16376204841.14505</v>
      </c>
      <c r="Z26" s="3" t="n">
        <f t="shared" si="29"/>
        <v>24541946307.442871</v>
      </c>
      <c r="AA26" s="3" t="n">
        <f t="shared" si="29"/>
        <v>29931538278.397972</v>
      </c>
      <c r="AB26" s="3" t="n">
        <f t="shared" si="29"/>
        <v>32067955377.245579</v>
      </c>
      <c r="AC26" s="3" t="n">
        <f t="shared" si="29"/>
        <v>33889152264.904037</v>
      </c>
      <c r="AD26" s="3" t="n">
        <f t="shared" si="29"/>
        <v>33337136670.319706</v>
      </c>
      <c r="AE26" s="3" t="n">
        <f t="shared" si="29"/>
        <v>36615226021.508812</v>
      </c>
      <c r="AF26" s="3" t="n">
        <f t="shared" si="29"/>
        <v>40543123216.213326</v>
      </c>
      <c r="AG26" s="3" t="n">
        <f t="shared" si="29"/>
        <v>43203118171.420212</v>
      </c>
      <c r="AH26" s="3" t="n">
        <f t="shared" si="29"/>
        <v>47182129693.972237</v>
      </c>
      <c r="AI26" s="3" t="n">
        <f t="shared" si="29"/>
        <v>42645126699.185448</v>
      </c>
      <c r="AJ26" s="3" t="n">
        <f t="shared" si="29"/>
        <v>37990815490.284599</v>
      </c>
      <c r="AK26" s="3" t="n">
        <f t="shared" si="29"/>
        <v>31145432838.222836</v>
      </c>
      <c r="AL26" s="3" t="n">
        <f t="shared" si="29"/>
        <v>27584415001.755798</v>
      </c>
      <c r="AM26" s="3" t="n">
        <f t="shared" si="29"/>
        <v>28354474597.673756</v>
      </c>
      <c r="AN26" s="3" t="n">
        <f t="shared" si="29"/>
        <v>30727583066.355343</v>
      </c>
      <c r="AO26" s="3" t="n">
        <f t="shared" si="29"/>
        <v>32488797315.241486</v>
      </c>
      <c r="AP26" s="3" t="n">
        <f t="shared" si="29"/>
        <v>33185107338.600655</v>
      </c>
      <c r="AQ26" s="3" t="n">
        <f t="shared" si="29"/>
        <v>32689420688.607788</v>
      </c>
      <c r="AR26" s="3" t="n">
        <f t="shared" si="29"/>
        <v>30830855125.333248</v>
      </c>
      <c r="AS26" s="3" t="n">
        <f t="shared" si="29"/>
        <v>30708460196.095001</v>
      </c>
      <c r="AT26" s="3" t="n">
        <f t="shared" si="29"/>
        <v>30609109826.527641</v>
      </c>
    </row>
    <row r="27">
      <c r="A27" s="10" t="str">
        <f t="shared" si="18"/>
        <v>Ships &amp; Submarines</v>
      </c>
      <c r="B27" s="53" t="n">
        <f t="shared" si="19"/>
        <v>25768983146.72308</v>
      </c>
      <c r="C27" s="53" t="n">
        <f t="shared" si="20"/>
        <v>34212744373.50983</v>
      </c>
      <c r="D27" s="53" t="n">
        <f t="shared" si="21"/>
        <v>34393606281.571198</v>
      </c>
      <c r="E27" s="53" t="n">
        <f t="shared" si="22"/>
        <v>38229156586.506828</v>
      </c>
      <c r="F27" s="26" t="n">
        <f t="shared" si="23"/>
        <v>5.2863899512662904E-3</v>
      </c>
      <c r="G27" s="25" t="n">
        <f t="shared" si="24"/>
        <v>0.33469008403402478</v>
      </c>
      <c r="H27" s="26" t="n">
        <f t="shared" si="25"/>
        <v>1.111519282785731</v>
      </c>
      <c r="I27" s="16" t="n">
        <f t="shared" si="12"/>
        <v>8.2976943625897387E-2</v>
      </c>
      <c r="J27" s="16" t="n">
        <f t="shared" si="6"/>
        <v>8.7849313067064699E-2</v>
      </c>
      <c r="K27" s="25"/>
      <c r="L27" s="21" t="str">
        <f t="shared" si="13"/>
        <v>Ships &amp; Submarines</v>
      </c>
      <c r="M27" s="3" t="n">
        <f t="shared" ref="M27:AT27" si="30">IF(M11="","",M11/VLOOKUP(M$17,deflator,2,FALSE))</f>
        <v>21228143918.822308</v>
      </c>
      <c r="N27" s="3" t="n">
        <f t="shared" si="30"/>
        <v>18255763741.932308</v>
      </c>
      <c r="O27" s="3" t="n">
        <f t="shared" si="30"/>
        <v>16101818741.121265</v>
      </c>
      <c r="P27" s="3" t="n">
        <f t="shared" si="30"/>
        <v>17383554422.253849</v>
      </c>
      <c r="Q27" s="3" t="n">
        <f t="shared" si="30"/>
        <v>13228605702.360325</v>
      </c>
      <c r="R27" s="3" t="n">
        <f t="shared" si="30"/>
        <v>16925701573.508938</v>
      </c>
      <c r="S27" s="3" t="n">
        <f t="shared" si="30"/>
        <v>13714338594.757454</v>
      </c>
      <c r="T27" s="3" t="n">
        <f t="shared" si="30"/>
        <v>14102066190.556244</v>
      </c>
      <c r="U27" s="3" t="n">
        <f t="shared" si="30"/>
        <v>15646035550.261097</v>
      </c>
      <c r="V27" s="3" t="n">
        <f t="shared" si="30"/>
        <v>13723041606.572685</v>
      </c>
      <c r="W27" s="3" t="n">
        <f t="shared" si="30"/>
        <v>15116482362.763485</v>
      </c>
      <c r="X27" s="3" t="n">
        <f t="shared" si="30"/>
        <v>19567542731.426403</v>
      </c>
      <c r="Y27" s="3" t="n">
        <f t="shared" si="30"/>
        <v>19715757553.082233</v>
      </c>
      <c r="Z27" s="3" t="n">
        <f t="shared" si="30"/>
        <v>19311053203.19809</v>
      </c>
      <c r="AA27" s="3" t="n">
        <f t="shared" si="30"/>
        <v>22078390480.754063</v>
      </c>
      <c r="AB27" s="3" t="n">
        <f t="shared" si="30"/>
        <v>20269544729.939724</v>
      </c>
      <c r="AC27" s="3" t="n">
        <f t="shared" si="30"/>
        <v>23515514025.903873</v>
      </c>
      <c r="AD27" s="3" t="n">
        <f t="shared" si="30"/>
        <v>23478822797.172806</v>
      </c>
      <c r="AE27" s="3" t="n">
        <f t="shared" si="30"/>
        <v>25798774673.887787</v>
      </c>
      <c r="AF27" s="3" t="n">
        <f t="shared" si="30"/>
        <v>28374645953.187721</v>
      </c>
      <c r="AG27" s="3" t="n">
        <f t="shared" si="30"/>
        <v>22973054057.059769</v>
      </c>
      <c r="AH27" s="3" t="n">
        <f t="shared" si="30"/>
        <v>36405111071.527328</v>
      </c>
      <c r="AI27" s="3" t="n">
        <f t="shared" si="30"/>
        <v>29998051193.214455</v>
      </c>
      <c r="AJ27" s="3" t="n">
        <f t="shared" si="30"/>
        <v>28635668532.622746</v>
      </c>
      <c r="AK27" s="3" t="n">
        <f t="shared" si="30"/>
        <v>28907044795.933044</v>
      </c>
      <c r="AL27" s="3" t="n">
        <f t="shared" si="30"/>
        <v>25768983146.72308</v>
      </c>
      <c r="AM27" s="3" t="n">
        <f t="shared" si="30"/>
        <v>29326009878.155125</v>
      </c>
      <c r="AN27" s="3" t="n">
        <f t="shared" si="30"/>
        <v>31813280907.799789</v>
      </c>
      <c r="AO27" s="3" t="n">
        <f t="shared" si="30"/>
        <v>35758710800.095146</v>
      </c>
      <c r="AP27" s="3" t="n">
        <f t="shared" si="30"/>
        <v>37313400732.545135</v>
      </c>
      <c r="AQ27" s="3" t="n">
        <f t="shared" si="30"/>
        <v>44302797261.321129</v>
      </c>
      <c r="AR27" s="3" t="n">
        <f t="shared" si="30"/>
        <v>34212744373.50983</v>
      </c>
      <c r="AS27" s="3" t="n">
        <f t="shared" si="30"/>
        <v>34393606281.571198</v>
      </c>
      <c r="AT27" s="3" t="n">
        <f t="shared" si="30"/>
        <v>38229156586.506828</v>
      </c>
    </row>
    <row r="28">
      <c r="A28" s="10" t="str">
        <f t="shared" si="18"/>
        <v>Space Systems</v>
      </c>
      <c r="B28" s="53" t="n">
        <f t="shared" si="19"/>
        <v>7174134703.8318787</v>
      </c>
      <c r="C28" s="53" t="n">
        <f t="shared" si="20"/>
        <v>3887306076.2805433</v>
      </c>
      <c r="D28" s="53" t="n">
        <f t="shared" si="21"/>
        <v>4667924791.2423</v>
      </c>
      <c r="E28" s="53" t="n">
        <f t="shared" si="22"/>
        <v>4894054064.0592108</v>
      </c>
      <c r="F28" s="5" t="n">
        <f t="shared" si="23"/>
        <v>0.2008122590924637</v>
      </c>
      <c r="G28" s="25" t="n">
        <f t="shared" si="24"/>
        <v>-0.3493396787282167</v>
      </c>
      <c r="H28" s="26" t="n">
        <f t="shared" si="25"/>
        <v>1.0484432125472891</v>
      </c>
      <c r="I28" s="16" t="n">
        <f t="shared" si="12"/>
        <v>1.126169000952891E-2</v>
      </c>
      <c r="J28" s="16" t="n">
        <f t="shared" si="6"/>
        <v>1.124637125247035E-2</v>
      </c>
      <c r="K28" s="25"/>
      <c r="L28" s="21" t="str">
        <f t="shared" si="13"/>
        <v>Space Systems</v>
      </c>
      <c r="M28" s="3" t="n">
        <f t="shared" ref="M28:AT28" si="31">IF(M12="","",M12/VLOOKUP(M$17,deflator,2,FALSE))</f>
        <v>10154930808.530643</v>
      </c>
      <c r="N28" s="3" t="n">
        <f t="shared" si="31"/>
        <v>8705023523.2999039</v>
      </c>
      <c r="O28" s="3" t="n">
        <f t="shared" si="31"/>
        <v>6004528138.3619833</v>
      </c>
      <c r="P28" s="3" t="n">
        <f t="shared" si="31"/>
        <v>6907301236.6446733</v>
      </c>
      <c r="Q28" s="3" t="n">
        <f t="shared" si="31"/>
        <v>6632410715.0839987</v>
      </c>
      <c r="R28" s="3" t="n">
        <f t="shared" si="31"/>
        <v>6047222098.5070572</v>
      </c>
      <c r="S28" s="3" t="n">
        <f t="shared" si="31"/>
        <v>5076672539.0463142</v>
      </c>
      <c r="T28" s="3" t="n">
        <f t="shared" si="31"/>
        <v>5376821437.8321848</v>
      </c>
      <c r="U28" s="3" t="n">
        <f t="shared" si="31"/>
        <v>5930753132.0048466</v>
      </c>
      <c r="V28" s="3" t="n">
        <f t="shared" si="31"/>
        <v>5789712387.5574579</v>
      </c>
      <c r="W28" s="3" t="n">
        <f t="shared" si="31"/>
        <v>5142468247.7134552</v>
      </c>
      <c r="X28" s="3" t="n">
        <f t="shared" si="31"/>
        <v>6553338076.6598616</v>
      </c>
      <c r="Y28" s="3" t="n">
        <f t="shared" si="31"/>
        <v>6978679902.9092588</v>
      </c>
      <c r="Z28" s="3" t="n">
        <f t="shared" si="31"/>
        <v>8060318721.7443037</v>
      </c>
      <c r="AA28" s="3" t="n">
        <f t="shared" si="31"/>
        <v>9339434256.8088436</v>
      </c>
      <c r="AB28" s="3" t="n">
        <f t="shared" si="31"/>
        <v>9415943106.0617599</v>
      </c>
      <c r="AC28" s="3" t="n">
        <f t="shared" si="31"/>
        <v>11199737649.26314</v>
      </c>
      <c r="AD28" s="3" t="n">
        <f t="shared" si="31"/>
        <v>11172862874.457495</v>
      </c>
      <c r="AE28" s="3" t="n">
        <f t="shared" si="31"/>
        <v>12766969290.625565</v>
      </c>
      <c r="AF28" s="3" t="n">
        <f t="shared" si="31"/>
        <v>13698878490.268684</v>
      </c>
      <c r="AG28" s="3" t="n">
        <f t="shared" si="31"/>
        <v>11890962364.049744</v>
      </c>
      <c r="AH28" s="3" t="n">
        <f t="shared" si="31"/>
        <v>13206494162.395592</v>
      </c>
      <c r="AI28" s="3" t="n">
        <f t="shared" si="31"/>
        <v>12529292380.206152</v>
      </c>
      <c r="AJ28" s="3" t="n">
        <f t="shared" si="31"/>
        <v>9378683461.4325523</v>
      </c>
      <c r="AK28" s="3" t="n">
        <f t="shared" si="31"/>
        <v>9522885364.204422</v>
      </c>
      <c r="AL28" s="3" t="n">
        <f t="shared" si="31"/>
        <v>7174134703.8318787</v>
      </c>
      <c r="AM28" s="3" t="n">
        <f t="shared" si="31"/>
        <v>7161721559.9041901</v>
      </c>
      <c r="AN28" s="3" t="n">
        <f t="shared" si="31"/>
        <v>7055841875.4635344</v>
      </c>
      <c r="AO28" s="3" t="n">
        <f t="shared" si="31"/>
        <v>6790383929.756506</v>
      </c>
      <c r="AP28" s="3" t="n">
        <f t="shared" si="31"/>
        <v>8078292306.5865307</v>
      </c>
      <c r="AQ28" s="3" t="n">
        <f t="shared" si="31"/>
        <v>8103928882.7599363</v>
      </c>
      <c r="AR28" s="3" t="n">
        <f t="shared" si="31"/>
        <v>3887306076.2805433</v>
      </c>
      <c r="AS28" s="3" t="n">
        <f t="shared" si="31"/>
        <v>4667924791.2423</v>
      </c>
      <c r="AT28" s="3" t="n">
        <f t="shared" si="31"/>
        <v>4894054064.0592108</v>
      </c>
    </row>
    <row r="29">
      <c r="A29" s="10" t="str">
        <f t="shared" si="18"/>
        <v>Unlabeled</v>
      </c>
      <c r="B29" s="53" t="n">
        <f t="shared" si="19"/>
        <v>35983.427012267362</v>
      </c>
      <c r="C29" s="53" t="n">
        <f t="shared" si="20"/>
        <v>413082.90652077406</v>
      </c>
      <c r="D29" s="53" t="n">
        <f t="shared" si="21"/>
        <v>980919.76020000002</v>
      </c>
      <c r="E29" s="53" t="n">
        <f t="shared" si="22"/>
        <v>2357267.4333214741</v>
      </c>
      <c r="F29" s="26" t="n">
        <f t="shared" si="23"/>
        <v>1.3746316894636967</v>
      </c>
      <c r="G29" s="25" t="n">
        <f t="shared" si="24"/>
        <v>26.26032069890363</v>
      </c>
      <c r="H29" s="26" t="n">
        <f t="shared" si="25"/>
        <v>2.4031195302262542</v>
      </c>
      <c r="I29" s="16" t="n">
        <f t="shared" si="12"/>
        <v>0.18121607817059324</v>
      </c>
      <c r="J29" s="16" t="n">
        <f t="shared" si="6"/>
        <v>0.21259472017543316</v>
      </c>
      <c r="K29" s="25"/>
      <c r="L29" s="21" t="str">
        <f t="shared" si="13"/>
        <v>Unlabeled</v>
      </c>
      <c r="M29" s="3" t="str">
        <f t="shared" ref="M29:AT29" si="32">IF(M13="","",M13/VLOOKUP(M$17,deflator,2,FALSE))</f>
      </c>
      <c r="N29" s="3" t="str">
        <f t="shared" si="32"/>
      </c>
      <c r="O29" s="3" t="str">
        <f t="shared" si="32"/>
      </c>
      <c r="P29" s="3" t="str">
        <f t="shared" si="32"/>
      </c>
      <c r="Q29" s="3" t="str">
        <f t="shared" si="32"/>
      </c>
      <c r="R29" s="3" t="str">
        <f t="shared" si="32"/>
      </c>
      <c r="S29" s="3" t="str">
        <f t="shared" si="32"/>
      </c>
      <c r="T29" s="3" t="str">
        <f t="shared" si="32"/>
      </c>
      <c r="U29" s="3" t="str">
        <f t="shared" si="32"/>
      </c>
      <c r="V29" s="3" t="str">
        <f t="shared" si="32"/>
      </c>
      <c r="W29" s="3" t="n">
        <f t="shared" si="32"/>
        <v>47669452.409212656</v>
      </c>
      <c r="X29" s="3" t="n">
        <f t="shared" si="32"/>
        <v>15499081.938434448</v>
      </c>
      <c r="Y29" s="3" t="n">
        <f t="shared" si="32"/>
        <v>130564595.43057163</v>
      </c>
      <c r="Z29" s="3" t="n">
        <f t="shared" si="32"/>
        <v>115417039.64728066</v>
      </c>
      <c r="AA29" s="3" t="n">
        <f t="shared" si="32"/>
        <v>10528669.916065261</v>
      </c>
      <c r="AB29" s="3" t="n">
        <f t="shared" si="32"/>
        <v>5489693.5317829018</v>
      </c>
      <c r="AC29" s="3" t="n">
        <f t="shared" si="32"/>
        <v>153442911.17932844</v>
      </c>
      <c r="AD29" s="3" t="n">
        <f t="shared" si="32"/>
        <v>24559458.947674599</v>
      </c>
      <c r="AE29" s="3" t="n">
        <f t="shared" si="32"/>
        <v>490607.41730952251</v>
      </c>
      <c r="AF29" s="3" t="n">
        <f t="shared" si="32"/>
        <v>1301353.4016321017</v>
      </c>
      <c r="AG29" s="3" t="n">
        <f t="shared" si="32"/>
        <v>-332184.73425493552</v>
      </c>
      <c r="AH29" s="3" t="n">
        <f t="shared" si="32"/>
        <v>-180591.70059669059</v>
      </c>
      <c r="AI29" s="3" t="n">
        <f t="shared" si="32"/>
        <v>-8157.49366437355</v>
      </c>
      <c r="AJ29" s="3" t="n">
        <f t="shared" si="32"/>
        <v>-123324.4875928027</v>
      </c>
      <c r="AK29" s="3" t="n">
        <f t="shared" si="32"/>
        <v>544774.63595098897</v>
      </c>
      <c r="AL29" s="3" t="n">
        <f t="shared" si="32"/>
        <v>35983.427012267362</v>
      </c>
      <c r="AM29" s="3" t="n">
        <f t="shared" si="32"/>
        <v>4260551.6860068943</v>
      </c>
      <c r="AN29" s="3" t="n">
        <f t="shared" si="32"/>
        <v>1586667.7456637358</v>
      </c>
      <c r="AO29" s="3" t="n">
        <f t="shared" si="32"/>
        <v>-242993.47867247157</v>
      </c>
      <c r="AP29" s="3" t="n">
        <f t="shared" si="32"/>
        <v>521779.59854369418</v>
      </c>
      <c r="AQ29" s="3" t="n">
        <f t="shared" si="32"/>
        <v>11052.308238434549</v>
      </c>
      <c r="AR29" s="3" t="n">
        <f t="shared" si="32"/>
        <v>413082.90652077406</v>
      </c>
      <c r="AS29" s="3" t="n">
        <f t="shared" si="32"/>
        <v>980919.76020000002</v>
      </c>
      <c r="AT29" s="3" t="n">
        <f t="shared" si="32"/>
        <v>2357267.4333214741</v>
      </c>
    </row>
    <row r="30">
      <c r="A30" s="10" t="str">
        <f t="shared" si="18"/>
        <v>Grand Total</v>
      </c>
      <c r="B30" s="3" t="n">
        <f t="shared" si="19"/>
        <v>328919996720.79047</v>
      </c>
      <c r="C30" s="3" t="n">
        <f t="shared" si="20"/>
        <v>414566086331.59528</v>
      </c>
      <c r="D30" s="3" t="n">
        <f t="shared" si="21"/>
        <v>414495940422.13959</v>
      </c>
      <c r="E30" s="3" t="n">
        <f t="shared" si="22"/>
        <v>435167393481.18134</v>
      </c>
      <c r="F30" s="26" t="n">
        <f t="shared" si="23"/>
        <v>-1.6920320250113363E-4</v>
      </c>
      <c r="G30" s="25" t="n">
        <f t="shared" si="24"/>
        <v>0.26017251779918915</v>
      </c>
      <c r="H30" s="26" t="n">
        <f t="shared" si="25"/>
        <v>1.0498713040180541</v>
      </c>
      <c r="I30" s="16" t="b">
        <f t="shared" si="12"/>
        <v>0</v>
      </c>
      <c r="J30" s="16" t="b">
        <f t="shared" si="6"/>
        <v>0</v>
      </c>
      <c r="K30" s="25"/>
      <c r="L30" s="21" t="str">
        <f t="shared" si="13"/>
        <v>Grand Total</v>
      </c>
      <c r="M30" s="3" t="n">
        <f t="shared" ref="M30:AT30" si="33">IF(M14="","",M14/VLOOKUP(M$17,deflator,2,FALSE))</f>
        <v>239199681230.54471</v>
      </c>
      <c r="N30" s="3" t="n">
        <f t="shared" si="33"/>
        <v>261290729119.9429</v>
      </c>
      <c r="O30" s="3" t="n">
        <f t="shared" si="33"/>
        <v>231052642709.19879</v>
      </c>
      <c r="P30" s="3" t="n">
        <f t="shared" si="33"/>
        <v>222030070082.75241</v>
      </c>
      <c r="Q30" s="3" t="n">
        <f t="shared" si="33"/>
        <v>209755450716.4137</v>
      </c>
      <c r="R30" s="3" t="n">
        <f t="shared" si="33"/>
        <v>204405296246.58194</v>
      </c>
      <c r="S30" s="3" t="n">
        <f t="shared" si="33"/>
        <v>203829663285.77426</v>
      </c>
      <c r="T30" s="3" t="n">
        <f t="shared" si="33"/>
        <v>196101401438.07629</v>
      </c>
      <c r="U30" s="3" t="n">
        <f t="shared" si="33"/>
        <v>195325733178.12</v>
      </c>
      <c r="V30" s="3" t="n">
        <f t="shared" si="33"/>
        <v>201529294725.62869</v>
      </c>
      <c r="W30" s="3" t="n">
        <f t="shared" si="33"/>
        <v>213564752581.37903</v>
      </c>
      <c r="X30" s="3" t="n">
        <f t="shared" si="33"/>
        <v>227146673203.44913</v>
      </c>
      <c r="Y30" s="3" t="n">
        <f t="shared" si="33"/>
        <v>263709938668.58807</v>
      </c>
      <c r="Z30" s="3" t="n">
        <f t="shared" si="33"/>
        <v>322342227697.1001</v>
      </c>
      <c r="AA30" s="3" t="n">
        <f t="shared" si="33"/>
        <v>341785610083.19861</v>
      </c>
      <c r="AB30" s="3" t="n">
        <f t="shared" si="33"/>
        <v>383527832676.65521</v>
      </c>
      <c r="AC30" s="3" t="n">
        <f t="shared" si="33"/>
        <v>412680713857.02612</v>
      </c>
      <c r="AD30" s="3" t="n">
        <f t="shared" si="33"/>
        <v>446558098840.3855</v>
      </c>
      <c r="AE30" s="3" t="n">
        <f t="shared" si="33"/>
        <v>503864080247.66266</v>
      </c>
      <c r="AF30" s="3" t="n">
        <f t="shared" si="33"/>
        <v>485153230369.71216</v>
      </c>
      <c r="AG30" s="3" t="n">
        <f t="shared" si="33"/>
        <v>474489411362.06866</v>
      </c>
      <c r="AH30" s="3" t="n">
        <f t="shared" si="33"/>
        <v>472639730551.92865</v>
      </c>
      <c r="AI30" s="3" t="n">
        <f t="shared" si="33"/>
        <v>450569108961.76733</v>
      </c>
      <c r="AJ30" s="3" t="n">
        <f t="shared" si="33"/>
        <v>381176510506.17877</v>
      </c>
      <c r="AK30" s="3" t="n">
        <f t="shared" si="33"/>
        <v>343880542447.17493</v>
      </c>
      <c r="AL30" s="3" t="n">
        <f t="shared" si="33"/>
        <v>328919996720.79047</v>
      </c>
      <c r="AM30" s="3" t="n">
        <f t="shared" si="33"/>
        <v>355122092958.64044</v>
      </c>
      <c r="AN30" s="3" t="n">
        <f t="shared" si="33"/>
        <v>376159720080.08972</v>
      </c>
      <c r="AO30" s="3" t="n">
        <f t="shared" si="33"/>
        <v>409752227409.16986</v>
      </c>
      <c r="AP30" s="3" t="n">
        <f t="shared" si="33"/>
        <v>430043138633.35291</v>
      </c>
      <c r="AQ30" s="3" t="n">
        <f t="shared" si="33"/>
        <v>467233727670.48407</v>
      </c>
      <c r="AR30" s="3" t="n">
        <f t="shared" si="33"/>
        <v>414566086331.59528</v>
      </c>
      <c r="AS30" s="3" t="n">
        <f t="shared" si="33"/>
        <v>414495940422.13959</v>
      </c>
      <c r="AT30" s="3" t="n">
        <f t="shared" si="33"/>
        <v>435167393481.18134</v>
      </c>
    </row>
    <row r="31">
      <c r="L31" s="21" t="s">
        <v>40</v>
      </c>
      <c r="M31" s="21" t="b">
        <f>M30=SUM(M18:M28)</f>
        <v>1</v>
      </c>
      <c r="N31" s="21" t="b">
        <f t="shared" ref="N31:AS31" si="34">N30=SUM(N18:N29)</f>
        <v>1</v>
      </c>
      <c r="O31" s="21" t="b">
        <f t="shared" si="34"/>
        <v>1</v>
      </c>
      <c r="P31" s="21" t="b">
        <f t="shared" si="34"/>
        <v>1</v>
      </c>
      <c r="Q31" s="21" t="b">
        <f t="shared" si="34"/>
        <v>1</v>
      </c>
      <c r="R31" s="21" t="b">
        <f t="shared" si="34"/>
        <v>1</v>
      </c>
      <c r="S31" s="21" t="b">
        <f t="shared" si="34"/>
        <v>1</v>
      </c>
      <c r="T31" s="21" t="b">
        <f t="shared" si="34"/>
        <v>1</v>
      </c>
      <c r="U31" s="21" t="b">
        <f t="shared" si="34"/>
        <v>1</v>
      </c>
      <c r="V31" s="21" t="b">
        <f t="shared" si="34"/>
        <v>1</v>
      </c>
      <c r="W31" s="21" t="b">
        <f t="shared" si="34"/>
        <v>1</v>
      </c>
      <c r="X31" s="21" t="b">
        <f t="shared" si="34"/>
        <v>1</v>
      </c>
      <c r="Y31" s="21" t="b">
        <f t="shared" si="34"/>
        <v>1</v>
      </c>
      <c r="Z31" s="21" t="b">
        <f t="shared" si="34"/>
        <v>1</v>
      </c>
      <c r="AA31" s="21" t="b">
        <f t="shared" si="34"/>
        <v>1</v>
      </c>
      <c r="AB31" s="21" t="b">
        <f t="shared" si="34"/>
        <v>1</v>
      </c>
      <c r="AC31" s="21" t="b">
        <f t="shared" si="34"/>
        <v>1</v>
      </c>
      <c r="AD31" s="21" t="b">
        <f t="shared" si="34"/>
        <v>0</v>
      </c>
      <c r="AE31" s="21" t="b">
        <f t="shared" si="34"/>
        <v>1</v>
      </c>
      <c r="AF31" s="21" t="b">
        <f t="shared" si="34"/>
        <v>1</v>
      </c>
      <c r="AG31" s="21" t="b">
        <f t="shared" si="34"/>
        <v>1</v>
      </c>
      <c r="AH31" s="21" t="b">
        <f t="shared" si="34"/>
        <v>1</v>
      </c>
      <c r="AI31" s="21" t="b">
        <f t="shared" si="34"/>
        <v>1</v>
      </c>
      <c r="AJ31" s="21" t="b">
        <f t="shared" si="34"/>
        <v>1</v>
      </c>
      <c r="AK31" s="21" t="b">
        <f t="shared" si="34"/>
        <v>1</v>
      </c>
      <c r="AL31" s="21" t="b">
        <f t="shared" si="34"/>
        <v>0</v>
      </c>
      <c r="AM31" s="21" t="b">
        <f t="shared" si="34"/>
        <v>0</v>
      </c>
      <c r="AN31" s="21" t="b">
        <f t="shared" si="34"/>
        <v>1</v>
      </c>
      <c r="AO31" s="21" t="b">
        <f t="shared" si="34"/>
        <v>1</v>
      </c>
      <c r="AP31" s="21" t="b">
        <f t="shared" si="34"/>
        <v>1</v>
      </c>
      <c r="AQ31" s="21" t="b">
        <f t="shared" si="34"/>
        <v>1</v>
      </c>
      <c r="AR31" s="21" t="b">
        <f t="shared" si="34"/>
        <v>1</v>
      </c>
      <c r="AS31" s="21" t="b">
        <f t="shared" si="34"/>
        <v>1</v>
      </c>
      <c r="AT31" s="21" t="b">
        <f t="shared" ref="AT31" si="35">AT30=SUM(AT18:AT29)</f>
        <v>1</v>
      </c>
    </row>
    <row r="32">
      <c r="L32" s="21"/>
      <c r="M32" s="21"/>
      <c r="W32" s="24"/>
      <c r="AN32" s="10"/>
      <c r="AO32" s="10"/>
      <c r="AP32" s="10"/>
      <c r="AQ32" s="10"/>
      <c r="AR32" s="10"/>
    </row>
    <row r="33">
      <c r="L33" s="21"/>
      <c r="M33" s="21"/>
      <c r="W33" s="24"/>
      <c r="AN33" s="10"/>
      <c r="AO33" s="10"/>
      <c r="AP33" s="10"/>
      <c r="AQ33" s="10"/>
      <c r="AR33" s="10"/>
    </row>
    <row r="34">
      <c r="L34" s="34" t="str">
        <f t="shared" ref="L34:L45" si="36">L18</f>
        <v>Aircraft</v>
      </c>
      <c r="M34" s="26" t="str">
        <f>IFERROR(#REF!/M$30,"")</f>
      </c>
      <c r="N34" s="26" t="n">
        <f t="shared" ref="N34:AT34" si="37">IFERROR(N18/N$30,"")</f>
        <v>0.22410693636040827</v>
      </c>
      <c r="O34" s="26" t="n">
        <f t="shared" si="37"/>
        <v>0.24583739185380621</v>
      </c>
      <c r="P34" s="26" t="n">
        <f t="shared" si="37"/>
        <v>0.24649593129074693</v>
      </c>
      <c r="Q34" s="26" t="n">
        <f t="shared" si="37"/>
        <v>0.26072434549564455</v>
      </c>
      <c r="R34" s="26" t="n">
        <f t="shared" si="37"/>
        <v>0.22999435551705025</v>
      </c>
      <c r="S34" s="26" t="n">
        <f t="shared" si="37"/>
        <v>0.24361590224687452</v>
      </c>
      <c r="T34" s="26" t="n">
        <f t="shared" si="37"/>
        <v>0.21495405556028521</v>
      </c>
      <c r="U34" s="26" t="n">
        <f t="shared" si="37"/>
        <v>0.22681631239374295</v>
      </c>
      <c r="V34" s="26" t="n">
        <f t="shared" si="37"/>
        <v>0.22543983226379183</v>
      </c>
      <c r="W34" s="26" t="n">
        <f t="shared" si="37"/>
        <v>0.2679735485004085</v>
      </c>
      <c r="X34" s="26" t="n">
        <f t="shared" si="37"/>
        <v>0.25085723585795067</v>
      </c>
      <c r="Y34" s="26" t="n">
        <f t="shared" si="37"/>
        <v>0.22982020913648563</v>
      </c>
      <c r="Z34" s="26" t="n">
        <f t="shared" si="37"/>
        <v>0.23280055454740639</v>
      </c>
      <c r="AA34" s="26" t="n">
        <f t="shared" si="37"/>
        <v>0.20803882044962602</v>
      </c>
      <c r="AB34" s="26" t="n">
        <f t="shared" si="37"/>
        <v>0.17797859823819218</v>
      </c>
      <c r="AC34" s="26" t="n">
        <f t="shared" si="37"/>
        <v>0.18285686701795975</v>
      </c>
      <c r="AD34" s="26" t="n">
        <f t="shared" si="37"/>
        <v>0.18431139669021354</v>
      </c>
      <c r="AE34" s="26" t="n">
        <f t="shared" si="37"/>
        <v>0.17653366220164446</v>
      </c>
      <c r="AF34" s="26" t="n">
        <f t="shared" si="37"/>
        <v>0.17910958582707714</v>
      </c>
      <c r="AG34" s="26" t="n">
        <f t="shared" si="37"/>
        <v>0.17535024621771389</v>
      </c>
      <c r="AH34" s="26" t="n">
        <f t="shared" si="37"/>
        <v>0.19074657686803842</v>
      </c>
      <c r="AI34" s="26" t="n">
        <f t="shared" si="37"/>
        <v>0.21842277812741068</v>
      </c>
      <c r="AJ34" s="26" t="n">
        <f t="shared" si="37"/>
        <v>0.23873341150048544</v>
      </c>
      <c r="AK34" s="26" t="n">
        <f t="shared" si="37"/>
        <v>0.20536940601630979</v>
      </c>
      <c r="AL34" s="26" t="n">
        <f t="shared" si="37"/>
        <v>0.22514648425019773</v>
      </c>
      <c r="AM34" s="26" t="n">
        <f t="shared" si="37"/>
        <v>0.25318697902721388</v>
      </c>
      <c r="AN34" s="26" t="n">
        <f t="shared" si="37"/>
        <v>0.26816869709859092</v>
      </c>
      <c r="AO34" s="26" t="n">
        <f t="shared" si="37"/>
        <v>0.23236173191549483</v>
      </c>
      <c r="AP34" s="26" t="n">
        <f t="shared" si="37"/>
        <v>0.23445468302306904</v>
      </c>
      <c r="AQ34" s="26" t="n">
        <f t="shared" si="37"/>
        <v>0.24911551725105247</v>
      </c>
      <c r="AR34" s="26" t="n">
        <f t="shared" si="37"/>
        <v>0.18652393648803739</v>
      </c>
      <c r="AS34" s="26" t="n">
        <f t="shared" si="37"/>
        <v>0.18121607817059324</v>
      </c>
      <c r="AT34" s="26" t="n">
        <f t="shared" si="37"/>
        <v>0.21259472017543316</v>
      </c>
    </row>
    <row r="35">
      <c r="L35" s="34" t="str">
        <f t="shared" si="36"/>
        <v>Electronics, Comms, &amp; Sensors</v>
      </c>
      <c r="M35" s="26" t="n">
        <f t="shared" ref="M35" si="38">IFERROR(M19/M$30,"")</f>
        <v>0.16370933701033025</v>
      </c>
      <c r="N35" s="26" t="n">
        <f t="shared" ref="N35:AT35" si="39">IFERROR(N19/N$30,"")</f>
        <v>0.14189497354106928</v>
      </c>
      <c r="O35" s="26" t="n">
        <f t="shared" si="39"/>
        <v>0.15708267180721469</v>
      </c>
      <c r="P35" s="26" t="n">
        <f t="shared" si="39"/>
        <v>0.15029336067819501</v>
      </c>
      <c r="Q35" s="26" t="n">
        <f t="shared" si="39"/>
        <v>0.15059434040955655</v>
      </c>
      <c r="R35" s="26" t="n">
        <f t="shared" si="39"/>
        <v>0.16030809389614431</v>
      </c>
      <c r="S35" s="26" t="n">
        <f t="shared" si="39"/>
        <v>0.15349407445523422</v>
      </c>
      <c r="T35" s="26" t="n">
        <f t="shared" si="39"/>
        <v>0.15886692717361289</v>
      </c>
      <c r="U35" s="26" t="n">
        <f t="shared" si="39"/>
        <v>0.14943940266310837</v>
      </c>
      <c r="V35" s="26" t="n">
        <f t="shared" si="39"/>
        <v>0.16017748084825537</v>
      </c>
      <c r="W35" s="26" t="n">
        <f t="shared" si="39"/>
        <v>0.15698981591685984</v>
      </c>
      <c r="X35" s="26" t="n">
        <f t="shared" si="39"/>
        <v>0.15547020853185492</v>
      </c>
      <c r="Y35" s="26" t="n">
        <f t="shared" si="39"/>
        <v>0.15195343956049423</v>
      </c>
      <c r="Z35" s="26" t="n">
        <f t="shared" si="39"/>
        <v>0.14880928446927646</v>
      </c>
      <c r="AA35" s="26" t="n">
        <f t="shared" si="39"/>
        <v>0.16334257815742331</v>
      </c>
      <c r="AB35" s="26" t="n">
        <f t="shared" si="39"/>
        <v>0.15897209680593072</v>
      </c>
      <c r="AC35" s="26" t="n">
        <f t="shared" si="39"/>
        <v>0.15314309561331693</v>
      </c>
      <c r="AD35" s="26" t="n">
        <f t="shared" si="39"/>
        <v>0.15984429367024836</v>
      </c>
      <c r="AE35" s="26" t="n">
        <f t="shared" si="39"/>
        <v>0.15067212085959225</v>
      </c>
      <c r="AF35" s="26" t="n">
        <f t="shared" si="39"/>
        <v>0.1505272177919815</v>
      </c>
      <c r="AG35" s="26" t="n">
        <f t="shared" si="39"/>
        <v>0.15471382005128617</v>
      </c>
      <c r="AH35" s="26" t="n">
        <f t="shared" si="39"/>
        <v>0.14227525781628186</v>
      </c>
      <c r="AI35" s="26" t="n">
        <f t="shared" si="39"/>
        <v>0.1387377762019415</v>
      </c>
      <c r="AJ35" s="26" t="n">
        <f t="shared" si="39"/>
        <v>0.13488568244128582</v>
      </c>
      <c r="AK35" s="26" t="n">
        <f t="shared" si="39"/>
        <v>0.14447961700567127</v>
      </c>
      <c r="AL35" s="26" t="n">
        <f t="shared" si="39"/>
        <v>0.14425117363074813</v>
      </c>
      <c r="AM35" s="26" t="n">
        <f t="shared" si="39"/>
        <v>0.14522300231350982</v>
      </c>
      <c r="AN35" s="26" t="n">
        <f t="shared" si="39"/>
        <v>0.14256219342942172</v>
      </c>
      <c r="AO35" s="26" t="n">
        <f t="shared" si="39"/>
        <v>0.14202363788965869</v>
      </c>
      <c r="AP35" s="26" t="n">
        <f t="shared" si="39"/>
        <v>0.14321369381749732</v>
      </c>
      <c r="AQ35" s="26" t="n">
        <f t="shared" si="39"/>
        <v>0.13098374174676691</v>
      </c>
      <c r="AR35" s="26" t="n">
        <f t="shared" si="39"/>
        <v>0.12833939823055768</v>
      </c>
      <c r="AS35" s="26" t="n">
        <f t="shared" si="39"/>
        <v>0.12929127539431323</v>
      </c>
      <c r="AT35" s="26" t="n">
        <f t="shared" si="39"/>
        <v>0.12356248942229077</v>
      </c>
    </row>
    <row r="36">
      <c r="L36" s="34" t="str">
        <f t="shared" si="36"/>
        <v>Facilities and Construction</v>
      </c>
      <c r="M36" s="26" t="n">
        <f t="shared" ref="M36" si="40">IFERROR(M20/M$30,"")</f>
        <v>0.10123160120585496</v>
      </c>
      <c r="N36" s="26" t="n">
        <f t="shared" ref="N36:AT36" si="41">IFERROR(N20/N$30,"")</f>
        <v>0.13582269738373495</v>
      </c>
      <c r="O36" s="26" t="n">
        <f t="shared" si="41"/>
        <v>0.14308559872135684</v>
      </c>
      <c r="P36" s="26" t="n">
        <f t="shared" si="41"/>
        <v>0.14153033857870659</v>
      </c>
      <c r="Q36" s="26" t="n">
        <f t="shared" si="41"/>
        <v>0.17354143344465731</v>
      </c>
      <c r="R36" s="26" t="n">
        <f t="shared" si="41"/>
        <v>0.17272113729056993</v>
      </c>
      <c r="S36" s="26" t="n">
        <f t="shared" si="41"/>
        <v>0.17123685646619277</v>
      </c>
      <c r="T36" s="26" t="n">
        <f t="shared" si="41"/>
        <v>0.17441056567137744</v>
      </c>
      <c r="U36" s="26" t="n">
        <f t="shared" si="41"/>
        <v>0.16726773567240991</v>
      </c>
      <c r="V36" s="26" t="n">
        <f t="shared" si="41"/>
        <v>0.16863627481114382</v>
      </c>
      <c r="W36" s="26" t="n">
        <f t="shared" si="41"/>
        <v>0.15736244496996313</v>
      </c>
      <c r="X36" s="26" t="n">
        <f t="shared" si="41"/>
        <v>0.16018958845604159</v>
      </c>
      <c r="Y36" s="26" t="n">
        <f t="shared" si="41"/>
        <v>0.1534814496406473</v>
      </c>
      <c r="Z36" s="26" t="n">
        <f t="shared" si="41"/>
        <v>0.16284390487160688</v>
      </c>
      <c r="AA36" s="26" t="n">
        <f t="shared" si="41"/>
        <v>0.15538259704960933</v>
      </c>
      <c r="AB36" s="26" t="n">
        <f t="shared" si="41"/>
        <v>0.14891024392310054</v>
      </c>
      <c r="AC36" s="26" t="n">
        <f t="shared" si="41"/>
        <v>0.1543185401455745</v>
      </c>
      <c r="AD36" s="26" t="n">
        <f t="shared" si="41"/>
        <v>0.14077832561802794</v>
      </c>
      <c r="AE36" s="26" t="n">
        <f t="shared" si="41"/>
        <v>0.15156510903518636</v>
      </c>
      <c r="AF36" s="26" t="n">
        <f t="shared" si="41"/>
        <v>0.14269564894575629</v>
      </c>
      <c r="AG36" s="26" t="n">
        <f t="shared" si="41"/>
        <v>0.16883595316281005</v>
      </c>
      <c r="AH36" s="26" t="n">
        <f t="shared" si="41"/>
        <v>0.14809164360150867</v>
      </c>
      <c r="AI36" s="26" t="n">
        <f t="shared" si="41"/>
        <v>0.13697289462299755</v>
      </c>
      <c r="AJ36" s="26" t="n">
        <f t="shared" si="41"/>
        <v>0.12809064334634487</v>
      </c>
      <c r="AK36" s="26" t="n">
        <f t="shared" si="41"/>
        <v>0.14889879403845402</v>
      </c>
      <c r="AL36" s="26" t="n">
        <f t="shared" si="41"/>
        <v>0.13890301575825909</v>
      </c>
      <c r="AM36" s="26" t="n">
        <f t="shared" si="41"/>
        <v>0.12906681126343766</v>
      </c>
      <c r="AN36" s="26" t="n">
        <f t="shared" si="41"/>
        <v>0.11951190626738249</v>
      </c>
      <c r="AO36" s="26" t="n">
        <f t="shared" si="41"/>
        <v>0.13085672113995198</v>
      </c>
      <c r="AP36" s="26" t="n">
        <f t="shared" si="41"/>
        <v>0.13563660606282887</v>
      </c>
      <c r="AQ36" s="26" t="n">
        <f t="shared" si="41"/>
        <v>0.14237927599825978</v>
      </c>
      <c r="AR36" s="26" t="n">
        <f t="shared" si="41"/>
        <v>0.13215459875058472</v>
      </c>
      <c r="AS36" s="26" t="n">
        <f t="shared" si="41"/>
        <v>0.13830536383233386</v>
      </c>
      <c r="AT36" s="26" t="n">
        <f t="shared" si="41"/>
        <v>0.14258043061944634</v>
      </c>
    </row>
    <row r="37">
      <c r="L37" s="34" t="str">
        <f t="shared" si="36"/>
        <v>Land Vehicles</v>
      </c>
      <c r="M37" s="26" t="n">
        <f t="shared" ref="M37" si="42">IFERROR(M21/M$30,"")</f>
        <v>3.5521623625461525E-2</v>
      </c>
      <c r="N37" s="26" t="n">
        <f t="shared" ref="N37:AT37" si="43">IFERROR(N21/N$30,"")</f>
        <v>4.7769192452874379E-2</v>
      </c>
      <c r="O37" s="26" t="n">
        <f t="shared" si="43"/>
        <v>3.3764891063653366E-2</v>
      </c>
      <c r="P37" s="26" t="n">
        <f t="shared" si="43"/>
        <v>3.6221817769373041E-2</v>
      </c>
      <c r="Q37" s="26" t="n">
        <f t="shared" si="43"/>
        <v>3.0889250915415261E-2</v>
      </c>
      <c r="R37" s="26" t="n">
        <f t="shared" si="43"/>
        <v>2.6575187524702483E-2</v>
      </c>
      <c r="S37" s="26" t="n">
        <f t="shared" si="43"/>
        <v>3.105350765124186E-2</v>
      </c>
      <c r="T37" s="26" t="n">
        <f t="shared" si="43"/>
        <v>3.1493186553485195E-2</v>
      </c>
      <c r="U37" s="26" t="n">
        <f t="shared" si="43"/>
        <v>2.3974943488189012E-2</v>
      </c>
      <c r="V37" s="26" t="n">
        <f t="shared" si="43"/>
        <v>2.8705590281871116E-2</v>
      </c>
      <c r="W37" s="26" t="n">
        <f t="shared" si="43"/>
        <v>2.5694551845658168E-2</v>
      </c>
      <c r="X37" s="26" t="n">
        <f t="shared" si="43"/>
        <v>2.2902328823778684E-2</v>
      </c>
      <c r="Y37" s="26" t="n">
        <f t="shared" si="43"/>
        <v>2.8177039934408753E-2</v>
      </c>
      <c r="Z37" s="26" t="n">
        <f t="shared" si="43"/>
        <v>4.5579217267433761E-2</v>
      </c>
      <c r="AA37" s="26" t="n">
        <f t="shared" si="43"/>
        <v>3.7190684386724834E-2</v>
      </c>
      <c r="AB37" s="26" t="n">
        <f t="shared" si="43"/>
        <v>5.7447538113514669E-2</v>
      </c>
      <c r="AC37" s="26" t="n">
        <f t="shared" si="43"/>
        <v>5.465334552162586E-2</v>
      </c>
      <c r="AD37" s="26" t="n">
        <f t="shared" si="43"/>
        <v>8.5930875543486968E-2</v>
      </c>
      <c r="AE37" s="26" t="n">
        <f t="shared" si="43"/>
        <v>0.10518091206803992</v>
      </c>
      <c r="AF37" s="26" t="n">
        <f t="shared" si="43"/>
        <v>7.8430912733878755E-2</v>
      </c>
      <c r="AG37" s="26" t="n">
        <f t="shared" si="43"/>
        <v>6.9844167628971984E-2</v>
      </c>
      <c r="AH37" s="26" t="n">
        <f t="shared" si="43"/>
        <v>5.3114836772321122E-2</v>
      </c>
      <c r="AI37" s="26" t="n">
        <f t="shared" si="43"/>
        <v>3.026549963124402E-2</v>
      </c>
      <c r="AJ37" s="26" t="n">
        <f t="shared" si="43"/>
        <v>2.4244256854813545E-2</v>
      </c>
      <c r="AK37" s="26" t="n">
        <f t="shared" si="43"/>
        <v>2.0549769292785423E-2</v>
      </c>
      <c r="AL37" s="26" t="n">
        <f t="shared" si="43"/>
        <v>2.7330414893270767E-2</v>
      </c>
      <c r="AM37" s="26" t="n">
        <f t="shared" si="43"/>
        <v>2.4611483158588257E-2</v>
      </c>
      <c r="AN37" s="26" t="n">
        <f t="shared" si="43"/>
        <v>2.5599481853038807E-2</v>
      </c>
      <c r="AO37" s="26" t="n">
        <f t="shared" si="43"/>
        <v>3.5359713295779804E-2</v>
      </c>
      <c r="AP37" s="26" t="n">
        <f t="shared" si="43"/>
        <v>3.3639573118070136E-2</v>
      </c>
      <c r="AQ37" s="26" t="n">
        <f t="shared" si="43"/>
        <v>2.7803017958880575E-2</v>
      </c>
      <c r="AR37" s="26" t="n">
        <f t="shared" si="43"/>
        <v>2.5038583069911028E-2</v>
      </c>
      <c r="AS37" s="26" t="n">
        <f t="shared" si="43"/>
        <v>2.5947846905120198E-2</v>
      </c>
      <c r="AT37" s="26" t="n">
        <f t="shared" si="43"/>
        <v>3.1736700470759618E-2</v>
      </c>
    </row>
    <row r="38">
      <c r="L38" s="34" t="str">
        <f t="shared" si="36"/>
        <v>Missile Defense</v>
      </c>
      <c r="M38" s="26" t="n">
        <f t="shared" ref="M38" si="44">IFERROR(M22/M$30,"")</f>
        <v>2.5220861955083992E-2</v>
      </c>
      <c r="N38" s="26" t="n">
        <f t="shared" ref="N38:AT38" si="45">IFERROR(N22/N$30,"")</f>
        <v>3.82361727980619E-2</v>
      </c>
      <c r="O38" s="26" t="n">
        <f t="shared" si="45"/>
        <v>3.175318556174965E-2</v>
      </c>
      <c r="P38" s="26" t="n">
        <f t="shared" si="45"/>
        <v>4.1124492231421242E-2</v>
      </c>
      <c r="Q38" s="26" t="n">
        <f t="shared" si="45"/>
        <v>3.6609969258247214E-2</v>
      </c>
      <c r="R38" s="26" t="n">
        <f t="shared" si="45"/>
        <v>2.9902188507052469E-2</v>
      </c>
      <c r="S38" s="26" t="n">
        <f t="shared" si="45"/>
        <v>3.1369043432063017E-2</v>
      </c>
      <c r="T38" s="26" t="n">
        <f t="shared" si="45"/>
        <v>3.4595499359126008E-2</v>
      </c>
      <c r="U38" s="26" t="n">
        <f t="shared" si="45"/>
        <v>3.0801316899026845E-2</v>
      </c>
      <c r="V38" s="26" t="n">
        <f t="shared" si="45"/>
        <v>2.9999933349940108E-2</v>
      </c>
      <c r="W38" s="26" t="n">
        <f t="shared" si="45"/>
        <v>2.2704444545557551E-2</v>
      </c>
      <c r="X38" s="26" t="n">
        <f t="shared" si="45"/>
        <v>2.3364167775661301E-2</v>
      </c>
      <c r="Y38" s="26" t="n">
        <f t="shared" si="45"/>
        <v>2.7834499977925441E-2</v>
      </c>
      <c r="Z38" s="26" t="n">
        <f t="shared" si="45"/>
        <v>2.3809192969698977E-2</v>
      </c>
      <c r="AA38" s="26" t="n">
        <f t="shared" si="45"/>
        <v>2.6080403171151453E-2</v>
      </c>
      <c r="AB38" s="26" t="n">
        <f t="shared" si="45"/>
        <v>2.4439498702080401E-2</v>
      </c>
      <c r="AC38" s="26" t="n">
        <f t="shared" si="45"/>
        <v>2.2913366026308793E-2</v>
      </c>
      <c r="AD38" s="26" t="n">
        <f t="shared" si="45"/>
        <v>2.5318012559016757E-2</v>
      </c>
      <c r="AE38" s="26" t="n">
        <f t="shared" si="45"/>
        <v>2.3179939423816843E-2</v>
      </c>
      <c r="AF38" s="26" t="n">
        <f t="shared" si="45"/>
        <v>2.8558868243132154E-2</v>
      </c>
      <c r="AG38" s="26" t="n">
        <f t="shared" si="45"/>
        <v>2.9067446901813319E-2</v>
      </c>
      <c r="AH38" s="26" t="n">
        <f t="shared" si="45"/>
        <v>2.9602296952203157E-2</v>
      </c>
      <c r="AI38" s="26" t="n">
        <f t="shared" si="45"/>
        <v>3.1803817185594566E-2</v>
      </c>
      <c r="AJ38" s="26" t="n">
        <f t="shared" si="45"/>
        <v>3.5122078812785645E-2</v>
      </c>
      <c r="AK38" s="26" t="n">
        <f t="shared" si="45"/>
        <v>3.0048035210577393E-2</v>
      </c>
      <c r="AL38" s="26" t="n">
        <f t="shared" si="45"/>
        <v>3.4210765990051087E-2</v>
      </c>
      <c r="AM38" s="26" t="n">
        <f t="shared" si="45"/>
        <v>3.3450629654183238E-2</v>
      </c>
      <c r="AN38" s="26" t="n">
        <f t="shared" si="45"/>
        <v>2.6819219028588453E-2</v>
      </c>
      <c r="AO38" s="26" t="n">
        <f t="shared" si="45"/>
        <v>3.7418943762210277E-2</v>
      </c>
      <c r="AP38" s="26" t="n">
        <f t="shared" si="45"/>
        <v>3.8626847301705847E-2</v>
      </c>
      <c r="AQ38" s="26" t="n">
        <f t="shared" si="45"/>
        <v>4.5817041566396453E-2</v>
      </c>
      <c r="AR38" s="26" t="n">
        <f t="shared" si="45"/>
        <v>3.1204363837795894E-2</v>
      </c>
      <c r="AS38" s="26" t="n">
        <f t="shared" si="45"/>
        <v>3.3335164762899501E-2</v>
      </c>
      <c r="AT38" s="26" t="n">
        <f t="shared" si="45"/>
        <v>2.7541689816675569E-2</v>
      </c>
    </row>
    <row r="39">
      <c r="L39" s="34" t="str">
        <f t="shared" si="36"/>
        <v>Ordnance and Missiles</v>
      </c>
      <c r="M39" s="26" t="n">
        <f t="shared" ref="M39" si="46">IFERROR(M23/M$30,"")</f>
        <v>9.4152603375009219E-2</v>
      </c>
      <c r="N39" s="26" t="n">
        <f t="shared" ref="N39:AT39" si="47">IFERROR(N23/N$30,"")</f>
        <v>0.10895059752618633</v>
      </c>
      <c r="O39" s="26" t="n">
        <f t="shared" si="47"/>
        <v>0.10910719853362079</v>
      </c>
      <c r="P39" s="26" t="n">
        <f t="shared" si="47"/>
        <v>9.2074309438995847E-2</v>
      </c>
      <c r="Q39" s="26" t="n">
        <f t="shared" si="47"/>
        <v>7.2830989942426275E-2</v>
      </c>
      <c r="R39" s="26" t="n">
        <f t="shared" si="47"/>
        <v>7.3278258401081153E-2</v>
      </c>
      <c r="S39" s="26" t="n">
        <f t="shared" si="47"/>
        <v>7.444096257593999E-2</v>
      </c>
      <c r="T39" s="26" t="n">
        <f t="shared" si="47"/>
        <v>6.9256921732061744E-2</v>
      </c>
      <c r="U39" s="26" t="n">
        <f t="shared" si="47"/>
        <v>7.3789331069013614E-2</v>
      </c>
      <c r="V39" s="26" t="n">
        <f t="shared" si="47"/>
        <v>7.4983141130377282E-2</v>
      </c>
      <c r="W39" s="26" t="n">
        <f t="shared" si="47"/>
        <v>6.5679389027165774E-2</v>
      </c>
      <c r="X39" s="26" t="n">
        <f t="shared" si="47"/>
        <v>6.3341502948764644E-2</v>
      </c>
      <c r="Y39" s="26" t="n">
        <f t="shared" si="47"/>
        <v>7.278123943633534E-2</v>
      </c>
      <c r="Z39" s="26" t="n">
        <f t="shared" si="47"/>
        <v>6.4166966511258278E-2</v>
      </c>
      <c r="AA39" s="26" t="n">
        <f t="shared" si="47"/>
        <v>6.1336048870654601E-2</v>
      </c>
      <c r="AB39" s="26" t="n">
        <f t="shared" si="47"/>
        <v>5.5861964555005049E-2</v>
      </c>
      <c r="AC39" s="26" t="n">
        <f t="shared" si="47"/>
        <v>5.0906394579169005E-2</v>
      </c>
      <c r="AD39" s="26" t="n">
        <f t="shared" si="47"/>
        <v>5.4689691554160119E-2</v>
      </c>
      <c r="AE39" s="26" t="n">
        <f t="shared" si="47"/>
        <v>5.0811251766139882E-2</v>
      </c>
      <c r="AF39" s="26" t="n">
        <f t="shared" si="47"/>
        <v>4.8729872834756126E-2</v>
      </c>
      <c r="AG39" s="26" t="n">
        <f t="shared" si="47"/>
        <v>4.5998643148876368E-2</v>
      </c>
      <c r="AH39" s="26" t="n">
        <f t="shared" si="47"/>
        <v>4.1852976837310096E-2</v>
      </c>
      <c r="AI39" s="26" t="n">
        <f t="shared" si="47"/>
        <v>4.3824292093290453E-2</v>
      </c>
      <c r="AJ39" s="26" t="n">
        <f t="shared" si="47"/>
        <v>4.2456806747681285E-2</v>
      </c>
      <c r="AK39" s="26" t="n">
        <f t="shared" si="47"/>
        <v>4.4374218414618298E-2</v>
      </c>
      <c r="AL39" s="26" t="n">
        <f t="shared" si="47"/>
        <v>4.8644715623104955E-2</v>
      </c>
      <c r="AM39" s="26" t="n">
        <f t="shared" si="47"/>
        <v>5.4994229146861133E-2</v>
      </c>
      <c r="AN39" s="26" t="n">
        <f t="shared" si="47"/>
        <v>5.6069155046398193E-2</v>
      </c>
      <c r="AO39" s="26" t="n">
        <f t="shared" si="47"/>
        <v>6.0398327746248162E-2</v>
      </c>
      <c r="AP39" s="26" t="n">
        <f t="shared" si="47"/>
        <v>6.0298960759821073E-2</v>
      </c>
      <c r="AQ39" s="26" t="n">
        <f t="shared" si="47"/>
        <v>5.6442310027005199E-2</v>
      </c>
      <c r="AR39" s="26" t="n">
        <f t="shared" si="47"/>
        <v>5.683802354276174E-2</v>
      </c>
      <c r="AS39" s="26" t="n">
        <f t="shared" si="47"/>
        <v>4.9501677876861189E-2</v>
      </c>
      <c r="AT39" s="26" t="n">
        <f t="shared" si="47"/>
        <v>7.475601758751424E-2</v>
      </c>
    </row>
    <row r="40">
      <c r="L40" s="34" t="str">
        <f t="shared" si="36"/>
        <v>Other Products</v>
      </c>
      <c r="M40" s="26" t="n">
        <f t="shared" ref="M40" si="48">IFERROR(M24/M$30,"")</f>
        <v>9.0515324361150409E-2</v>
      </c>
      <c r="N40" s="26" t="n">
        <f t="shared" ref="N40:AT40" si="49">IFERROR(N24/N$30,"")</f>
        <v>0.10037541796662221</v>
      </c>
      <c r="O40" s="26" t="n">
        <f t="shared" si="49"/>
        <v>7.8366542445103049E-2</v>
      </c>
      <c r="P40" s="26" t="n">
        <f t="shared" si="49"/>
        <v>8.6925719600171883E-2</v>
      </c>
      <c r="Q40" s="26" t="n">
        <f t="shared" si="49"/>
        <v>7.3622085715405919E-2</v>
      </c>
      <c r="R40" s="26" t="n">
        <f t="shared" si="49"/>
        <v>7.3458660120905739E-2</v>
      </c>
      <c r="S40" s="26" t="n">
        <f t="shared" si="49"/>
        <v>8.1274332266735444E-2</v>
      </c>
      <c r="T40" s="26" t="n">
        <f t="shared" si="49"/>
        <v>8.3545828948828657E-2</v>
      </c>
      <c r="U40" s="26" t="n">
        <f t="shared" si="49"/>
        <v>7.3185838489021646E-2</v>
      </c>
      <c r="V40" s="26" t="n">
        <f t="shared" si="49"/>
        <v>6.2804045377141154E-2</v>
      </c>
      <c r="W40" s="26" t="n">
        <f t="shared" si="49"/>
        <v>6.5341686293802714E-2</v>
      </c>
      <c r="X40" s="26" t="n">
        <f t="shared" si="49"/>
        <v>7.1009836238797114E-2</v>
      </c>
      <c r="Y40" s="26" t="n">
        <f t="shared" si="49"/>
        <v>7.8863830619055511E-2</v>
      </c>
      <c r="Z40" s="26" t="n">
        <f t="shared" si="49"/>
        <v>7.3478696999770138E-2</v>
      </c>
      <c r="AA40" s="26" t="n">
        <f t="shared" si="49"/>
        <v>7.9715320505748824E-2</v>
      </c>
      <c r="AB40" s="26" t="n">
        <f t="shared" si="49"/>
        <v>0.11965655746316781</v>
      </c>
      <c r="AC40" s="26" t="n">
        <f t="shared" si="49"/>
        <v>0.11729024926290402</v>
      </c>
      <c r="AD40" s="26" t="n">
        <f t="shared" si="49"/>
        <v>0.10449876435124547</v>
      </c>
      <c r="AE40" s="26" t="n">
        <f t="shared" si="49"/>
        <v>0.1034426312696077</v>
      </c>
      <c r="AF40" s="26" t="n">
        <f t="shared" si="49"/>
        <v>9.6882492288731734E-2</v>
      </c>
      <c r="AG40" s="26" t="n">
        <f t="shared" si="49"/>
        <v>8.1167469954862181E-2</v>
      </c>
      <c r="AH40" s="26" t="n">
        <f t="shared" si="49"/>
        <v>8.1363749408778899E-2</v>
      </c>
      <c r="AI40" s="26" t="n">
        <f t="shared" si="49"/>
        <v>9.8809785996267524E-2</v>
      </c>
      <c r="AJ40" s="26" t="n">
        <f t="shared" si="49"/>
        <v>8.6495443402299962E-2</v>
      </c>
      <c r="AK40" s="26" t="n">
        <f t="shared" si="49"/>
        <v>8.5868693055785428E-2</v>
      </c>
      <c r="AL40" s="26" t="n">
        <f t="shared" si="49"/>
        <v>7.6817576782082023E-2</v>
      </c>
      <c r="AM40" s="26" t="n">
        <f t="shared" si="49"/>
        <v>6.5000497670980803E-2</v>
      </c>
      <c r="AN40" s="26" t="n">
        <f t="shared" si="49"/>
        <v>6.7086581476028043E-2</v>
      </c>
      <c r="AO40" s="26" t="n">
        <f t="shared" si="49"/>
        <v>7.0689000604050575E-2</v>
      </c>
      <c r="AP40" s="26" t="n">
        <f t="shared" si="49"/>
        <v>6.0483657851457789E-2</v>
      </c>
      <c r="AQ40" s="26" t="n">
        <f t="shared" si="49"/>
        <v>6.0555438211933148E-2</v>
      </c>
      <c r="AR40" s="26" t="n">
        <f t="shared" si="49"/>
        <v>0.13876073078730902</v>
      </c>
      <c r="AS40" s="26" t="n">
        <f t="shared" si="49"/>
        <v>0.14125588545064782</v>
      </c>
      <c r="AT40" s="26" t="n">
        <f t="shared" si="49"/>
        <v>7.0205835213182272E-2</v>
      </c>
    </row>
    <row r="41">
      <c r="L41" s="34" t="str">
        <f t="shared" si="36"/>
        <v>Other R&amp;D and Knowledge Based</v>
      </c>
      <c r="M41" s="26" t="n">
        <f t="shared" ref="M41" si="50">IFERROR(M25/M$30,"")</f>
        <v>6.459374343370694E-2</v>
      </c>
      <c r="N41" s="26" t="n">
        <f t="shared" ref="N41:AT41" si="51">IFERROR(N25/N$30,"")</f>
        <v>5.8223959212618429E-2</v>
      </c>
      <c r="O41" s="26" t="n">
        <f t="shared" si="51"/>
        <v>7.1200107116098435E-2</v>
      </c>
      <c r="P41" s="26" t="n">
        <f t="shared" si="51"/>
        <v>7.0588750933679986E-2</v>
      </c>
      <c r="Q41" s="26" t="n">
        <f t="shared" si="51"/>
        <v>7.2234764519526123E-2</v>
      </c>
      <c r="R41" s="26" t="n">
        <f t="shared" si="51"/>
        <v>7.6147491241586901E-2</v>
      </c>
      <c r="S41" s="26" t="n">
        <f t="shared" si="51"/>
        <v>7.8411054201881783E-2</v>
      </c>
      <c r="T41" s="26" t="n">
        <f t="shared" si="51"/>
        <v>8.3597082041685575E-2</v>
      </c>
      <c r="U41" s="26" t="n">
        <f t="shared" si="51"/>
        <v>9.2374565435871706E-2</v>
      </c>
      <c r="V41" s="26" t="n">
        <f t="shared" si="51"/>
        <v>9.23655003868529E-2</v>
      </c>
      <c r="W41" s="26" t="n">
        <f t="shared" si="51"/>
        <v>9.3941878578430046E-2</v>
      </c>
      <c r="X41" s="26" t="n">
        <f t="shared" si="51"/>
        <v>8.6268279806148707E-2</v>
      </c>
      <c r="Y41" s="26" t="n">
        <f t="shared" si="51"/>
        <v>9.3267363629970859E-2</v>
      </c>
      <c r="Z41" s="26" t="n">
        <f t="shared" si="51"/>
        <v>8.7103807036059938E-2</v>
      </c>
      <c r="AA41" s="26" t="n">
        <f t="shared" si="51"/>
        <v>8.9386118881744372E-2</v>
      </c>
      <c r="AB41" s="26" t="n">
        <f t="shared" si="51"/>
        <v>9.5704946655175233E-2</v>
      </c>
      <c r="AC41" s="26" t="n">
        <f t="shared" si="51"/>
        <v>9.730544455291E-2</v>
      </c>
      <c r="AD41" s="26" t="n">
        <f t="shared" si="51"/>
        <v>9.2322854993659054E-2</v>
      </c>
      <c r="AE41" s="26" t="n">
        <f t="shared" si="51"/>
        <v>8.9404569500916242E-2</v>
      </c>
      <c r="AF41" s="26" t="n">
        <f t="shared" si="51"/>
        <v>0.10477291673118848</v>
      </c>
      <c r="AG41" s="26" t="n">
        <f t="shared" si="51"/>
        <v>0.1104942349454523</v>
      </c>
      <c r="AH41" s="26" t="n">
        <f t="shared" si="51"/>
        <v>0.10815914126832579</v>
      </c>
      <c r="AI41" s="26" t="n">
        <f t="shared" si="51"/>
        <v>0.11213008569536216</v>
      </c>
      <c r="AJ41" s="26" t="n">
        <f t="shared" si="51"/>
        <v>0.1105757485908454</v>
      </c>
      <c r="AK41" s="26" t="n">
        <f t="shared" si="51"/>
        <v>0.11808566138846137</v>
      </c>
      <c r="AL41" s="26" t="n">
        <f t="shared" si="51"/>
        <v>0.12067673158628656</v>
      </c>
      <c r="AM41" s="26" t="n">
        <f t="shared" si="51"/>
        <v>0.11186306632835451</v>
      </c>
      <c r="AN41" s="26" t="n">
        <f t="shared" si="51"/>
        <v>0.10915951955146888</v>
      </c>
      <c r="AO41" s="26" t="n">
        <f t="shared" si="51"/>
        <v>0.10776259808791036</v>
      </c>
      <c r="AP41" s="26" t="n">
        <f t="shared" si="51"/>
        <v>0.11092635043227535</v>
      </c>
      <c r="AQ41" s="26" t="n">
        <f t="shared" si="51"/>
        <v>0.10477605632941538</v>
      </c>
      <c r="AR41" s="26" t="n">
        <f t="shared" si="51"/>
        <v>0.13486695091901982</v>
      </c>
      <c r="AS41" s="26" t="n">
        <f t="shared" si="51"/>
        <v>0.13281943251350847</v>
      </c>
      <c r="AT41" s="26" t="n">
        <f t="shared" si="51"/>
        <v>0.14758231295693089</v>
      </c>
    </row>
    <row r="42">
      <c r="L42" s="34" t="str">
        <f t="shared" si="36"/>
        <v>Other Services</v>
      </c>
      <c r="M42" s="26" t="n">
        <f t="shared" ref="M42" si="52">IFERROR(M26/M$30,"")</f>
        <v>3.6436937838621175E-2</v>
      </c>
      <c r="N42" s="26" t="n">
        <f t="shared" ref="N42:AT42" si="53">IFERROR(N26/N$30,"")</f>
        <v>4.1436953396119143E-2</v>
      </c>
      <c r="O42" s="26" t="n">
        <f t="shared" si="53"/>
        <v>3.4125745362777342E-2</v>
      </c>
      <c r="P42" s="26" t="n">
        <f t="shared" si="53"/>
        <v>2.5341829532289546E-2</v>
      </c>
      <c r="Q42" s="26" t="n">
        <f t="shared" si="53"/>
        <v>3.4266287245464329E-2</v>
      </c>
      <c r="R42" s="26" t="n">
        <f t="shared" si="53"/>
        <v>4.5225545153926468E-2</v>
      </c>
      <c r="S42" s="26" t="n">
        <f t="shared" si="53"/>
        <v>4.2914490049698023E-2</v>
      </c>
      <c r="T42" s="26" t="n">
        <f t="shared" si="53"/>
        <v>4.9949242380360886E-2</v>
      </c>
      <c r="U42" s="26" t="n">
        <f t="shared" si="53"/>
        <v>5.188488031351933E-2</v>
      </c>
      <c r="V42" s="26" t="n">
        <f t="shared" si="53"/>
        <v>6.0064789248729149E-2</v>
      </c>
      <c r="W42" s="26" t="n">
        <f t="shared" si="53"/>
        <v>4.9228103930554233E-2</v>
      </c>
      <c r="X42" s="26" t="n">
        <f t="shared" si="53"/>
        <v>5.1532961249850677E-2</v>
      </c>
      <c r="Y42" s="26" t="n">
        <f t="shared" si="53"/>
        <v>6.2099308519901864E-2</v>
      </c>
      <c r="Z42" s="26" t="n">
        <f t="shared" si="53"/>
        <v>7.6136305450195466E-2</v>
      </c>
      <c r="AA42" s="26" t="n">
        <f t="shared" si="53"/>
        <v>8.7574015392608062E-2</v>
      </c>
      <c r="AB42" s="26" t="n">
        <f t="shared" si="53"/>
        <v>8.361311134433741E-2</v>
      </c>
      <c r="AC42" s="26" t="n">
        <f t="shared" si="53"/>
        <v>8.2119544546113657E-2</v>
      </c>
      <c r="AD42" s="26" t="n">
        <f t="shared" si="53"/>
        <v>7.4653526062765443E-2</v>
      </c>
      <c r="AE42" s="26" t="n">
        <f t="shared" si="53"/>
        <v>7.2668855464972718E-2</v>
      </c>
      <c r="AF42" s="26" t="n">
        <f t="shared" si="53"/>
        <v>8.3567666209946379E-2</v>
      </c>
      <c r="AG42" s="26" t="n">
        <f t="shared" si="53"/>
        <v>9.1051806714508965E-2</v>
      </c>
      <c r="AH42" s="26" t="n">
        <f t="shared" si="53"/>
        <v>9.9826837745686223E-2</v>
      </c>
      <c r="AI42" s="26" t="n">
        <f t="shared" si="53"/>
        <v>9.4647249114461734E-2</v>
      </c>
      <c r="AJ42" s="26" t="n">
        <f t="shared" si="53"/>
        <v>9.9667252422860869E-2</v>
      </c>
      <c r="AK42" s="26" t="n">
        <f t="shared" si="53"/>
        <v>9.0570500490027669E-2</v>
      </c>
      <c r="AL42" s="26" t="n">
        <f t="shared" si="53"/>
        <v>8.3863599892867915E-2</v>
      </c>
      <c r="AM42" s="26" t="n">
        <f t="shared" si="53"/>
        <v>7.9844299073153074E-2</v>
      </c>
      <c r="AN42" s="26" t="n">
        <f t="shared" si="53"/>
        <v>8.1687595524084833E-2</v>
      </c>
      <c r="AO42" s="26" t="n">
        <f t="shared" si="53"/>
        <v>7.9288885189631592E-2</v>
      </c>
      <c r="AP42" s="26" t="n">
        <f t="shared" si="53"/>
        <v>7.716692665777812E-2</v>
      </c>
      <c r="AQ42" s="26" t="n">
        <f t="shared" si="53"/>
        <v>6.9963743524230251E-2</v>
      </c>
      <c r="AR42" s="26" t="n">
        <f t="shared" si="53"/>
        <v>7.4368975518834035E-2</v>
      </c>
      <c r="AS42" s="26" t="n">
        <f t="shared" si="53"/>
        <v>7.4086274921824929E-2</v>
      </c>
      <c r="AT42" s="26" t="n">
        <f t="shared" si="53"/>
        <v>7.0338702497137626E-2</v>
      </c>
    </row>
    <row r="43">
      <c r="L43" s="34" t="str">
        <f t="shared" si="36"/>
        <v>Ships &amp; Submarines</v>
      </c>
      <c r="M43" s="26" t="n">
        <f t="shared" ref="M43" si="54">IFERROR(M27/M$30,"")</f>
        <v>8.8746539333228722E-2</v>
      </c>
      <c r="N43" s="26" t="n">
        <f t="shared" ref="N43:AT43" si="55">IFERROR(N27/N$30,"")</f>
        <v>6.9867629071340615E-2</v>
      </c>
      <c r="O43" s="26" t="n">
        <f t="shared" si="55"/>
        <v>6.9688961581741787E-2</v>
      </c>
      <c r="P43" s="26" t="n">
        <f t="shared" si="55"/>
        <v>7.8293694254002885E-2</v>
      </c>
      <c r="Q43" s="26" t="n">
        <f t="shared" si="55"/>
        <v>6.3066803066039068E-2</v>
      </c>
      <c r="R43" s="26" t="n">
        <f t="shared" si="55"/>
        <v>8.2804613600084093E-2</v>
      </c>
      <c r="S43" s="26" t="n">
        <f t="shared" si="55"/>
        <v>6.7283330471530095E-2</v>
      </c>
      <c r="T43" s="26" t="n">
        <f t="shared" si="55"/>
        <v>7.1912113259472596E-2</v>
      </c>
      <c r="U43" s="26" t="n">
        <f t="shared" si="55"/>
        <v>8.0102274778066654E-2</v>
      </c>
      <c r="V43" s="26" t="n">
        <f t="shared" si="55"/>
        <v>6.8094525042901921E-2</v>
      </c>
      <c r="W43" s="26" t="n">
        <f t="shared" si="55"/>
        <v>7.0781728632880736E-2</v>
      </c>
      <c r="X43" s="26" t="n">
        <f t="shared" si="55"/>
        <v>8.6144967282440824E-2</v>
      </c>
      <c r="Y43" s="26" t="n">
        <f t="shared" si="55"/>
        <v>7.4763043261177942E-2</v>
      </c>
      <c r="Z43" s="26" t="n">
        <f t="shared" si="55"/>
        <v>5.990854298290816E-2</v>
      </c>
      <c r="AA43" s="26" t="n">
        <f t="shared" si="55"/>
        <v>6.4597191424705283E-2</v>
      </c>
      <c r="AB43" s="26" t="n">
        <f t="shared" si="55"/>
        <v>5.2850257537967474E-2</v>
      </c>
      <c r="AC43" s="26" t="n">
        <f t="shared" si="55"/>
        <v>5.6982343095516842E-2</v>
      </c>
      <c r="AD43" s="26" t="n">
        <f t="shared" si="55"/>
        <v>5.257730821172478E-2</v>
      </c>
      <c r="AE43" s="26" t="n">
        <f t="shared" si="55"/>
        <v>5.1201853208522025E-2</v>
      </c>
      <c r="AF43" s="26" t="n">
        <f t="shared" si="55"/>
        <v>5.8485946659707397E-2</v>
      </c>
      <c r="AG43" s="26" t="n">
        <f t="shared" si="55"/>
        <v>4.8416368220132351E-2</v>
      </c>
      <c r="AH43" s="26" t="n">
        <f t="shared" si="55"/>
        <v>7.702507579930909E-2</v>
      </c>
      <c r="AI43" s="26" t="n">
        <f t="shared" si="55"/>
        <v>6.6578135510306183E-2</v>
      </c>
      <c r="AJ43" s="26" t="n">
        <f t="shared" si="55"/>
        <v>7.5124431184377949E-2</v>
      </c>
      <c r="AK43" s="26" t="n">
        <f t="shared" si="55"/>
        <v>8.4061298118876818E-2</v>
      </c>
      <c r="AL43" s="26" t="n">
        <f t="shared" si="55"/>
        <v>7.8344227786787721E-2</v>
      </c>
      <c r="AM43" s="26" t="n">
        <f t="shared" si="55"/>
        <v>8.2580077273791574E-2</v>
      </c>
      <c r="AN43" s="26" t="n">
        <f t="shared" si="55"/>
        <v>8.4573863732741755E-2</v>
      </c>
      <c r="AO43" s="26" t="n">
        <f t="shared" si="55"/>
        <v>8.7269106567631316E-2</v>
      </c>
      <c r="AP43" s="26" t="n">
        <f t="shared" si="55"/>
        <v>8.6766645902372777E-2</v>
      </c>
      <c r="AQ43" s="26" t="n">
        <f t="shared" si="55"/>
        <v>9.4819347657550984E-2</v>
      </c>
      <c r="AR43" s="26" t="n">
        <f t="shared" si="55"/>
        <v>8.2526635683711921E-2</v>
      </c>
      <c r="AS43" s="26" t="n">
        <f t="shared" si="55"/>
        <v>8.2976943625897387E-2</v>
      </c>
      <c r="AT43" s="26" t="n">
        <f t="shared" si="55"/>
        <v>8.7849313067064699E-2</v>
      </c>
    </row>
    <row r="44">
      <c r="L44" s="34" t="str">
        <f t="shared" si="36"/>
        <v>Space Systems</v>
      </c>
      <c r="M44" s="26" t="n">
        <f t="shared" ref="M44" si="56">IFERROR(M28/M$30,"")</f>
        <v>4.2453780691886246E-2</v>
      </c>
      <c r="N44" s="26" t="n">
        <f t="shared" ref="N44:AT44" si="57">IFERROR(N28/N$30,"")</f>
        <v>3.3315470290964475E-2</v>
      </c>
      <c r="O44" s="26" t="n">
        <f t="shared" si="57"/>
        <v>2.5987705952877759E-2</v>
      </c>
      <c r="P44" s="26" t="n">
        <f t="shared" si="57"/>
        <v>3.1109755692417095E-2</v>
      </c>
      <c r="Q44" s="26" t="n">
        <f t="shared" si="57"/>
        <v>3.1619729987617445E-2</v>
      </c>
      <c r="R44" s="26" t="n">
        <f t="shared" si="57"/>
        <v>2.9584468746896173E-2</v>
      </c>
      <c r="S44" s="26" t="n">
        <f t="shared" si="57"/>
        <v>2.4906446182608333E-2</v>
      </c>
      <c r="T44" s="26" t="n">
        <f t="shared" si="57"/>
        <v>2.7418577319703881E-2</v>
      </c>
      <c r="U44" s="26" t="n">
        <f t="shared" si="57"/>
        <v>3.0363398798029947E-2</v>
      </c>
      <c r="V44" s="26" t="n">
        <f t="shared" si="57"/>
        <v>2.8728887258995472E-2</v>
      </c>
      <c r="W44" s="26" t="n">
        <f t="shared" si="57"/>
        <v>2.4079199332080387E-2</v>
      </c>
      <c r="X44" s="26" t="n">
        <f t="shared" si="57"/>
        <v>2.8850689223126828E-2</v>
      </c>
      <c r="Y44" s="26" t="n">
        <f t="shared" si="57"/>
        <v>2.6463469439730023E-2</v>
      </c>
      <c r="Z44" s="26" t="n">
        <f t="shared" si="57"/>
        <v>2.5005469433308187E-2</v>
      </c>
      <c r="AA44" s="26" t="n">
        <f t="shared" si="57"/>
        <v>2.7325416814755327E-2</v>
      </c>
      <c r="AB44" s="26" t="n">
        <f t="shared" si="57"/>
        <v>2.4550872984491212E-2</v>
      </c>
      <c r="AC44" s="26" t="n">
        <f t="shared" si="57"/>
        <v>2.7138989715771663E-2</v>
      </c>
      <c r="AD44" s="26" t="n">
        <f t="shared" si="57"/>
        <v>2.5019953514382555E-2</v>
      </c>
      <c r="AE44" s="26" t="n">
        <f t="shared" si="57"/>
        <v>2.5338121511559741E-2</v>
      </c>
      <c r="AF44" s="26" t="n">
        <f t="shared" si="57"/>
        <v>2.8236189378414364E-2</v>
      </c>
      <c r="AG44" s="26" t="n">
        <f t="shared" si="57"/>
        <v>2.5060543142397137E-2</v>
      </c>
      <c r="AH44" s="26" t="n">
        <f t="shared" si="57"/>
        <v>2.7941989021899635E-2</v>
      </c>
      <c r="AI44" s="26" t="n">
        <f t="shared" si="57"/>
        <v>2.780770392599044E-2</v>
      </c>
      <c r="AJ44" s="26" t="n">
        <f t="shared" si="57"/>
        <v>2.4604568232649598E-2</v>
      </c>
      <c r="AK44" s="26" t="n">
        <f t="shared" si="57"/>
        <v>2.7692422771105975E-2</v>
      </c>
      <c r="AL44" s="26" t="n">
        <f t="shared" si="57"/>
        <v>2.1811184407622895E-2</v>
      </c>
      <c r="AM44" s="26" t="n">
        <f t="shared" si="57"/>
        <v>2.0166927662082362E-2</v>
      </c>
      <c r="AN44" s="26" t="n">
        <f t="shared" si="57"/>
        <v>1.8757568923012932E-2</v>
      </c>
      <c r="AO44" s="26" t="n">
        <f t="shared" si="57"/>
        <v>1.6571926826832777E-2</v>
      </c>
      <c r="AP44" s="26" t="n">
        <f t="shared" si="57"/>
        <v>1.8784841753919805E-2</v>
      </c>
      <c r="AQ44" s="26" t="n">
        <f t="shared" si="57"/>
        <v>1.7344486073734858E-2</v>
      </c>
      <c r="AR44" s="26" t="n">
        <f t="shared" si="57"/>
        <v>9.3768067491445464E-3</v>
      </c>
      <c r="AS44" s="26" t="n">
        <f t="shared" si="57"/>
        <v>1.126169000952891E-2</v>
      </c>
      <c r="AT44" s="26" t="n">
        <f t="shared" si="57"/>
        <v>1.124637125247035E-2</v>
      </c>
    </row>
    <row r="45">
      <c r="L45" s="34" t="str">
        <f t="shared" si="36"/>
        <v>Unlabeled</v>
      </c>
      <c r="M45" s="26" t="n">
        <f>IFERROR(M18/M$30,"")</f>
        <v>0.25741764716966653</v>
      </c>
      <c r="N45" s="26" t="n">
        <f t="shared" ref="N45:AT45" si="58">IFERROR(N18/N$30,"")</f>
        <v>0.22410693636040827</v>
      </c>
      <c r="O45" s="26" t="n">
        <f t="shared" si="58"/>
        <v>0.24583739185380621</v>
      </c>
      <c r="P45" s="26" t="n">
        <f t="shared" si="58"/>
        <v>0.24649593129074693</v>
      </c>
      <c r="Q45" s="26" t="n">
        <f t="shared" si="58"/>
        <v>0.26072434549564455</v>
      </c>
      <c r="R45" s="26" t="n">
        <f t="shared" si="58"/>
        <v>0.22999435551705025</v>
      </c>
      <c r="S45" s="26" t="n">
        <f t="shared" si="58"/>
        <v>0.24361590224687452</v>
      </c>
      <c r="T45" s="26" t="n">
        <f t="shared" si="58"/>
        <v>0.21495405556028521</v>
      </c>
      <c r="U45" s="26" t="n">
        <f t="shared" si="58"/>
        <v>0.22681631239374295</v>
      </c>
      <c r="V45" s="26" t="n">
        <f t="shared" si="58"/>
        <v>0.22543983226379183</v>
      </c>
      <c r="W45" s="26" t="n">
        <f t="shared" si="58"/>
        <v>0.2679735485004085</v>
      </c>
      <c r="X45" s="26" t="n">
        <f t="shared" si="58"/>
        <v>0.25085723585795067</v>
      </c>
      <c r="Y45" s="26" t="n">
        <f t="shared" si="58"/>
        <v>0.22982020913648563</v>
      </c>
      <c r="Z45" s="26" t="n">
        <f t="shared" si="58"/>
        <v>0.23280055454740639</v>
      </c>
      <c r="AA45" s="26" t="n">
        <f t="shared" si="58"/>
        <v>0.20803882044962602</v>
      </c>
      <c r="AB45" s="26" t="n">
        <f t="shared" si="58"/>
        <v>0.17797859823819218</v>
      </c>
      <c r="AC45" s="26" t="n">
        <f t="shared" si="58"/>
        <v>0.18285686701795975</v>
      </c>
      <c r="AD45" s="26" t="n">
        <f t="shared" si="58"/>
        <v>0.18431139669021354</v>
      </c>
      <c r="AE45" s="26" t="n">
        <f t="shared" si="58"/>
        <v>0.17653366220164446</v>
      </c>
      <c r="AF45" s="26" t="n">
        <f t="shared" si="58"/>
        <v>0.17910958582707714</v>
      </c>
      <c r="AG45" s="26" t="n">
        <f t="shared" si="58"/>
        <v>0.17535024621771389</v>
      </c>
      <c r="AH45" s="26" t="n">
        <f t="shared" si="58"/>
        <v>0.19074657686803842</v>
      </c>
      <c r="AI45" s="26" t="n">
        <f t="shared" si="58"/>
        <v>0.21842277812741068</v>
      </c>
      <c r="AJ45" s="26" t="n">
        <f t="shared" si="58"/>
        <v>0.23873341150048544</v>
      </c>
      <c r="AK45" s="26" t="n">
        <f t="shared" si="58"/>
        <v>0.20536940601630979</v>
      </c>
      <c r="AL45" s="26" t="n">
        <f t="shared" si="58"/>
        <v>0.22514648425019773</v>
      </c>
      <c r="AM45" s="26" t="n">
        <f t="shared" si="58"/>
        <v>0.25318697902721388</v>
      </c>
      <c r="AN45" s="26" t="n">
        <f t="shared" si="58"/>
        <v>0.26816869709859092</v>
      </c>
      <c r="AO45" s="26" t="n">
        <f t="shared" si="58"/>
        <v>0.23236173191549483</v>
      </c>
      <c r="AP45" s="26" t="n">
        <f t="shared" si="58"/>
        <v>0.23445468302306904</v>
      </c>
      <c r="AQ45" s="26" t="n">
        <f t="shared" si="58"/>
        <v>0.24911551725105247</v>
      </c>
      <c r="AR45" s="26" t="n">
        <f t="shared" si="58"/>
        <v>0.18652393648803739</v>
      </c>
      <c r="AS45" s="26" t="n">
        <f t="shared" si="58"/>
        <v>0.18121607817059324</v>
      </c>
      <c r="AT45" s="26" t="n">
        <f t="shared" si="58"/>
        <v>0.21259472017543316</v>
      </c>
    </row>
    <row r="46">
      <c r="L46" s="1" t="s">
        <v>40</v>
      </c>
      <c r="M46" s="26" t="n">
        <f t="shared" ref="M46:AT46" si="59">IF(SUM(M34:M45)=1,SUM(M34:M45),FALSE)</f>
        <v>0.99999999999999989</v>
      </c>
      <c r="N46" s="26" t="b">
        <f t="shared" si="59"/>
        <v>0</v>
      </c>
      <c r="O46" s="26" t="b">
        <f t="shared" si="59"/>
        <v>0</v>
      </c>
      <c r="P46" s="26" t="b">
        <f t="shared" si="59"/>
        <v>0</v>
      </c>
      <c r="Q46" s="26" t="b">
        <f t="shared" si="59"/>
        <v>0</v>
      </c>
      <c r="R46" s="26" t="b">
        <f t="shared" si="59"/>
        <v>0</v>
      </c>
      <c r="S46" s="26" t="b">
        <f t="shared" si="59"/>
        <v>0</v>
      </c>
      <c r="T46" s="26" t="b">
        <f t="shared" si="59"/>
        <v>0</v>
      </c>
      <c r="U46" s="26" t="b">
        <f t="shared" si="59"/>
        <v>0</v>
      </c>
      <c r="V46" s="26" t="b">
        <f t="shared" si="59"/>
        <v>0</v>
      </c>
      <c r="W46" s="26" t="b">
        <f t="shared" si="59"/>
        <v>0</v>
      </c>
      <c r="X46" s="26" t="b">
        <f t="shared" si="59"/>
        <v>0</v>
      </c>
      <c r="Y46" s="26" t="b">
        <f t="shared" si="59"/>
        <v>0</v>
      </c>
      <c r="Z46" s="26" t="b">
        <f t="shared" si="59"/>
        <v>0</v>
      </c>
      <c r="AA46" s="26" t="b">
        <f t="shared" si="59"/>
        <v>0</v>
      </c>
      <c r="AB46" s="26" t="b">
        <f t="shared" si="59"/>
        <v>0</v>
      </c>
      <c r="AC46" s="26" t="b">
        <f t="shared" si="59"/>
        <v>0</v>
      </c>
      <c r="AD46" s="26" t="b">
        <f t="shared" si="59"/>
        <v>0</v>
      </c>
      <c r="AE46" s="26" t="b">
        <f t="shared" si="59"/>
        <v>0</v>
      </c>
      <c r="AF46" s="26" t="b">
        <f t="shared" si="59"/>
        <v>0</v>
      </c>
      <c r="AG46" s="26" t="b">
        <f t="shared" si="59"/>
        <v>0</v>
      </c>
      <c r="AH46" s="26" t="b">
        <f t="shared" si="59"/>
        <v>0</v>
      </c>
      <c r="AI46" s="26" t="b">
        <f t="shared" si="59"/>
        <v>0</v>
      </c>
      <c r="AJ46" s="26" t="b">
        <f t="shared" si="59"/>
        <v>0</v>
      </c>
      <c r="AK46" s="26" t="b">
        <f t="shared" si="59"/>
        <v>0</v>
      </c>
      <c r="AL46" s="26" t="b">
        <f t="shared" si="59"/>
        <v>0</v>
      </c>
      <c r="AM46" s="26" t="b">
        <f t="shared" si="59"/>
        <v>0</v>
      </c>
      <c r="AN46" s="26" t="b">
        <f t="shared" si="59"/>
        <v>0</v>
      </c>
      <c r="AO46" s="26" t="b">
        <f t="shared" si="59"/>
        <v>0</v>
      </c>
      <c r="AP46" s="26" t="b">
        <f t="shared" si="59"/>
        <v>0</v>
      </c>
      <c r="AQ46" s="26" t="b">
        <f t="shared" si="59"/>
        <v>0</v>
      </c>
      <c r="AR46" s="26" t="b">
        <f t="shared" si="59"/>
        <v>0</v>
      </c>
      <c r="AS46" s="26" t="b">
        <f t="shared" si="59"/>
        <v>0</v>
      </c>
      <c r="AT46" s="26" t="b">
        <f t="shared" si="59"/>
        <v>0</v>
      </c>
    </row>
  </sheetData>
  <pageMargins left="0.7" right="0.7" top="0.75" bottom="0.75" header="0.3" footer="0.3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18" sqref="A11:J18"/>
    </sheetView>
  </sheetViews>
  <sheetFormatPr defaultRowHeight="15.0" baseColWidth="10"/>
  <cols>
    <col min="1" max="1" width="33.5703125" hidden="0" customWidth="1"/>
    <col min="2" max="2" width="10.7109375" hidden="0" customWidth="1"/>
    <col min="3" max="3" width="7.85546875" hidden="0" customWidth="1"/>
    <col min="12" max="12" width="31" hidden="0" customWidth="1"/>
    <col min="13" max="13" width="7.85546875" hidden="0" customWidth="1"/>
    <col min="14" max="14" width="8.42578125" hidden="0" customWidth="1"/>
    <col min="15" max="15" width="8.42578125" hidden="0" customWidth="1"/>
    <col min="16" max="16" width="8.42578125" hidden="0" customWidth="1"/>
    <col min="17" max="17" width="8.42578125" hidden="0" customWidth="1"/>
    <col min="18" max="18" width="8.42578125" hidden="0" customWidth="1"/>
    <col min="19" max="19" width="8.42578125" hidden="0" customWidth="1"/>
    <col min="20" max="20" width="8.42578125" hidden="0" customWidth="1"/>
    <col min="21" max="21" width="8.42578125" hidden="0" customWidth="1"/>
    <col min="22" max="22" width="8.42578125" hidden="0" customWidth="1"/>
    <col min="23" max="23" width="7.85546875" hidden="0" customWidth="1"/>
    <col min="24" max="24" width="7.85546875" hidden="0" customWidth="1"/>
    <col min="25" max="25" width="7.85546875" hidden="0" customWidth="1"/>
    <col min="26" max="26" width="7.85546875" hidden="0" customWidth="1"/>
    <col min="27" max="27" width="7.85546875" hidden="0" customWidth="1"/>
    <col min="28" max="28" width="7.85546875" hidden="0" customWidth="1"/>
    <col min="29" max="29" width="7.85546875" hidden="0" customWidth="1"/>
    <col min="30" max="30" width="7.85546875" hidden="0" customWidth="1"/>
    <col min="31" max="31" width="7.85546875" hidden="0" customWidth="1"/>
    <col min="32" max="32" width="7.85546875" hidden="0" customWidth="1"/>
    <col min="33" max="33" width="7.85546875" hidden="0" customWidth="1"/>
    <col min="34" max="34" width="7.85546875" hidden="0" customWidth="1"/>
    <col min="35" max="35" width="7.85546875" hidden="0" customWidth="1"/>
    <col min="36" max="36" width="7.85546875" hidden="0" customWidth="1"/>
    <col min="37" max="37" width="8.42578125" hidden="0" customWidth="1"/>
    <col min="38" max="38" width="7.85546875" hidden="0" customWidth="1"/>
    <col min="39" max="39" width="7.85546875" hidden="0" customWidth="1"/>
    <col min="40" max="40" width="7.85546875" hidden="0" customWidth="1"/>
    <col min="41" max="41" width="7.85546875" hidden="0" customWidth="1"/>
    <col min="42" max="42" width="7.85546875" hidden="0" customWidth="1"/>
    <col min="43" max="43" width="7.85546875" hidden="0" customWidth="1"/>
    <col min="44" max="44" width="7.85546875" hidden="0" customWidth="1"/>
    <col min="45" max="45" width="12.28515625" hidden="0" customWidth="1"/>
  </cols>
  <sheetData>
    <row r="1">
      <c r="A1" t="str">
        <f>L1</f>
      </c>
      <c r="B1" s="20"/>
      <c r="L1" s="1" t="s">
        <v>871</v>
      </c>
      <c r="M1" s="38" t="s">
        <v>758</v>
      </c>
      <c r="N1" s="38" t="s">
        <v>759</v>
      </c>
      <c r="O1" s="38" t="s">
        <v>760</v>
      </c>
      <c r="P1" s="38" t="s">
        <v>761</v>
      </c>
      <c r="Q1" s="38" t="s">
        <v>762</v>
      </c>
      <c r="R1" s="38" t="s">
        <v>763</v>
      </c>
      <c r="S1" s="38" t="s">
        <v>764</v>
      </c>
      <c r="T1" s="38" t="s">
        <v>765</v>
      </c>
      <c r="U1" s="38" t="s">
        <v>766</v>
      </c>
      <c r="V1" s="38" t="s">
        <v>767</v>
      </c>
      <c r="W1" s="38" t="s">
        <v>768</v>
      </c>
      <c r="X1" s="38" t="s">
        <v>769</v>
      </c>
      <c r="Y1" s="38" t="s">
        <v>770</v>
      </c>
      <c r="Z1" s="38" t="s">
        <v>771</v>
      </c>
      <c r="AA1" s="38" t="s">
        <v>772</v>
      </c>
      <c r="AB1" s="38" t="s">
        <v>773</v>
      </c>
      <c r="AC1" s="38" t="s">
        <v>774</v>
      </c>
      <c r="AD1" s="38" t="s">
        <v>775</v>
      </c>
      <c r="AE1" s="38" t="s">
        <v>776</v>
      </c>
      <c r="AF1" s="38" t="s">
        <v>777</v>
      </c>
      <c r="AG1" s="38" t="s">
        <v>778</v>
      </c>
      <c r="AH1" s="38" t="s">
        <v>779</v>
      </c>
      <c r="AI1" s="38" t="s">
        <v>780</v>
      </c>
      <c r="AJ1" s="38" t="s">
        <v>781</v>
      </c>
      <c r="AK1" s="38" t="s">
        <v>782</v>
      </c>
      <c r="AL1" s="38" t="s">
        <v>737</v>
      </c>
      <c r="AM1" s="38" t="s">
        <v>738</v>
      </c>
      <c r="AN1" s="38" t="s">
        <v>739</v>
      </c>
      <c r="AO1" s="38" t="s">
        <v>740</v>
      </c>
      <c r="AP1" s="38" t="s">
        <v>741</v>
      </c>
      <c r="AQ1" s="38" t="s">
        <v>742</v>
      </c>
      <c r="AR1" s="38" t="s">
        <v>743</v>
      </c>
      <c r="AS1" s="38" t="s">
        <v>744</v>
      </c>
      <c r="AT1" t="s">
        <v>745</v>
      </c>
      <c r="AU1" t="s">
        <v>786</v>
      </c>
      <c r="AV1" t="s">
        <v>818</v>
      </c>
    </row>
    <row r="2">
      <c r="A2" t="str">
        <f>L2</f>
      </c>
      <c r="L2" s="1" t="s">
        <v>881</v>
      </c>
      <c r="M2" s="55" t="n">
        <v>3331207190</v>
      </c>
      <c r="N2" s="55" t="n">
        <v>5549442291</v>
      </c>
      <c r="O2" s="55" t="n">
        <v>4772705585</v>
      </c>
      <c r="P2" s="55" t="n">
        <v>4482312756</v>
      </c>
      <c r="Q2" s="55" t="n">
        <v>6595940173</v>
      </c>
      <c r="R2" s="55" t="n">
        <v>5494626635</v>
      </c>
      <c r="S2" s="55" t="n">
        <v>5828017560</v>
      </c>
      <c r="T2" s="55" t="n">
        <v>6878223679</v>
      </c>
      <c r="U2" s="55" t="n">
        <v>6419832118</v>
      </c>
      <c r="V2" s="55" t="n">
        <v>7221753007</v>
      </c>
      <c r="W2" s="55" t="n">
        <v>6095074886</v>
      </c>
      <c r="X2" s="55" t="n">
        <v>6912881098</v>
      </c>
      <c r="Y2" s="55" t="n">
        <v>8345287306.77</v>
      </c>
      <c r="Z2" s="55" t="n">
        <v>9238328475.72</v>
      </c>
      <c r="AA2" s="55" t="n">
        <v>9828013822.2684</v>
      </c>
      <c r="AB2" s="55" t="n">
        <v>12169691597.3226</v>
      </c>
      <c r="AC2" s="55" t="n">
        <v>13882263095.7037</v>
      </c>
      <c r="AD2" s="55" t="n">
        <v>14895688531.0093</v>
      </c>
      <c r="AE2" s="55" t="n">
        <v>23424311166.0164</v>
      </c>
      <c r="AF2" s="55" t="n">
        <v>28911269916.4723</v>
      </c>
      <c r="AG2" s="55" t="n">
        <v>24906956087.1881</v>
      </c>
      <c r="AH2" s="55" t="n">
        <v>18589829067.4502</v>
      </c>
      <c r="AI2" s="55" t="n">
        <v>17668152860.5813</v>
      </c>
      <c r="AJ2" s="55" t="n">
        <v>11904358790.2194</v>
      </c>
      <c r="AK2" s="55" t="n">
        <v>12008093263.0004</v>
      </c>
      <c r="AL2" s="55" t="n">
        <v>10717176681.3287</v>
      </c>
      <c r="AM2" s="55" t="n">
        <v>10203781227.8613</v>
      </c>
      <c r="AN2" s="55" t="n">
        <v>10159587426.1984</v>
      </c>
      <c r="AO2" s="55" t="n">
        <v>13552604506.6839</v>
      </c>
      <c r="AP2" s="55" t="n">
        <v>20438558971.7664</v>
      </c>
      <c r="AQ2" s="55" t="n">
        <v>24789177375.6769</v>
      </c>
      <c r="AR2" s="55" t="n">
        <v>16792852272.4402</v>
      </c>
      <c r="AS2" s="55" t="n">
        <v>17983338648.5347</v>
      </c>
      <c r="AT2" s="55" t="n">
        <v>21550543417.6776</v>
      </c>
      <c r="AU2" s="55" t="n">
        <v>22062482144.4592</v>
      </c>
      <c r="AV2" s="55" t="n">
        <v>4596819927.86</v>
      </c>
      <c r="AW2" s="55"/>
      <c r="AX2" s="55"/>
    </row>
    <row r="3">
      <c r="A3" t="str">
        <f>L3</f>
      </c>
      <c r="L3" s="1" t="s">
        <v>882</v>
      </c>
      <c r="M3" s="55" t="n">
        <v>8167717114</v>
      </c>
      <c r="N3" s="55" t="n">
        <v>9353909603</v>
      </c>
      <c r="O3" s="55" t="n">
        <v>8916374181</v>
      </c>
      <c r="P3" s="55" t="n">
        <v>6917960089</v>
      </c>
      <c r="Q3" s="55" t="n">
        <v>7959296924</v>
      </c>
      <c r="R3" s="55" t="n">
        <v>8381692294</v>
      </c>
      <c r="S3" s="55" t="n">
        <v>7708420066</v>
      </c>
      <c r="T3" s="55" t="n">
        <v>8888627188</v>
      </c>
      <c r="U3" s="55" t="n">
        <v>10275031204.07</v>
      </c>
      <c r="V3" s="55" t="n">
        <v>9276304823.67</v>
      </c>
      <c r="W3" s="55" t="n">
        <v>8565669548.1416</v>
      </c>
      <c r="X3" s="55" t="n">
        <v>9766355868.8787</v>
      </c>
      <c r="Y3" s="55" t="n">
        <v>10688518966.2147</v>
      </c>
      <c r="Z3" s="55" t="n">
        <v>13009874114.8364</v>
      </c>
      <c r="AA3" s="55" t="n">
        <v>13338003781.9988</v>
      </c>
      <c r="AB3" s="55" t="n">
        <v>16188302447.6398</v>
      </c>
      <c r="AC3" s="55" t="n">
        <v>16398946936.7397</v>
      </c>
      <c r="AD3" s="55" t="n">
        <v>17495344460.4499</v>
      </c>
      <c r="AE3" s="55" t="n">
        <v>20271358438.2643</v>
      </c>
      <c r="AF3" s="55" t="n">
        <v>21811556096.3871</v>
      </c>
      <c r="AG3" s="55" t="n">
        <v>21099161309.1415</v>
      </c>
      <c r="AH3" s="55" t="n">
        <v>24528189828.8873</v>
      </c>
      <c r="AI3" s="55" t="n">
        <v>26801664382.8114</v>
      </c>
      <c r="AJ3" s="55" t="n">
        <v>22081642274.7698</v>
      </c>
      <c r="AK3" s="55" t="n">
        <v>23498349243.6331</v>
      </c>
      <c r="AL3" s="55" t="n">
        <v>22279796926.7048</v>
      </c>
      <c r="AM3" s="55" t="n">
        <v>23229548354.8856</v>
      </c>
      <c r="AN3" s="55" t="n">
        <v>26717429681.4303</v>
      </c>
      <c r="AO3" s="55" t="n">
        <v>29285077703.9051</v>
      </c>
      <c r="AP3" s="55" t="n">
        <v>30413085313.9837</v>
      </c>
      <c r="AQ3" s="55" t="n">
        <v>29945448288.8498</v>
      </c>
      <c r="AR3" s="55" t="n">
        <v>29630455512.154</v>
      </c>
      <c r="AS3" s="55" t="n">
        <v>31136613465.707</v>
      </c>
      <c r="AT3" s="55" t="n">
        <v>35569907980.9148</v>
      </c>
      <c r="AU3" s="55" t="n">
        <v>38442390094.385</v>
      </c>
      <c r="AV3" s="55" t="n">
        <v>17698798979.71</v>
      </c>
      <c r="AW3" s="55"/>
      <c r="AX3" s="55"/>
    </row>
    <row r="4">
      <c r="A4" t="str">
        <f>L4</f>
      </c>
      <c r="L4" s="1" t="s">
        <v>883</v>
      </c>
      <c r="M4" s="55" t="n">
        <v>6399306670.56</v>
      </c>
      <c r="N4" s="55" t="n">
        <v>10555558626</v>
      </c>
      <c r="O4" s="55" t="n">
        <v>10936435572</v>
      </c>
      <c r="P4" s="55" t="n">
        <v>9829447431</v>
      </c>
      <c r="Q4" s="55" t="n">
        <v>10238844531.16</v>
      </c>
      <c r="R4" s="55" t="n">
        <v>11129521914</v>
      </c>
      <c r="S4" s="55" t="n">
        <v>11344602030</v>
      </c>
      <c r="T4" s="55" t="n">
        <v>11547846452</v>
      </c>
      <c r="U4" s="55" t="n">
        <v>12193699958.02</v>
      </c>
      <c r="V4" s="55" t="n">
        <v>13867804432.14</v>
      </c>
      <c r="W4" s="55" t="n">
        <v>10980550566.7748</v>
      </c>
      <c r="X4" s="55" t="n">
        <v>12192081954.0484</v>
      </c>
      <c r="Y4" s="55" t="n">
        <v>12834072131.3352</v>
      </c>
      <c r="Z4" s="55" t="n">
        <v>18366465951.4248</v>
      </c>
      <c r="AA4" s="55" t="n">
        <v>17671456666.5332</v>
      </c>
      <c r="AB4" s="55" t="n">
        <v>18062973190.1585</v>
      </c>
      <c r="AC4" s="55" t="n">
        <v>21559761870.6258</v>
      </c>
      <c r="AD4" s="55" t="n">
        <v>20597510715.3934</v>
      </c>
      <c r="AE4" s="55" t="n">
        <v>21370892492.5298</v>
      </c>
      <c r="AF4" s="55" t="n">
        <v>24327910009.2553</v>
      </c>
      <c r="AG4" s="55" t="n">
        <v>23373002454.8174</v>
      </c>
      <c r="AH4" s="55" t="n">
        <v>23657223604.3709</v>
      </c>
      <c r="AI4" s="55" t="n">
        <v>21483378876.8109</v>
      </c>
      <c r="AJ4" s="55" t="n">
        <v>20182827284.9888</v>
      </c>
      <c r="AK4" s="55" t="n">
        <v>22160181189.4</v>
      </c>
      <c r="AL4" s="55" t="n">
        <v>19453820801.1872</v>
      </c>
      <c r="AM4" s="55" t="n">
        <v>20168467381.252</v>
      </c>
      <c r="AN4" s="55" t="n">
        <v>19845707624.0319</v>
      </c>
      <c r="AO4" s="55" t="n">
        <v>23729402071.5626</v>
      </c>
      <c r="AP4" s="55" t="n">
        <v>21582833475.8559</v>
      </c>
      <c r="AQ4" s="55" t="n">
        <v>24740468146.3201</v>
      </c>
      <c r="AR4" s="55" t="n">
        <v>22648537120.047</v>
      </c>
      <c r="AS4" s="55" t="n">
        <v>26969969292.292</v>
      </c>
      <c r="AT4" s="55" t="n">
        <v>30202558818.0919</v>
      </c>
      <c r="AU4" s="55" t="n">
        <v>29958802029.4703</v>
      </c>
      <c r="AV4" s="55" t="n">
        <v>12637486047.82</v>
      </c>
      <c r="AW4" s="55"/>
      <c r="AX4" s="55"/>
    </row>
    <row r="5">
      <c r="A5" t="str">
        <f>L5</f>
      </c>
      <c r="L5" s="1" t="s">
        <v>884</v>
      </c>
      <c r="M5" s="55" t="n">
        <v>2934506799</v>
      </c>
      <c r="N5" s="55" t="n">
        <v>4138120627</v>
      </c>
      <c r="O5" s="55" t="n">
        <v>4870948677</v>
      </c>
      <c r="P5" s="55" t="n">
        <v>4541467646</v>
      </c>
      <c r="Q5" s="55" t="n">
        <v>4858384061</v>
      </c>
      <c r="R5" s="55" t="n">
        <v>5103213272</v>
      </c>
      <c r="S5" s="55" t="n">
        <v>5532478799</v>
      </c>
      <c r="T5" s="55" t="n">
        <v>5585814010</v>
      </c>
      <c r="U5" s="55" t="n">
        <v>6354367977.32</v>
      </c>
      <c r="V5" s="55" t="n">
        <v>7980484983.02</v>
      </c>
      <c r="W5" s="55" t="n">
        <v>7344644987.721</v>
      </c>
      <c r="X5" s="55" t="n">
        <v>7667927385.9988</v>
      </c>
      <c r="Y5" s="55" t="n">
        <v>8443963059.0555</v>
      </c>
      <c r="Z5" s="55" t="n">
        <v>10503897200.0333</v>
      </c>
      <c r="AA5" s="55" t="n">
        <v>12956980109.5628</v>
      </c>
      <c r="AB5" s="55" t="n">
        <v>13433965753.8728</v>
      </c>
      <c r="AC5" s="55" t="n">
        <v>14353029096.078</v>
      </c>
      <c r="AD5" s="55" t="n">
        <v>15144179586.3566</v>
      </c>
      <c r="AE5" s="55" t="n">
        <v>15610655675.7717</v>
      </c>
      <c r="AF5" s="55" t="n">
        <v>16519194006.9036</v>
      </c>
      <c r="AG5" s="55" t="n">
        <v>16884752138.3138</v>
      </c>
      <c r="AH5" s="55" t="n">
        <v>18135395489.0302</v>
      </c>
      <c r="AI5" s="55" t="n">
        <v>17116086675.2842</v>
      </c>
      <c r="AJ5" s="55" t="n">
        <v>15476513222.8502</v>
      </c>
      <c r="AK5" s="55" t="n">
        <v>14520149644.2076</v>
      </c>
      <c r="AL5" s="55" t="n">
        <v>13719191273.344</v>
      </c>
      <c r="AM5" s="55" t="n">
        <v>15264263707.922</v>
      </c>
      <c r="AN5" s="55" t="n">
        <v>15596497818.4359</v>
      </c>
      <c r="AO5" s="55" t="n">
        <v>17854548905.2141</v>
      </c>
      <c r="AP5" s="55" t="n">
        <v>18961743694.4379</v>
      </c>
      <c r="AQ5" s="55" t="n">
        <v>21742633670.9153</v>
      </c>
      <c r="AR5" s="55" t="n">
        <v>19242466883.9108</v>
      </c>
      <c r="AS5" s="55" t="n">
        <v>20059721383.2689</v>
      </c>
      <c r="AT5" s="55" t="n">
        <v>22127675676.42</v>
      </c>
      <c r="AU5" s="55" t="n">
        <v>22362722297.07</v>
      </c>
      <c r="AV5" s="55" t="n">
        <v>9894573310.04</v>
      </c>
      <c r="AW5" s="55"/>
      <c r="AX5" s="55"/>
    </row>
    <row r="6">
      <c r="A6" t="str">
        <f>L6</f>
      </c>
      <c r="L6" s="1" t="s">
        <v>885</v>
      </c>
      <c r="M6" s="55" t="n">
        <v>917574000</v>
      </c>
      <c r="N6" s="55" t="n">
        <v>597379920</v>
      </c>
      <c r="O6" s="55" t="n">
        <v>735943108</v>
      </c>
      <c r="P6" s="55" t="n">
        <v>693692610</v>
      </c>
      <c r="Q6" s="55" t="n">
        <v>829642436</v>
      </c>
      <c r="R6" s="55" t="n">
        <v>1729646044</v>
      </c>
      <c r="S6" s="55" t="n">
        <v>1749844962</v>
      </c>
      <c r="T6" s="55" t="n">
        <v>2679855296</v>
      </c>
      <c r="U6" s="55" t="n">
        <v>3024626376</v>
      </c>
      <c r="V6" s="55" t="n">
        <v>3569808820</v>
      </c>
      <c r="W6" s="55" t="n">
        <v>2206554815.8008</v>
      </c>
      <c r="X6" s="55" t="n">
        <v>3356057031.74</v>
      </c>
      <c r="Y6" s="55" t="n">
        <v>5353433919.4338</v>
      </c>
      <c r="Z6" s="55" t="n">
        <v>7128888733.1125</v>
      </c>
      <c r="AA6" s="55" t="n">
        <v>6472680627.2256</v>
      </c>
      <c r="AB6" s="55" t="n">
        <v>8011259819.4992</v>
      </c>
      <c r="AC6" s="55" t="n">
        <v>9434026800.0939</v>
      </c>
      <c r="AD6" s="55" t="n">
        <v>10716277959.3362</v>
      </c>
      <c r="AE6" s="55" t="n">
        <v>10881237526.6501</v>
      </c>
      <c r="AF6" s="55" t="n">
        <v>13674759071.1373</v>
      </c>
      <c r="AG6" s="55" t="n">
        <v>12935543810.686</v>
      </c>
      <c r="AH6" s="55" t="n">
        <v>13924730082.4499</v>
      </c>
      <c r="AI6" s="55" t="n">
        <v>13708786102.1811</v>
      </c>
      <c r="AJ6" s="55" t="n">
        <v>13404758896.9253</v>
      </c>
      <c r="AK6" s="55" t="n">
        <v>14223689553.9414</v>
      </c>
      <c r="AL6" s="55" t="n">
        <v>12724665494.8993</v>
      </c>
      <c r="AM6" s="55" t="n">
        <v>13385428277.04</v>
      </c>
      <c r="AN6" s="55" t="n">
        <v>13686147139.1188</v>
      </c>
      <c r="AO6" s="55" t="n">
        <v>13968949206.2225</v>
      </c>
      <c r="AP6" s="55" t="n">
        <v>14201025120.2915</v>
      </c>
      <c r="AQ6" s="55" t="n">
        <v>14689670551.8509</v>
      </c>
      <c r="AR6" s="55" t="n">
        <v>15333053072.2932</v>
      </c>
      <c r="AS6" s="55" t="n">
        <v>16422831488.4473</v>
      </c>
      <c r="AT6" s="55" t="n">
        <v>16577465685.7306</v>
      </c>
      <c r="AU6" s="55" t="n">
        <v>16608619186.5789</v>
      </c>
      <c r="AV6" s="55" t="n">
        <v>8658868804.94</v>
      </c>
      <c r="AW6" s="55"/>
      <c r="AX6" s="55"/>
    </row>
    <row r="7">
      <c r="A7" t="str">
        <f>L7</f>
      </c>
      <c r="L7" s="1" t="s">
        <v>886</v>
      </c>
      <c r="M7" s="55" t="n">
        <v>9475343969.53</v>
      </c>
      <c r="N7" s="55" t="n">
        <v>11665293600</v>
      </c>
      <c r="O7" s="55" t="n">
        <v>11540284914</v>
      </c>
      <c r="P7" s="55" t="n">
        <v>12208775848</v>
      </c>
      <c r="Q7" s="55" t="n">
        <v>12783038547</v>
      </c>
      <c r="R7" s="55" t="n">
        <v>12956728309</v>
      </c>
      <c r="S7" s="55" t="n">
        <v>13544943568</v>
      </c>
      <c r="T7" s="55" t="n">
        <v>15074511884.06</v>
      </c>
      <c r="U7" s="55" t="n">
        <v>16765472699</v>
      </c>
      <c r="V7" s="55" t="n">
        <v>20254967861.43</v>
      </c>
      <c r="W7" s="55" t="n">
        <v>17283761826.6942</v>
      </c>
      <c r="X7" s="55" t="n">
        <v>17256873377.476</v>
      </c>
      <c r="Y7" s="55" t="n">
        <v>21268079104.6462</v>
      </c>
      <c r="Z7" s="55" t="n">
        <v>28735840684.2106</v>
      </c>
      <c r="AA7" s="55" t="n">
        <v>34364076270.662</v>
      </c>
      <c r="AB7" s="55" t="n">
        <v>38670589618.9349</v>
      </c>
      <c r="AC7" s="55" t="n">
        <v>43821675739.272</v>
      </c>
      <c r="AD7" s="55" t="n">
        <v>48519588145.6668</v>
      </c>
      <c r="AE7" s="55" t="n">
        <v>55266531879.7613</v>
      </c>
      <c r="AF7" s="55" t="n">
        <v>58877332940.4951</v>
      </c>
      <c r="AG7" s="55" t="n">
        <v>59731665510.8894</v>
      </c>
      <c r="AH7" s="55" t="n">
        <v>57638145263.3021</v>
      </c>
      <c r="AI7" s="55" t="n">
        <v>54369632219.8583</v>
      </c>
      <c r="AJ7" s="55" t="n">
        <v>48730772318.4777</v>
      </c>
      <c r="AK7" s="55" t="n">
        <v>41861881521.2683</v>
      </c>
      <c r="AL7" s="55" t="n">
        <v>41475175315.1698</v>
      </c>
      <c r="AM7" s="55" t="n">
        <v>43193873119.6856</v>
      </c>
      <c r="AN7" s="55" t="n">
        <v>46119243889.5618</v>
      </c>
      <c r="AO7" s="55" t="n">
        <v>50151325692.8759</v>
      </c>
      <c r="AP7" s="55" t="n">
        <v>54376105354.0078</v>
      </c>
      <c r="AQ7" s="55" t="n">
        <v>56839942500.6648</v>
      </c>
      <c r="AR7" s="55" t="n">
        <v>56688230190.7427</v>
      </c>
      <c r="AS7" s="55" t="n">
        <v>57000744778.7543</v>
      </c>
      <c r="AT7" s="55" t="n">
        <v>61213213417.1208</v>
      </c>
      <c r="AU7" s="55" t="n">
        <v>66132384347.2286</v>
      </c>
      <c r="AV7" s="55" t="n">
        <v>27975163398.49</v>
      </c>
      <c r="AW7" s="55"/>
      <c r="AX7" s="55"/>
    </row>
    <row r="8">
      <c r="A8" t="str">
        <f>L8</f>
      </c>
      <c r="L8" s="37" t="s">
        <v>755</v>
      </c>
      <c r="M8" s="55" t="str">
        <f>Sum(M2:M7)</f>
      </c>
      <c r="N8" s="55" t="str">
        <f>Sum(N2:N7)</f>
      </c>
      <c r="O8" s="55" t="str">
        <f>Sum(O2:O7)</f>
      </c>
      <c r="P8" s="55" t="str">
        <f>Sum(P2:P7)</f>
      </c>
      <c r="Q8" s="55" t="str">
        <f>Sum(Q2:Q7)</f>
      </c>
      <c r="R8" s="55" t="str">
        <f>Sum(R2:R7)</f>
      </c>
      <c r="S8" s="55" t="str">
        <f>Sum(S2:S7)</f>
      </c>
      <c r="T8" s="55" t="str">
        <f>Sum(T2:T7)</f>
      </c>
      <c r="U8" s="55" t="str">
        <f>Sum(U2:U7)</f>
      </c>
      <c r="V8" s="55" t="str">
        <f>Sum(V2:V7)</f>
      </c>
      <c r="W8" s="55" t="str">
        <f>Sum(W2:W7)</f>
      </c>
      <c r="X8" s="55" t="str">
        <f>Sum(X2:X7)</f>
      </c>
      <c r="Y8" s="55" t="str">
        <f>Sum(Y2:Y7)</f>
      </c>
      <c r="Z8" s="55" t="str">
        <f>Sum(Z2:Z7)</f>
      </c>
      <c r="AA8" s="55" t="str">
        <f>Sum(AA2:AA7)</f>
      </c>
      <c r="AB8" s="55" t="str">
        <f>Sum(AB2:AB7)</f>
      </c>
      <c r="AC8" s="55" t="str">
        <f>Sum(AC2:AC7)</f>
      </c>
      <c r="AD8" s="55" t="str">
        <f>Sum(AD2:AD7)</f>
      </c>
      <c r="AE8" s="55" t="str">
        <f>Sum(AE2:AE7)</f>
      </c>
      <c r="AF8" s="55" t="str">
        <f>Sum(AF2:AF7)</f>
      </c>
      <c r="AG8" s="55" t="str">
        <f>Sum(AG2:AG7)</f>
      </c>
      <c r="AH8" s="55" t="str">
        <f>Sum(AH2:AH7)</f>
      </c>
      <c r="AI8" s="55" t="str">
        <f>Sum(AI2:AI7)</f>
      </c>
      <c r="AJ8" s="55" t="str">
        <f>Sum(AJ2:AJ7)</f>
      </c>
      <c r="AK8" s="55" t="str">
        <f>Sum(AK2:AK7)</f>
      </c>
      <c r="AL8" s="55" t="str">
        <f>Sum(AL2:AL7)</f>
      </c>
      <c r="AM8" s="55" t="str">
        <f>Sum(AM2:AM7)</f>
      </c>
      <c r="AN8" s="55" t="str">
        <f>Sum(AN2:AN7)</f>
      </c>
      <c r="AO8" s="55" t="str">
        <f>Sum(AO2:AO7)</f>
      </c>
      <c r="AP8" s="55" t="str">
        <f>Sum(AP2:AP7)</f>
      </c>
      <c r="AQ8" s="55" t="str">
        <f>Sum(AQ2:AQ7)</f>
      </c>
      <c r="AR8" s="55" t="str">
        <f>Sum(AR2:AR7)</f>
      </c>
      <c r="AS8" s="55" t="str">
        <f>Sum(AS2:AS7)</f>
      </c>
      <c r="AT8" s="55" t="str">
        <f>Sum(AT2:AT7)</f>
      </c>
      <c r="AU8" s="55" t="str">
        <f>Sum(AU2:AU7)</f>
      </c>
      <c r="AV8" s="55" t="str">
        <f>Sum(AV2:AV7)</f>
      </c>
      <c r="AW8" s="55" t="str">
        <f>Sum(AW2:AW7)</f>
      </c>
      <c r="AX8" s="55"/>
    </row>
    <row r="9" ht="60" customHeight="1"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</row>
    <row r="10" ht="60" customHeight="1"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</row>
    <row r="11" ht="30" customHeight="1">
      <c r="A11" s="33" t="str">
        <f t="shared" ref="A11:A16" si="2">L11</f>
        <v>ProductServiceOrRnDarea</v>
      </c>
      <c r="B11" s="22" t="n">
        <f>AL11</f>
        <v>2015</v>
      </c>
      <c r="C11" s="12" t="n">
        <f t="shared" ref="C11:E12" si="3">AR11</f>
        <v>2021</v>
      </c>
      <c r="D11" s="12" t="n">
        <f t="shared" si="3"/>
        <v>2022</v>
      </c>
      <c r="E11" s="12" t="n">
        <f t="shared" si="3"/>
        <v>2023</v>
      </c>
      <c r="F11" s="12" t="str">
        <f>C11&amp;"-"&amp;$D11</f>
        <v>2021-2022</v>
      </c>
      <c r="G11" s="12" t="str">
        <f>B11&amp;"-"&amp;$D11</f>
        <v>2015-2022</v>
      </c>
      <c r="H11" s="12" t="str">
        <f>$E11&amp;"/"&amp;D11</f>
        <v>2023/2022</v>
      </c>
      <c r="I11" s="12" t="str">
        <f>"Share "&amp;AS11</f>
        <v>Share 2022</v>
      </c>
      <c r="J11" s="12" t="str">
        <f>"Share "&amp;AT11</f>
        <v>Share 2023</v>
      </c>
      <c r="K11" s="1"/>
      <c r="L11" s="11" t="str">
        <f>L1</f>
        <v>ProductServiceOrRnDarea</v>
      </c>
      <c r="M11" s="11" t="n">
        <f t="shared" ref="M11:AT11" si="4">M1+0</f>
        <v>1990</v>
      </c>
      <c r="N11" s="11" t="n">
        <f t="shared" si="4"/>
        <v>1991</v>
      </c>
      <c r="O11" s="11" t="n">
        <f t="shared" si="4"/>
        <v>1992</v>
      </c>
      <c r="P11" s="11" t="n">
        <f t="shared" si="4"/>
        <v>1993</v>
      </c>
      <c r="Q11" s="11" t="n">
        <f t="shared" si="4"/>
        <v>1994</v>
      </c>
      <c r="R11" s="11" t="n">
        <f t="shared" si="4"/>
        <v>1995</v>
      </c>
      <c r="S11" s="11" t="n">
        <f t="shared" si="4"/>
        <v>1996</v>
      </c>
      <c r="T11" s="11" t="n">
        <f t="shared" si="4"/>
        <v>1997</v>
      </c>
      <c r="U11" s="11" t="n">
        <f t="shared" si="4"/>
        <v>1998</v>
      </c>
      <c r="V11" s="11" t="n">
        <f t="shared" si="4"/>
        <v>1999</v>
      </c>
      <c r="W11" s="11" t="n">
        <f t="shared" si="4"/>
        <v>2000</v>
      </c>
      <c r="X11" s="11" t="n">
        <f t="shared" si="4"/>
        <v>2001</v>
      </c>
      <c r="Y11" s="11" t="n">
        <f t="shared" si="4"/>
        <v>2002</v>
      </c>
      <c r="Z11" s="11" t="n">
        <f t="shared" si="4"/>
        <v>2003</v>
      </c>
      <c r="AA11" s="11" t="n">
        <f t="shared" si="4"/>
        <v>2004</v>
      </c>
      <c r="AB11" s="11" t="n">
        <f t="shared" si="4"/>
        <v>2005</v>
      </c>
      <c r="AC11" s="11" t="n">
        <f t="shared" si="4"/>
        <v>2006</v>
      </c>
      <c r="AD11" s="11" t="n">
        <f t="shared" si="4"/>
        <v>2007</v>
      </c>
      <c r="AE11" s="11" t="n">
        <f t="shared" si="4"/>
        <v>2008</v>
      </c>
      <c r="AF11" s="11" t="n">
        <f t="shared" si="4"/>
        <v>2009</v>
      </c>
      <c r="AG11" s="11" t="n">
        <f t="shared" si="4"/>
        <v>2010</v>
      </c>
      <c r="AH11" s="11" t="n">
        <f t="shared" si="4"/>
        <v>2011</v>
      </c>
      <c r="AI11" s="11" t="n">
        <f t="shared" si="4"/>
        <v>2012</v>
      </c>
      <c r="AJ11" s="11" t="n">
        <f t="shared" si="4"/>
        <v>2013</v>
      </c>
      <c r="AK11" s="11" t="n">
        <f t="shared" si="4"/>
        <v>2014</v>
      </c>
      <c r="AL11" s="11" t="n">
        <f t="shared" si="4"/>
        <v>2015</v>
      </c>
      <c r="AM11" s="11" t="n">
        <f t="shared" si="4"/>
        <v>2016</v>
      </c>
      <c r="AN11" s="11" t="n">
        <f t="shared" si="4"/>
        <v>2017</v>
      </c>
      <c r="AO11" s="11" t="n">
        <f t="shared" si="4"/>
        <v>2018</v>
      </c>
      <c r="AP11" s="11" t="n">
        <f t="shared" si="4"/>
        <v>2019</v>
      </c>
      <c r="AQ11" s="11" t="n">
        <f t="shared" si="4"/>
        <v>2020</v>
      </c>
      <c r="AR11" s="11" t="n">
        <f t="shared" si="4"/>
        <v>2021</v>
      </c>
      <c r="AS11" s="11" t="n">
        <f t="shared" si="4"/>
        <v>2022</v>
      </c>
      <c r="AT11" s="11" t="n">
        <f t="shared" si="4"/>
        <v>2023</v>
      </c>
    </row>
    <row r="12">
      <c r="A12" s="10" t="str">
        <f t="shared" si="2"/>
        <v>Construction</v>
      </c>
      <c r="B12" s="3" t="n">
        <f>AL12</f>
        <v>12869822015.751785</v>
      </c>
      <c r="C12" s="3" t="n">
        <f t="shared" si="3"/>
        <v>17777595656.207233</v>
      </c>
      <c r="D12" s="3" t="n">
        <f t="shared" si="3"/>
        <v>17916486257.122101</v>
      </c>
      <c r="E12" s="3" t="n">
        <f t="shared" si="3"/>
        <v>6673642167.2103186</v>
      </c>
      <c r="F12" s="26" t="n">
        <f>(D12/C12)-1</f>
        <v>7.8126763371610952E-3</v>
      </c>
      <c r="G12" s="25" t="n">
        <f>(D12/B12)-1</f>
        <v>0.39213162662183998</v>
      </c>
      <c r="H12" s="25" t="n">
        <f>E12/D12</f>
        <v>0.37248610421909234</v>
      </c>
      <c r="I12" s="16" t="n">
        <f>AS22</f>
        <v>0.10569578006500005</v>
      </c>
      <c r="J12" s="16" t="n">
        <f t="shared" ref="J12:J18" si="5">AT22</f>
        <v>8.1216108815615987E-2</v>
      </c>
      <c r="K12" s="25"/>
      <c r="L12" s="21" t="str">
        <f t="shared" ref="L12:L18" si="6">L2</f>
        <v>Construction</v>
      </c>
      <c r="M12" s="3" t="n">
        <f t="shared" ref="M12" si="7">IF(M2="","",M2/VLOOKUP(M$11,deflator,2,FALSE))</f>
        <v>6616969970.2444458</v>
      </c>
      <c r="N12" s="3" t="n">
        <f t="shared" ref="N12:AT12" si="8">IF(N2="","",N2/VLOOKUP(N$11,deflator,2,FALSE))</f>
        <v>10646297787.246969</v>
      </c>
      <c r="O12" s="3" t="n">
        <f t="shared" si="8"/>
        <v>8926994553.9862156</v>
      </c>
      <c r="P12" s="3" t="n">
        <f t="shared" si="8"/>
        <v>8196776674.2048683</v>
      </c>
      <c r="Q12" s="3" t="n">
        <f t="shared" si="8"/>
        <v>11794089570.875927</v>
      </c>
      <c r="R12" s="3" t="n">
        <f t="shared" si="8"/>
        <v>9605513037.2771111</v>
      </c>
      <c r="S12" s="3" t="n">
        <f t="shared" si="8"/>
        <v>9905975186.286787</v>
      </c>
      <c r="T12" s="3" t="n">
        <f t="shared" si="8"/>
        <v>10729776203.774515</v>
      </c>
      <c r="U12" s="3" t="n">
        <f t="shared" si="8"/>
        <v>9724529808.3407192</v>
      </c>
      <c r="V12" s="3" t="n">
        <f t="shared" si="8"/>
        <v>10045495667.143724</v>
      </c>
      <c r="W12" s="3" t="n">
        <f t="shared" si="8"/>
        <v>9847995648.9036045</v>
      </c>
      <c r="X12" s="3" t="n">
        <f t="shared" si="8"/>
        <v>10904911911.720442</v>
      </c>
      <c r="Y12" s="3" t="n">
        <f t="shared" si="8"/>
        <v>12959946129.775017</v>
      </c>
      <c r="Z12" s="3" t="n">
        <f t="shared" si="8"/>
        <v>14077719069.503412</v>
      </c>
      <c r="AA12" s="3" t="n">
        <f t="shared" si="8"/>
        <v>14618967399.990704</v>
      </c>
      <c r="AB12" s="3" t="n">
        <f t="shared" si="8"/>
        <v>17568832563.159428</v>
      </c>
      <c r="AC12" s="3" t="n">
        <f t="shared" si="8"/>
        <v>19409274913.085827</v>
      </c>
      <c r="AD12" s="3" t="n">
        <f t="shared" si="8"/>
        <v>20270305356.099556</v>
      </c>
      <c r="AE12" s="3" t="n">
        <f t="shared" si="8"/>
        <v>31224976322.262035</v>
      </c>
      <c r="AF12" s="3" t="n">
        <f t="shared" si="8"/>
        <v>38151485164.016991</v>
      </c>
      <c r="AG12" s="3" t="n">
        <f t="shared" si="8"/>
        <v>32583970292.490685</v>
      </c>
      <c r="AH12" s="3" t="n">
        <f t="shared" si="8"/>
        <v>23839278735.51099</v>
      </c>
      <c r="AI12" s="3" t="n">
        <f t="shared" si="8"/>
        <v>22249171795.969181</v>
      </c>
      <c r="AJ12" s="3" t="n">
        <f t="shared" si="8"/>
        <v>14665230799.163961</v>
      </c>
      <c r="AK12" s="3" t="n">
        <f t="shared" si="8"/>
        <v>14568202903.435165</v>
      </c>
      <c r="AL12" s="3" t="n">
        <f t="shared" si="8"/>
        <v>12869822015.751785</v>
      </c>
      <c r="AM12" s="3" t="n">
        <f t="shared" si="8"/>
        <v>12188775023.998552</v>
      </c>
      <c r="AN12" s="3" t="n">
        <f t="shared" si="8"/>
        <v>11713013180.828976</v>
      </c>
      <c r="AO12" s="3" t="n">
        <f t="shared" si="8"/>
        <v>15475930065.891867</v>
      </c>
      <c r="AP12" s="3" t="n">
        <f t="shared" si="8"/>
        <v>22872153752.400127</v>
      </c>
      <c r="AQ12" s="3" t="n">
        <f t="shared" si="8"/>
        <v>27392621889.445389</v>
      </c>
      <c r="AR12" s="3" t="n">
        <f t="shared" si="8"/>
        <v>17777595656.207233</v>
      </c>
      <c r="AS12" s="3" t="n">
        <f t="shared" si="8"/>
        <v>17916486257.122101</v>
      </c>
      <c r="AT12" s="3" t="n">
        <f t="shared" si="8"/>
        <v>6673642167.2103186</v>
      </c>
    </row>
    <row r="13">
      <c r="A13" s="10" t="str">
        <f t="shared" si="2"/>
        <v>ERS</v>
      </c>
      <c r="B13" s="3" t="n">
        <f>AL13</f>
        <v>27028931107.602486</v>
      </c>
      <c r="C13" s="3" t="n">
        <f t="shared" ref="C13:E18" si="9">AR13</f>
        <v>31054002350.557285</v>
      </c>
      <c r="D13" s="3" t="n">
        <f t="shared" si="9"/>
        <v>30391554906.5317</v>
      </c>
      <c r="E13" s="3" t="n">
        <f t="shared" si="9"/>
        <v>15724479293.451893</v>
      </c>
      <c r="F13" s="26" t="n">
        <f t="shared" ref="F13:F16" si="10">(D13/C13)-1</f>
        <v>-2.1332111608270532E-2</v>
      </c>
      <c r="G13" s="25" t="n">
        <f t="shared" ref="G13:G16" si="11">(D13/B13)-1</f>
        <v>0.12440831587244694</v>
      </c>
      <c r="H13" s="25" t="n">
        <f t="shared" ref="H13:H16" si="12">E13/D13</f>
        <v>0.51739634058908957</v>
      </c>
      <c r="I13" s="16" t="n">
        <f t="shared" ref="I13:I16" si="13">AS23</f>
        <v>0.179290685524748</v>
      </c>
      <c r="J13" s="16" t="n">
        <f t="shared" si="5"/>
        <v>0.19136192642161515</v>
      </c>
      <c r="K13" s="25"/>
      <c r="L13" s="21" t="str">
        <f t="shared" si="6"/>
        <v>ERS</v>
      </c>
      <c r="M13" s="3" t="n">
        <f t="shared" ref="M13:AT13" si="14">IF(M3="","",M3/VLOOKUP(M$11,deflator,2,FALSE))</f>
        <v>16170608727.831863</v>
      </c>
      <c r="N13" s="3" t="n">
        <f t="shared" si="14"/>
        <v>17917021044.056385</v>
      </c>
      <c r="O13" s="3" t="n">
        <f t="shared" si="14"/>
        <v>16652703768.210913</v>
      </c>
      <c r="P13" s="3" t="n">
        <f t="shared" si="14"/>
        <v>12570005690.740849</v>
      </c>
      <c r="Q13" s="3" t="n">
        <f t="shared" si="14"/>
        <v>14187002605.368885</v>
      </c>
      <c r="R13" s="3" t="n">
        <f t="shared" si="14"/>
        <v>14632132074.388174</v>
      </c>
      <c r="S13" s="3" t="n">
        <f t="shared" si="14"/>
        <v>13142485470.636951</v>
      </c>
      <c r="T13" s="3" t="n">
        <f t="shared" si="14"/>
        <v>13756752611.169455</v>
      </c>
      <c r="U13" s="3" t="n">
        <f t="shared" si="14"/>
        <v>14666663949.678072</v>
      </c>
      <c r="V13" s="3" t="n">
        <f t="shared" si="14"/>
        <v>12566856997.39521</v>
      </c>
      <c r="W13" s="3" t="n">
        <f t="shared" si="14"/>
        <v>13839809685.3251</v>
      </c>
      <c r="X13" s="3" t="n">
        <f t="shared" si="14"/>
        <v>15406203139.763018</v>
      </c>
      <c r="Y13" s="3" t="n">
        <f t="shared" si="14"/>
        <v>16598904882.669647</v>
      </c>
      <c r="Z13" s="3" t="n">
        <f t="shared" si="14"/>
        <v>19824944909.662842</v>
      </c>
      <c r="AA13" s="3" t="n">
        <f t="shared" si="14"/>
        <v>19840004915.864674</v>
      </c>
      <c r="AB13" s="3" t="n">
        <f t="shared" si="14"/>
        <v>23370319007.510979</v>
      </c>
      <c r="AC13" s="3" t="n">
        <f t="shared" si="14"/>
        <v>22927938094.769421</v>
      </c>
      <c r="AD13" s="3" t="n">
        <f t="shared" si="14"/>
        <v>23807961164.244816</v>
      </c>
      <c r="AE13" s="3" t="n">
        <f t="shared" si="14"/>
        <v>27022032911.812019</v>
      </c>
      <c r="AF13" s="3" t="n">
        <f t="shared" si="14"/>
        <v>28780842285.873207</v>
      </c>
      <c r="AG13" s="3" t="n">
        <f t="shared" si="14"/>
        <v>27602808479.840481</v>
      </c>
      <c r="AH13" s="3" t="n">
        <f t="shared" si="14"/>
        <v>31454983144.223213</v>
      </c>
      <c r="AI13" s="3" t="n">
        <f t="shared" si="14"/>
        <v>33753177691.945793</v>
      </c>
      <c r="AJ13" s="3" t="n">
        <f t="shared" si="14"/>
        <v>27200719926.516167</v>
      </c>
      <c r="AK13" s="3" t="n">
        <f t="shared" si="14"/>
        <v>28541119176.763924</v>
      </c>
      <c r="AL13" s="3" t="n">
        <f t="shared" si="14"/>
        <v>27028931107.602486</v>
      </c>
      <c r="AM13" s="3" t="n">
        <f t="shared" si="14"/>
        <v>27394256137.711029</v>
      </c>
      <c r="AN13" s="3" t="n">
        <f t="shared" si="14"/>
        <v>30812524259.903313</v>
      </c>
      <c r="AO13" s="3" t="n">
        <f t="shared" si="14"/>
        <v>33095072452.663479</v>
      </c>
      <c r="AP13" s="3" t="n">
        <f t="shared" si="14"/>
        <v>33403326854.782837</v>
      </c>
      <c r="AQ13" s="3" t="n">
        <f t="shared" si="14"/>
        <v>32384428722.233006</v>
      </c>
      <c r="AR13" s="3" t="n">
        <f t="shared" si="14"/>
        <v>31054002350.557285</v>
      </c>
      <c r="AS13" s="3" t="n">
        <f t="shared" si="14"/>
        <v>30391554906.5317</v>
      </c>
      <c r="AT13" s="3" t="n">
        <f t="shared" si="14"/>
        <v>15724479293.451893</v>
      </c>
    </row>
    <row r="14">
      <c r="A14" s="10" t="str">
        <f t="shared" si="2"/>
        <v>FRS</v>
      </c>
      <c r="B14" s="3" t="n">
        <f t="shared" ref="B14:B16" si="15">AL14</f>
        <v>23395617364.285843</v>
      </c>
      <c r="C14" s="3" t="n">
        <f t="shared" si="9"/>
        <v>24064564177.911873</v>
      </c>
      <c r="D14" s="3" t="n">
        <f t="shared" si="9"/>
        <v>26920928544.4193</v>
      </c>
      <c r="E14" s="3" t="n">
        <f t="shared" si="9"/>
        <v>10913591149.565296</v>
      </c>
      <c r="F14" s="26" t="n">
        <f t="shared" si="10"/>
        <v>0.11869586938662269</v>
      </c>
      <c r="G14" s="25" t="n">
        <f t="shared" si="11"/>
        <v>0.15068254559142158</v>
      </c>
      <c r="H14" s="25" t="n">
        <f t="shared" si="12"/>
        <v>0.40539430620151029</v>
      </c>
      <c r="I14" s="16" t="n">
        <f t="shared" si="13"/>
        <v>0.15881621550907726</v>
      </c>
      <c r="J14" s="16" t="n">
        <f t="shared" si="5"/>
        <v>0.13281494334940497</v>
      </c>
      <c r="K14" s="25"/>
      <c r="L14" s="21" t="str">
        <f t="shared" si="6"/>
        <v>FRS</v>
      </c>
      <c r="M14" s="3" t="n">
        <f t="shared" ref="M14:AT14" si="16">IF(M4="","",M4/VLOOKUP(M$11,deflator,2,FALSE))</f>
        <v>12562975534.939301</v>
      </c>
      <c r="N14" s="3" t="n">
        <f t="shared" si="16"/>
        <v>20173480580.904076</v>
      </c>
      <c r="O14" s="3" t="n">
        <f t="shared" si="16"/>
        <v>19790091525.7966</v>
      </c>
      <c r="P14" s="3" t="n">
        <f t="shared" si="16"/>
        <v>17841724420.224514</v>
      </c>
      <c r="Q14" s="3" t="n">
        <f t="shared" si="16"/>
        <v>18242249721.939793</v>
      </c>
      <c r="R14" s="3" t="n">
        <f t="shared" si="16"/>
        <v>19439233340.193829</v>
      </c>
      <c r="S14" s="3" t="n">
        <f t="shared" si="16"/>
        <v>19395469180.049583</v>
      </c>
      <c r="T14" s="3" t="n">
        <f t="shared" si="16"/>
        <v>17998846501.151871</v>
      </c>
      <c r="U14" s="3" t="n">
        <f t="shared" si="16"/>
        <v>17916282262.043602</v>
      </c>
      <c r="V14" s="3" t="n">
        <f t="shared" si="16"/>
        <v>18275013595.491875</v>
      </c>
      <c r="W14" s="3" t="n">
        <f t="shared" si="16"/>
        <v>17741605513.747948</v>
      </c>
      <c r="X14" s="3" t="n">
        <f t="shared" si="16"/>
        <v>19232730564.452492</v>
      </c>
      <c r="Y14" s="3" t="n">
        <f t="shared" si="16"/>
        <v>19930875602.554432</v>
      </c>
      <c r="Z14" s="3" t="n">
        <f t="shared" si="16"/>
        <v>27987524918.136814</v>
      </c>
      <c r="AA14" s="3" t="n">
        <f t="shared" si="16"/>
        <v>26284996270.000851</v>
      </c>
      <c r="AB14" s="3" t="n">
        <f t="shared" si="16"/>
        <v>26077303782.677921</v>
      </c>
      <c r="AC14" s="3" t="n">
        <f t="shared" si="16"/>
        <v>30143581973.168743</v>
      </c>
      <c r="AD14" s="3" t="n">
        <f t="shared" si="16"/>
        <v>28029506640.899361</v>
      </c>
      <c r="AE14" s="3" t="n">
        <f t="shared" si="16"/>
        <v>28488444343.888046</v>
      </c>
      <c r="AF14" s="3" t="n">
        <f t="shared" si="16"/>
        <v>32103273573.181992</v>
      </c>
      <c r="AG14" s="3" t="n">
        <f t="shared" si="16"/>
        <v>30577613202.791229</v>
      </c>
      <c r="AH14" s="3" t="n">
        <f t="shared" si="16"/>
        <v>30334271826.724716</v>
      </c>
      <c r="AI14" s="3" t="n">
        <f t="shared" si="16"/>
        <v>27054653423.58234</v>
      </c>
      <c r="AJ14" s="3" t="n">
        <f t="shared" si="16"/>
        <v>24746366114.234852</v>
      </c>
      <c r="AK14" s="3" t="n">
        <f t="shared" si="16"/>
        <v>26899725063.510635</v>
      </c>
      <c r="AL14" s="3" t="n">
        <f t="shared" si="16"/>
        <v>23395617364.285843</v>
      </c>
      <c r="AM14" s="3" t="n">
        <f t="shared" si="16"/>
        <v>23955412925.169346</v>
      </c>
      <c r="AN14" s="3" t="n">
        <f t="shared" si="16"/>
        <v>23264441089.878769</v>
      </c>
      <c r="AO14" s="3" t="n">
        <f t="shared" si="16"/>
        <v>27088950287.590126</v>
      </c>
      <c r="AP14" s="3" t="n">
        <f t="shared" si="16"/>
        <v>24137218539.960594</v>
      </c>
      <c r="AQ14" s="3" t="n">
        <f t="shared" si="16"/>
        <v>27284246533.588085</v>
      </c>
      <c r="AR14" s="3" t="n">
        <f t="shared" si="16"/>
        <v>24064564177.911873</v>
      </c>
      <c r="AS14" s="3" t="n">
        <f t="shared" si="16"/>
        <v>26920928544.4193</v>
      </c>
      <c r="AT14" s="3" t="n">
        <f t="shared" si="16"/>
        <v>10913591149.565296</v>
      </c>
    </row>
    <row r="15">
      <c r="A15" s="10" t="str">
        <f t="shared" si="2"/>
        <v>ICT</v>
      </c>
      <c r="B15" s="3" t="n">
        <f t="shared" si="15"/>
        <v>16465412750.310915</v>
      </c>
      <c r="C15" s="3" t="n">
        <f t="shared" si="9"/>
        <v>20604428225.45171</v>
      </c>
      <c r="D15" s="3" t="n">
        <f t="shared" si="9"/>
        <v>20132104260.694302</v>
      </c>
      <c r="E15" s="3" t="n">
        <f t="shared" si="9"/>
        <v>9822112367.5583096</v>
      </c>
      <c r="F15" s="26" t="n">
        <f t="shared" si="10"/>
        <v>-2.2923420130337213E-2</v>
      </c>
      <c r="G15" s="25" t="n">
        <f t="shared" si="11"/>
        <v>0.22269053111432924</v>
      </c>
      <c r="H15" s="25" t="n">
        <f t="shared" si="12"/>
        <v>0.48788304691700279</v>
      </c>
      <c r="I15" s="16" t="n">
        <f t="shared" si="13"/>
        <v>0.11876650553275359</v>
      </c>
      <c r="J15" s="16" t="n">
        <f t="shared" si="5"/>
        <v>0.11953199270440948</v>
      </c>
      <c r="K15" s="25"/>
      <c r="L15" s="21" t="str">
        <f t="shared" si="6"/>
        <v>ICT</v>
      </c>
      <c r="M15" s="3" t="n">
        <f t="shared" ref="M15:AT15" si="17">IF(M5="","",M5/VLOOKUP(M$11,deflator,2,FALSE))</f>
        <v>5827948974.1736431</v>
      </c>
      <c r="N15" s="3" t="n">
        <f t="shared" si="17"/>
        <v>7836581738.4984255</v>
      </c>
      <c r="O15" s="3" t="n">
        <f t="shared" si="17"/>
        <v>9028584999.7074547</v>
      </c>
      <c r="P15" s="3" t="n">
        <f t="shared" si="17"/>
        <v>8174568596.729044</v>
      </c>
      <c r="Q15" s="3" t="n">
        <f t="shared" si="17"/>
        <v>8667915613.3366947</v>
      </c>
      <c r="R15" s="3" t="n">
        <f t="shared" si="17"/>
        <v>8833231730.2814255</v>
      </c>
      <c r="S15" s="3" t="n">
        <f t="shared" si="17"/>
        <v>9378263850.1020832</v>
      </c>
      <c r="T15" s="3" t="n">
        <f t="shared" si="17"/>
        <v>8643991793.3880825</v>
      </c>
      <c r="U15" s="3" t="n">
        <f t="shared" si="17"/>
        <v>8977204362.1497383</v>
      </c>
      <c r="V15" s="3" t="n">
        <f t="shared" si="17"/>
        <v>10094330735.637966</v>
      </c>
      <c r="W15" s="3" t="n">
        <f t="shared" si="17"/>
        <v>11866909888.52319</v>
      </c>
      <c r="X15" s="3" t="n">
        <f t="shared" si="17"/>
        <v>12095980162.642563</v>
      </c>
      <c r="Y15" s="3" t="n">
        <f t="shared" si="17"/>
        <v>13113186182.260166</v>
      </c>
      <c r="Z15" s="3" t="n">
        <f t="shared" si="17"/>
        <v>16006241225.856352</v>
      </c>
      <c r="AA15" s="3" t="n">
        <f t="shared" si="17"/>
        <v>19273240067.719429</v>
      </c>
      <c r="AB15" s="3" t="n">
        <f t="shared" si="17"/>
        <v>19394080161.623005</v>
      </c>
      <c r="AC15" s="3" t="n">
        <f t="shared" si="17"/>
        <v>20068967933.147068</v>
      </c>
      <c r="AD15" s="3" t="n">
        <f t="shared" si="17"/>
        <v>20609788456.383373</v>
      </c>
      <c r="AE15" s="3" t="n">
        <f t="shared" si="17"/>
        <v>20811735744.574776</v>
      </c>
      <c r="AF15" s="3" t="n">
        <f t="shared" si="17"/>
        <v>21801883601.036457</v>
      </c>
      <c r="AG15" s="3" t="n">
        <f t="shared" si="17"/>
        <v>22091414092.760227</v>
      </c>
      <c r="AH15" s="3" t="n">
        <f t="shared" si="17"/>
        <v>23225903475.540142</v>
      </c>
      <c r="AI15" s="3" t="n">
        <f t="shared" si="17"/>
        <v>21528232030.673031</v>
      </c>
      <c r="AJ15" s="3" t="n">
        <f t="shared" si="17"/>
        <v>18797609732.057751</v>
      </c>
      <c r="AK15" s="3" t="n">
        <f t="shared" si="17"/>
        <v>17591719673.041195</v>
      </c>
      <c r="AL15" s="3" t="n">
        <f t="shared" si="17"/>
        <v>16465412750.310915</v>
      </c>
      <c r="AM15" s="3" t="n">
        <f t="shared" si="17"/>
        <v>18092174367.839252</v>
      </c>
      <c r="AN15" s="3" t="n">
        <f t="shared" si="17"/>
        <v>18138688196.033195</v>
      </c>
      <c r="AO15" s="3" t="n">
        <f t="shared" si="17"/>
        <v>20427214983.225735</v>
      </c>
      <c r="AP15" s="3" t="n">
        <f t="shared" si="17"/>
        <v>21268267991.669449</v>
      </c>
      <c r="AQ15" s="3" t="n">
        <f t="shared" si="17"/>
        <v>24014748284.23978</v>
      </c>
      <c r="AR15" s="3" t="n">
        <f t="shared" si="17"/>
        <v>20604428225.45171</v>
      </c>
      <c r="AS15" s="3" t="n">
        <f t="shared" si="17"/>
        <v>20132104260.694302</v>
      </c>
      <c r="AT15" s="3" t="n">
        <f t="shared" si="17"/>
        <v>9822112367.5583096</v>
      </c>
    </row>
    <row r="16">
      <c r="A16" s="10" t="str">
        <f t="shared" si="2"/>
        <v>MED</v>
      </c>
      <c r="B16" s="3" t="n">
        <f t="shared" si="15"/>
        <v>15250619762.211462</v>
      </c>
      <c r="C16" s="3" t="n">
        <f t="shared" si="9"/>
        <v>16393031579.174196</v>
      </c>
      <c r="D16" s="3" t="n">
        <f t="shared" si="9"/>
        <v>16426528598.934601</v>
      </c>
      <c r="E16" s="3" t="n">
        <f t="shared" si="9"/>
        <v>11799834976.360188</v>
      </c>
      <c r="F16" s="26" t="n">
        <f t="shared" si="10"/>
        <v>2.0433694401564839E-3</v>
      </c>
      <c r="G16" s="25" t="n">
        <f t="shared" si="11"/>
        <v>7.7105642594070156E-2</v>
      </c>
      <c r="H16" s="25" t="n">
        <f t="shared" si="12"/>
        <v>0.71834014748103914</v>
      </c>
      <c r="I16" s="16" t="n">
        <f t="shared" si="13"/>
        <v>9.6905985309159087E-2</v>
      </c>
      <c r="J16" s="16" t="n">
        <f t="shared" si="5"/>
        <v>0.14360024967400664</v>
      </c>
      <c r="K16" s="25"/>
      <c r="L16" s="21" t="str">
        <f t="shared" si="6"/>
        <v>MED</v>
      </c>
      <c r="M16" s="3" t="n">
        <f t="shared" ref="M16:AT16" si="18">IF(M6="","",M6/VLOOKUP(M$11,deflator,2,FALSE))</f>
        <v>1823603938.0020294</v>
      </c>
      <c r="N16" s="3" t="n">
        <f t="shared" si="18"/>
        <v>1145770939.459352</v>
      </c>
      <c r="O16" s="3" t="n">
        <f t="shared" si="18"/>
        <v>1377793478.3575366</v>
      </c>
      <c r="P16" s="3" t="n">
        <f t="shared" si="18"/>
        <v>1268862942.9429059</v>
      </c>
      <c r="Q16" s="3" t="n">
        <f t="shared" si="18"/>
        <v>1485221061.8078871</v>
      </c>
      <c r="R16" s="3" t="n">
        <f t="shared" si="18"/>
        <v>3032264040.8934526</v>
      </c>
      <c r="S16" s="3" t="n">
        <f t="shared" si="18"/>
        <v>3010919468.0867543</v>
      </c>
      <c r="T16" s="3" t="n">
        <f t="shared" si="18"/>
        <v>4486172486.1349306</v>
      </c>
      <c r="U16" s="3" t="n">
        <f t="shared" si="18"/>
        <v>5000449617.3591652</v>
      </c>
      <c r="V16" s="3" t="n">
        <f t="shared" si="18"/>
        <v>5730115339.6086845</v>
      </c>
      <c r="W16" s="3" t="n">
        <f t="shared" si="18"/>
        <v>3565196922.3522305</v>
      </c>
      <c r="X16" s="3" t="n">
        <f t="shared" si="18"/>
        <v>5294103278.1923151</v>
      </c>
      <c r="Y16" s="3" t="n">
        <f t="shared" si="18"/>
        <v>8313699987.9654465</v>
      </c>
      <c r="Z16" s="3" t="n">
        <f t="shared" si="18"/>
        <v>10863273928.324423</v>
      </c>
      <c r="AA16" s="3" t="n">
        <f t="shared" si="18"/>
        <v>9627978718.2082729</v>
      </c>
      <c r="AB16" s="3" t="n">
        <f t="shared" si="18"/>
        <v>11565492864.662989</v>
      </c>
      <c r="AC16" s="3" t="n">
        <f t="shared" si="18"/>
        <v>13190041021.739561</v>
      </c>
      <c r="AD16" s="3" t="n">
        <f t="shared" si="18"/>
        <v>14582892636.569029</v>
      </c>
      <c r="AE16" s="3" t="n">
        <f t="shared" si="18"/>
        <v>14504861277.134336</v>
      </c>
      <c r="AF16" s="3" t="n">
        <f t="shared" si="18"/>
        <v>18045294039.129642</v>
      </c>
      <c r="AG16" s="3" t="n">
        <f t="shared" si="18"/>
        <v>16927440837.815351</v>
      </c>
      <c r="AH16" s="3" t="n">
        <f t="shared" si="18"/>
        <v>17856996909.441074</v>
      </c>
      <c r="AI16" s="3" t="n">
        <f t="shared" si="18"/>
        <v>17263474334.923622</v>
      </c>
      <c r="AJ16" s="3" t="n">
        <f t="shared" si="18"/>
        <v>16526378575.714115</v>
      </c>
      <c r="AK16" s="3" t="n">
        <f t="shared" si="18"/>
        <v>17238684504.186234</v>
      </c>
      <c r="AL16" s="3" t="n">
        <f t="shared" si="18"/>
        <v>15250619762.211462</v>
      </c>
      <c r="AM16" s="3" t="n">
        <f t="shared" si="18"/>
        <v>15902752245.827007</v>
      </c>
      <c r="AN16" s="3" t="n">
        <f t="shared" si="18"/>
        <v>15984556906.723475</v>
      </c>
      <c r="AO16" s="3" t="n">
        <f t="shared" si="18"/>
        <v>15951786859.70557</v>
      </c>
      <c r="AP16" s="3" t="n">
        <f t="shared" si="18"/>
        <v>15905575312.675293</v>
      </c>
      <c r="AQ16" s="3" t="n">
        <f t="shared" si="18"/>
        <v>16235599993.353916</v>
      </c>
      <c r="AR16" s="3" t="n">
        <f t="shared" si="18"/>
        <v>16393031579.174196</v>
      </c>
      <c r="AS16" s="3" t="n">
        <f t="shared" si="18"/>
        <v>16426528598.934601</v>
      </c>
      <c r="AT16" s="3" t="n">
        <f t="shared" si="18"/>
        <v>11799834976.360188</v>
      </c>
    </row>
    <row r="17">
      <c r="A17" s="24" t="str">
        <f t="shared" ref="A17:A18" si="19">L17</f>
        <v>PAMS</v>
      </c>
      <c r="B17" s="3" t="n">
        <f t="shared" ref="B17:B18" si="20">AL17</f>
        <v>49646574636.463997</v>
      </c>
      <c r="C17" s="3" t="n">
        <f t="shared" ref="C17:D18" si="21">AR17</f>
        <v>61346095044.244102</v>
      </c>
      <c r="D17" s="3" t="n">
        <f t="shared" si="21"/>
        <v>57722346137.004501</v>
      </c>
      <c r="E17" s="3" t="n">
        <f t="shared" si="9"/>
        <v>27237749936.488045</v>
      </c>
      <c r="F17" s="56"/>
      <c r="G17" s="25" t="n">
        <f>AR27</f>
        <v>0.35824688399961685</v>
      </c>
      <c r="H17" s="25"/>
      <c r="I17" s="16" t="n">
        <f t="shared" ref="I17:I18" si="22">AS27</f>
        <v>0.34052482805926199</v>
      </c>
      <c r="J17" s="16" t="n">
        <f t="shared" si="5"/>
        <v>0.33147477903494782</v>
      </c>
      <c r="K17" s="25"/>
      <c r="L17" s="21" t="str">
        <f t="shared" si="6"/>
        <v>PAMS</v>
      </c>
      <c r="M17" s="3" t="n">
        <f t="shared" ref="M17:AT17" si="23">IF(M7="","",M7/VLOOKUP(M$11,deflator,2,FALSE))</f>
        <v>18753017875.383888</v>
      </c>
      <c r="N17" s="3" t="n">
        <f t="shared" si="23"/>
        <v>22355591043.771652</v>
      </c>
      <c r="O17" s="3" t="n">
        <f t="shared" si="23"/>
        <v>21555205380.951824</v>
      </c>
      <c r="P17" s="3" t="n">
        <f t="shared" si="23"/>
        <v>22295699525.9855</v>
      </c>
      <c r="Q17" s="3" t="n">
        <f t="shared" si="23"/>
        <v>22851531969.242531</v>
      </c>
      <c r="R17" s="3" t="n">
        <f t="shared" si="23"/>
        <v>22677658318.484184</v>
      </c>
      <c r="S17" s="3" t="n">
        <f t="shared" si="23"/>
        <v>23256465322.865993</v>
      </c>
      <c r="T17" s="3" t="n">
        <f t="shared" si="23"/>
        <v>22588012518.382072</v>
      </c>
      <c r="U17" s="3" t="n">
        <f t="shared" si="23"/>
        <v>24219132614.867367</v>
      </c>
      <c r="V17" s="3" t="n">
        <f t="shared" si="23"/>
        <v>26296517888.868641</v>
      </c>
      <c r="W17" s="3" t="n">
        <f t="shared" si="23"/>
        <v>27926782033.82217</v>
      </c>
      <c r="X17" s="3" t="n">
        <f t="shared" si="23"/>
        <v>27222323276.312027</v>
      </c>
      <c r="Y17" s="3" t="n">
        <f t="shared" si="23"/>
        <v>33028600332.775265</v>
      </c>
      <c r="Z17" s="3" t="n">
        <f t="shared" si="23"/>
        <v>43788775716.927086</v>
      </c>
      <c r="AA17" s="3" t="n">
        <f t="shared" si="23"/>
        <v>51097197976.904503</v>
      </c>
      <c r="AB17" s="3" t="n">
        <f t="shared" si="23"/>
        <v>55826978710.48526</v>
      </c>
      <c r="AC17" s="3" t="n">
        <f t="shared" si="23"/>
        <v>61268609123.838356</v>
      </c>
      <c r="AD17" s="3" t="n">
        <f t="shared" si="23"/>
        <v>66026277662.328941</v>
      </c>
      <c r="AE17" s="3" t="n">
        <f t="shared" si="23"/>
        <v>73671086386.130264</v>
      </c>
      <c r="AF17" s="3" t="n">
        <f t="shared" si="23"/>
        <v>77694951729.774582</v>
      </c>
      <c r="AG17" s="3" t="n">
        <f t="shared" si="23"/>
        <v>78138976264.541977</v>
      </c>
      <c r="AH17" s="3" t="n">
        <f t="shared" si="23"/>
        <v>73912613355.887146</v>
      </c>
      <c r="AI17" s="3" t="n">
        <f t="shared" si="23"/>
        <v>68451737298.778908</v>
      </c>
      <c r="AJ17" s="3" t="n">
        <f t="shared" si="23"/>
        <v>60070313251.502342</v>
      </c>
      <c r="AK17" s="3" t="n">
        <f t="shared" si="23"/>
        <v>50712605034.315865</v>
      </c>
      <c r="AL17" s="3" t="n">
        <f t="shared" si="23"/>
        <v>49646574636.463997</v>
      </c>
      <c r="AM17" s="3" t="n">
        <f t="shared" si="23"/>
        <v>51329115504.163406</v>
      </c>
      <c r="AN17" s="3" t="n">
        <f t="shared" si="23"/>
        <v>53655684955.771782</v>
      </c>
      <c r="AO17" s="3" t="n">
        <f t="shared" si="23"/>
        <v>57603621064.123817</v>
      </c>
      <c r="AP17" s="3" t="n">
        <f t="shared" si="23"/>
        <v>61301026443.962875</v>
      </c>
      <c r="AQ17" s="3" t="n">
        <f t="shared" si="23"/>
        <v>63315752181.287529</v>
      </c>
      <c r="AR17" s="3" t="n">
        <f t="shared" si="23"/>
        <v>61346095044.244102</v>
      </c>
      <c r="AS17" s="3" t="n">
        <f t="shared" si="23"/>
        <v>57722346137.004501</v>
      </c>
      <c r="AT17" s="3" t="n">
        <f t="shared" si="23"/>
        <v>27237749936.488045</v>
      </c>
    </row>
    <row r="18">
      <c r="A18" s="24" t="str">
        <f t="shared" si="19"/>
        <v>Grand Total</v>
      </c>
      <c r="B18" s="3" t="n">
        <f t="shared" si="20"/>
        <v>144656977636.6265</v>
      </c>
      <c r="C18" s="3" t="n">
        <f t="shared" si="21"/>
        <v>171239717033.54639</v>
      </c>
      <c r="D18" s="3" t="n">
        <f t="shared" si="21"/>
        <v>169509948704.70651</v>
      </c>
      <c r="E18" s="3" t="n">
        <f t="shared" si="9"/>
        <v>82171409890.634048</v>
      </c>
      <c r="F18" s="26" t="n">
        <f t="shared" ref="F18" si="24">(D18/C18)-1</f>
        <v>-1.0101443513253483E-2</v>
      </c>
      <c r="G18" s="25" t="n">
        <f t="shared" ref="G18" si="25">(D18/B18)-1</f>
        <v>0.17180623758440361</v>
      </c>
      <c r="H18" s="25" t="n">
        <f t="shared" ref="H18" si="26">E18/D18</f>
        <v>0.48475862637289868</v>
      </c>
      <c r="I18" s="16" t="n">
        <f t="shared" si="22"/>
        <v>1</v>
      </c>
      <c r="J18" s="16" t="n">
        <f t="shared" si="5"/>
        <v>1</v>
      </c>
      <c r="K18" s="25"/>
      <c r="L18" s="21" t="str">
        <f t="shared" si="6"/>
        <v>Grand Total</v>
      </c>
      <c r="M18" s="3" t="n">
        <f t="shared" ref="M18:N18" si="27">IF(M8="","",M8/VLOOKUP(M$11,deflator,2,FALSE))</f>
        <v>61755125020.575172</v>
      </c>
      <c r="N18" s="3" t="n">
        <f t="shared" si="27"/>
        <v>80074743133.936859</v>
      </c>
      <c r="O18" s="3" t="n">
        <f t="shared" ref="O18:AT18" si="28">IF(O8="","",O8/VLOOKUP(O$11,deflator,2,FALSE))</f>
        <v>77331373707.010544</v>
      </c>
      <c r="P18" s="3" t="n">
        <f t="shared" si="28"/>
        <v>70347637850.827682</v>
      </c>
      <c r="Q18" s="3" t="n">
        <f t="shared" si="28"/>
        <v>77228010542.571716</v>
      </c>
      <c r="R18" s="3" t="n">
        <f t="shared" si="28"/>
        <v>78220032541.518173</v>
      </c>
      <c r="S18" s="3" t="n">
        <f t="shared" si="28"/>
        <v>78089578478.028152</v>
      </c>
      <c r="T18" s="3" t="n">
        <f t="shared" si="28"/>
        <v>78203552114.000931</v>
      </c>
      <c r="U18" s="3" t="n">
        <f t="shared" si="28"/>
        <v>80504262614.43866</v>
      </c>
      <c r="V18" s="3" t="n">
        <f t="shared" si="28"/>
        <v>83008330224.146103</v>
      </c>
      <c r="W18" s="3" t="n">
        <f t="shared" si="28"/>
        <v>84788299692.67424</v>
      </c>
      <c r="X18" s="3" t="n">
        <f t="shared" si="28"/>
        <v>90156252333.082855</v>
      </c>
      <c r="Y18" s="3" t="n">
        <f t="shared" si="28"/>
        <v>103945213117.99997</v>
      </c>
      <c r="Z18" s="3" t="n">
        <f t="shared" si="28"/>
        <v>132548479768.41092</v>
      </c>
      <c r="AA18" s="3" t="n">
        <f t="shared" si="28"/>
        <v>140742385348.68842</v>
      </c>
      <c r="AB18" s="3" t="n">
        <f t="shared" si="28"/>
        <v>153803007090.11957</v>
      </c>
      <c r="AC18" s="3" t="n">
        <f t="shared" si="28"/>
        <v>167008413059.74896</v>
      </c>
      <c r="AD18" s="3" t="n">
        <f t="shared" si="28"/>
        <v>173326731916.52509</v>
      </c>
      <c r="AE18" s="3" t="n">
        <f t="shared" si="28"/>
        <v>195723136985.80148</v>
      </c>
      <c r="AF18" s="3" t="n">
        <f t="shared" si="28"/>
        <v>216577730393.01285</v>
      </c>
      <c r="AG18" s="3" t="n">
        <f t="shared" si="28"/>
        <v>207922223170.23996</v>
      </c>
      <c r="AH18" s="3" t="n">
        <f t="shared" si="28"/>
        <v>200624047447.32727</v>
      </c>
      <c r="AI18" s="3" t="n">
        <f t="shared" si="28"/>
        <v>190300446575.87286</v>
      </c>
      <c r="AJ18" s="3" t="n">
        <f t="shared" si="28"/>
        <v>162006618399.18918</v>
      </c>
      <c r="AK18" s="3" t="n">
        <f t="shared" si="28"/>
        <v>155552056355.25299</v>
      </c>
      <c r="AL18" s="3" t="n">
        <f t="shared" si="28"/>
        <v>144656977636.6265</v>
      </c>
      <c r="AM18" s="3" t="n">
        <f t="shared" si="28"/>
        <v>148862486204.70859</v>
      </c>
      <c r="AN18" s="3" t="n">
        <f t="shared" si="28"/>
        <v>153568908589.1395</v>
      </c>
      <c r="AO18" s="3" t="n">
        <f t="shared" si="28"/>
        <v>169642575713.20059</v>
      </c>
      <c r="AP18" s="3" t="n">
        <f t="shared" si="28"/>
        <v>178887568895.4512</v>
      </c>
      <c r="AQ18" s="3" t="n">
        <f t="shared" si="28"/>
        <v>190627397604.14767</v>
      </c>
      <c r="AR18" s="3" t="n">
        <f t="shared" si="28"/>
        <v>171239717033.54639</v>
      </c>
      <c r="AS18" s="3" t="n">
        <f t="shared" si="28"/>
        <v>169509948704.70651</v>
      </c>
      <c r="AT18" s="3" t="n">
        <f t="shared" si="28"/>
        <v>82171409890.634048</v>
      </c>
    </row>
    <row r="19" ht="30" customHeight="1">
      <c r="L19" s="21" t="s">
        <v>40</v>
      </c>
      <c r="M19" s="21" t="b">
        <f>M18=SUM(M12:M17)</f>
        <v>1</v>
      </c>
      <c r="N19" s="21" t="b">
        <f>N18=SUM(N12:N17)</f>
        <v>1</v>
      </c>
      <c r="O19" s="21" t="b">
        <f t="shared" ref="O19:AT19" si="29">O18=SUM(O12:O17)</f>
        <v>1</v>
      </c>
      <c r="P19" s="21" t="b">
        <f t="shared" si="29"/>
        <v>1</v>
      </c>
      <c r="Q19" s="21" t="b">
        <f t="shared" si="29"/>
        <v>1</v>
      </c>
      <c r="R19" s="21" t="b">
        <f t="shared" si="29"/>
        <v>1</v>
      </c>
      <c r="S19" s="21" t="b">
        <f t="shared" si="29"/>
        <v>1</v>
      </c>
      <c r="T19" s="21" t="b">
        <f t="shared" si="29"/>
        <v>1</v>
      </c>
      <c r="U19" s="21" t="b">
        <f t="shared" si="29"/>
        <v>1</v>
      </c>
      <c r="V19" s="21" t="b">
        <f t="shared" si="29"/>
        <v>1</v>
      </c>
      <c r="W19" s="21" t="b">
        <f t="shared" si="29"/>
        <v>0</v>
      </c>
      <c r="X19" s="21" t="b">
        <f t="shared" si="29"/>
        <v>1</v>
      </c>
      <c r="Y19" s="21" t="b">
        <f t="shared" si="29"/>
        <v>1</v>
      </c>
      <c r="Z19" s="21" t="b">
        <f t="shared" si="29"/>
        <v>1</v>
      </c>
      <c r="AA19" s="21" t="b">
        <f t="shared" si="29"/>
        <v>1</v>
      </c>
      <c r="AB19" s="21" t="b">
        <f t="shared" si="29"/>
        <v>1</v>
      </c>
      <c r="AC19" s="21" t="b">
        <f t="shared" si="29"/>
        <v>1</v>
      </c>
      <c r="AD19" s="21" t="b">
        <f t="shared" si="29"/>
        <v>1</v>
      </c>
      <c r="AE19" s="21" t="b">
        <f t="shared" si="29"/>
        <v>1</v>
      </c>
      <c r="AF19" s="21" t="b">
        <f t="shared" si="29"/>
        <v>1</v>
      </c>
      <c r="AG19" s="21" t="b">
        <f t="shared" si="29"/>
        <v>1</v>
      </c>
      <c r="AH19" s="21" t="b">
        <f t="shared" si="29"/>
        <v>1</v>
      </c>
      <c r="AI19" s="21" t="b">
        <f t="shared" si="29"/>
        <v>1</v>
      </c>
      <c r="AJ19" s="21" t="b">
        <f t="shared" si="29"/>
        <v>1</v>
      </c>
      <c r="AK19" s="21" t="b">
        <f t="shared" si="29"/>
        <v>1</v>
      </c>
      <c r="AL19" s="21" t="b">
        <f t="shared" si="29"/>
        <v>1</v>
      </c>
      <c r="AM19" s="21" t="b">
        <f t="shared" si="29"/>
        <v>1</v>
      </c>
      <c r="AN19" s="21" t="b">
        <f t="shared" si="29"/>
        <v>0</v>
      </c>
      <c r="AO19" s="21" t="b">
        <f t="shared" si="29"/>
        <v>1</v>
      </c>
      <c r="AP19" s="21" t="b">
        <f t="shared" si="29"/>
        <v>1</v>
      </c>
      <c r="AQ19" s="21" t="b">
        <f t="shared" si="29"/>
        <v>1</v>
      </c>
      <c r="AR19" s="21" t="b">
        <f t="shared" si="29"/>
        <v>1</v>
      </c>
      <c r="AS19" s="21" t="b">
        <f t="shared" si="29"/>
        <v>1</v>
      </c>
      <c r="AT19" s="21" t="b">
        <f t="shared" si="29"/>
        <v>0</v>
      </c>
    </row>
    <row r="20">
      <c r="L20" s="21"/>
      <c r="M20" s="21"/>
      <c r="W20" s="24"/>
      <c r="AN20" s="10"/>
      <c r="AO20" s="10"/>
      <c r="AP20" s="10"/>
      <c r="AQ20" s="10"/>
      <c r="AR20" s="10"/>
    </row>
    <row r="21" ht="45" customHeight="1">
      <c r="L21" s="21" t="str">
        <f t="shared" ref="L21:L27" si="30">L11</f>
        <v>ProductServiceOrRnDarea</v>
      </c>
      <c r="M21" s="21" t="n">
        <f t="shared" ref="M21:AT21" si="31">M11</f>
        <v>1990</v>
      </c>
      <c r="N21" s="21" t="n">
        <f t="shared" si="31"/>
        <v>1991</v>
      </c>
      <c r="O21" s="21" t="n">
        <f t="shared" si="31"/>
        <v>1992</v>
      </c>
      <c r="P21" s="21" t="n">
        <f t="shared" si="31"/>
        <v>1993</v>
      </c>
      <c r="Q21" s="21" t="n">
        <f t="shared" si="31"/>
        <v>1994</v>
      </c>
      <c r="R21" s="21" t="n">
        <f t="shared" si="31"/>
        <v>1995</v>
      </c>
      <c r="S21" s="21" t="n">
        <f t="shared" si="31"/>
        <v>1996</v>
      </c>
      <c r="T21" s="21" t="n">
        <f t="shared" si="31"/>
        <v>1997</v>
      </c>
      <c r="U21" s="21" t="n">
        <f t="shared" si="31"/>
        <v>1998</v>
      </c>
      <c r="V21" s="21" t="n">
        <f t="shared" si="31"/>
        <v>1999</v>
      </c>
      <c r="W21" s="21" t="n">
        <f t="shared" si="31"/>
        <v>2000</v>
      </c>
      <c r="X21" s="21" t="n">
        <f t="shared" si="31"/>
        <v>2001</v>
      </c>
      <c r="Y21" s="21" t="n">
        <f t="shared" si="31"/>
        <v>2002</v>
      </c>
      <c r="Z21" s="21" t="n">
        <f t="shared" si="31"/>
        <v>2003</v>
      </c>
      <c r="AA21" s="21" t="n">
        <f t="shared" si="31"/>
        <v>2004</v>
      </c>
      <c r="AB21" s="21" t="n">
        <f t="shared" si="31"/>
        <v>2005</v>
      </c>
      <c r="AC21" s="21" t="n">
        <f t="shared" si="31"/>
        <v>2006</v>
      </c>
      <c r="AD21" s="21" t="n">
        <f t="shared" si="31"/>
        <v>2007</v>
      </c>
      <c r="AE21" s="21" t="n">
        <f t="shared" si="31"/>
        <v>2008</v>
      </c>
      <c r="AF21" s="21" t="n">
        <f t="shared" si="31"/>
        <v>2009</v>
      </c>
      <c r="AG21" s="21" t="n">
        <f t="shared" si="31"/>
        <v>2010</v>
      </c>
      <c r="AH21" s="21" t="n">
        <f t="shared" si="31"/>
        <v>2011</v>
      </c>
      <c r="AI21" s="21" t="n">
        <f t="shared" si="31"/>
        <v>2012</v>
      </c>
      <c r="AJ21" s="21" t="n">
        <f t="shared" si="31"/>
        <v>2013</v>
      </c>
      <c r="AK21" s="21" t="n">
        <f t="shared" si="31"/>
        <v>2014</v>
      </c>
      <c r="AL21" s="21" t="n">
        <f t="shared" si="31"/>
        <v>2015</v>
      </c>
      <c r="AM21" s="21" t="n">
        <f t="shared" si="31"/>
        <v>2016</v>
      </c>
      <c r="AN21" s="21" t="n">
        <f t="shared" si="31"/>
        <v>2017</v>
      </c>
      <c r="AO21" s="21" t="n">
        <f t="shared" si="31"/>
        <v>2018</v>
      </c>
      <c r="AP21" s="21" t="n">
        <f t="shared" si="31"/>
        <v>2019</v>
      </c>
      <c r="AQ21" s="21" t="n">
        <f t="shared" si="31"/>
        <v>2020</v>
      </c>
      <c r="AR21" s="21" t="n">
        <f t="shared" si="31"/>
        <v>2021</v>
      </c>
      <c r="AS21" s="21" t="n">
        <f t="shared" si="31"/>
        <v>2022</v>
      </c>
      <c r="AT21" s="21" t="n">
        <f t="shared" si="31"/>
        <v>2023</v>
      </c>
    </row>
    <row r="22">
      <c r="A22" t="str">
        <f t="shared" ref="A22:A28" si="32">L22</f>
        <v>Construction</v>
      </c>
      <c r="L22" s="34" t="str">
        <f t="shared" si="30"/>
        <v>Construction</v>
      </c>
      <c r="M22" s="26" t="n">
        <f t="shared" ref="M22:N27" si="33">IFERROR(M12/M$18,"")</f>
        <v>0.10714851549632272</v>
      </c>
      <c r="N22" s="26" t="n">
        <f t="shared" si="33"/>
        <v>0.13295450438647627</v>
      </c>
      <c r="O22" s="26" t="n">
        <f t="shared" ref="O22:AT22" si="34">IFERROR(O12/O$18,"")</f>
        <v>0.11543819960845893</v>
      </c>
      <c r="P22" s="26" t="n">
        <f t="shared" si="34"/>
        <v>0.11651815078121246</v>
      </c>
      <c r="Q22" s="26" t="n">
        <f t="shared" si="34"/>
        <v>0.15271777024962296</v>
      </c>
      <c r="R22" s="26" t="n">
        <f t="shared" si="34"/>
        <v>0.12280118948018373</v>
      </c>
      <c r="S22" s="26" t="n">
        <f t="shared" si="34"/>
        <v>0.12685399741367542</v>
      </c>
      <c r="T22" s="26" t="n">
        <f t="shared" si="34"/>
        <v>0.13720318212826477</v>
      </c>
      <c r="U22" s="26" t="n">
        <f t="shared" si="34"/>
        <v>0.12079521621003704</v>
      </c>
      <c r="V22" s="26" t="n">
        <f t="shared" si="34"/>
        <v>0.12101792241836487</v>
      </c>
      <c r="W22" s="26" t="n">
        <f t="shared" si="34"/>
        <v>0.11614804972618736</v>
      </c>
      <c r="X22" s="26" t="n">
        <f t="shared" si="34"/>
        <v>0.1209556922511838</v>
      </c>
      <c r="Y22" s="26" t="n">
        <f t="shared" si="34"/>
        <v>0.12468054796388474</v>
      </c>
      <c r="Z22" s="26" t="n">
        <f t="shared" si="34"/>
        <v>0.10620807642682921</v>
      </c>
      <c r="AA22" s="26" t="n">
        <f t="shared" si="34"/>
        <v>0.10387039670936583</v>
      </c>
      <c r="AB22" s="26" t="n">
        <f t="shared" si="34"/>
        <v>0.11422944775627904</v>
      </c>
      <c r="AC22" s="26" t="n">
        <f t="shared" si="34"/>
        <v>0.11621734832090141</v>
      </c>
      <c r="AD22" s="26" t="n">
        <f t="shared" si="34"/>
        <v>0.11694852335796549</v>
      </c>
      <c r="AE22" s="26" t="n">
        <f t="shared" si="34"/>
        <v>0.1595364595271494</v>
      </c>
      <c r="AF22" s="26" t="n">
        <f t="shared" si="34"/>
        <v>0.17615608536845126</v>
      </c>
      <c r="AG22" s="26" t="n">
        <f t="shared" si="34"/>
        <v>0.15671230230071168</v>
      </c>
      <c r="AH22" s="26" t="n">
        <f t="shared" si="34"/>
        <v>0.1188256295236485</v>
      </c>
      <c r="AI22" s="26" t="n">
        <f t="shared" si="34"/>
        <v>0.11691602513974357</v>
      </c>
      <c r="AJ22" s="26" t="n">
        <f t="shared" si="34"/>
        <v>9.0522417812761158E-2</v>
      </c>
      <c r="AK22" s="26" t="n">
        <f t="shared" si="34"/>
        <v>9.3654839703076656E-2</v>
      </c>
      <c r="AL22" s="26" t="n">
        <f t="shared" si="34"/>
        <v>8.8967861944968529E-2</v>
      </c>
      <c r="AM22" s="26" t="n">
        <f t="shared" si="34"/>
        <v>8.187942667595334E-2</v>
      </c>
      <c r="AN22" s="26" t="n">
        <f t="shared" si="34"/>
        <v>7.6272035065158547E-2</v>
      </c>
      <c r="AO22" s="26" t="n">
        <f t="shared" si="34"/>
        <v>9.1226686466112289E-2</v>
      </c>
      <c r="AP22" s="26" t="n">
        <f t="shared" si="34"/>
        <v>0.12785770354879997</v>
      </c>
      <c r="AQ22" s="26" t="n">
        <f t="shared" si="34"/>
        <v>0.14369719271061054</v>
      </c>
      <c r="AR22" s="26" t="n">
        <f t="shared" si="34"/>
        <v>0.10381701140468802</v>
      </c>
      <c r="AS22" s="26" t="n">
        <f t="shared" si="34"/>
        <v>0.10569578006500005</v>
      </c>
      <c r="AT22" s="26" t="n">
        <f t="shared" si="34"/>
        <v>8.1216108815615987E-2</v>
      </c>
    </row>
    <row r="23">
      <c r="A23" t="str">
        <f t="shared" si="32"/>
        <v>ERS</v>
      </c>
      <c r="L23" s="34" t="str">
        <f t="shared" si="30"/>
        <v>ERS</v>
      </c>
      <c r="M23" s="26" t="n">
        <f t="shared" si="33"/>
        <v>0.26185047350230845</v>
      </c>
      <c r="N23" s="26" t="n">
        <f t="shared" si="33"/>
        <v>0.22375371237953914</v>
      </c>
      <c r="O23" s="26" t="n">
        <f t="shared" ref="O23:AT23" si="35">IFERROR(O13/O$18,"")</f>
        <v>0.21534214342685662</v>
      </c>
      <c r="P23" s="26" t="n">
        <f t="shared" si="35"/>
        <v>0.17868411896637629</v>
      </c>
      <c r="Q23" s="26" t="n">
        <f t="shared" si="35"/>
        <v>0.1837028107508783</v>
      </c>
      <c r="R23" s="26" t="n">
        <f t="shared" si="35"/>
        <v>0.18706374312260263</v>
      </c>
      <c r="S23" s="26" t="n">
        <f t="shared" si="35"/>
        <v>0.16830012053829713</v>
      </c>
      <c r="T23" s="26" t="n">
        <f t="shared" si="35"/>
        <v>0.17590956215282397</v>
      </c>
      <c r="U23" s="26" t="n">
        <f t="shared" si="35"/>
        <v>0.18218493621786885</v>
      </c>
      <c r="V23" s="26" t="n">
        <f t="shared" si="35"/>
        <v>0.15139272123003947</v>
      </c>
      <c r="W23" s="26" t="n">
        <f t="shared" si="35"/>
        <v>0.16322782430464128</v>
      </c>
      <c r="X23" s="26" t="n">
        <f t="shared" si="35"/>
        <v>0.17088335795996379</v>
      </c>
      <c r="Y23" s="26" t="n">
        <f t="shared" si="35"/>
        <v>0.15968897830654646</v>
      </c>
      <c r="Z23" s="26" t="n">
        <f t="shared" si="35"/>
        <v>0.14956750122144774</v>
      </c>
      <c r="AA23" s="26" t="n">
        <f t="shared" si="35"/>
        <v>0.14096680873150744</v>
      </c>
      <c r="AB23" s="26" t="n">
        <f t="shared" si="35"/>
        <v>0.15194968843370754</v>
      </c>
      <c r="AC23" s="26" t="n">
        <f t="shared" si="35"/>
        <v>0.13728612633763976</v>
      </c>
      <c r="AD23" s="26" t="n">
        <f t="shared" si="35"/>
        <v>0.13735885342666493</v>
      </c>
      <c r="AE23" s="26" t="n">
        <f t="shared" si="35"/>
        <v>0.13806253735741167</v>
      </c>
      <c r="AF23" s="26" t="n">
        <f t="shared" si="35"/>
        <v>0.13288920441472002</v>
      </c>
      <c r="AG23" s="26" t="n">
        <f t="shared" si="35"/>
        <v>0.13275545085548743</v>
      </c>
      <c r="AH23" s="26" t="n">
        <f t="shared" si="35"/>
        <v>0.15678570711958917</v>
      </c>
      <c r="AI23" s="26" t="n">
        <f t="shared" si="35"/>
        <v>0.17736783228455741</v>
      </c>
      <c r="AJ23" s="26" t="n">
        <f t="shared" si="35"/>
        <v>0.1678988191673304</v>
      </c>
      <c r="AK23" s="26" t="n">
        <f t="shared" si="35"/>
        <v>0.18348275069781866</v>
      </c>
      <c r="AL23" s="26" t="n">
        <f t="shared" si="35"/>
        <v>0.18684844346394586</v>
      </c>
      <c r="AM23" s="26" t="n">
        <f t="shared" si="35"/>
        <v>0.18402390579477326</v>
      </c>
      <c r="AN23" s="26" t="n">
        <f t="shared" si="35"/>
        <v>0.20064298524344917</v>
      </c>
      <c r="AO23" s="26" t="n">
        <f t="shared" si="35"/>
        <v>0.1950870665192819</v>
      </c>
      <c r="AP23" s="26" t="n">
        <f t="shared" si="35"/>
        <v>0.18672804969642709</v>
      </c>
      <c r="AQ23" s="26" t="n">
        <f t="shared" si="35"/>
        <v>0.1698833909986105</v>
      </c>
      <c r="AR23" s="26" t="n">
        <f t="shared" si="35"/>
        <v>0.18134812932722677</v>
      </c>
      <c r="AS23" s="26" t="n">
        <f t="shared" si="35"/>
        <v>0.179290685524748</v>
      </c>
      <c r="AT23" s="26" t="n">
        <f t="shared" si="35"/>
        <v>0.19136192642161515</v>
      </c>
    </row>
    <row r="24">
      <c r="A24" t="str">
        <f t="shared" si="32"/>
        <v>FRS</v>
      </c>
      <c r="L24" s="34" t="str">
        <f t="shared" si="30"/>
        <v>FRS</v>
      </c>
      <c r="M24" s="26" t="n">
        <f t="shared" si="33"/>
        <v>0.20343211240773376</v>
      </c>
      <c r="N24" s="26" t="n">
        <f t="shared" si="33"/>
        <v>0.25193312886637603</v>
      </c>
      <c r="O24" s="26" t="n">
        <f t="shared" ref="O24:AT24" si="36">IFERROR(O14/O$18,"")</f>
        <v>0.25591284076727211</v>
      </c>
      <c r="P24" s="26" t="n">
        <f t="shared" si="36"/>
        <v>0.25362222478682128</v>
      </c>
      <c r="Q24" s="26" t="n">
        <f t="shared" si="36"/>
        <v>0.23621286620977769</v>
      </c>
      <c r="R24" s="26" t="n">
        <f t="shared" si="36"/>
        <v>0.2485198830603367</v>
      </c>
      <c r="S24" s="26" t="n">
        <f t="shared" si="36"/>
        <v>0.24837461743383379</v>
      </c>
      <c r="T24" s="26" t="n">
        <f t="shared" si="36"/>
        <v>0.23015382312703803</v>
      </c>
      <c r="U24" s="26" t="n">
        <f t="shared" si="36"/>
        <v>0.22255072812542312</v>
      </c>
      <c r="V24" s="26" t="n">
        <f t="shared" si="36"/>
        <v>0.22015879064359131</v>
      </c>
      <c r="W24" s="26" t="n">
        <f t="shared" si="36"/>
        <v>0.20924591692550279</v>
      </c>
      <c r="X24" s="26" t="n">
        <f t="shared" si="36"/>
        <v>0.21332664198814569</v>
      </c>
      <c r="Y24" s="26" t="n">
        <f t="shared" si="36"/>
        <v>0.19174404481646154</v>
      </c>
      <c r="Z24" s="26" t="n">
        <f t="shared" si="36"/>
        <v>0.21114934676758795</v>
      </c>
      <c r="AA24" s="26" t="n">
        <f t="shared" si="36"/>
        <v>0.18675963324680003</v>
      </c>
      <c r="AB24" s="26" t="n">
        <f t="shared" si="36"/>
        <v>0.16955002555573018</v>
      </c>
      <c r="AC24" s="26" t="n">
        <f t="shared" si="36"/>
        <v>0.18049139813324597</v>
      </c>
      <c r="AD24" s="26" t="n">
        <f t="shared" si="36"/>
        <v>0.16171485108481992</v>
      </c>
      <c r="AE24" s="26" t="n">
        <f t="shared" si="36"/>
        <v>0.14555481167234055</v>
      </c>
      <c r="AF24" s="26" t="n">
        <f t="shared" si="36"/>
        <v>0.14822979959631941</v>
      </c>
      <c r="AG24" s="26" t="n">
        <f t="shared" si="36"/>
        <v>0.14706274652399842</v>
      </c>
      <c r="AH24" s="26" t="n">
        <f t="shared" si="36"/>
        <v>0.15119958057215854</v>
      </c>
      <c r="AI24" s="26" t="n">
        <f t="shared" si="36"/>
        <v>0.14216810265232688</v>
      </c>
      <c r="AJ24" s="26" t="n">
        <f t="shared" si="36"/>
        <v>0.15274910592392629</v>
      </c>
      <c r="AK24" s="26" t="n">
        <f t="shared" si="36"/>
        <v>0.17293069403130543</v>
      </c>
      <c r="AL24" s="26" t="n">
        <f t="shared" si="36"/>
        <v>0.16173168931439211</v>
      </c>
      <c r="AM24" s="26" t="n">
        <f t="shared" si="36"/>
        <v>0.16092310115140093</v>
      </c>
      <c r="AN24" s="26" t="n">
        <f t="shared" si="36"/>
        <v>0.15149186969948972</v>
      </c>
      <c r="AO24" s="26" t="n">
        <f t="shared" si="36"/>
        <v>0.15968249818009703</v>
      </c>
      <c r="AP24" s="26" t="n">
        <f t="shared" si="36"/>
        <v>0.13492954646875052</v>
      </c>
      <c r="AQ24" s="26" t="n">
        <f t="shared" si="36"/>
        <v>0.14312867340426008</v>
      </c>
      <c r="AR24" s="26" t="n">
        <f t="shared" si="36"/>
        <v>0.14053144092265435</v>
      </c>
      <c r="AS24" s="26" t="n">
        <f t="shared" si="36"/>
        <v>0.15881621550907726</v>
      </c>
      <c r="AT24" s="26" t="n">
        <f t="shared" si="36"/>
        <v>0.13281494334940497</v>
      </c>
    </row>
    <row r="25">
      <c r="A25" t="str">
        <f t="shared" si="32"/>
        <v>ICT</v>
      </c>
      <c r="L25" s="34" t="str">
        <f t="shared" si="30"/>
        <v>ICT</v>
      </c>
      <c r="M25" s="26" t="n">
        <f t="shared" si="33"/>
        <v>9.437190795471509E-2</v>
      </c>
      <c r="N25" s="26" t="n">
        <f t="shared" si="33"/>
        <v>9.7865836739439591E-2</v>
      </c>
      <c r="O25" s="26" t="n">
        <f t="shared" ref="O25:AT25" si="37">IFERROR(O15/O$18,"")</f>
        <v>0.11675190245442336</v>
      </c>
      <c r="P25" s="26" t="n">
        <f t="shared" si="37"/>
        <v>0.11620246033083917</v>
      </c>
      <c r="Q25" s="26" t="n">
        <f t="shared" si="37"/>
        <v>0.11223797625291061</v>
      </c>
      <c r="R25" s="26" t="n">
        <f t="shared" si="37"/>
        <v>0.11292799866316677</v>
      </c>
      <c r="S25" s="26" t="n">
        <f t="shared" si="37"/>
        <v>0.1200962283685629</v>
      </c>
      <c r="T25" s="26" t="n">
        <f t="shared" si="37"/>
        <v>0.11053195871189248</v>
      </c>
      <c r="U25" s="26" t="n">
        <f t="shared" si="37"/>
        <v>0.11151216184842928</v>
      </c>
      <c r="V25" s="26" t="n">
        <f t="shared" si="37"/>
        <v>0.1216062376918124</v>
      </c>
      <c r="W25" s="26" t="n">
        <f t="shared" si="37"/>
        <v>0.13995928602809921</v>
      </c>
      <c r="X25" s="26" t="n">
        <f t="shared" si="37"/>
        <v>0.13416684755211303</v>
      </c>
      <c r="Y25" s="26" t="n">
        <f t="shared" si="37"/>
        <v>0.12615478663143348</v>
      </c>
      <c r="Z25" s="26" t="n">
        <f t="shared" si="37"/>
        <v>0.12075763715904175</v>
      </c>
      <c r="AA25" s="26" t="n">
        <f t="shared" si="37"/>
        <v>0.13693984239339196</v>
      </c>
      <c r="AB25" s="26" t="n">
        <f t="shared" si="37"/>
        <v>0.12609688541563566</v>
      </c>
      <c r="AC25" s="26" t="n">
        <f t="shared" si="37"/>
        <v>0.12016740693157291</v>
      </c>
      <c r="AD25" s="26" t="n">
        <f t="shared" si="37"/>
        <v>0.11890715430040612</v>
      </c>
      <c r="AE25" s="26" t="n">
        <f t="shared" si="37"/>
        <v>0.1063325269821551</v>
      </c>
      <c r="AF25" s="26" t="n">
        <f t="shared" si="37"/>
        <v>0.10066539879919169</v>
      </c>
      <c r="AG25" s="26" t="n">
        <f t="shared" si="37"/>
        <v>0.10624845077128911</v>
      </c>
      <c r="AH25" s="26" t="n">
        <f t="shared" si="37"/>
        <v>0.11576829283956089</v>
      </c>
      <c r="AI25" s="26" t="n">
        <f t="shared" si="37"/>
        <v>0.11312759595700536</v>
      </c>
      <c r="AJ25" s="26" t="n">
        <f t="shared" si="37"/>
        <v>0.11602988765397149</v>
      </c>
      <c r="AK25" s="26" t="n">
        <f t="shared" si="37"/>
        <v>0.11309217046198902</v>
      </c>
      <c r="AL25" s="26" t="n">
        <f t="shared" si="37"/>
        <v>0.11382384050406115</v>
      </c>
      <c r="AM25" s="26" t="n">
        <f t="shared" si="37"/>
        <v>0.12153615614722273</v>
      </c>
      <c r="AN25" s="26" t="n">
        <f t="shared" si="37"/>
        <v>0.11811432641330874</v>
      </c>
      <c r="AO25" s="26" t="n">
        <f t="shared" si="37"/>
        <v>0.1204132565032506</v>
      </c>
      <c r="AP25" s="26" t="n">
        <f t="shared" si="37"/>
        <v>0.11889181636818735</v>
      </c>
      <c r="AQ25" s="26" t="n">
        <f t="shared" si="37"/>
        <v>0.12597742289966229</v>
      </c>
      <c r="AR25" s="26" t="n">
        <f t="shared" si="37"/>
        <v>0.12032505415443567</v>
      </c>
      <c r="AS25" s="26" t="n">
        <f t="shared" si="37"/>
        <v>0.11876650553275359</v>
      </c>
      <c r="AT25" s="26" t="n">
        <f t="shared" si="37"/>
        <v>0.11953199270440948</v>
      </c>
    </row>
    <row r="26">
      <c r="A26" t="str">
        <f t="shared" si="32"/>
        <v>MED</v>
      </c>
      <c r="L26" s="34" t="str">
        <f t="shared" si="30"/>
        <v>MED</v>
      </c>
      <c r="M26" s="26" t="n">
        <f t="shared" si="33"/>
        <v>2.9529596732165191E-2</v>
      </c>
      <c r="N26" s="26" t="n">
        <f t="shared" si="33"/>
        <v>1.4308768216001399E-2</v>
      </c>
      <c r="O26" s="26" t="n">
        <f t="shared" ref="O26:AT26" si="38">IFERROR(O16/O$18,"")</f>
        <v>1.7816746455037193E-2</v>
      </c>
      <c r="P26" s="26" t="n">
        <f t="shared" si="38"/>
        <v>1.8037036945483975E-2</v>
      </c>
      <c r="Q26" s="26" t="n">
        <f t="shared" si="38"/>
        <v>1.9231636958835851E-2</v>
      </c>
      <c r="R26" s="26" t="n">
        <f t="shared" si="38"/>
        <v>3.8765824333861873E-2</v>
      </c>
      <c r="S26" s="26" t="n">
        <f t="shared" si="38"/>
        <v>3.8557250874826123E-2</v>
      </c>
      <c r="T26" s="26" t="n">
        <f t="shared" si="38"/>
        <v>5.7365328874003446E-2</v>
      </c>
      <c r="U26" s="26" t="n">
        <f t="shared" si="38"/>
        <v>6.2114097501991414E-2</v>
      </c>
      <c r="V26" s="26" t="n">
        <f t="shared" si="38"/>
        <v>6.9030606014308965E-2</v>
      </c>
      <c r="W26" s="26" t="n">
        <f t="shared" si="38"/>
        <v>4.2048218153621801E-2</v>
      </c>
      <c r="X26" s="26" t="n">
        <f t="shared" si="38"/>
        <v>5.8721421323428759E-2</v>
      </c>
      <c r="Y26" s="26" t="n">
        <f t="shared" si="38"/>
        <v>7.9981557000875309E-2</v>
      </c>
      <c r="Z26" s="26" t="n">
        <f t="shared" si="38"/>
        <v>8.1956986208402888E-2</v>
      </c>
      <c r="AA26" s="26" t="n">
        <f t="shared" si="38"/>
        <v>6.840852309242175E-2</v>
      </c>
      <c r="AB26" s="26" t="n">
        <f t="shared" si="38"/>
        <v>7.5196792855202671E-2</v>
      </c>
      <c r="AC26" s="26" t="n">
        <f t="shared" si="38"/>
        <v>7.8978302829694508E-2</v>
      </c>
      <c r="AD26" s="26" t="n">
        <f t="shared" si="38"/>
        <v>8.4135277203473802E-2</v>
      </c>
      <c r="AE26" s="26" t="n">
        <f t="shared" si="38"/>
        <v>7.4109078264909353E-2</v>
      </c>
      <c r="AF26" s="26" t="n">
        <f t="shared" si="38"/>
        <v>8.3320173345540857E-2</v>
      </c>
      <c r="AG26" s="26" t="n">
        <f t="shared" si="38"/>
        <v>8.1412369393317391E-2</v>
      </c>
      <c r="AH26" s="26" t="n">
        <f t="shared" si="38"/>
        <v>8.9007260777795486E-2</v>
      </c>
      <c r="AI26" s="26" t="n">
        <f t="shared" si="38"/>
        <v>9.0716940740549798E-2</v>
      </c>
      <c r="AJ26" s="26" t="n">
        <f t="shared" si="38"/>
        <v>0.10201051499632331</v>
      </c>
      <c r="AK26" s="26" t="n">
        <f t="shared" si="38"/>
        <v>0.11082260760871056</v>
      </c>
      <c r="AL26" s="26" t="n">
        <f t="shared" si="38"/>
        <v>0.10542609151229822</v>
      </c>
      <c r="AM26" s="26" t="n">
        <f t="shared" si="38"/>
        <v>0.10682847405865774</v>
      </c>
      <c r="AN26" s="26" t="n">
        <f t="shared" si="38"/>
        <v>0.10408719482072241</v>
      </c>
      <c r="AO26" s="26" t="n">
        <f t="shared" si="38"/>
        <v>9.4031741693628948E-2</v>
      </c>
      <c r="AP26" s="26" t="n">
        <f t="shared" si="38"/>
        <v>8.8913810003036733E-2</v>
      </c>
      <c r="AQ26" s="26" t="n">
        <f t="shared" si="38"/>
        <v>8.5169289395999506E-2</v>
      </c>
      <c r="AR26" s="26" t="n">
        <f t="shared" si="38"/>
        <v>9.5731480191378449E-2</v>
      </c>
      <c r="AS26" s="26" t="n">
        <f t="shared" si="38"/>
        <v>9.6905985309159087E-2</v>
      </c>
      <c r="AT26" s="26" t="n">
        <f t="shared" si="38"/>
        <v>0.14360024967400664</v>
      </c>
    </row>
    <row r="27">
      <c r="A27" t="str">
        <f t="shared" si="32"/>
        <v>PAMS</v>
      </c>
      <c r="L27" s="34" t="str">
        <f t="shared" si="30"/>
        <v>PAMS</v>
      </c>
      <c r="M27" s="26" t="n">
        <f t="shared" si="33"/>
        <v>0.30366739390675479</v>
      </c>
      <c r="N27" s="26" t="n">
        <f t="shared" si="33"/>
        <v>0.27918404941216757</v>
      </c>
      <c r="O27" s="26" t="n">
        <f t="shared" ref="O27:AT27" si="39">IFERROR(O17/O$18,"")</f>
        <v>0.27873816728795181</v>
      </c>
      <c r="P27" s="26" t="n">
        <f t="shared" si="39"/>
        <v>0.31693600818926682</v>
      </c>
      <c r="Q27" s="26" t="n">
        <f t="shared" si="39"/>
        <v>0.29589693957797464</v>
      </c>
      <c r="R27" s="26" t="n">
        <f t="shared" si="39"/>
        <v>0.2899213613398483</v>
      </c>
      <c r="S27" s="26" t="n">
        <f t="shared" si="39"/>
        <v>0.29781778537080467</v>
      </c>
      <c r="T27" s="26" t="n">
        <f t="shared" si="39"/>
        <v>0.28883614500597726</v>
      </c>
      <c r="U27" s="26" t="n">
        <f t="shared" si="39"/>
        <v>0.30084286009625033</v>
      </c>
      <c r="V27" s="26" t="n">
        <f t="shared" si="39"/>
        <v>0.31679372200188299</v>
      </c>
      <c r="W27" s="26" t="n">
        <f t="shared" si="39"/>
        <v>0.32937070486194758</v>
      </c>
      <c r="X27" s="26" t="n">
        <f t="shared" si="39"/>
        <v>0.30194603892516492</v>
      </c>
      <c r="Y27" s="26" t="n">
        <f t="shared" si="39"/>
        <v>0.31775008528079851</v>
      </c>
      <c r="Z27" s="26" t="n">
        <f t="shared" si="39"/>
        <v>0.33036045221669053</v>
      </c>
      <c r="AA27" s="26" t="n">
        <f t="shared" si="39"/>
        <v>0.36305479582651312</v>
      </c>
      <c r="AB27" s="26" t="n">
        <f t="shared" si="39"/>
        <v>0.36297715998344504</v>
      </c>
      <c r="AC27" s="26" t="n">
        <f t="shared" si="39"/>
        <v>0.36685941744694556</v>
      </c>
      <c r="AD27" s="26" t="n">
        <f t="shared" si="39"/>
        <v>0.38093534062666967</v>
      </c>
      <c r="AE27" s="26" t="n">
        <f t="shared" si="39"/>
        <v>0.3764045861960339</v>
      </c>
      <c r="AF27" s="26" t="n">
        <f t="shared" si="39"/>
        <v>0.35873933847577688</v>
      </c>
      <c r="AG27" s="26" t="n">
        <f t="shared" si="39"/>
        <v>0.37580868015519592</v>
      </c>
      <c r="AH27" s="26" t="n">
        <f t="shared" si="39"/>
        <v>0.36841352916724746</v>
      </c>
      <c r="AI27" s="26" t="n">
        <f t="shared" si="39"/>
        <v>0.35970350322581701</v>
      </c>
      <c r="AJ27" s="26" t="n">
        <f t="shared" si="39"/>
        <v>0.37078925444568744</v>
      </c>
      <c r="AK27" s="26" t="n">
        <f t="shared" si="39"/>
        <v>0.32601693749709981</v>
      </c>
      <c r="AL27" s="26" t="n">
        <f t="shared" si="39"/>
        <v>0.34320207326033408</v>
      </c>
      <c r="AM27" s="26" t="n">
        <f t="shared" si="39"/>
        <v>0.34480893617199204</v>
      </c>
      <c r="AN27" s="26" t="n">
        <f t="shared" si="39"/>
        <v>0.34939158875787146</v>
      </c>
      <c r="AO27" s="26" t="n">
        <f t="shared" si="39"/>
        <v>0.33955875063762925</v>
      </c>
      <c r="AP27" s="26" t="n">
        <f t="shared" si="39"/>
        <v>0.34267907391479818</v>
      </c>
      <c r="AQ27" s="26" t="n">
        <f t="shared" si="39"/>
        <v>0.33214403059085723</v>
      </c>
      <c r="AR27" s="26" t="n">
        <f t="shared" si="39"/>
        <v>0.35824688399961685</v>
      </c>
      <c r="AS27" s="26" t="n">
        <f t="shared" si="39"/>
        <v>0.34052482805926199</v>
      </c>
      <c r="AT27" s="26" t="n">
        <f t="shared" si="39"/>
        <v>0.33147477903494782</v>
      </c>
    </row>
    <row r="28">
      <c r="A28" t="str">
        <f t="shared" si="32"/>
        <v>SumCheck</v>
      </c>
      <c r="L28" s="1" t="s">
        <v>40</v>
      </c>
      <c r="M28" s="26" t="n">
        <f t="shared" ref="M28:AT28" si="40">IF(SUM(M22:M27)=1,SUM(M22:M27),FALSE)</f>
        <v>0.99999999999999989</v>
      </c>
      <c r="N28" s="26" t="n">
        <f t="shared" si="40"/>
        <v>0.99999999999999989</v>
      </c>
      <c r="O28" s="26" t="n">
        <f t="shared" si="40"/>
        <v>1</v>
      </c>
      <c r="P28" s="26" t="n">
        <f t="shared" si="40"/>
        <v>1</v>
      </c>
      <c r="Q28" s="26" t="n">
        <f t="shared" si="40"/>
        <v>1.0000000000000002</v>
      </c>
      <c r="R28" s="26" t="n">
        <f t="shared" si="40"/>
        <v>1</v>
      </c>
      <c r="S28" s="26" t="n">
        <f t="shared" si="40"/>
        <v>1</v>
      </c>
      <c r="T28" s="26" t="n">
        <f t="shared" si="40"/>
        <v>1</v>
      </c>
      <c r="U28" s="26" t="n">
        <f t="shared" si="40"/>
        <v>1</v>
      </c>
      <c r="V28" s="26" t="n">
        <f t="shared" si="40"/>
        <v>1</v>
      </c>
      <c r="W28" s="26" t="n">
        <f t="shared" si="40"/>
        <v>1</v>
      </c>
      <c r="X28" s="26" t="n">
        <f t="shared" si="40"/>
        <v>1</v>
      </c>
      <c r="Y28" s="26" t="n">
        <f t="shared" si="40"/>
        <v>1</v>
      </c>
      <c r="Z28" s="26" t="n">
        <f t="shared" si="40"/>
        <v>1</v>
      </c>
      <c r="AA28" s="26" t="n">
        <f t="shared" si="40"/>
        <v>1</v>
      </c>
      <c r="AB28" s="26" t="n">
        <f t="shared" si="40"/>
        <v>1</v>
      </c>
      <c r="AC28" s="26" t="n">
        <f t="shared" si="40"/>
        <v>1.0000000000000002</v>
      </c>
      <c r="AD28" s="26" t="n">
        <f t="shared" si="40"/>
        <v>1</v>
      </c>
      <c r="AE28" s="26" t="n">
        <f t="shared" si="40"/>
        <v>0.99999999999999989</v>
      </c>
      <c r="AF28" s="26" t="n">
        <f t="shared" si="40"/>
        <v>1</v>
      </c>
      <c r="AG28" s="26" t="n">
        <f t="shared" si="40"/>
        <v>1</v>
      </c>
      <c r="AH28" s="26" t="n">
        <f t="shared" si="40"/>
        <v>1</v>
      </c>
      <c r="AI28" s="26" t="n">
        <f t="shared" si="40"/>
        <v>1</v>
      </c>
      <c r="AJ28" s="26" t="n">
        <f t="shared" si="40"/>
        <v>1</v>
      </c>
      <c r="AK28" s="26" t="n">
        <f t="shared" si="40"/>
        <v>1</v>
      </c>
      <c r="AL28" s="26" t="n">
        <f t="shared" si="40"/>
        <v>1</v>
      </c>
      <c r="AM28" s="26" t="n">
        <f t="shared" si="40"/>
        <v>1</v>
      </c>
      <c r="AN28" s="26" t="n">
        <f t="shared" si="40"/>
        <v>1</v>
      </c>
      <c r="AO28" s="26" t="n">
        <f t="shared" si="40"/>
        <v>1</v>
      </c>
      <c r="AP28" s="26" t="n">
        <f t="shared" si="40"/>
        <v>1</v>
      </c>
      <c r="AQ28" s="26" t="n">
        <f t="shared" si="40"/>
        <v>1.0000000000000002</v>
      </c>
      <c r="AR28" s="26" t="n">
        <f t="shared" si="40"/>
        <v>1.0000000000000002</v>
      </c>
      <c r="AS28" s="26" t="n">
        <f t="shared" si="40"/>
        <v>1</v>
      </c>
      <c r="AT28" s="26" t="n">
        <f t="shared" si="40"/>
        <v>1</v>
      </c>
    </row>
  </sheetData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B33" sqref="AB33"/>
    </sheetView>
  </sheetViews>
  <sheetFormatPr defaultRowHeight="15.0" baseColWidth="10"/>
  <cols>
    <col min="1" max="1" width="18.7109375" hidden="0" customWidth="1"/>
    <col min="2" max="2" width="28.42578125" hidden="0" customWidth="1"/>
    <col min="3" max="3" width="15" hidden="0" customWidth="1"/>
    <col min="4" max="4" width="9.28515625" hidden="0" customWidth="1"/>
    <col min="5" max="5" width="8.85546875" hidden="0" customWidth="1"/>
    <col min="6" max="6" width="9.28515625" hidden="0" customWidth="1"/>
    <col min="7" max="7" width="8" hidden="0" customWidth="1"/>
    <col min="8" max="8" width="8.42578125" hidden="0" customWidth="1"/>
    <col min="9" max="9" width="8.7109375" hidden="0" customWidth="1"/>
    <col min="10" max="10" width="12.85546875" hidden="0" customWidth="1"/>
    <col min="11" max="11" width="12" hidden="0" customWidth="1"/>
    <col min="12" max="12" width="19" hidden="0" customWidth="1"/>
    <col min="13" max="13" width="19" hidden="0" customWidth="1"/>
    <col min="14" max="14" width="19" hidden="0" customWidth="1"/>
    <col min="15" max="15" width="19" hidden="1" customWidth="1"/>
    <col min="16" max="16" width="19" hidden="1" customWidth="1"/>
    <col min="17" max="17" width="19" hidden="1" customWidth="1"/>
    <col min="18" max="18" width="19" hidden="1" customWidth="1"/>
    <col min="19" max="19" width="19" hidden="1" customWidth="1"/>
    <col min="20" max="20" width="19" hidden="1" customWidth="1"/>
    <col min="21" max="21" width="19" hidden="1" customWidth="1"/>
    <col min="22" max="22" width="19" hidden="1" customWidth="1"/>
    <col min="23" max="23" width="19" hidden="1" customWidth="1"/>
    <col min="24" max="24" width="19" hidden="1" customWidth="1"/>
    <col min="25" max="25" width="19" hidden="0" customWidth="1"/>
    <col min="26" max="26" width="19" hidden="0" customWidth="1"/>
    <col min="27" max="27" width="19" hidden="0" customWidth="1"/>
    <col min="32" max="32" width="14.85546875" hidden="0" customWidth="1"/>
  </cols>
  <sheetData>
    <row r="1">
      <c r="A1" s="38" t="str">
        <f>M1</f>
      </c>
      <c r="B1" s="38" t="str">
        <f>N1</f>
      </c>
      <c r="C1" t="n">
        <f>C13</f>
        <v>2015</v>
      </c>
      <c r="D1" t="n">
        <f t="shared" ref="D1:K1" si="2">D13</f>
        <v>2021</v>
      </c>
      <c r="E1" t="n">
        <f t="shared" si="2"/>
        <v>2022</v>
      </c>
      <c r="F1" t="n">
        <f t="shared" si="2"/>
        <v>2023</v>
      </c>
      <c r="G1" t="str">
        <f t="shared" si="2"/>
        <v>2021-2021</v>
      </c>
      <c r="H1" t="str">
        <f t="shared" si="2"/>
        <v>2015-2021</v>
      </c>
      <c r="I1" t="str">
        <f t="shared" si="2"/>
        <v>2023/2022</v>
      </c>
      <c r="J1" t="str">
        <f t="shared" si="2"/>
        <v>Share 2022</v>
      </c>
      <c r="K1" t="str">
        <f t="shared" si="2"/>
        <v>Share 2023</v>
      </c>
      <c r="M1" t="s">
        <v>787</v>
      </c>
      <c r="N1" s="1" t="s">
        <v>788</v>
      </c>
      <c r="O1" s="1" t="s">
        <v>758</v>
      </c>
      <c r="P1" s="1" t="s">
        <v>759</v>
      </c>
      <c r="Q1" s="1" t="s">
        <v>760</v>
      </c>
      <c r="R1" s="1" t="s">
        <v>761</v>
      </c>
      <c r="S1" s="1" t="s">
        <v>762</v>
      </c>
      <c r="T1" s="1" t="s">
        <v>763</v>
      </c>
      <c r="U1" s="1" t="s">
        <v>764</v>
      </c>
      <c r="V1" s="1" t="s">
        <v>765</v>
      </c>
      <c r="W1" s="1" t="s">
        <v>766</v>
      </c>
      <c r="X1" s="1" t="s">
        <v>767</v>
      </c>
      <c r="Y1" s="1" t="s">
        <v>768</v>
      </c>
      <c r="Z1" s="1" t="s">
        <v>769</v>
      </c>
      <c r="AA1" s="1" t="s">
        <v>770</v>
      </c>
      <c r="AB1" s="1" t="s">
        <v>771</v>
      </c>
      <c r="AC1" s="1" t="s">
        <v>772</v>
      </c>
      <c r="AD1" s="1" t="s">
        <v>773</v>
      </c>
      <c r="AE1" s="1" t="s">
        <v>774</v>
      </c>
      <c r="AF1" s="1" t="s">
        <v>775</v>
      </c>
      <c r="AG1" s="1" t="s">
        <v>776</v>
      </c>
      <c r="AH1" s="1" t="s">
        <v>777</v>
      </c>
      <c r="AI1" s="1" t="s">
        <v>778</v>
      </c>
      <c r="AJ1" s="1" t="s">
        <v>779</v>
      </c>
      <c r="AK1" s="1" t="s">
        <v>780</v>
      </c>
      <c r="AL1" s="1" t="s">
        <v>781</v>
      </c>
      <c r="AM1" s="1" t="s">
        <v>782</v>
      </c>
      <c r="AN1" s="1" t="s">
        <v>737</v>
      </c>
      <c r="AO1" s="1" t="s">
        <v>738</v>
      </c>
      <c r="AP1" s="1" t="s">
        <v>739</v>
      </c>
      <c r="AQ1" s="1" t="s">
        <v>740</v>
      </c>
      <c r="AR1" s="1" t="s">
        <v>741</v>
      </c>
      <c r="AS1" s="1" t="s">
        <v>742</v>
      </c>
      <c r="AT1" s="1" t="s">
        <v>743</v>
      </c>
      <c r="AU1" s="1" t="s">
        <v>744</v>
      </c>
      <c r="AV1" s="1" t="s">
        <v>745</v>
      </c>
      <c r="AW1" t="s">
        <v>786</v>
      </c>
      <c r="AX1" t="s">
        <v>818</v>
      </c>
    </row>
    <row r="2">
      <c r="A2" s="24" t="str">
        <f>M2</f>
      </c>
      <c r="B2" s="24" t="str">
        <f>N2</f>
      </c>
      <c r="M2" t="s">
        <v>796</v>
      </c>
      <c r="N2" s="1" t="s">
        <v>797</v>
      </c>
      <c r="O2" s="57" t="n">
        <v>381550134.53</v>
      </c>
      <c r="P2" s="57" t="n">
        <v>292100000</v>
      </c>
      <c r="Q2" s="57" t="n">
        <v>582943000</v>
      </c>
      <c r="R2" s="57" t="n">
        <v>743509000</v>
      </c>
      <c r="S2" s="57" t="n">
        <v>1232649000</v>
      </c>
      <c r="T2" s="57" t="n">
        <v>840052927</v>
      </c>
      <c r="U2" s="57" t="n">
        <v>1019259532</v>
      </c>
      <c r="V2" s="57" t="n">
        <v>7795260771</v>
      </c>
      <c r="W2" s="57" t="n">
        <v>8962525658.07</v>
      </c>
      <c r="X2" s="57" t="n">
        <v>10293547260.64</v>
      </c>
      <c r="Y2" s="57" t="n">
        <v>33924545141.8018</v>
      </c>
      <c r="Z2" s="57" t="n">
        <v>37080635922.5582</v>
      </c>
      <c r="AA2" s="57" t="n">
        <v>41092995084.2003</v>
      </c>
      <c r="AB2" s="57" t="n">
        <v>51897803585.7665</v>
      </c>
      <c r="AC2" s="57" t="n">
        <v>61337356704.7292</v>
      </c>
      <c r="AD2" s="57" t="n">
        <v>63247941068.5688</v>
      </c>
      <c r="AE2" s="57" t="n">
        <v>68417078975.8138</v>
      </c>
      <c r="AF2" s="57" t="n">
        <v>67883864687.3156</v>
      </c>
      <c r="AG2" s="57" t="n">
        <v>68191630703.7562</v>
      </c>
      <c r="AH2" s="57" t="n">
        <v>73096520087.5024</v>
      </c>
      <c r="AI2" s="57" t="n">
        <v>78965902425.9485</v>
      </c>
      <c r="AJ2" s="57" t="n">
        <v>83296976873.8411</v>
      </c>
      <c r="AK2" s="57" t="n">
        <v>79816344142.0822</v>
      </c>
      <c r="AL2" s="57" t="n">
        <v>75490440720.3392</v>
      </c>
      <c r="AM2" s="57" t="n">
        <v>72378302933.9859</v>
      </c>
      <c r="AN2" s="57" t="n">
        <v>70233249952.4623</v>
      </c>
      <c r="AO2" s="57" t="n">
        <v>69261253104.6503</v>
      </c>
      <c r="AP2" s="57" t="n">
        <v>74934460952.7941</v>
      </c>
      <c r="AQ2" s="57" t="n">
        <v>74379648593.8542</v>
      </c>
      <c r="AR2" s="57" t="n">
        <v>82249035206.2671</v>
      </c>
      <c r="AS2" s="57" t="n">
        <v>81325731118.9868</v>
      </c>
      <c r="AT2" s="57" t="n">
        <v>83106634317.603</v>
      </c>
      <c r="AU2" s="57" t="n">
        <v>87932462103.3317</v>
      </c>
      <c r="AV2" s="57" t="n">
        <v>93829120323.6396</v>
      </c>
      <c r="AW2" s="57" t="n">
        <v>100996518605.14</v>
      </c>
      <c r="AX2" s="57" t="n">
        <v>47631959089.62</v>
      </c>
      <c r="AY2" s="57"/>
    </row>
    <row r="3">
      <c r="A3" s="24" t="str">
        <f>M3</f>
      </c>
      <c r="B3" s="24" t="str">
        <f>N3</f>
      </c>
      <c r="M3" t="s">
        <v>796</v>
      </c>
      <c r="N3" s="1" t="s">
        <v>798</v>
      </c>
      <c r="O3" s="57" t="n">
        <v>6923000</v>
      </c>
      <c r="P3" s="57" t="n">
        <v>12035000</v>
      </c>
      <c r="Q3" s="57" t="n">
        <v>24291000</v>
      </c>
      <c r="R3" s="57" t="n">
        <v>12250000</v>
      </c>
      <c r="S3" s="57" t="n">
        <v>14685000</v>
      </c>
      <c r="T3" s="57" t="n">
        <v>14824000</v>
      </c>
      <c r="U3" s="57" t="n">
        <v>3498000</v>
      </c>
      <c r="V3" s="57" t="n">
        <v>734653147.06</v>
      </c>
      <c r="W3" s="57" t="n">
        <v>1364849024</v>
      </c>
      <c r="X3" s="57" t="n">
        <v>1998871740.56</v>
      </c>
      <c r="Y3" s="57" t="n">
        <v>5171873907.0695</v>
      </c>
      <c r="Z3" s="57" t="n">
        <v>4864781904.9802</v>
      </c>
      <c r="AA3" s="57" t="n">
        <v>6141425432.5808</v>
      </c>
      <c r="AB3" s="57" t="n">
        <v>8168326712.3817</v>
      </c>
      <c r="AC3" s="57" t="n">
        <v>9868043371.4774</v>
      </c>
      <c r="AD3" s="57" t="n">
        <v>11498643858.9029</v>
      </c>
      <c r="AE3" s="57" t="n">
        <v>14174741719.903</v>
      </c>
      <c r="AF3" s="57" t="n">
        <v>15507117308.7404</v>
      </c>
      <c r="AG3" s="57" t="n">
        <v>17350040982.9547</v>
      </c>
      <c r="AH3" s="57" t="n">
        <v>16369367019.7665</v>
      </c>
      <c r="AI3" s="57" t="n">
        <v>16069735416.3557</v>
      </c>
      <c r="AJ3" s="57" t="n">
        <v>11384884465.8982</v>
      </c>
      <c r="AK3" s="57" t="n">
        <v>8346936490.8459</v>
      </c>
      <c r="AL3" s="57" t="n">
        <v>4941359843.6485</v>
      </c>
      <c r="AM3" s="57" t="n">
        <v>2993290039.9096</v>
      </c>
      <c r="AN3" s="57" t="n">
        <v>2742170691.7362</v>
      </c>
      <c r="AO3" s="57" t="n">
        <v>2871120677.4901</v>
      </c>
      <c r="AP3" s="57" t="n">
        <v>3263876553.9397</v>
      </c>
      <c r="AQ3" s="57" t="n">
        <v>4610726379.3604</v>
      </c>
      <c r="AR3" s="57" t="n">
        <v>4279946314.9364</v>
      </c>
      <c r="AS3" s="57" t="n">
        <v>4368895952.9749</v>
      </c>
      <c r="AT3" s="57" t="n">
        <v>3814271767.9249</v>
      </c>
      <c r="AU3" s="57" t="n">
        <v>3783874789.7655</v>
      </c>
      <c r="AV3" s="57" t="n">
        <v>4973962502.1594</v>
      </c>
      <c r="AW3" s="57" t="n">
        <v>5420499565.09</v>
      </c>
      <c r="AX3" s="57" t="n">
        <v>2406888275.45</v>
      </c>
      <c r="AY3" s="57"/>
    </row>
    <row r="4">
      <c r="A4" s="24" t="str">
        <f>M4</f>
      </c>
      <c r="B4" s="24" t="str">
        <f>N4</f>
      </c>
      <c r="M4" t="s">
        <v>799</v>
      </c>
      <c r="N4" s="1" t="s">
        <v>859</v>
      </c>
      <c r="O4" s="57" t="n">
        <v>0</v>
      </c>
      <c r="P4" s="57"/>
      <c r="Q4" s="57"/>
      <c r="R4" s="57"/>
      <c r="S4" s="57"/>
      <c r="T4" s="57" t="n">
        <v>9193</v>
      </c>
      <c r="U4" s="57"/>
      <c r="V4" s="57"/>
      <c r="W4" s="57" t="n">
        <v>25000</v>
      </c>
      <c r="X4" s="57" t="n">
        <v>568000</v>
      </c>
      <c r="Y4" s="57" t="n">
        <v>5224643.8135</v>
      </c>
      <c r="Z4" s="57" t="n">
        <v>206279071.1</v>
      </c>
      <c r="AA4" s="57" t="n">
        <v>65968128.7305</v>
      </c>
      <c r="AB4" s="57" t="n">
        <v>202574519.3573</v>
      </c>
      <c r="AC4" s="57" t="n">
        <v>494081498.2477</v>
      </c>
      <c r="AD4" s="57" t="n">
        <v>1040686933.0404</v>
      </c>
      <c r="AE4" s="57" t="n">
        <v>3811455291.5949</v>
      </c>
      <c r="AF4" s="57" t="n">
        <v>18969812886.1547</v>
      </c>
      <c r="AG4" s="57" t="n">
        <v>27067059852.2499</v>
      </c>
      <c r="AH4" s="57" t="n">
        <v>33810739807.464</v>
      </c>
      <c r="AI4" s="57" t="n">
        <v>562755522.7399</v>
      </c>
      <c r="AJ4" s="57" t="n">
        <v>236360613.8196</v>
      </c>
      <c r="AK4" s="57" t="n">
        <v>-3098707.2809</v>
      </c>
      <c r="AL4" s="57" t="n">
        <v>-29000677.0889</v>
      </c>
      <c r="AM4" s="57" t="n">
        <v>-28158395.0213</v>
      </c>
      <c r="AN4" s="57" t="n">
        <v>186433.53</v>
      </c>
      <c r="AO4" s="57" t="n">
        <v>0</v>
      </c>
      <c r="AP4" s="57" t="n">
        <v>0</v>
      </c>
      <c r="AQ4" s="57" t="n">
        <v>0</v>
      </c>
      <c r="AR4" s="57" t="n">
        <v>0</v>
      </c>
      <c r="AS4" s="57" t="n">
        <v>62886.3819</v>
      </c>
      <c r="AT4" s="57" t="n">
        <v>0</v>
      </c>
      <c r="AU4" s="57" t="n">
        <v>467462</v>
      </c>
      <c r="AV4" s="57"/>
      <c r="AW4" s="57" t="n">
        <v>0</v>
      </c>
      <c r="AX4" s="57" t="n">
        <v>0</v>
      </c>
      <c r="AY4" s="57"/>
    </row>
    <row r="5">
      <c r="A5" s="24" t="str">
        <f>M5</f>
      </c>
      <c r="B5" s="24" t="str">
        <f>N5</f>
      </c>
      <c r="M5" t="s">
        <v>799</v>
      </c>
      <c r="N5" s="1" t="s">
        <v>801</v>
      </c>
      <c r="O5" s="57" t="n">
        <v>162441000</v>
      </c>
      <c r="P5" s="57" t="n">
        <v>33337000</v>
      </c>
      <c r="Q5" s="57" t="n">
        <v>188189000</v>
      </c>
      <c r="R5" s="57" t="n">
        <v>219259000</v>
      </c>
      <c r="S5" s="57" t="n">
        <v>125330000</v>
      </c>
      <c r="T5" s="57" t="n">
        <v>144823019</v>
      </c>
      <c r="U5" s="57" t="n">
        <v>116075000</v>
      </c>
      <c r="V5" s="57" t="n">
        <v>1495684214.95</v>
      </c>
      <c r="W5" s="57" t="n">
        <v>1004862990</v>
      </c>
      <c r="X5" s="57" t="n">
        <v>1355134883</v>
      </c>
      <c r="Y5" s="57" t="n">
        <v>9177040538</v>
      </c>
      <c r="Z5" s="57" t="n">
        <v>10462176940.88</v>
      </c>
      <c r="AA5" s="57" t="n">
        <v>9443306424.72</v>
      </c>
      <c r="AB5" s="57" t="n">
        <v>10237292526.1225</v>
      </c>
      <c r="AC5" s="57" t="n">
        <v>11967828533.2791</v>
      </c>
      <c r="AD5" s="57" t="n">
        <v>12763901576.2956</v>
      </c>
      <c r="AE5" s="57" t="n">
        <v>16140443552.2936</v>
      </c>
      <c r="AF5" s="57" t="n">
        <v>20403028189.6652</v>
      </c>
      <c r="AG5" s="57" t="n">
        <v>17381494286.5692</v>
      </c>
      <c r="AH5" s="57" t="n">
        <v>16642775320.3249</v>
      </c>
      <c r="AI5" s="57" t="n">
        <v>24121035777.5306</v>
      </c>
      <c r="AJ5" s="57" t="n">
        <v>15054628189.178</v>
      </c>
      <c r="AK5" s="57" t="n">
        <v>23677468079.7059</v>
      </c>
      <c r="AL5" s="57" t="n">
        <v>16419236120.949</v>
      </c>
      <c r="AM5" s="57" t="n">
        <v>8934126890.2047</v>
      </c>
      <c r="AN5" s="57" t="n">
        <v>9006415910.8101</v>
      </c>
      <c r="AO5" s="57" t="n">
        <v>25497944158.4669</v>
      </c>
      <c r="AP5" s="57" t="n">
        <v>37601443387.8127</v>
      </c>
      <c r="AQ5" s="57" t="n">
        <v>38392384156.1316</v>
      </c>
      <c r="AR5" s="57" t="n">
        <v>31331259656.9938</v>
      </c>
      <c r="AS5" s="57" t="n">
        <v>52561758304.7162</v>
      </c>
      <c r="AT5" s="57" t="n">
        <v>23346948795.3375</v>
      </c>
      <c r="AU5" s="57" t="n">
        <v>27295695223.7072</v>
      </c>
      <c r="AV5" s="57" t="n">
        <v>32203682295.9831</v>
      </c>
      <c r="AW5" s="57" t="n">
        <v>39408607378.3444</v>
      </c>
      <c r="AX5" s="57" t="n">
        <v>23057788415.49</v>
      </c>
      <c r="AY5" s="57"/>
    </row>
    <row r="6" ht="30" customHeight="1">
      <c r="A6" s="24" t="str">
        <f>M6</f>
      </c>
      <c r="B6" s="24" t="str">
        <f>N6</f>
      </c>
      <c r="M6" t="s">
        <v>799</v>
      </c>
      <c r="N6" s="21"/>
      <c r="O6" s="57" t="n">
        <v>120357596405</v>
      </c>
      <c r="P6" s="57" t="n">
        <v>136160807844</v>
      </c>
      <c r="Q6" s="57" t="n">
        <v>123429193550</v>
      </c>
      <c r="R6" s="57" t="n">
        <v>121374151142</v>
      </c>
      <c r="S6" s="57" t="n">
        <v>117162147725</v>
      </c>
      <c r="T6" s="57" t="n">
        <v>116602525046</v>
      </c>
      <c r="U6" s="57" t="n">
        <v>118457552098</v>
      </c>
      <c r="V6" s="57" t="n">
        <v>116452226576</v>
      </c>
      <c r="W6" s="57" t="n">
        <v>117935258398.5</v>
      </c>
      <c r="X6" s="57" t="n">
        <v>124041380858.24</v>
      </c>
      <c r="Y6" s="57" t="n">
        <v>12265783988.3246</v>
      </c>
      <c r="Z6" s="57" t="n">
        <v>6418404492.7687</v>
      </c>
      <c r="AA6" s="57" t="n">
        <v>8509751051.3534</v>
      </c>
      <c r="AB6" s="57" t="n">
        <v>9084827512.3348</v>
      </c>
      <c r="AC6" s="57" t="n">
        <v>9270196138.4963</v>
      </c>
      <c r="AD6" s="57" t="n">
        <v>7410590946.917</v>
      </c>
      <c r="AE6" s="57" t="n">
        <v>4712411701.228</v>
      </c>
      <c r="AF6" s="57" t="n">
        <v>819783949.53</v>
      </c>
      <c r="AG6" s="57" t="n">
        <v>6132975939.2611</v>
      </c>
      <c r="AH6" s="57" t="n">
        <v>3311243228.1131</v>
      </c>
      <c r="AI6" s="57" t="n">
        <v>1159366817.6687</v>
      </c>
      <c r="AJ6" s="57" t="n">
        <v>1579403012.9308</v>
      </c>
      <c r="AK6" s="57" t="n">
        <v>3724330778.1915</v>
      </c>
      <c r="AL6" s="57" t="n">
        <v>497646326.6455</v>
      </c>
      <c r="AM6" s="57" t="n">
        <v>607316046.1428</v>
      </c>
      <c r="AN6" s="57" t="n">
        <v>410270416.9526</v>
      </c>
      <c r="AO6" s="57" t="n">
        <v>541217749.7023</v>
      </c>
      <c r="AP6" s="57" t="n">
        <v>380227198.9651</v>
      </c>
      <c r="AQ6" s="57" t="n">
        <v>20204.71</v>
      </c>
      <c r="AR6" s="57" t="n">
        <v>50903.56</v>
      </c>
      <c r="AS6" s="57" t="n">
        <v>10000</v>
      </c>
      <c r="AT6" s="57" t="n">
        <v>10000</v>
      </c>
      <c r="AU6" s="57" t="n">
        <v>0</v>
      </c>
      <c r="AV6" s="57" t="n">
        <v>-29324.9492</v>
      </c>
      <c r="AW6" s="57" t="n">
        <v>10000</v>
      </c>
      <c r="AX6" s="57" t="n">
        <v>0</v>
      </c>
      <c r="AY6" s="57"/>
    </row>
    <row r="7">
      <c r="A7" s="24" t="str">
        <f>M7</f>
      </c>
      <c r="B7" s="24" t="str">
        <f>N7</f>
      </c>
      <c r="M7" t="s">
        <v>789</v>
      </c>
      <c r="N7" s="1" t="s">
        <v>790</v>
      </c>
      <c r="O7" s="57" t="n">
        <v>336518082.56</v>
      </c>
      <c r="P7" s="57" t="n">
        <v>488665000</v>
      </c>
      <c r="Q7" s="57" t="n">
        <v>432081019</v>
      </c>
      <c r="R7" s="57" t="n">
        <v>480868000</v>
      </c>
      <c r="S7" s="57" t="n">
        <v>205076000</v>
      </c>
      <c r="T7" s="57" t="n">
        <v>257961809</v>
      </c>
      <c r="U7" s="57" t="n">
        <v>818566680.51</v>
      </c>
      <c r="V7" s="57" t="n">
        <v>8739499095.2</v>
      </c>
      <c r="W7" s="57" t="n">
        <v>10654109108.84</v>
      </c>
      <c r="X7" s="57" t="n">
        <v>16441330350.96</v>
      </c>
      <c r="Y7" s="57" t="n">
        <v>59182646176.378</v>
      </c>
      <c r="Z7" s="57" t="n">
        <v>68029133134.3996</v>
      </c>
      <c r="AA7" s="57" t="n">
        <v>84172927043.2771</v>
      </c>
      <c r="AB7" s="57" t="n">
        <v>109191257121.053</v>
      </c>
      <c r="AC7" s="57" t="n">
        <v>109917888362.608</v>
      </c>
      <c r="AD7" s="57" t="n">
        <v>128056315356.532</v>
      </c>
      <c r="AE7" s="57" t="n">
        <v>145648256648.198</v>
      </c>
      <c r="AF7" s="57" t="n">
        <v>166848058226.033</v>
      </c>
      <c r="AG7" s="57" t="n">
        <v>193684056293.58</v>
      </c>
      <c r="AH7" s="57" t="n">
        <v>188836443117.397</v>
      </c>
      <c r="AI7" s="57" t="n">
        <v>190320219217.446</v>
      </c>
      <c r="AJ7" s="57" t="n">
        <v>185296473795.482</v>
      </c>
      <c r="AK7" s="57" t="n">
        <v>172059689512.301</v>
      </c>
      <c r="AL7" s="57" t="n">
        <v>147082159954.008</v>
      </c>
      <c r="AM7" s="57" t="n">
        <v>145158362806.064</v>
      </c>
      <c r="AN7" s="57" t="n">
        <v>141026775293.836</v>
      </c>
      <c r="AO7" s="57" t="n">
        <v>151033551960.284</v>
      </c>
      <c r="AP7" s="57" t="n">
        <v>156837575662.513</v>
      </c>
      <c r="AQ7" s="57" t="n">
        <v>179959118012.43</v>
      </c>
      <c r="AR7" s="57" t="n">
        <v>194408303039.076</v>
      </c>
      <c r="AS7" s="57" t="n">
        <v>214195288774.101</v>
      </c>
      <c r="AT7" s="57" t="n">
        <v>211967396615.629</v>
      </c>
      <c r="AU7" s="57" t="n">
        <v>221239289151.061</v>
      </c>
      <c r="AV7" s="57" t="n">
        <v>229620345220.999</v>
      </c>
      <c r="AW7" s="57" t="n">
        <v>223438670719.693</v>
      </c>
      <c r="AX7" s="57" t="n">
        <v>92263804875.83</v>
      </c>
      <c r="AY7" s="57"/>
    </row>
    <row r="8">
      <c r="A8" s="24" t="str">
        <f>M8</f>
      </c>
      <c r="B8" s="24" t="str">
        <f>N8</f>
      </c>
      <c r="M8" t="s">
        <v>789</v>
      </c>
      <c r="N8" s="1" t="s">
        <v>792</v>
      </c>
      <c r="O8" s="57" t="n">
        <v>546478000</v>
      </c>
      <c r="P8" s="57" t="n">
        <v>108922000</v>
      </c>
      <c r="Q8" s="57" t="n">
        <v>89937000</v>
      </c>
      <c r="R8" s="57" t="n">
        <v>73492000</v>
      </c>
      <c r="S8" s="57" t="n">
        <v>-3914586.84</v>
      </c>
      <c r="T8" s="57" t="n">
        <v>42584000</v>
      </c>
      <c r="U8" s="57" t="n">
        <v>167084000</v>
      </c>
      <c r="V8" s="57" t="n">
        <v>210843470</v>
      </c>
      <c r="W8" s="57" t="n">
        <v>198548215</v>
      </c>
      <c r="X8" s="57" t="n">
        <v>545626682</v>
      </c>
      <c r="Y8" s="57" t="n">
        <v>6839801062</v>
      </c>
      <c r="Z8" s="57" t="n">
        <v>9925767376.54</v>
      </c>
      <c r="AA8" s="57" t="n">
        <v>10322283139.64</v>
      </c>
      <c r="AB8" s="57" t="n">
        <v>11572384339.7196</v>
      </c>
      <c r="AC8" s="57" t="n">
        <v>13814245847.7306</v>
      </c>
      <c r="AD8" s="57" t="n">
        <v>24568467349.4617</v>
      </c>
      <c r="AE8" s="57" t="n">
        <v>21856197845.2591</v>
      </c>
      <c r="AF8" s="57" t="n">
        <v>19020832849.1161</v>
      </c>
      <c r="AG8" s="57" t="n">
        <v>25399668368.9787</v>
      </c>
      <c r="AH8" s="57" t="n">
        <v>26114943518.5739</v>
      </c>
      <c r="AI8" s="57" t="n">
        <v>18996712347.7542</v>
      </c>
      <c r="AJ8" s="57" t="n">
        <v>21554808995.1127</v>
      </c>
      <c r="AK8" s="57" t="n">
        <v>28337105757.8865</v>
      </c>
      <c r="AL8" s="57" t="n">
        <v>18960756509.7747</v>
      </c>
      <c r="AM8" s="57" t="n">
        <v>12329925891.914</v>
      </c>
      <c r="AN8" s="57" t="n">
        <v>9520513433.5626</v>
      </c>
      <c r="AO8" s="57" t="n">
        <v>7934101445.811</v>
      </c>
      <c r="AP8" s="57" t="n">
        <v>9697599565.249</v>
      </c>
      <c r="AQ8" s="57" t="n">
        <v>10925092204.724</v>
      </c>
      <c r="AR8" s="57" t="n">
        <v>10533360472.3646</v>
      </c>
      <c r="AS8" s="57" t="n">
        <v>10010599380.4709</v>
      </c>
      <c r="AT8" s="57" t="n">
        <v>11288954329.1592</v>
      </c>
      <c r="AU8" s="57" t="n">
        <v>18507282624.9304</v>
      </c>
      <c r="AV8" s="57" t="n">
        <v>18574769196.1874</v>
      </c>
      <c r="AW8" s="57" t="n">
        <v>19078537124.26</v>
      </c>
      <c r="AX8" s="57" t="n">
        <v>6762118249.55</v>
      </c>
      <c r="AY8" s="57"/>
    </row>
    <row r="9">
      <c r="A9" s="24" t="str">
        <f>M9</f>
      </c>
      <c r="B9" s="59" t="str">
        <f>N9</f>
      </c>
      <c r="M9" t="s">
        <v>793</v>
      </c>
      <c r="N9" t="s">
        <v>793</v>
      </c>
      <c r="O9" s="57" t="n">
        <v>573735000</v>
      </c>
      <c r="P9" s="57" t="n">
        <v>30776000</v>
      </c>
      <c r="Q9" s="57" t="n">
        <v>506052000</v>
      </c>
      <c r="R9" s="57" t="n">
        <v>153563000</v>
      </c>
      <c r="S9" s="57" t="n">
        <v>201644000</v>
      </c>
      <c r="T9" s="57" t="n">
        <v>485406000</v>
      </c>
      <c r="U9" s="57" t="n">
        <v>124276000</v>
      </c>
      <c r="V9" s="57" t="n">
        <v>4394747101</v>
      </c>
      <c r="W9" s="57" t="n">
        <v>3191749972</v>
      </c>
      <c r="X9" s="57" t="n">
        <v>1924560636</v>
      </c>
      <c r="Y9" s="57" t="n">
        <v>5611054282</v>
      </c>
      <c r="Z9" s="57" t="n">
        <v>7006359729</v>
      </c>
      <c r="AA9" s="57" t="n">
        <v>10061864831</v>
      </c>
      <c r="AB9" s="57" t="n">
        <v>11178620983.05</v>
      </c>
      <c r="AC9" s="57" t="n">
        <v>13105483376.1</v>
      </c>
      <c r="AD9" s="57" t="n">
        <v>17077930669.2951</v>
      </c>
      <c r="AE9" s="57" t="n">
        <v>20374961655.0847</v>
      </c>
      <c r="AF9" s="57" t="n">
        <v>18685945723.6571</v>
      </c>
      <c r="AG9" s="57" t="n">
        <v>22778606116.9706</v>
      </c>
      <c r="AH9" s="57" t="n">
        <v>23364130340.8021</v>
      </c>
      <c r="AI9" s="57" t="n">
        <v>32499771671.836</v>
      </c>
      <c r="AJ9" s="57" t="n">
        <v>50206965238.8835</v>
      </c>
      <c r="AK9" s="57" t="n">
        <v>41831109489.074</v>
      </c>
      <c r="AL9" s="57" t="n">
        <v>44838078691.3659</v>
      </c>
      <c r="AM9" s="57" t="n">
        <v>41023078963.3686</v>
      </c>
      <c r="AN9" s="57" t="n">
        <v>41284508341.3415</v>
      </c>
      <c r="AO9" s="57" t="n">
        <v>41212668320.6087</v>
      </c>
      <c r="AP9" s="57" t="n">
        <v>39159231887.2116</v>
      </c>
      <c r="AQ9" s="57" t="n">
        <v>51094613957.6616</v>
      </c>
      <c r="AR9" s="57" t="n">
        <v>60806420846.779</v>
      </c>
      <c r="AS9" s="57" t="n">
        <v>60072398603.4895</v>
      </c>
      <c r="AT9" s="57" t="n">
        <v>53449759515.1976</v>
      </c>
      <c r="AU9" s="57" t="n">
        <v>55593373088.2529</v>
      </c>
      <c r="AV9" s="57" t="n">
        <v>77919806442.7057</v>
      </c>
      <c r="AW9" s="57" t="n">
        <v>56946758519.94</v>
      </c>
      <c r="AX9" s="57" t="n">
        <v>26510868625.35</v>
      </c>
      <c r="AY9" s="57"/>
    </row>
    <row r="10">
      <c r="A10" s="24" t="str">
        <f>M10</f>
      </c>
      <c r="B10" s="59" t="str">
        <f>N10</f>
      </c>
      <c r="M10" t="s">
        <v>755</v>
      </c>
      <c r="N10" t="s">
        <v>756</v>
      </c>
      <c r="O10" s="57" t="str">
        <f>Sum(O2:O9)</f>
      </c>
      <c r="P10" s="57" t="str">
        <f>Sum(P2:P9)</f>
      </c>
      <c r="Q10" s="57" t="str">
        <f>Sum(Q2:Q9)</f>
      </c>
      <c r="R10" s="57" t="str">
        <f>Sum(R2:R9)</f>
      </c>
      <c r="S10" s="57" t="str">
        <f>Sum(S2:S9)</f>
      </c>
      <c r="T10" s="57" t="str">
        <f>Sum(T2:T9)</f>
      </c>
      <c r="U10" s="57" t="str">
        <f>Sum(U2:U9)</f>
      </c>
      <c r="V10" s="57" t="str">
        <f>Sum(V2:V9)</f>
      </c>
      <c r="W10" s="57" t="str">
        <f>Sum(W2:W9)</f>
      </c>
      <c r="X10" s="57" t="str">
        <f>Sum(X2:X9)</f>
      </c>
      <c r="Y10" s="57" t="str">
        <f>Sum(Y2:Y9)</f>
      </c>
      <c r="Z10" s="57" t="str">
        <f>Sum(Z2:Z9)</f>
      </c>
      <c r="AA10" s="57" t="str">
        <f>Sum(AA2:AA9)</f>
      </c>
      <c r="AB10" s="57" t="str">
        <f>Sum(AB2:AB9)</f>
      </c>
      <c r="AC10" s="57" t="str">
        <f>Sum(AC2:AC9)</f>
      </c>
      <c r="AD10" s="57" t="str">
        <f>Sum(AD2:AD9)</f>
      </c>
      <c r="AE10" s="57" t="str">
        <f>Sum(AE2:AE9)</f>
      </c>
      <c r="AF10" s="57" t="str">
        <f>Sum(AF2:AF9)</f>
      </c>
      <c r="AG10" s="57" t="str">
        <f>Sum(AG2:AG9)</f>
      </c>
      <c r="AH10" s="57" t="str">
        <f>Sum(AH2:AH9)</f>
      </c>
      <c r="AI10" s="57" t="str">
        <f>Sum(AI2:AI9)</f>
      </c>
      <c r="AJ10" s="57" t="str">
        <f>Sum(AJ2:AJ9)</f>
      </c>
      <c r="AK10" s="57" t="str">
        <f>Sum(AK2:AK9)</f>
      </c>
      <c r="AL10" s="57" t="str">
        <f>Sum(AL2:AL9)</f>
      </c>
      <c r="AM10" s="57" t="str">
        <f>Sum(AM2:AM9)</f>
      </c>
      <c r="AN10" s="57" t="str">
        <f>Sum(AN2:AN9)</f>
      </c>
      <c r="AO10" s="57" t="str">
        <f>Sum(AO2:AO9)</f>
      </c>
      <c r="AP10" s="57" t="str">
        <f>Sum(AP2:AP9)</f>
      </c>
      <c r="AQ10" s="57" t="str">
        <f>Sum(AQ2:AQ9)</f>
      </c>
      <c r="AR10" s="57" t="str">
        <f>Sum(AR2:AR9)</f>
      </c>
      <c r="AS10" s="57" t="str">
        <f>Sum(AS2:AS9)</f>
      </c>
      <c r="AT10" s="57" t="str">
        <f>Sum(AT2:AT9)</f>
      </c>
      <c r="AU10" s="57" t="str">
        <f>Sum(AU2:AU9)</f>
      </c>
      <c r="AV10" s="57" t="str">
        <f>Sum(AV2:AV9)</f>
      </c>
      <c r="AW10" s="57" t="str">
        <f>Sum(AW2:AW9)</f>
      </c>
      <c r="AX10" s="57" t="str">
        <f>Sum(AX2:AX9)</f>
      </c>
      <c r="AY10" s="57"/>
    </row>
    <row r="11">
      <c r="A11" t="str">
        <f>M11</f>
      </c>
      <c r="B11" t="str">
        <f>N11</f>
      </c>
      <c r="M11" t="s">
        <v>799</v>
      </c>
      <c r="N11"/>
      <c r="O11" s="58" t="n">
        <v>120350129405</v>
      </c>
      <c r="P11" s="58" t="n">
        <v>136154193844</v>
      </c>
      <c r="Q11" s="58" t="n">
        <v>123406660550</v>
      </c>
      <c r="R11" s="58" t="n">
        <v>121373382142</v>
      </c>
      <c r="S11" s="58" t="n">
        <v>117161902725</v>
      </c>
      <c r="T11" s="58" t="n">
        <v>116592014868</v>
      </c>
      <c r="U11" s="58" t="n">
        <v>118448779098</v>
      </c>
      <c r="V11" s="58" t="n">
        <v>115982151879</v>
      </c>
      <c r="W11" s="58" t="n">
        <v>116965882167</v>
      </c>
      <c r="X11" s="58" t="n">
        <v>122185036488</v>
      </c>
      <c r="Y11" s="58" t="n">
        <v>12269320222.3246</v>
      </c>
      <c r="Z11" s="58" t="n">
        <v>6418404492.7689</v>
      </c>
      <c r="AA11" s="58" t="n">
        <v>8509751051.353</v>
      </c>
      <c r="AB11" s="58" t="n">
        <v>9084827512.3353</v>
      </c>
      <c r="AC11" s="58" t="n">
        <v>9270196138.4963</v>
      </c>
      <c r="AD11" s="58" t="n">
        <v>7410610517.917</v>
      </c>
      <c r="AE11" s="58" t="n">
        <v>4712411702.288</v>
      </c>
      <c r="AF11" s="58" t="n">
        <v>819783949.6251</v>
      </c>
      <c r="AG11" s="58" t="n">
        <v>6132864553.4893</v>
      </c>
      <c r="AH11" s="58" t="n">
        <v>3311213973.5083</v>
      </c>
      <c r="AI11" s="58" t="n">
        <v>1159366817.6825</v>
      </c>
      <c r="AJ11" s="58" t="n">
        <v>1614694289.8918</v>
      </c>
      <c r="AK11" s="58" t="n">
        <v>3751512010.253</v>
      </c>
      <c r="AL11" s="58" t="n">
        <v>681354123.8563</v>
      </c>
      <c r="AM11" s="58" t="n">
        <v>821937209.9831</v>
      </c>
      <c r="AN11" s="58" t="n">
        <v>711366612.2216</v>
      </c>
      <c r="AO11" s="58" t="n">
        <v>727361939.5339</v>
      </c>
      <c r="AP11" s="58" t="n">
        <v>1145151354.4828</v>
      </c>
      <c r="AQ11" s="58" t="n">
        <v>20204.7109</v>
      </c>
      <c r="AR11" s="58" t="n">
        <v>50903.5586</v>
      </c>
      <c r="AS11" s="58" t="n">
        <v>10000</v>
      </c>
      <c r="AT11" s="58" t="n">
        <v>10000</v>
      </c>
      <c r="AU11" s="58" t="n">
        <v>0</v>
      </c>
      <c r="AV11" s="58" t="n">
        <v>-29324.9492</v>
      </c>
      <c r="AW11" s="58" t="n">
        <v>10000</v>
      </c>
      <c r="AX11" s="58"/>
    </row>
    <row r="12">
      <c r="A12" t="str">
        <f>M12</f>
      </c>
      <c r="B12" t="str">
        <f>N12</f>
      </c>
      <c r="C12" s="20" t="n">
        <v>1000000000</v>
      </c>
      <c r="M12" t="s">
        <v>755</v>
      </c>
      <c r="N12" t="s">
        <v>756</v>
      </c>
      <c r="O12" s="58" t="str">
        <f>Sum(O2:O11)</f>
      </c>
      <c r="P12" s="58" t="str">
        <f>Sum(P2:P11)</f>
      </c>
      <c r="Q12" s="58" t="str">
        <f>Sum(Q2:Q11)</f>
      </c>
      <c r="R12" s="58" t="str">
        <f>Sum(R2:R11)</f>
      </c>
      <c r="S12" s="58" t="str">
        <f>Sum(S2:S11)</f>
      </c>
      <c r="T12" s="58" t="str">
        <f>Sum(T2:T11)</f>
      </c>
      <c r="U12" s="58" t="str">
        <f>Sum(U2:U11)</f>
      </c>
      <c r="V12" s="58" t="str">
        <f>Sum(V2:V11)</f>
      </c>
      <c r="W12" s="58" t="str">
        <f>Sum(W2:W11)</f>
      </c>
      <c r="X12" s="58" t="str">
        <f>Sum(X2:X11)</f>
      </c>
      <c r="Y12" s="58" t="str">
        <f>Sum(Y2:Y11)</f>
      </c>
      <c r="Z12" s="58" t="str">
        <f>Sum(Z2:Z11)</f>
      </c>
      <c r="AA12" s="58" t="str">
        <f>Sum(AA2:AA11)</f>
      </c>
      <c r="AB12" s="58" t="str">
        <f>Sum(AB2:AB11)</f>
      </c>
      <c r="AC12" s="58" t="str">
        <f>Sum(AC2:AC11)</f>
      </c>
      <c r="AD12" s="58" t="str">
        <f>Sum(AD2:AD11)</f>
      </c>
      <c r="AE12" s="58" t="str">
        <f>Sum(AE2:AE11)</f>
      </c>
      <c r="AF12" s="58" t="str">
        <f>Sum(AF2:AF11)</f>
      </c>
      <c r="AG12" s="58" t="str">
        <f>Sum(AG2:AG11)</f>
      </c>
      <c r="AH12" s="58" t="str">
        <f>Sum(AH2:AH11)</f>
      </c>
      <c r="AI12" s="58" t="str">
        <f>Sum(AI2:AI11)</f>
      </c>
      <c r="AJ12" s="58" t="str">
        <f>Sum(AJ2:AJ11)</f>
      </c>
      <c r="AK12" s="58" t="str">
        <f>Sum(AK2:AK11)</f>
      </c>
      <c r="AL12" s="58" t="str">
        <f>Sum(AL2:AL11)</f>
      </c>
      <c r="AM12" s="58" t="str">
        <f>Sum(AM2:AM11)</f>
      </c>
      <c r="AN12" s="58" t="str">
        <f>Sum(AN2:AN11)</f>
      </c>
      <c r="AO12" s="58" t="str">
        <f>Sum(AO2:AO11)</f>
      </c>
      <c r="AP12" s="58" t="str">
        <f>Sum(AP2:AP11)</f>
      </c>
      <c r="AQ12" s="58" t="str">
        <f>Sum(AQ2:AQ11)</f>
      </c>
      <c r="AR12" s="58" t="str">
        <f>Sum(AR2:AR11)</f>
      </c>
      <c r="AS12" s="58" t="str">
        <f>Sum(AS2:AS11)</f>
      </c>
      <c r="AT12" s="58" t="str">
        <f>Sum(AT2:AT11)</f>
      </c>
      <c r="AU12" s="58" t="str">
        <f>Sum(AU2:AU11)</f>
      </c>
      <c r="AV12" s="58" t="str">
        <f>Sum(AV2:AV11)</f>
      </c>
      <c r="AW12" s="58" t="str">
        <f>Sum(AW2:AW11)</f>
      </c>
      <c r="AX12" s="58"/>
    </row>
    <row r="13" ht="45" customHeight="1">
      <c r="A13" s="31" t="str">
        <f>M13</f>
      </c>
      <c r="B13" s="31" t="str">
        <f>N13</f>
      </c>
      <c r="C13" s="22" t="str">
        <f>AS13</f>
      </c>
      <c r="D13" s="12" t="str">
        <f>AV13</f>
      </c>
      <c r="E13" s="12" t="str">
        <f>AW13</f>
      </c>
      <c r="F13" s="12" t="str">
        <f>AX13</f>
      </c>
      <c r="G13" s="12" t="str">
        <f>AV13&amp;"-"&amp;AW13</f>
      </c>
      <c r="H13" s="12" t="str">
        <f>AS13&amp;"-"&amp;AW13</f>
      </c>
      <c r="I13" s="12" t="str">
        <f>AX13&amp;"/"&amp;AW13</f>
      </c>
      <c r="J13" s="12" t="str">
        <f>"Share "&amp;AW13</f>
      </c>
      <c r="K13" s="12" t="str">
        <f>"Share "&amp;AX13</f>
      </c>
      <c r="L13" s="21"/>
      <c r="M13" s="44" t="s">
        <v>787</v>
      </c>
      <c r="N13" s="44" t="s">
        <v>788</v>
      </c>
      <c r="O13" s="21" t="s">
        <v>758</v>
      </c>
      <c r="P13" s="21" t="s">
        <v>759</v>
      </c>
      <c r="Q13" s="21" t="s">
        <v>760</v>
      </c>
      <c r="R13" s="21" t="s">
        <v>761</v>
      </c>
      <c r="S13" s="21" t="s">
        <v>762</v>
      </c>
      <c r="T13" s="21" t="s">
        <v>763</v>
      </c>
      <c r="U13" s="21" t="s">
        <v>764</v>
      </c>
      <c r="V13" s="21" t="s">
        <v>765</v>
      </c>
      <c r="W13" s="21" t="s">
        <v>766</v>
      </c>
      <c r="X13" s="21" t="s">
        <v>767</v>
      </c>
      <c r="Y13" s="22" t="s">
        <v>768</v>
      </c>
      <c r="Z13" s="22" t="s">
        <v>769</v>
      </c>
      <c r="AA13" s="22" t="s">
        <v>770</v>
      </c>
      <c r="AB13" s="22" t="s">
        <v>771</v>
      </c>
      <c r="AC13" s="22" t="s">
        <v>772</v>
      </c>
      <c r="AD13" s="22" t="s">
        <v>773</v>
      </c>
      <c r="AE13" s="22" t="s">
        <v>774</v>
      </c>
      <c r="AF13" s="22" t="s">
        <v>775</v>
      </c>
      <c r="AG13" s="22" t="s">
        <v>776</v>
      </c>
      <c r="AH13" s="22" t="s">
        <v>777</v>
      </c>
      <c r="AI13" s="22" t="s">
        <v>778</v>
      </c>
      <c r="AJ13" s="22" t="s">
        <v>779</v>
      </c>
      <c r="AK13" s="22" t="s">
        <v>780</v>
      </c>
      <c r="AL13" s="22" t="s">
        <v>781</v>
      </c>
      <c r="AM13" s="22" t="s">
        <v>782</v>
      </c>
      <c r="AN13" s="22" t="s">
        <v>737</v>
      </c>
      <c r="AO13" s="22" t="s">
        <v>738</v>
      </c>
      <c r="AP13" s="22" t="s">
        <v>739</v>
      </c>
      <c r="AQ13" s="22" t="s">
        <v>740</v>
      </c>
      <c r="AR13" s="22" t="s">
        <v>741</v>
      </c>
      <c r="AS13" s="22" t="s">
        <v>742</v>
      </c>
      <c r="AT13" s="22" t="s">
        <v>743</v>
      </c>
      <c r="AU13" s="22" t="s">
        <v>744</v>
      </c>
      <c r="AV13" s="22" t="s">
        <v>745</v>
      </c>
      <c r="AW13" t="s">
        <v>786</v>
      </c>
      <c r="AX13" t="s">
        <v>818</v>
      </c>
    </row>
    <row r="14">
      <c r="A14" s="10" t="str">
        <f>M14</f>
      </c>
      <c r="B14" s="10" t="str">
        <f>N14</f>
      </c>
      <c r="C14" s="57" t="str">
        <f>AS14</f>
      </c>
      <c r="D14" s="57" t="str">
        <f>AV14</f>
      </c>
      <c r="E14" s="57" t="str">
        <f>AW14</f>
      </c>
      <c r="F14" s="57" t="str">
        <f>AX14</f>
      </c>
      <c r="G14" s="27" t="str">
        <f>AW14/AV14-1</f>
      </c>
      <c r="H14" s="27" t="str">
        <f>AW14/AS14-1</f>
      </c>
      <c r="I14" s="27" t="str">
        <f>AX14/AW14</f>
      </c>
      <c r="J14" s="27" t="str">
        <f>AW14/Sum(AW$13:AW$21)</f>
      </c>
      <c r="K14" s="27" t="str">
        <f>AX14/Sum(AX13:AX$21)</f>
      </c>
      <c r="L14" s="16"/>
      <c r="M14" s="1" t="s">
        <v>796</v>
      </c>
      <c r="N14" s="1" t="s">
        <v>797</v>
      </c>
      <c r="O14" s="57" t="n">
        <v>789153251.393601</v>
      </c>
      <c r="P14" s="57" t="n">
        <v>583292115.155434</v>
      </c>
      <c r="Q14" s="57" t="n">
        <v>1135650367.39427</v>
      </c>
      <c r="R14" s="57" t="n">
        <v>1415252512.30215</v>
      </c>
      <c r="S14" s="57" t="n">
        <v>2296192026.62753</v>
      </c>
      <c r="T14" s="57" t="n">
        <v>1532355960.50545</v>
      </c>
      <c r="U14" s="57" t="n">
        <v>1824890158.93253</v>
      </c>
      <c r="V14" s="57" t="n">
        <v>13713322995.8216</v>
      </c>
      <c r="W14" s="57" t="n">
        <v>15571527298.0393</v>
      </c>
      <c r="X14" s="57" t="n">
        <v>17665307373.4955</v>
      </c>
      <c r="Y14" s="57" t="n">
        <v>57033042606.957</v>
      </c>
      <c r="Z14" s="57" t="n">
        <v>60863698057.1521</v>
      </c>
      <c r="AA14" s="57" t="n">
        <v>66404843943.4759</v>
      </c>
      <c r="AB14" s="57" t="n">
        <v>82285555003.3943</v>
      </c>
      <c r="AC14" s="57" t="n">
        <v>94934083089.5267</v>
      </c>
      <c r="AD14" s="57" t="n">
        <v>95000322018.1199</v>
      </c>
      <c r="AE14" s="57" t="n">
        <v>99531317211.6951</v>
      </c>
      <c r="AF14" s="57" t="n">
        <v>96109758343.3579</v>
      </c>
      <c r="AG14" s="57" t="n">
        <v>94581892474.0201</v>
      </c>
      <c r="AH14" s="57" t="n">
        <v>100358702080.398</v>
      </c>
      <c r="AI14" s="57" t="n">
        <v>107486258983.078</v>
      </c>
      <c r="AJ14" s="57" t="n">
        <v>111150655591.348</v>
      </c>
      <c r="AK14" s="57" t="n">
        <v>104607914249.06</v>
      </c>
      <c r="AL14" s="57" t="n">
        <v>97175135459.0363</v>
      </c>
      <c r="AM14" s="57" t="n">
        <v>91499787068.3609</v>
      </c>
      <c r="AN14" s="57" t="n">
        <v>87877950200.4378</v>
      </c>
      <c r="AO14" s="57" t="n">
        <v>85974386517.1929</v>
      </c>
      <c r="AP14" s="57" t="n">
        <v>91472496502.6476</v>
      </c>
      <c r="AQ14" s="57" t="n">
        <v>88823358449.9474</v>
      </c>
      <c r="AR14" s="57" t="n">
        <v>96437803590.0067</v>
      </c>
      <c r="AS14" s="57" t="n">
        <v>94125647067.6268</v>
      </c>
      <c r="AT14" s="57" t="n">
        <v>92986497260.6317</v>
      </c>
      <c r="AU14" s="57" t="n">
        <v>91955072809.7843</v>
      </c>
      <c r="AV14" s="57" t="n">
        <v>93829120323.6396</v>
      </c>
      <c r="AW14" s="57" t="n">
        <v>98369464857.0999</v>
      </c>
      <c r="AX14" s="57" t="n">
        <v>45396886682.44</v>
      </c>
      <c r="AY14" s="57"/>
    </row>
    <row r="15">
      <c r="A15" s="10" t="str">
        <f>M15</f>
      </c>
      <c r="B15" s="10" t="str">
        <f>N15</f>
      </c>
      <c r="C15" s="57" t="str">
        <f>AS15</f>
      </c>
      <c r="D15" s="57" t="str">
        <f>AV15</f>
      </c>
      <c r="E15" s="57" t="str">
        <f>AW15</f>
      </c>
      <c r="F15" s="57" t="str">
        <f>AX15</f>
      </c>
      <c r="G15" s="27" t="str">
        <f>AW15/AV15-1</f>
      </c>
      <c r="H15" s="27" t="str">
        <f>AW15/AS15-1</f>
      </c>
      <c r="I15" s="27" t="str">
        <f>AX15/AW15</f>
      </c>
      <c r="J15" s="27" t="str">
        <f>AW15/Sum(AW$13:AW$21)</f>
      </c>
      <c r="K15" s="27" t="str">
        <f>AX15/Sum(AX13:AX$21)</f>
      </c>
      <c r="L15" s="16"/>
      <c r="M15" s="1" t="s">
        <v>796</v>
      </c>
      <c r="N15" s="1" t="s">
        <v>798</v>
      </c>
      <c r="O15" s="57" t="n">
        <v>14318715.8513984</v>
      </c>
      <c r="P15" s="57" t="n">
        <v>24032593.6525014</v>
      </c>
      <c r="Q15" s="57" t="n">
        <v>47322093.3682611</v>
      </c>
      <c r="R15" s="57" t="n">
        <v>23317597.0643279</v>
      </c>
      <c r="S15" s="57" t="n">
        <v>27355378.4662343</v>
      </c>
      <c r="T15" s="57" t="n">
        <v>27040730.4449911</v>
      </c>
      <c r="U15" s="57" t="n">
        <v>6262846.28746153</v>
      </c>
      <c r="V15" s="57" t="n">
        <v>1292392415.27493</v>
      </c>
      <c r="W15" s="57" t="n">
        <v>2371294057.69477</v>
      </c>
      <c r="X15" s="57" t="n">
        <v>3430370775.31141</v>
      </c>
      <c r="Y15" s="57" t="n">
        <v>8694816796.12103</v>
      </c>
      <c r="Z15" s="57" t="n">
        <v>7984992964.98001</v>
      </c>
      <c r="AA15" s="57" t="n">
        <v>9924328869.32166</v>
      </c>
      <c r="AB15" s="57" t="n">
        <v>12951131850.245</v>
      </c>
      <c r="AC15" s="57" t="n">
        <v>15273133693.5271</v>
      </c>
      <c r="AD15" s="57" t="n">
        <v>17271311143.2858</v>
      </c>
      <c r="AE15" s="57" t="n">
        <v>20621031117.3363</v>
      </c>
      <c r="AF15" s="57" t="n">
        <v>21954927050.9289</v>
      </c>
      <c r="AG15" s="57" t="n">
        <v>24064532461.4487</v>
      </c>
      <c r="AH15" s="57" t="n">
        <v>22474509402.2924</v>
      </c>
      <c r="AI15" s="57" t="n">
        <v>21873690918.3269</v>
      </c>
      <c r="AJ15" s="57" t="n">
        <v>15191876340.6376</v>
      </c>
      <c r="AK15" s="57" t="n">
        <v>10939559134.9366</v>
      </c>
      <c r="AL15" s="57" t="n">
        <v>6360769755.43491</v>
      </c>
      <c r="AM15" s="57" t="n">
        <v>3784081557.36087</v>
      </c>
      <c r="AN15" s="57" t="n">
        <v>3431086268.29315</v>
      </c>
      <c r="AO15" s="57" t="n">
        <v>3563938389.78153</v>
      </c>
      <c r="AP15" s="57" t="n">
        <v>3984214110.15956</v>
      </c>
      <c r="AQ15" s="57" t="n">
        <v>5506078741.30769</v>
      </c>
      <c r="AR15" s="57" t="n">
        <v>5018279193.92007</v>
      </c>
      <c r="AS15" s="57" t="n">
        <v>5056519663.41673</v>
      </c>
      <c r="AT15" s="57" t="n">
        <v>4267719108.24849</v>
      </c>
      <c r="AU15" s="57" t="n">
        <v>3956974176.23895</v>
      </c>
      <c r="AV15" s="57" t="n">
        <v>4973962502.1594</v>
      </c>
      <c r="AW15" s="57" t="n">
        <v>5279505163.54639</v>
      </c>
      <c r="AX15" s="57" t="n">
        <v>2293947937.18884</v>
      </c>
      <c r="AY15" s="57"/>
    </row>
    <row r="16">
      <c r="A16" s="10" t="str">
        <f>M16</f>
      </c>
      <c r="B16" s="10" t="str">
        <f>N16</f>
      </c>
      <c r="C16" s="57" t="str">
        <f>AS16</f>
      </c>
      <c r="D16" s="57" t="str">
        <f>AV16</f>
      </c>
      <c r="E16" s="57" t="str">
        <f>AW16</f>
      </c>
      <c r="F16" s="57" t="str">
        <f>AX16</f>
      </c>
      <c r="G16" s="27" t="str">
        <f>AW16/AV16-1</f>
      </c>
      <c r="H16" s="27" t="str">
        <f>AW16/AS16-1</f>
      </c>
      <c r="I16" s="27" t="str">
        <f>AX16/AW16</f>
      </c>
      <c r="J16" s="27" t="str">
        <f>AW16/Sum(AW$13:AW$21)</f>
      </c>
      <c r="K16" s="27" t="str">
        <f>AX16/Sum(AX13:AX$21)</f>
      </c>
      <c r="L16" s="16"/>
      <c r="M16" s="1" t="s">
        <v>799</v>
      </c>
      <c r="N16" s="1" t="s">
        <v>859</v>
      </c>
      <c r="O16" s="57" t="n">
        <v>0</v>
      </c>
      <c r="P16" s="57"/>
      <c r="Q16" s="57"/>
      <c r="R16" s="57"/>
      <c r="S16" s="57"/>
      <c r="T16" s="57" t="n">
        <v>16769.1200068</v>
      </c>
      <c r="U16" s="57"/>
      <c r="V16" s="57"/>
      <c r="W16" s="57" t="n">
        <v>43435.0982415834</v>
      </c>
      <c r="X16" s="57" t="n">
        <v>974775.199848995</v>
      </c>
      <c r="Y16" s="57" t="n">
        <v>8783532.15867742</v>
      </c>
      <c r="Z16" s="57" t="n">
        <v>338583920.868045</v>
      </c>
      <c r="AA16" s="57" t="n">
        <v>106602190.582995</v>
      </c>
      <c r="AB16" s="57" t="n">
        <v>321188096.666058</v>
      </c>
      <c r="AC16" s="57" t="n">
        <v>764708108.199722</v>
      </c>
      <c r="AD16" s="57" t="n">
        <v>1563143275.31555</v>
      </c>
      <c r="AE16" s="57" t="n">
        <v>5544802136.32087</v>
      </c>
      <c r="AF16" s="57" t="n">
        <v>26857400366.1243</v>
      </c>
      <c r="AG16" s="57" t="n">
        <v>37542051980.7624</v>
      </c>
      <c r="AH16" s="57" t="n">
        <v>46420841366.9102</v>
      </c>
      <c r="AI16" s="57" t="n">
        <v>766007656.508485</v>
      </c>
      <c r="AJ16" s="57" t="n">
        <v>315397246.91104</v>
      </c>
      <c r="AK16" s="57" t="n">
        <v>-4061189.5847585</v>
      </c>
      <c r="AL16" s="57" t="n">
        <v>-37331146.7998669</v>
      </c>
      <c r="AM16" s="57" t="n">
        <v>-35597507.0455255</v>
      </c>
      <c r="AN16" s="57" t="n">
        <v>233271.228031182</v>
      </c>
      <c r="AO16" s="57" t="n">
        <v>0</v>
      </c>
      <c r="AP16" s="57" t="n">
        <v>0</v>
      </c>
      <c r="AQ16" s="57" t="n">
        <v>0</v>
      </c>
      <c r="AR16" s="57" t="n">
        <v>0</v>
      </c>
      <c r="AS16" s="57" t="n">
        <v>72784.1152687462</v>
      </c>
      <c r="AT16" s="57" t="n">
        <v>0</v>
      </c>
      <c r="AU16" s="57" t="n">
        <v>488846.794660361</v>
      </c>
      <c r="AV16" s="57"/>
      <c r="AW16" s="57" t="n">
        <v>0</v>
      </c>
      <c r="AX16" s="57" t="n">
        <v>0</v>
      </c>
      <c r="AY16" s="57"/>
    </row>
    <row r="17">
      <c r="A17" s="10" t="str">
        <f>M17</f>
      </c>
      <c r="B17" s="10" t="str">
        <f>N17</f>
      </c>
      <c r="C17" s="57" t="str">
        <f>AS17</f>
      </c>
      <c r="D17" s="57" t="str">
        <f>AV17</f>
      </c>
      <c r="E17" s="57" t="str">
        <f>AW17</f>
      </c>
      <c r="F17" s="57" t="str">
        <f>AX17</f>
      </c>
      <c r="G17" s="27" t="str">
        <f>AW17/AV17-1</f>
      </c>
      <c r="H17" s="27" t="str">
        <f>AW17/AS17-1</f>
      </c>
      <c r="I17" s="27" t="str">
        <f>AX17/AW17</f>
      </c>
      <c r="J17" s="27" t="str">
        <f>AW17/Sum(AW$13:AW$21)</f>
      </c>
      <c r="K17" s="27" t="str">
        <f>AX17/Sum(AX13:AX$21)</f>
      </c>
      <c r="L17" s="16"/>
      <c r="M17" s="1" t="s">
        <v>799</v>
      </c>
      <c r="N17" s="1" t="s">
        <v>801</v>
      </c>
      <c r="O17" s="57" t="n">
        <v>335973786.164525</v>
      </c>
      <c r="P17" s="57" t="n">
        <v>66570384.2620223</v>
      </c>
      <c r="Q17" s="57" t="n">
        <v>366617159.807323</v>
      </c>
      <c r="R17" s="57" t="n">
        <v>417354531.814487</v>
      </c>
      <c r="S17" s="57" t="n">
        <v>233466093.508556</v>
      </c>
      <c r="T17" s="57" t="n">
        <v>264174326.700542</v>
      </c>
      <c r="U17" s="57" t="n">
        <v>207821578.849942</v>
      </c>
      <c r="V17" s="57" t="n">
        <v>2631188531.32735</v>
      </c>
      <c r="W17" s="57" t="n">
        <v>1745852907.59925</v>
      </c>
      <c r="X17" s="57" t="n">
        <v>2325619500.70188</v>
      </c>
      <c r="Y17" s="57" t="n">
        <v>15428196364.0715</v>
      </c>
      <c r="Z17" s="57" t="n">
        <v>17172488079.2252</v>
      </c>
      <c r="AA17" s="57" t="n">
        <v>15260053158.9156</v>
      </c>
      <c r="AB17" s="57" t="n">
        <v>16231540432.1874</v>
      </c>
      <c r="AC17" s="57" t="n">
        <v>18523048422.9838</v>
      </c>
      <c r="AD17" s="57" t="n">
        <v>19171766534.5198</v>
      </c>
      <c r="AE17" s="57" t="n">
        <v>23480681011.0777</v>
      </c>
      <c r="AF17" s="57" t="n">
        <v>28886542005.4355</v>
      </c>
      <c r="AG17" s="57" t="n">
        <v>24108158240.0042</v>
      </c>
      <c r="AH17" s="57" t="n">
        <v>22849888451.1063</v>
      </c>
      <c r="AI17" s="57" t="n">
        <v>32832904062.0422</v>
      </c>
      <c r="AJ17" s="57" t="n">
        <v>20088745783.0012</v>
      </c>
      <c r="AK17" s="57" t="n">
        <v>31031871694.194</v>
      </c>
      <c r="AL17" s="57" t="n">
        <v>21135675973.8354</v>
      </c>
      <c r="AM17" s="57" t="n">
        <v>11294416627.0524</v>
      </c>
      <c r="AN17" s="57" t="n">
        <v>11269097890.6758</v>
      </c>
      <c r="AO17" s="57" t="n">
        <v>31650742777.662</v>
      </c>
      <c r="AP17" s="57" t="n">
        <v>45900081952.3204</v>
      </c>
      <c r="AQ17" s="57" t="n">
        <v>45847762985.1283</v>
      </c>
      <c r="AR17" s="57" t="n">
        <v>36736210430.3254</v>
      </c>
      <c r="AS17" s="57" t="n">
        <v>60834491659.2894</v>
      </c>
      <c r="AT17" s="57" t="n">
        <v>26122475155.2949</v>
      </c>
      <c r="AU17" s="57" t="n">
        <v>28544380330.6694</v>
      </c>
      <c r="AV17" s="57" t="n">
        <v>32203682295.9831</v>
      </c>
      <c r="AW17" s="57" t="n">
        <v>38383537097.2283</v>
      </c>
      <c r="AX17" s="57" t="n">
        <v>21975829418.9874</v>
      </c>
      <c r="AY17" s="57"/>
    </row>
    <row r="18">
      <c r="A18" s="10" t="str">
        <f>M18</f>
      </c>
      <c r="B18" s="10" t="str">
        <f>N18</f>
      </c>
      <c r="C18" s="57" t="str">
        <f>AS18</f>
      </c>
      <c r="D18" s="57" t="str">
        <f>AV18</f>
      </c>
      <c r="E18" s="57" t="str">
        <f>AW18</f>
      </c>
      <c r="F18" s="57" t="str">
        <f>AX18</f>
      </c>
      <c r="G18" s="27" t="str">
        <f>AW18/AV18-1</f>
      </c>
      <c r="H18" s="27" t="str">
        <f>AW18/AS18-1</f>
      </c>
      <c r="I18" s="27" t="str">
        <f>AX18/AW18</f>
      </c>
      <c r="J18" s="27" t="str">
        <f>AW18/Sum(AW$13:AW$21)</f>
      </c>
      <c r="K18" s="27" t="str">
        <f>AX18/Sum(AX13:AX$21)</f>
      </c>
      <c r="L18" s="16"/>
      <c r="M18" s="1" t="s">
        <v>799</v>
      </c>
      <c r="N18" s="1"/>
      <c r="O18" s="57" t="n">
        <v>248933442652.099</v>
      </c>
      <c r="P18" s="57" t="n">
        <v>271898410162.956</v>
      </c>
      <c r="Q18" s="57" t="n">
        <v>240456458010.879</v>
      </c>
      <c r="R18" s="57" t="n">
        <v>231032942886.04</v>
      </c>
      <c r="S18" s="57" t="n">
        <v>218250929038.762</v>
      </c>
      <c r="T18" s="57" t="n">
        <v>212696805786.172</v>
      </c>
      <c r="U18" s="57" t="n">
        <v>212087318575.969</v>
      </c>
      <c r="V18" s="57" t="n">
        <v>204861266804.603</v>
      </c>
      <c r="W18" s="57" t="n">
        <v>204901181387.415</v>
      </c>
      <c r="X18" s="57" t="n">
        <v>212874052492.317</v>
      </c>
      <c r="Y18" s="57" t="n">
        <v>20620909665.5465</v>
      </c>
      <c r="Z18" s="57" t="n">
        <v>10535089901.705</v>
      </c>
      <c r="AA18" s="57" t="n">
        <v>13751460301.3257</v>
      </c>
      <c r="AB18" s="57" t="n">
        <v>14404271901.9346</v>
      </c>
      <c r="AC18" s="57" t="n">
        <v>14347823540.9574</v>
      </c>
      <c r="AD18" s="57" t="n">
        <v>11130931922.9609</v>
      </c>
      <c r="AE18" s="57" t="n">
        <v>6855489168.61587</v>
      </c>
      <c r="AF18" s="57" t="n">
        <v>1160647491.80101</v>
      </c>
      <c r="AG18" s="57" t="n">
        <v>8506446683.36101</v>
      </c>
      <c r="AH18" s="57" t="n">
        <v>4546209207.3348</v>
      </c>
      <c r="AI18" s="57" t="n">
        <v>1578098878.02125</v>
      </c>
      <c r="AJ18" s="57" t="n">
        <v>2107539636.11541</v>
      </c>
      <c r="AK18" s="57" t="n">
        <v>4881136550.01121</v>
      </c>
      <c r="AL18" s="57" t="n">
        <v>640595666.696633</v>
      </c>
      <c r="AM18" s="57" t="n">
        <v>767761700.021458</v>
      </c>
      <c r="AN18" s="57" t="n">
        <v>513342658.841454</v>
      </c>
      <c r="AO18" s="57" t="n">
        <v>671816663.965999</v>
      </c>
      <c r="AP18" s="57" t="n">
        <v>464143341.86586</v>
      </c>
      <c r="AQ18" s="57" t="n">
        <v>24128.2425049737</v>
      </c>
      <c r="AR18" s="57" t="n">
        <v>59684.9252881944</v>
      </c>
      <c r="AS18" s="57" t="n">
        <v>11573.9072704938</v>
      </c>
      <c r="AT18" s="57" t="n">
        <v>11188.817598517</v>
      </c>
      <c r="AU18" s="57" t="n">
        <v>0</v>
      </c>
      <c r="AV18" s="57" t="n">
        <v>-29324.9492</v>
      </c>
      <c r="AW18" s="57" t="n">
        <v>9739.88670259903</v>
      </c>
      <c r="AX18" s="57" t="n">
        <v>0</v>
      </c>
      <c r="AY18" s="57"/>
    </row>
    <row r="19">
      <c r="A19" s="10" t="str">
        <f>M19</f>
      </c>
      <c r="B19" s="10" t="str">
        <f>N19</f>
      </c>
      <c r="C19" s="57" t="str">
        <f>AS19</f>
      </c>
      <c r="D19" s="57" t="str">
        <f>AV19</f>
      </c>
      <c r="E19" s="57" t="str">
        <f>AW19</f>
      </c>
      <c r="F19" s="57" t="str">
        <f>AX19</f>
      </c>
      <c r="G19" s="27" t="str">
        <f>AW19/AV19-1</f>
      </c>
      <c r="H19" s="27" t="str">
        <f>AW19/AS19-1</f>
      </c>
      <c r="I19" s="27" t="str">
        <f>AX19/AW19</f>
      </c>
      <c r="J19" s="27" t="str">
        <f>AW19/Sum(AW$13:AW$21)</f>
      </c>
      <c r="K19" s="27" t="str">
        <f>AX19/Sum(AX13:AX$21)</f>
      </c>
      <c r="L19" s="16"/>
      <c r="M19" s="1" t="s">
        <v>789</v>
      </c>
      <c r="N19" s="1" t="s">
        <v>790</v>
      </c>
      <c r="O19" s="57" t="n">
        <v>696014271.70794</v>
      </c>
      <c r="P19" s="57" t="n">
        <v>975811165.533825</v>
      </c>
      <c r="Q19" s="57" t="n">
        <v>841751196.894792</v>
      </c>
      <c r="R19" s="57" t="n">
        <v>915321327.765649</v>
      </c>
      <c r="S19" s="57" t="n">
        <v>382017813.710689</v>
      </c>
      <c r="T19" s="57" t="n">
        <v>470552869.824021</v>
      </c>
      <c r="U19" s="57" t="n">
        <v>1465568123.51966</v>
      </c>
      <c r="V19" s="57" t="n">
        <v>15374414972.7519</v>
      </c>
      <c r="W19" s="57" t="n">
        <v>18510491032.7606</v>
      </c>
      <c r="X19" s="57" t="n">
        <v>28215846969.4373</v>
      </c>
      <c r="Y19" s="57" t="n">
        <v>99496289982.9925</v>
      </c>
      <c r="Z19" s="57" t="n">
        <v>111662179333.419</v>
      </c>
      <c r="AA19" s="57" t="n">
        <v>136020508437.544</v>
      </c>
      <c r="AB19" s="57" t="n">
        <v>173126078040.581</v>
      </c>
      <c r="AC19" s="57" t="n">
        <v>170123958831.057</v>
      </c>
      <c r="AD19" s="57" t="n">
        <v>192344461966.527</v>
      </c>
      <c r="AE19" s="57" t="n">
        <v>211885146966.109</v>
      </c>
      <c r="AF19" s="57" t="n">
        <v>236222946793.406</v>
      </c>
      <c r="AG19" s="57" t="n">
        <v>268640072062.133</v>
      </c>
      <c r="AH19" s="57" t="n">
        <v>259265151255.551</v>
      </c>
      <c r="AI19" s="57" t="n">
        <v>259058755032.988</v>
      </c>
      <c r="AJ19" s="57" t="n">
        <v>247257767497.693</v>
      </c>
      <c r="AK19" s="57" t="n">
        <v>225502751844.694</v>
      </c>
      <c r="AL19" s="57" t="n">
        <v>189331638294.271</v>
      </c>
      <c r="AM19" s="57" t="n">
        <v>183507470464.744</v>
      </c>
      <c r="AN19" s="57" t="n">
        <v>176456933782.624</v>
      </c>
      <c r="AO19" s="57" t="n">
        <v>187478805121.794</v>
      </c>
      <c r="AP19" s="57" t="n">
        <v>191451628648.008</v>
      </c>
      <c r="AQ19" s="57" t="n">
        <v>214905199846.228</v>
      </c>
      <c r="AR19" s="57" t="n">
        <v>227945649425.932</v>
      </c>
      <c r="AS19" s="57" t="n">
        <v>247907641004.809</v>
      </c>
      <c r="AT19" s="57" t="n">
        <v>237166453756.48</v>
      </c>
      <c r="AU19" s="57" t="n">
        <v>231360233247.693</v>
      </c>
      <c r="AV19" s="57" t="n">
        <v>229620345220.999</v>
      </c>
      <c r="AW19" s="57" t="n">
        <v>217626733778.914</v>
      </c>
      <c r="AX19" s="57" t="n">
        <v>87934436770.8689</v>
      </c>
      <c r="AY19" s="57"/>
    </row>
    <row r="20">
      <c r="A20" s="10" t="str">
        <f>M20</f>
      </c>
      <c r="B20" s="10" t="str">
        <f>N20</f>
      </c>
      <c r="C20" s="57" t="str">
        <f>AS20</f>
      </c>
      <c r="D20" s="57" t="str">
        <f>AV20</f>
      </c>
      <c r="E20" s="57" t="str">
        <f>AW20</f>
      </c>
      <c r="F20" s="57" t="str">
        <f>AX20</f>
      </c>
      <c r="G20" s="27" t="str">
        <f>AW20/AV20-1</f>
      </c>
      <c r="H20" s="27" t="str">
        <f>AW20/AS20-1</f>
      </c>
      <c r="I20" s="27" t="str">
        <f>AX20/AW20</f>
      </c>
      <c r="J20" s="27" t="str">
        <f>AW20/Sum(AW$13:AW$21)</f>
      </c>
      <c r="K20" s="27" t="str">
        <f>AX20/Sum(AX13:AX$21)</f>
      </c>
      <c r="L20" s="16"/>
      <c r="M20" s="1" t="s">
        <v>789</v>
      </c>
      <c r="N20" s="1" t="s">
        <v>792</v>
      </c>
      <c r="O20" s="57" t="n">
        <v>1130270576.49003</v>
      </c>
      <c r="P20" s="57" t="n">
        <v>217505456.237454</v>
      </c>
      <c r="Q20" s="57" t="n">
        <v>175209217.869223</v>
      </c>
      <c r="R20" s="57" t="n">
        <v>139890354.567476</v>
      </c>
      <c r="S20" s="57" t="n">
        <v>-7292135.1411059</v>
      </c>
      <c r="T20" s="57" t="n">
        <v>77678255.8870415</v>
      </c>
      <c r="U20" s="57" t="n">
        <v>299148487.44832</v>
      </c>
      <c r="V20" s="57" t="n">
        <v>370913134.3529</v>
      </c>
      <c r="W20" s="57" t="n">
        <v>344958448.968641</v>
      </c>
      <c r="X20" s="57" t="n">
        <v>936379151.389954</v>
      </c>
      <c r="Y20" s="57" t="n">
        <v>11498891547.7449</v>
      </c>
      <c r="Z20" s="57" t="n">
        <v>16292032042.0865</v>
      </c>
      <c r="AA20" s="57" t="n">
        <v>16680448811.8636</v>
      </c>
      <c r="AB20" s="57" t="n">
        <v>18348369339.6145</v>
      </c>
      <c r="AC20" s="57" t="n">
        <v>21380816415.6916</v>
      </c>
      <c r="AD20" s="57" t="n">
        <v>36902581653.3721</v>
      </c>
      <c r="AE20" s="57" t="n">
        <v>31795805862.2624</v>
      </c>
      <c r="AF20" s="57" t="n">
        <v>26929634266.3817</v>
      </c>
      <c r="AG20" s="57" t="n">
        <v>35229377531.4891</v>
      </c>
      <c r="AH20" s="57" t="n">
        <v>35854809959.3467</v>
      </c>
      <c r="AI20" s="57" t="n">
        <v>25857813062.4488</v>
      </c>
      <c r="AJ20" s="57" t="n">
        <v>28762522253.1391</v>
      </c>
      <c r="AK20" s="57" t="n">
        <v>37138828657.8343</v>
      </c>
      <c r="AL20" s="57" t="n">
        <v>24407250304.299</v>
      </c>
      <c r="AM20" s="57" t="n">
        <v>15587345211.8349</v>
      </c>
      <c r="AN20" s="57" t="n">
        <v>11912352140.3822</v>
      </c>
      <c r="AO20" s="57" t="n">
        <v>9848645148.50908</v>
      </c>
      <c r="AP20" s="57" t="n">
        <v>11837859791.5735</v>
      </c>
      <c r="AQ20" s="57" t="n">
        <v>13046624975.3042</v>
      </c>
      <c r="AR20" s="57" t="n">
        <v>12350468863.606</v>
      </c>
      <c r="AS20" s="57" t="n">
        <v>11586174895.1633</v>
      </c>
      <c r="AT20" s="57" t="n">
        <v>12631005086.6952</v>
      </c>
      <c r="AU20" s="57" t="n">
        <v>19353927782.5163</v>
      </c>
      <c r="AV20" s="57" t="n">
        <v>18574769196.1874</v>
      </c>
      <c r="AW20" s="57" t="n">
        <v>18582279004.1622</v>
      </c>
      <c r="AX20" s="57" t="n">
        <v>6444813981.52229</v>
      </c>
      <c r="AY20" s="57"/>
    </row>
    <row r="21">
      <c r="A21" s="10" t="str">
        <f>M21</f>
      </c>
      <c r="B21" s="10" t="str">
        <f>N21</f>
      </c>
      <c r="C21" s="57" t="str">
        <f>AS21</f>
      </c>
      <c r="D21" s="57" t="str">
        <f>AV21</f>
      </c>
      <c r="E21" s="57" t="str">
        <f>AW21</f>
      </c>
      <c r="F21" s="57" t="str">
        <f>AX21</f>
      </c>
      <c r="G21" s="27" t="str">
        <f>AW21/AV21-1</f>
      </c>
      <c r="H21" s="27" t="str">
        <f>AW21/AS21-1</f>
      </c>
      <c r="I21" s="27" t="str">
        <f>AX21/AW21</f>
      </c>
      <c r="J21" s="27" t="str">
        <f>AW21/Sum(AW$13:AW$21)</f>
      </c>
      <c r="K21" s="27" t="str">
        <f>AX21/Sum(AX13:AX$21)</f>
      </c>
      <c r="L21" s="16"/>
      <c r="M21" s="1" t="s">
        <v>793</v>
      </c>
      <c r="N21" s="1" t="s">
        <v>793</v>
      </c>
      <c r="O21" s="57" t="n">
        <v>1186645737.25293</v>
      </c>
      <c r="P21" s="57" t="n">
        <v>61456344.1835798</v>
      </c>
      <c r="Q21" s="57" t="n">
        <v>985856489.777912</v>
      </c>
      <c r="R21" s="57" t="n">
        <v>292303686.36648</v>
      </c>
      <c r="S21" s="57" t="n">
        <v>375624646.608468</v>
      </c>
      <c r="T21" s="57" t="n">
        <v>885437992.605327</v>
      </c>
      <c r="U21" s="57" t="n">
        <v>222504712.756023</v>
      </c>
      <c r="V21" s="57" t="n">
        <v>7731182862.43454</v>
      </c>
      <c r="W21" s="57" t="n">
        <v>5545358943.85564</v>
      </c>
      <c r="X21" s="57" t="n">
        <v>3302841511.58171</v>
      </c>
      <c r="Y21" s="57" t="n">
        <v>9433155156.46905</v>
      </c>
      <c r="Z21" s="57" t="n">
        <v>11500152368.3747</v>
      </c>
      <c r="AA21" s="57" t="n">
        <v>16259621926.1662</v>
      </c>
      <c r="AB21" s="57" t="n">
        <v>17724045493.423</v>
      </c>
      <c r="AC21" s="57" t="n">
        <v>20283838668.5672</v>
      </c>
      <c r="AD21" s="57" t="n">
        <v>25651568819.0903</v>
      </c>
      <c r="AE21" s="57" t="n">
        <v>29640943489.9327</v>
      </c>
      <c r="AF21" s="57" t="n">
        <v>26455502146.055</v>
      </c>
      <c r="AG21" s="57" t="n">
        <v>31593960317.8414</v>
      </c>
      <c r="AH21" s="57" t="n">
        <v>32078049590.2298</v>
      </c>
      <c r="AI21" s="57" t="n">
        <v>44237813632.1022</v>
      </c>
      <c r="AJ21" s="57" t="n">
        <v>66995673924.7096</v>
      </c>
      <c r="AK21" s="57" t="n">
        <v>54824173687.8671</v>
      </c>
      <c r="AL21" s="57" t="n">
        <v>57717855783.8579</v>
      </c>
      <c r="AM21" s="57" t="n">
        <v>51860887004.4982</v>
      </c>
      <c r="AN21" s="57" t="n">
        <v>51656415878.8835</v>
      </c>
      <c r="AO21" s="57" t="n">
        <v>51157519056.8272</v>
      </c>
      <c r="AP21" s="57" t="n">
        <v>47801674373.9019</v>
      </c>
      <c r="AQ21" s="57" t="n">
        <v>61016626136.6023</v>
      </c>
      <c r="AR21" s="57" t="n">
        <v>71296127133.0043</v>
      </c>
      <c r="AS21" s="57" t="n">
        <v>69527237095.293</v>
      </c>
      <c r="AT21" s="57" t="n">
        <v>59803960990.0147</v>
      </c>
      <c r="AU21" s="57" t="n">
        <v>58136580595.9629</v>
      </c>
      <c r="AV21" s="57" t="n">
        <v>77919806442.7057</v>
      </c>
      <c r="AW21" s="57" t="n">
        <v>55465497606.4482</v>
      </c>
      <c r="AX21" s="57" t="n">
        <v>25266877992.0148</v>
      </c>
      <c r="AY21" s="57"/>
    </row>
    <row r="22">
      <c r="A22" s="10" t="str">
        <f>M22</f>
      </c>
      <c r="B22" s="10" t="str">
        <f>N22</f>
      </c>
      <c r="C22" s="57" t="str">
        <f>AS22</f>
      </c>
      <c r="D22" s="57" t="str">
        <f>AV22</f>
      </c>
      <c r="E22" s="57" t="str">
        <f>AW22</f>
      </c>
      <c r="F22" s="57" t="str">
        <f>AX22</f>
      </c>
      <c r="G22" s="27" t="str">
        <f>AW22/AV22-1</f>
      </c>
      <c r="H22" s="27" t="str">
        <f>AW22/AS22-1</f>
      </c>
      <c r="I22" s="27" t="str">
        <f>AX22/AW22</f>
      </c>
      <c r="J22" s="27" t="str">
        <f>Sum(J$13:J$21)</f>
      </c>
      <c r="K22" s="27" t="str">
        <f>Sum(K$13:K$21)</f>
      </c>
      <c r="L22" s="16"/>
      <c r="M22" s="1" t="s">
        <v>755</v>
      </c>
      <c r="N22" t="s">
        <v>756</v>
      </c>
      <c r="O22" s="57" t="str">
        <f>Sum(O14:O21)</f>
      </c>
      <c r="P22" s="57" t="str">
        <f>Sum(P14:P21)</f>
      </c>
      <c r="Q22" s="57" t="str">
        <f>Sum(Q14:Q21)</f>
      </c>
      <c r="R22" s="57" t="str">
        <f>Sum(R14:R21)</f>
      </c>
      <c r="S22" s="57" t="str">
        <f>Sum(S14:S21)</f>
      </c>
      <c r="T22" s="57" t="str">
        <f>Sum(T14:T21)</f>
      </c>
      <c r="U22" s="57" t="str">
        <f>Sum(U14:U21)</f>
      </c>
      <c r="V22" s="57" t="str">
        <f>Sum(V14:V21)</f>
      </c>
      <c r="W22" s="57" t="str">
        <f>Sum(W14:W21)</f>
      </c>
      <c r="X22" s="57" t="str">
        <f>Sum(X14:X21)</f>
      </c>
      <c r="Y22" s="57" t="str">
        <f>Sum(Y14:Y21)</f>
      </c>
      <c r="Z22" s="57" t="str">
        <f>Sum(Z14:Z21)</f>
      </c>
      <c r="AA22" s="57" t="str">
        <f>Sum(AA14:AA21)</f>
      </c>
      <c r="AB22" s="57" t="str">
        <f>Sum(AB14:AB21)</f>
      </c>
      <c r="AC22" s="57" t="str">
        <f>Sum(AC14:AC21)</f>
      </c>
      <c r="AD22" s="57" t="str">
        <f>Sum(AD14:AD21)</f>
      </c>
      <c r="AE22" s="57" t="str">
        <f>Sum(AE14:AE21)</f>
      </c>
      <c r="AF22" s="57" t="str">
        <f>Sum(AF14:AF21)</f>
      </c>
      <c r="AG22" s="57" t="str">
        <f>Sum(AG14:AG21)</f>
      </c>
      <c r="AH22" s="57" t="str">
        <f>Sum(AH14:AH21)</f>
      </c>
      <c r="AI22" s="57" t="str">
        <f>Sum(AI14:AI21)</f>
      </c>
      <c r="AJ22" s="57" t="str">
        <f>Sum(AJ14:AJ21)</f>
      </c>
      <c r="AK22" s="57" t="str">
        <f>Sum(AK14:AK21)</f>
      </c>
      <c r="AL22" s="57" t="str">
        <f>Sum(AL14:AL21)</f>
      </c>
      <c r="AM22" s="57" t="str">
        <f>Sum(AM14:AM21)</f>
      </c>
      <c r="AN22" s="57" t="str">
        <f>Sum(AN14:AN21)</f>
      </c>
      <c r="AO22" s="57" t="str">
        <f>Sum(AO14:AO21)</f>
      </c>
      <c r="AP22" s="57" t="str">
        <f>Sum(AP14:AP21)</f>
      </c>
      <c r="AQ22" s="57" t="str">
        <f>Sum(AQ14:AQ21)</f>
      </c>
      <c r="AR22" s="57" t="str">
        <f>Sum(AR14:AR21)</f>
      </c>
      <c r="AS22" s="57" t="str">
        <f>Sum(AS14:AS21)</f>
      </c>
      <c r="AT22" s="57" t="str">
        <f>Sum(AT14:AT21)</f>
      </c>
      <c r="AU22" s="57" t="str">
        <f>Sum(AU14:AU21)</f>
      </c>
      <c r="AV22" s="57" t="str">
        <f>Sum(AV14:AV21)</f>
      </c>
      <c r="AW22" s="57" t="str">
        <f>Sum(AW14:AW21)</f>
      </c>
      <c r="AX22" s="57" t="str">
        <f>Sum(AX14:AX21)</f>
      </c>
      <c r="AY22" s="57"/>
    </row>
    <row r="23">
      <c r="A23" t="str">
        <f>M23</f>
      </c>
      <c r="B23" t="str">
        <f>N23</f>
      </c>
      <c r="C23" s="58" t="str">
        <f>AS23</f>
      </c>
      <c r="D23" s="58" t="str">
        <f>AV23</f>
      </c>
      <c r="E23" s="58" t="str">
        <f>AW23</f>
      </c>
      <c r="F23" s="58" t="str">
        <f>AX23</f>
      </c>
      <c r="G23" s="27" t="str">
        <f>AW23/AV23-1</f>
      </c>
      <c r="H23" s="27" t="str">
        <f>AW23/AS23-1</f>
      </c>
      <c r="I23" s="27" t="str">
        <f>AX23/AW23</f>
      </c>
      <c r="J23" s="27" t="str">
        <f>AW23/Sum(AW$15:AW$25)</f>
      </c>
      <c r="K23" s="27" t="str">
        <f>AX23/Sum(AX15:AX$25)</f>
      </c>
      <c r="M23" s="1" t="s">
        <v>799</v>
      </c>
      <c r="N23" s="21" t="s">
        <v>800</v>
      </c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 t="n">
        <v>8783532.15867742</v>
      </c>
      <c r="Z23" s="58" t="n">
        <v>338583920.868045</v>
      </c>
      <c r="AA23" s="58" t="n">
        <v>106602190.582995</v>
      </c>
      <c r="AB23" s="58" t="n">
        <v>321188096.666375</v>
      </c>
      <c r="AC23" s="58" t="n">
        <v>766347161.39007</v>
      </c>
      <c r="AD23" s="58" t="n">
        <v>1563693090.42434</v>
      </c>
      <c r="AE23" s="58" t="n">
        <v>5547991525.48221</v>
      </c>
      <c r="AF23" s="58" t="n">
        <v>26858970575.5634</v>
      </c>
      <c r="AG23" s="58" t="n">
        <v>37543683843.8302</v>
      </c>
      <c r="AH23" s="58" t="n">
        <v>46441548472.1981</v>
      </c>
      <c r="AI23" s="58" t="n">
        <v>773478140.740941</v>
      </c>
      <c r="AJ23" s="58" t="n">
        <v>315289537.20789</v>
      </c>
      <c r="AK23" s="58" t="n">
        <v>-3923554.35814127</v>
      </c>
      <c r="AL23" s="58" t="n">
        <v>-37125610.4365996</v>
      </c>
      <c r="AM23" s="58" t="n">
        <v>-35815717.7265001</v>
      </c>
      <c r="AN23" s="58" t="n">
        <v>233271.228031182</v>
      </c>
      <c r="AO23" s="58" t="n">
        <v>0</v>
      </c>
      <c r="AP23" s="58" t="n">
        <v>0</v>
      </c>
      <c r="AQ23" s="58" t="n">
        <v>0</v>
      </c>
      <c r="AR23" s="58" t="n">
        <v>0</v>
      </c>
      <c r="AS23" s="58" t="n">
        <v>72784.1152687462</v>
      </c>
      <c r="AT23" s="58" t="n">
        <v>0</v>
      </c>
      <c r="AU23" s="58" t="n">
        <v>488846.794660361</v>
      </c>
      <c r="AV23" s="58"/>
      <c r="AW23" s="58" t="n">
        <v>0</v>
      </c>
      <c r="AX23" s="58"/>
    </row>
    <row r="24">
      <c r="A24" t="str">
        <f>M24</f>
      </c>
      <c r="B24" s="25" t="str">
        <f>N24</f>
      </c>
      <c r="C24" s="58" t="str">
        <f>AS24</f>
      </c>
      <c r="D24" s="58" t="str">
        <f>AV24</f>
      </c>
      <c r="E24" s="58" t="str">
        <f>AW24</f>
      </c>
      <c r="F24" s="58" t="str">
        <f>AX24</f>
      </c>
      <c r="G24" s="27" t="str">
        <f>AW24/AV24-1</f>
      </c>
      <c r="H24" s="27" t="str">
        <f>AW24/AS24-1</f>
      </c>
      <c r="I24" s="27" t="str">
        <f>AX24/AW24</f>
      </c>
      <c r="J24" s="27" t="str">
        <f>AW24/Sum(AW$15:AW$25)</f>
      </c>
      <c r="K24" s="27" t="str">
        <f>AX24/Sum(AX15:AX$25)</f>
      </c>
      <c r="M24" t="s">
        <v>799</v>
      </c>
      <c r="N24" t="s">
        <v>801</v>
      </c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 t="n">
        <v>15428196364.0715</v>
      </c>
      <c r="Z24" s="58" t="n">
        <v>17169236872.715</v>
      </c>
      <c r="AA24" s="58" t="n">
        <v>15257806994.9646</v>
      </c>
      <c r="AB24" s="58" t="n">
        <v>16228627909.2158</v>
      </c>
      <c r="AC24" s="58" t="n">
        <v>18520981946.6024</v>
      </c>
      <c r="AD24" s="58" t="n">
        <v>19170591520.2982</v>
      </c>
      <c r="AE24" s="58" t="n">
        <v>23480681023.5704</v>
      </c>
      <c r="AF24" s="58" t="n">
        <v>28882311109.5857</v>
      </c>
      <c r="AG24" s="58" t="n">
        <v>24103385806.7283</v>
      </c>
      <c r="AH24" s="58" t="n">
        <v>22822398896.8332</v>
      </c>
      <c r="AI24" s="58" t="n">
        <v>31841065421.322</v>
      </c>
      <c r="AJ24" s="58" t="n">
        <v>19817112428.7353</v>
      </c>
      <c r="AK24" s="58" t="n">
        <v>30586871956.7371</v>
      </c>
      <c r="AL24" s="58" t="n">
        <v>21069529748.9917</v>
      </c>
      <c r="AM24" s="58" t="n">
        <v>10428068134.6569</v>
      </c>
      <c r="AN24" s="58" t="n">
        <v>10556958680.0883</v>
      </c>
      <c r="AO24" s="58" t="n">
        <v>31898009917.4282</v>
      </c>
      <c r="AP24" s="58" t="n">
        <v>45796207876.7486</v>
      </c>
      <c r="AQ24" s="58" t="n">
        <v>46138310582.5372</v>
      </c>
      <c r="AR24" s="58" t="n">
        <v>37190528755.8586</v>
      </c>
      <c r="AS24" s="58" t="n">
        <v>60942519097.1154</v>
      </c>
      <c r="AT24" s="58" t="n">
        <v>26355315978.832</v>
      </c>
      <c r="AU24" s="58" t="n">
        <v>28655315047.3193</v>
      </c>
      <c r="AV24" s="58" t="n">
        <v>32842452842.2362</v>
      </c>
      <c r="AW24" s="58" t="n">
        <v>38046297279.5382</v>
      </c>
      <c r="AX24" s="58"/>
    </row>
    <row r="25">
      <c r="A25" t="str">
        <f>M25</f>
      </c>
      <c r="B25" t="str">
        <f>N25</f>
      </c>
      <c r="C25" s="58" t="str">
        <f>AS25</f>
      </c>
      <c r="D25" s="58" t="str">
        <f>AV25</f>
      </c>
      <c r="E25" s="58" t="str">
        <f>AW25</f>
      </c>
      <c r="F25" s="58" t="str">
        <f>AX25</f>
      </c>
      <c r="G25" s="27" t="str">
        <f>AW25/AV25-1</f>
      </c>
      <c r="H25" s="27" t="str">
        <f>AW25/AS25-1</f>
      </c>
      <c r="I25" s="27" t="str">
        <f>AX25/AW25</f>
      </c>
      <c r="J25" s="27" t="str">
        <f>AW25/Sum(AW$15:AW$25)</f>
      </c>
      <c r="K25" s="27" t="str">
        <f>AX25/Sum(AX15:AX$25)</f>
      </c>
      <c r="M25" s="1" t="s">
        <v>799</v>
      </c>
      <c r="N25" s="1"/>
      <c r="O25" s="58" t="n">
        <v>248917998790.874</v>
      </c>
      <c r="P25" s="58" t="n">
        <v>271885202720.129</v>
      </c>
      <c r="Q25" s="58" t="n">
        <v>240412560734.939</v>
      </c>
      <c r="R25" s="58" t="n">
        <v>231031479111.987</v>
      </c>
      <c r="S25" s="58" t="n">
        <v>218250472650.085</v>
      </c>
      <c r="T25" s="58" t="n">
        <v>212677633977.603</v>
      </c>
      <c r="U25" s="58" t="n">
        <v>212071611328.834</v>
      </c>
      <c r="V25" s="58" t="n">
        <v>204034317412.979</v>
      </c>
      <c r="W25" s="58" t="n">
        <v>203216983313.484</v>
      </c>
      <c r="X25" s="58" t="n">
        <v>209688280565.4</v>
      </c>
      <c r="Y25" s="58" t="n">
        <v>20626854688.053</v>
      </c>
      <c r="Z25" s="58" t="n">
        <v>10535089901.7053</v>
      </c>
      <c r="AA25" s="58" t="n">
        <v>13751460301.3251</v>
      </c>
      <c r="AB25" s="58" t="n">
        <v>14404271901.9353</v>
      </c>
      <c r="AC25" s="58" t="n">
        <v>14347823540.9574</v>
      </c>
      <c r="AD25" s="58" t="n">
        <v>11130961319.1953</v>
      </c>
      <c r="AE25" s="58" t="n">
        <v>6855489170.15793</v>
      </c>
      <c r="AF25" s="58" t="n">
        <v>1160647491.93565</v>
      </c>
      <c r="AG25" s="58" t="n">
        <v>8506292191.13106</v>
      </c>
      <c r="AH25" s="58" t="n">
        <v>4546169041.89102</v>
      </c>
      <c r="AI25" s="58" t="n">
        <v>1578098878.04004</v>
      </c>
      <c r="AJ25" s="58" t="n">
        <v>2154631964.28973</v>
      </c>
      <c r="AK25" s="58" t="n">
        <v>4916760481.71637</v>
      </c>
      <c r="AL25" s="58" t="n">
        <v>877073688.397079</v>
      </c>
      <c r="AM25" s="58" t="n">
        <v>1039083214.83595</v>
      </c>
      <c r="AN25" s="58" t="n">
        <v>890083254.945149</v>
      </c>
      <c r="AO25" s="58" t="n">
        <v>902878503.120584</v>
      </c>
      <c r="AP25" s="58" t="n">
        <v>1397886258.68569</v>
      </c>
      <c r="AQ25" s="58" t="n">
        <v>24128.2435797438</v>
      </c>
      <c r="AR25" s="58" t="n">
        <v>59684.9236466806</v>
      </c>
      <c r="AS25" s="58" t="n">
        <v>11573.9072704938</v>
      </c>
      <c r="AT25" s="58" t="n">
        <v>11188.817598517</v>
      </c>
      <c r="AU25" s="58" t="n">
        <v>0</v>
      </c>
      <c r="AV25" s="58" t="n">
        <v>-29324.9492</v>
      </c>
      <c r="AW25" s="58" t="n">
        <v>9739.88670259903</v>
      </c>
      <c r="AX25" s="58"/>
    </row>
    <row r="26">
      <c r="A26" t="str">
        <f>M26</f>
      </c>
      <c r="B26" t="str">
        <f>N26</f>
      </c>
      <c r="C26" s="58" t="str">
        <f>AS26</f>
      </c>
      <c r="D26" s="58" t="str">
        <f>AV26</f>
      </c>
      <c r="E26" s="58" t="str">
        <f>AW26</f>
      </c>
      <c r="F26" s="58" t="str">
        <f>AX26</f>
      </c>
      <c r="G26" s="27" t="str">
        <f>AW26/AV26-1</f>
      </c>
      <c r="H26" s="27" t="str">
        <f>AW26/AS26-1</f>
      </c>
      <c r="I26" s="27" t="str">
        <f>AX26/AW26</f>
      </c>
      <c r="J26" s="27" t="str">
        <f>Sum(J$15:J$25)</f>
      </c>
      <c r="K26" s="27" t="str">
        <f>Sum(K$15:K$25)</f>
      </c>
      <c r="M26" s="1" t="s">
        <v>755</v>
      </c>
      <c r="N26" s="1" t="s">
        <v>756</v>
      </c>
      <c r="O26" s="58" t="str">
        <f>Sum(O16:O25)</f>
      </c>
      <c r="P26" s="58" t="str">
        <f>Sum(P16:P25)</f>
      </c>
      <c r="Q26" s="58" t="str">
        <f>Sum(Q16:Q25)</f>
      </c>
      <c r="R26" s="58" t="str">
        <f>Sum(R16:R25)</f>
      </c>
      <c r="S26" s="58" t="str">
        <f>Sum(S16:S25)</f>
      </c>
      <c r="T26" s="58" t="str">
        <f>Sum(T16:T25)</f>
      </c>
      <c r="U26" s="58" t="str">
        <f>Sum(U16:U25)</f>
      </c>
      <c r="V26" s="58" t="str">
        <f>Sum(V16:V25)</f>
      </c>
      <c r="W26" s="58" t="str">
        <f>Sum(W16:W25)</f>
      </c>
      <c r="X26" s="58" t="str">
        <f>Sum(X16:X25)</f>
      </c>
      <c r="Y26" s="58" t="str">
        <f>Sum(Y16:Y25)</f>
      </c>
      <c r="Z26" s="58" t="str">
        <f>Sum(Z16:Z25)</f>
      </c>
      <c r="AA26" s="58" t="str">
        <f>Sum(AA16:AA25)</f>
      </c>
      <c r="AB26" s="58" t="str">
        <f>Sum(AB16:AB25)</f>
      </c>
      <c r="AC26" s="58" t="str">
        <f>Sum(AC16:AC25)</f>
      </c>
      <c r="AD26" s="58" t="str">
        <f>Sum(AD16:AD25)</f>
      </c>
      <c r="AE26" s="58" t="str">
        <f>Sum(AE16:AE25)</f>
      </c>
      <c r="AF26" s="58" t="str">
        <f>Sum(AF16:AF25)</f>
      </c>
      <c r="AG26" s="58" t="str">
        <f>Sum(AG16:AG25)</f>
      </c>
      <c r="AH26" s="58" t="str">
        <f>Sum(AH16:AH25)</f>
      </c>
      <c r="AI26" s="58" t="str">
        <f>Sum(AI16:AI25)</f>
      </c>
      <c r="AJ26" s="58" t="str">
        <f>Sum(AJ16:AJ25)</f>
      </c>
      <c r="AK26" s="58" t="str">
        <f>Sum(AK16:AK25)</f>
      </c>
      <c r="AL26" s="58" t="str">
        <f>Sum(AL16:AL25)</f>
      </c>
      <c r="AM26" s="58" t="str">
        <f>Sum(AM16:AM25)</f>
      </c>
      <c r="AN26" s="58" t="str">
        <f>Sum(AN16:AN25)</f>
      </c>
      <c r="AO26" s="58" t="str">
        <f>Sum(AO16:AO25)</f>
      </c>
      <c r="AP26" s="58" t="str">
        <f>Sum(AP16:AP25)</f>
      </c>
      <c r="AQ26" s="58" t="str">
        <f>Sum(AQ16:AQ25)</f>
      </c>
      <c r="AR26" s="58" t="str">
        <f>Sum(AR16:AR25)</f>
      </c>
      <c r="AS26" s="58" t="str">
        <f>Sum(AS16:AS25)</f>
      </c>
      <c r="AT26" s="58" t="str">
        <f>Sum(AT16:AT25)</f>
      </c>
      <c r="AU26" s="58" t="str">
        <f>Sum(AU16:AU25)</f>
      </c>
      <c r="AV26" s="58" t="str">
        <f>Sum(AV16:AV25)</f>
      </c>
      <c r="AW26" s="58" t="str">
        <f>Sum(AW16:AW25)</f>
      </c>
      <c r="AX26" s="58"/>
    </row>
    <row r="27">
      <c r="E27" s="34"/>
      <c r="M27" s="1" t="str">
        <f t="shared" ref="M27:N27" si="22">M15</f>
        <v>PricingUCA.sum</v>
      </c>
      <c r="N27" s="1" t="str">
        <f t="shared" si="22"/>
        <v>PricingUCA</v>
      </c>
      <c r="O27" s="25" t="e">
        <f t="shared" ref="O27:AR27" si="23">IF(O15="","",O15/O$22)</f>
        <v>#DIV/0!</v>
      </c>
      <c r="P27" s="25" t="e">
        <f t="shared" si="23"/>
        <v>#DIV/0!</v>
      </c>
      <c r="Q27" s="25" t="e">
        <f t="shared" si="23"/>
        <v>#DIV/0!</v>
      </c>
      <c r="R27" s="25" t="e">
        <f t="shared" si="23"/>
        <v>#DIV/0!</v>
      </c>
      <c r="S27" s="25" t="e">
        <f t="shared" si="23"/>
        <v>#DIV/0!</v>
      </c>
      <c r="T27" s="25" t="e">
        <f t="shared" si="23"/>
        <v>#DIV/0!</v>
      </c>
      <c r="U27" s="25" t="e">
        <f t="shared" si="23"/>
        <v>#DIV/0!</v>
      </c>
      <c r="V27" s="25" t="e">
        <f t="shared" si="23"/>
        <v>#DIV/0!</v>
      </c>
      <c r="W27" s="25" t="e">
        <f t="shared" si="23"/>
        <v>#DIV/0!</v>
      </c>
      <c r="X27" s="25" t="e">
        <f t="shared" si="23"/>
        <v>#DIV/0!</v>
      </c>
      <c r="Y27" s="26" t="n">
        <f t="shared" si="23"/>
        <v>2.0276955511385476E-7</v>
      </c>
      <c r="Z27" s="26" t="n">
        <f t="shared" si="23"/>
        <v>1.4591073194699569E-7</v>
      </c>
      <c r="AA27" s="26" t="n">
        <f t="shared" si="23"/>
        <v>1.4458621225024537E-7</v>
      </c>
      <c r="AB27" s="26" t="n">
        <f t="shared" si="23"/>
        <v>1.3373611798394346E-7</v>
      </c>
      <c r="AC27" s="26" t="n">
        <f t="shared" si="23"/>
        <v>1.1365782005973412E-7</v>
      </c>
      <c r="AD27" s="26" t="n">
        <f t="shared" si="23"/>
        <v>6.0471684464438163E-8</v>
      </c>
      <c r="AE27" s="26" t="n">
        <f t="shared" si="23"/>
        <v>7.0725115459701748E-8</v>
      </c>
      <c r="AF27" s="26" t="n">
        <f t="shared" si="23"/>
        <v>8.178766807915121E-8</v>
      </c>
      <c r="AG27" s="26" t="n">
        <f t="shared" si="23"/>
        <v>6.378967705672308E-8</v>
      </c>
      <c r="AH27" s="26" t="n">
        <f t="shared" si="23"/>
        <v>6.0203399801713301E-8</v>
      </c>
      <c r="AI27" s="26" t="n">
        <f t="shared" si="23"/>
        <v>8.6017886296432593E-8</v>
      </c>
      <c r="AJ27" s="26" t="n">
        <f t="shared" si="23"/>
        <v>7.6827335991339821E-8</v>
      </c>
      <c r="AK27" s="26" t="n">
        <f t="shared" si="23"/>
        <v>5.6613997007131259E-8</v>
      </c>
      <c r="AL27" s="26" t="n">
        <f t="shared" si="23"/>
        <v>8.5425603519664893E-8</v>
      </c>
      <c r="AM27" s="26" t="n">
        <f t="shared" si="23"/>
        <v>1.3435397777912696E-7</v>
      </c>
      <c r="AN27" s="5" t="n">
        <f t="shared" si="23"/>
        <v>1.7934816125071013E-7</v>
      </c>
      <c r="AO27" s="26" t="n">
        <f t="shared" si="23"/>
        <v>2.2012258773142447E-7</v>
      </c>
      <c r="AP27" s="26" t="n">
        <f t="shared" si="23"/>
        <v>1.7948303718649582E-7</v>
      </c>
      <c r="AQ27" s="26" t="n">
        <f t="shared" si="23"/>
        <v>1.6117567336179344E-7</v>
      </c>
      <c r="AR27" s="26" t="n">
        <f t="shared" si="23"/>
        <v>1.7662394378622425E-7</v>
      </c>
      <c r="AS27" s="5" t="n">
        <v>2.9225036027914982E-2</v>
      </c>
      <c r="AT27" s="5"/>
      <c r="AU27" s="5" t="n">
        <v>4.4721101278303761E-2</v>
      </c>
      <c r="AV27" s="5" t="n">
        <v>8.3372486397187556E-2</v>
      </c>
    </row>
    <row r="28">
      <c r="E28" s="34"/>
      <c r="M28" s="1" t="str">
        <f t="shared" ref="M28:N28" si="24">M16</f>
        <v>Cost or Effort-Based</v>
      </c>
      <c r="N28" s="1" t="str">
        <f t="shared" si="24"/>
        <v>Other CB</v>
      </c>
      <c r="O28" s="25" t="str">
        <f t="shared" ref="O28:AR28" si="25">IF(O16="","",O16/O$22)</f>
      </c>
      <c r="P28" s="25" t="str">
        <f t="shared" si="25"/>
      </c>
      <c r="Q28" s="25" t="str">
        <f t="shared" si="25"/>
      </c>
      <c r="R28" s="25" t="str">
        <f t="shared" si="25"/>
      </c>
      <c r="S28" s="25" t="str">
        <f t="shared" si="25"/>
      </c>
      <c r="T28" s="25" t="str">
        <f t="shared" si="25"/>
      </c>
      <c r="U28" s="25" t="str">
        <f t="shared" si="25"/>
      </c>
      <c r="V28" s="25" t="str">
        <f t="shared" si="25"/>
      </c>
      <c r="W28" s="25" t="str">
        <f t="shared" si="25"/>
      </c>
      <c r="X28" s="25" t="str">
        <f t="shared" si="25"/>
      </c>
      <c r="Y28" s="26" t="n">
        <f t="shared" si="25"/>
        <v>5.7821168376724463</v>
      </c>
      <c r="Z28" s="26" t="n">
        <f t="shared" si="25"/>
        <v>4.438351388676236</v>
      </c>
      <c r="AA28" s="26" t="n">
        <f t="shared" si="25"/>
        <v>4.7959788363305815</v>
      </c>
      <c r="AB28" s="26" t="n">
        <f t="shared" si="25"/>
        <v>5.4942287583068881</v>
      </c>
      <c r="AC28" s="26" t="n">
        <f t="shared" si="25"/>
        <v>5.3843492038500091</v>
      </c>
      <c r="AD28" s="26" t="n">
        <f t="shared" si="25"/>
        <v>2.8652884459932211</v>
      </c>
      <c r="AE28" s="26" t="n">
        <f t="shared" si="25"/>
        <v>3.5091544859374251</v>
      </c>
      <c r="AF28" s="26" t="n">
        <f t="shared" si="25"/>
        <v>3.9167384726408847</v>
      </c>
      <c r="AG28" s="26" t="n">
        <f t="shared" si="25"/>
        <v>3.0048259325310713</v>
      </c>
      <c r="AH28" s="26" t="n">
        <f t="shared" si="25"/>
        <v>3.0082716743136024</v>
      </c>
      <c r="AI28" s="26" t="n">
        <f t="shared" si="25"/>
        <v>4.5865505606777361</v>
      </c>
      <c r="AJ28" s="26" t="n">
        <f t="shared" si="25"/>
        <v>4.2298777543484061</v>
      </c>
      <c r="AK28" s="26" t="n">
        <f t="shared" si="25"/>
        <v>2.9264022852577112</v>
      </c>
      <c r="AL28" s="26" t="n">
        <f t="shared" si="25"/>
        <v>4.0882860715389873</v>
      </c>
      <c r="AM28" s="26" t="n">
        <f t="shared" si="25"/>
        <v>6.3562651922493192</v>
      </c>
      <c r="AN28" s="5" t="n">
        <f t="shared" si="25"/>
        <v>8.2358512515240605</v>
      </c>
      <c r="AO28" s="26" t="n">
        <f t="shared" si="25"/>
        <v>9.8178261837998715</v>
      </c>
      <c r="AP28" s="26" t="n">
        <f t="shared" si="25"/>
        <v>8.3806739092148401</v>
      </c>
      <c r="AQ28" s="26" t="n">
        <f t="shared" si="25"/>
        <v>7.1017133748193624</v>
      </c>
      <c r="AR28" s="26" t="n">
        <f t="shared" si="25"/>
        <v>8.3576886286418226</v>
      </c>
      <c r="AS28" s="5" t="n">
        <v>9.7870501691015247E-3</v>
      </c>
      <c r="AT28" s="5"/>
      <c r="AU28" s="5" t="n">
        <v>9.0994928417074718E-3</v>
      </c>
      <c r="AV28" s="5" t="n">
        <v>2.2720717241763586E-2</v>
      </c>
    </row>
    <row r="29">
      <c r="E29" s="34"/>
      <c r="M29" s="1" t="str">
        <f t="shared" ref="M29:N29" si="26">M17</f>
        <v>Cost or Effort-Based</v>
      </c>
      <c r="N29" s="1" t="str">
        <f t="shared" si="26"/>
        <v>T&amp;M/LH/FPLOE</v>
      </c>
      <c r="O29" s="25" t="str">
        <f t="shared" ref="O29:AR29" si="27">IF(O17="","",O17/O$22)</f>
      </c>
      <c r="P29" s="25" t="str">
        <f t="shared" si="27"/>
      </c>
      <c r="Q29" s="25" t="str">
        <f t="shared" si="27"/>
      </c>
      <c r="R29" s="25" t="str">
        <f t="shared" si="27"/>
      </c>
      <c r="S29" s="25" t="str">
        <f t="shared" si="27"/>
      </c>
      <c r="T29" s="25" t="str">
        <f t="shared" si="27"/>
      </c>
      <c r="U29" s="25" t="str">
        <f t="shared" si="27"/>
      </c>
      <c r="V29" s="25" t="str">
        <f t="shared" si="27"/>
      </c>
      <c r="W29" s="25" t="str">
        <f t="shared" si="27"/>
      </c>
      <c r="X29" s="25" t="str">
        <f t="shared" si="27"/>
      </c>
      <c r="Y29" s="26" t="n">
        <f t="shared" si="27"/>
        <v>0.88152206677296674</v>
      </c>
      <c r="Z29" s="26" t="n">
        <f t="shared" si="27"/>
        <v>0.58226892427774568</v>
      </c>
      <c r="AA29" s="26" t="n">
        <f t="shared" si="27"/>
        <v>0.71674381623742944</v>
      </c>
      <c r="AB29" s="26" t="n">
        <f t="shared" si="27"/>
        <v>0.86471996861940281</v>
      </c>
      <c r="AC29" s="26" t="n">
        <f t="shared" si="27"/>
        <v>0.86622309435487299</v>
      </c>
      <c r="AD29" s="26" t="n">
        <f t="shared" si="27"/>
        <v>0.52091124357846796</v>
      </c>
      <c r="AE29" s="26" t="n">
        <f t="shared" si="27"/>
        <v>0.72705772218124365</v>
      </c>
      <c r="AF29" s="26" t="n">
        <f t="shared" si="27"/>
        <v>0.89473656613213637</v>
      </c>
      <c r="AG29" s="26" t="n">
        <f t="shared" si="27"/>
        <v>0.76454320993425307</v>
      </c>
      <c r="AH29" s="26" t="n">
        <f t="shared" si="27"/>
        <v>0.67356694310146015</v>
      </c>
      <c r="AI29" s="26" t="n">
        <f t="shared" si="27"/>
        <v>0.93611482804723423</v>
      </c>
      <c r="AJ29" s="26" t="n">
        <f t="shared" si="27"/>
        <v>0.58079657262678241</v>
      </c>
      <c r="AK29" s="26" t="n">
        <f t="shared" si="27"/>
        <v>0.30770062140486537</v>
      </c>
      <c r="AL29" s="26" t="n">
        <f t="shared" si="27"/>
        <v>0.2699297941874268</v>
      </c>
      <c r="AM29" s="26" t="n">
        <f t="shared" si="27"/>
        <v>0.25213747065512815</v>
      </c>
      <c r="AN29" s="42" t="n">
        <f t="shared" si="27"/>
        <v>0.28890603441561558</v>
      </c>
      <c r="AO29" s="26" t="n">
        <f t="shared" si="27"/>
        <v>0.39013468392262218</v>
      </c>
      <c r="AP29" s="26" t="n">
        <f t="shared" si="27"/>
        <v>0.34302025064204933</v>
      </c>
      <c r="AQ29" s="26" t="n">
        <f t="shared" si="27"/>
        <v>0.43907994966134661</v>
      </c>
      <c r="AR29" s="26" t="n">
        <f t="shared" si="27"/>
        <v>0.43848210232297868</v>
      </c>
      <c r="AS29" s="5" t="n">
        <v>0.13847867628274169</v>
      </c>
      <c r="AT29" s="5"/>
      <c r="AU29" s="42" t="n">
        <v>0.13462408529208586</v>
      </c>
      <c r="AV29" s="42" t="n">
        <v>0.36149752184691758</v>
      </c>
    </row>
    <row r="30">
      <c r="E30" s="34"/>
      <c r="M30" s="1" t="str">
        <f t="shared" ref="M30:N30" si="28">M18</f>
        <v>Crosscutting</v>
      </c>
      <c r="N30" s="1" t="str">
        <f t="shared" si="28"/>
        <v>Combination or Other</v>
      </c>
      <c r="O30" s="25" t="str">
        <f t="shared" ref="O30:AR30" si="29">IF(O18="","",O18/O$22)</f>
      </c>
      <c r="P30" s="25" t="str">
        <f t="shared" si="29"/>
      </c>
      <c r="Q30" s="25" t="str">
        <f t="shared" si="29"/>
      </c>
      <c r="R30" s="25" t="str">
        <f t="shared" si="29"/>
      </c>
      <c r="S30" s="25" t="str">
        <f t="shared" si="29"/>
      </c>
      <c r="T30" s="25" t="str">
        <f t="shared" si="29"/>
      </c>
      <c r="U30" s="25" t="str">
        <f t="shared" si="29"/>
      </c>
      <c r="V30" s="25" t="str">
        <f t="shared" si="29"/>
      </c>
      <c r="W30" s="25" t="str">
        <f t="shared" si="29"/>
      </c>
      <c r="X30" s="25" t="str">
        <f t="shared" si="29"/>
      </c>
      <c r="Y30" s="26" t="n">
        <f t="shared" si="29"/>
        <v>8.9051645407162833E-4</v>
      </c>
      <c r="Z30" s="26" t="n">
        <f t="shared" si="29"/>
        <v>2.4689169275032539E-2</v>
      </c>
      <c r="AA30" s="26" t="n">
        <f t="shared" si="29"/>
        <v>7.6989045724145978E-3</v>
      </c>
      <c r="AB30" s="26" t="n">
        <f t="shared" si="29"/>
        <v>2.1445057009891442E-2</v>
      </c>
      <c r="AC30" s="26" t="n">
        <f t="shared" si="29"/>
        <v>4.3463746393493312E-2</v>
      </c>
      <c r="AD30" s="26" t="n">
        <f t="shared" si="29"/>
        <v>4.7161673398185965E-2</v>
      </c>
      <c r="AE30" s="26" t="n">
        <f t="shared" si="29"/>
        <v>0.19560435753199207</v>
      </c>
      <c r="AF30" s="26" t="n">
        <f t="shared" si="29"/>
        <v>1.0945354112515537</v>
      </c>
      <c r="AG30" s="26" t="n">
        <f t="shared" si="29"/>
        <v>1.192679017887271</v>
      </c>
      <c r="AH30" s="26" t="n">
        <f t="shared" si="29"/>
        <v>1.3917068741077101</v>
      </c>
      <c r="AI30" s="26" t="n">
        <f t="shared" si="29"/>
        <v>3.3100972518920579E-2</v>
      </c>
      <c r="AJ30" s="26" t="n">
        <f t="shared" si="29"/>
        <v>1.2045179119654201E-2</v>
      </c>
      <c r="AK30" s="26" t="n">
        <f t="shared" si="29"/>
        <v>-1.1040163751944666E-4</v>
      </c>
      <c r="AL30" s="26" t="n">
        <f t="shared" si="29"/>
        <v>-1.575498101133875E-3</v>
      </c>
      <c r="AM30" s="26" t="n">
        <f t="shared" si="29"/>
        <v>-2.3892672013752126E-3</v>
      </c>
      <c r="AN30" s="5" t="n">
        <f t="shared" si="29"/>
        <v>2.0762662938008734E-5</v>
      </c>
      <c r="AO30" s="26" t="n">
        <f t="shared" si="29"/>
        <v>0</v>
      </c>
      <c r="AP30" s="26" t="n">
        <f t="shared" si="29"/>
        <v>0</v>
      </c>
      <c r="AQ30" s="26" t="n">
        <f t="shared" si="29"/>
        <v>0</v>
      </c>
      <c r="AR30" s="26" t="n">
        <f t="shared" si="29"/>
        <v>0</v>
      </c>
      <c r="AS30" s="5" t="n">
        <v>0.21317511574032419</v>
      </c>
      <c r="AT30" s="5"/>
      <c r="AU30" s="5" t="n">
        <v>0.21150550290182157</v>
      </c>
      <c r="AV30" s="5" t="n">
        <v>0.4317057603215777</v>
      </c>
    </row>
    <row r="31">
      <c r="E31" s="34"/>
      <c r="M31" s="1" t="str">
        <f t="shared" ref="M31:N31" si="30">M19</f>
        <v>Crosscutting</v>
      </c>
      <c r="N31" s="1" t="str">
        <f t="shared" si="30"/>
        <v>UCA</v>
      </c>
      <c r="O31" s="25" t="str">
        <f t="shared" ref="O31:AR31" si="31">IF(O19="","",O19/O$22)</f>
      </c>
      <c r="P31" s="25" t="str">
        <f t="shared" si="31"/>
      </c>
      <c r="Q31" s="25" t="str">
        <f t="shared" si="31"/>
      </c>
      <c r="R31" s="25" t="str">
        <f t="shared" si="31"/>
      </c>
      <c r="S31" s="25" t="str">
        <f t="shared" si="31"/>
      </c>
      <c r="T31" s="25" t="str">
        <f t="shared" si="31"/>
      </c>
      <c r="U31" s="25" t="str">
        <f t="shared" si="31"/>
      </c>
      <c r="V31" s="25" t="str">
        <f t="shared" si="31"/>
      </c>
      <c r="W31" s="25" t="str">
        <f t="shared" si="31"/>
      </c>
      <c r="X31" s="25" t="str">
        <f t="shared" si="31"/>
      </c>
      <c r="Y31" s="26" t="n">
        <f t="shared" si="31"/>
        <v>1.5641842564759849</v>
      </c>
      <c r="Z31" s="26" t="n">
        <f t="shared" si="31"/>
        <v>1.2519619785453238</v>
      </c>
      <c r="AA31" s="26" t="n">
        <f t="shared" si="31"/>
        <v>1.1019323279956195</v>
      </c>
      <c r="AB31" s="26" t="n">
        <f t="shared" si="31"/>
        <v>1.0835515211105351</v>
      </c>
      <c r="AC31" s="26" t="n">
        <f t="shared" si="31"/>
        <v>1.0504263639802993</v>
      </c>
      <c r="AD31" s="26" t="n">
        <f t="shared" si="31"/>
        <v>0.57819349696364408</v>
      </c>
      <c r="AE31" s="26" t="n">
        <f t="shared" si="31"/>
        <v>0.82785337809792836</v>
      </c>
      <c r="AF31" s="26" t="n">
        <f t="shared" si="31"/>
        <v>1.17698897577956</v>
      </c>
      <c r="AG31" s="26" t="n">
        <f t="shared" si="31"/>
        <v>0.76571075527131505</v>
      </c>
      <c r="AH31" s="26" t="n">
        <f t="shared" si="31"/>
        <v>0.68391538338488289</v>
      </c>
      <c r="AI31" s="26" t="n">
        <f t="shared" si="31"/>
        <v>1.3626373855564913</v>
      </c>
      <c r="AJ31" s="26" t="n">
        <f t="shared" si="31"/>
        <v>0.75708401538568026</v>
      </c>
      <c r="AK31" s="26" t="n">
        <f t="shared" si="31"/>
        <v>0.86065858718500055</v>
      </c>
      <c r="AL31" s="26" t="n">
        <f t="shared" si="31"/>
        <v>0.89412682299212598</v>
      </c>
      <c r="AM31" s="26" t="n">
        <f t="shared" si="31"/>
        <v>0.69565662087533031</v>
      </c>
      <c r="AN31" s="5" t="n">
        <f t="shared" si="31"/>
        <v>0.93963827676107214</v>
      </c>
      <c r="AO31" s="26" t="n">
        <f t="shared" si="31"/>
        <v>3.4828732571959011</v>
      </c>
      <c r="AP31" s="26" t="n">
        <f t="shared" si="31"/>
        <v>4.0751821920391471</v>
      </c>
      <c r="AQ31" s="26" t="n">
        <f t="shared" si="31"/>
        <v>3.6850214449534162</v>
      </c>
      <c r="AR31" s="26" t="n">
        <f t="shared" si="31"/>
        <v>3.2534610502004586</v>
      </c>
      <c r="AS31" s="5" t="n">
        <v>6.0831398353415084E-2</v>
      </c>
      <c r="AT31" s="5"/>
      <c r="AU31" s="42" t="n">
        <v>6.6151404484831144E-2</v>
      </c>
      <c r="AV31" s="42" t="n">
        <v>0.15204800818359093</v>
      </c>
    </row>
    <row r="32">
      <c r="E32" s="34"/>
      <c r="M32" s="1" t="str">
        <f t="shared" ref="M32:N33" si="32">M20</f>
        <v>Crosscutting</v>
      </c>
      <c r="N32" s="1" t="n">
        <f t="shared" si="32"/>
        <v>0</v>
      </c>
      <c r="O32" s="25" t="e">
        <f t="shared" ref="O32:AR33" si="33">IF(O20="","",O20/O$22)</f>
        <v>#DIV/0!</v>
      </c>
      <c r="P32" s="25" t="e">
        <f t="shared" si="33"/>
        <v>#DIV/0!</v>
      </c>
      <c r="Q32" s="25" t="e">
        <f t="shared" si="33"/>
        <v>#DIV/0!</v>
      </c>
      <c r="R32" s="25" t="e">
        <f t="shared" si="33"/>
        <v>#DIV/0!</v>
      </c>
      <c r="S32" s="25" t="e">
        <f t="shared" si="33"/>
        <v>#DIV/0!</v>
      </c>
      <c r="T32" s="25" t="e">
        <f t="shared" si="33"/>
        <v>#DIV/0!</v>
      </c>
      <c r="U32" s="25" t="e">
        <f t="shared" si="33"/>
        <v>#DIV/0!</v>
      </c>
      <c r="V32" s="25" t="e">
        <f t="shared" si="33"/>
        <v>#DIV/0!</v>
      </c>
      <c r="W32" s="25" t="e">
        <f t="shared" si="33"/>
        <v>#DIV/0!</v>
      </c>
      <c r="X32" s="25" t="e">
        <f t="shared" si="33"/>
        <v>#DIV/0!</v>
      </c>
      <c r="Y32" s="26" t="n">
        <f t="shared" si="33"/>
        <v>2.0912490742473184</v>
      </c>
      <c r="Z32" s="26" t="n">
        <f t="shared" si="33"/>
        <v>0.76820723572474914</v>
      </c>
      <c r="AA32" s="26" t="n">
        <f t="shared" si="33"/>
        <v>0.9931426363028043</v>
      </c>
      <c r="AB32" s="26" t="n">
        <f t="shared" si="33"/>
        <v>0.96174308864204738</v>
      </c>
      <c r="AC32" s="26" t="n">
        <f t="shared" si="33"/>
        <v>0.81374368576195277</v>
      </c>
      <c r="AD32" s="26" t="n">
        <f t="shared" si="33"/>
        <v>0.33571470358116928</v>
      </c>
      <c r="AE32" s="26" t="n">
        <f t="shared" si="33"/>
        <v>0.24170252397415479</v>
      </c>
      <c r="AF32" s="26" t="n">
        <f t="shared" si="33"/>
        <v>4.7297783670818279E-2</v>
      </c>
      <c r="AG32" s="26" t="n">
        <f t="shared" si="33"/>
        <v>0.27022591226213927</v>
      </c>
      <c r="AH32" s="26" t="n">
        <f t="shared" si="33"/>
        <v>0.13623436157050123</v>
      </c>
      <c r="AI32" s="26" t="n">
        <f t="shared" si="33"/>
        <v>6.7534691470535327E-2</v>
      </c>
      <c r="AJ32" s="26" t="n">
        <f t="shared" si="33"/>
        <v>8.2314586702221582E-2</v>
      </c>
      <c r="AK32" s="26" t="n">
        <f t="shared" si="33"/>
        <v>0.13834863975977724</v>
      </c>
      <c r="AL32" s="26" t="n">
        <f t="shared" si="33"/>
        <v>3.7220342355955782E-2</v>
      </c>
      <c r="AM32" s="26" t="n">
        <f t="shared" si="33"/>
        <v>6.9317260753094856E-2</v>
      </c>
      <c r="AN32" s="5" t="n">
        <f t="shared" si="33"/>
        <v>7.9223223391791317E-2</v>
      </c>
      <c r="AO32" s="26" t="n">
        <f t="shared" si="33"/>
        <v>9.8583309778758912E-2</v>
      </c>
      <c r="AP32" s="26" t="n">
        <f t="shared" si="33"/>
        <v>0.12439111122963568</v>
      </c>
      <c r="AQ32" s="26" t="n">
        <f t="shared" si="33"/>
        <v>1.9270990614482541E-6</v>
      </c>
      <c r="AR32" s="26" t="n">
        <f t="shared" si="33"/>
        <v>5.2212910346985648E-6</v>
      </c>
      <c r="AS32" s="5" t="n">
        <v>0</v>
      </c>
      <c r="AT32" s="5"/>
      <c r="AU32" s="42" t="n">
        <v>1.1285383860242959E-6</v>
      </c>
      <c r="AV32" s="42"/>
    </row>
    <row r="33">
      <c r="E33" s="34"/>
      <c r="M33" s="1" t="str">
        <f t="shared" si="32"/>
        <v>Fixed-Price</v>
      </c>
      <c r="N33" s="1" t="str">
        <f t="shared" si="32"/>
        <v>FFP</v>
      </c>
      <c r="O33" s="25" t="str">
        <f t="shared" si="33"/>
      </c>
      <c r="P33" s="25" t="str">
        <f t="shared" si="33"/>
      </c>
      <c r="Q33" s="25" t="str">
        <f t="shared" si="33"/>
      </c>
      <c r="R33" s="25" t="str">
        <f t="shared" si="33"/>
      </c>
      <c r="S33" s="25" t="str">
        <f t="shared" si="33"/>
      </c>
      <c r="T33" s="25" t="str">
        <f t="shared" si="33"/>
      </c>
      <c r="U33" s="25" t="str">
        <f t="shared" si="33"/>
      </c>
      <c r="V33" s="25" t="str">
        <f t="shared" si="33"/>
      </c>
      <c r="W33" s="25" t="str">
        <f t="shared" si="33"/>
      </c>
      <c r="X33" s="25" t="str">
        <f t="shared" si="33"/>
      </c>
      <c r="Y33" s="26" t="n">
        <f t="shared" si="33"/>
        <v>10.087060073862521</v>
      </c>
      <c r="Z33" s="26" t="n">
        <f t="shared" si="33"/>
        <v>8.1422840173893007</v>
      </c>
      <c r="AA33" s="26" t="n">
        <f t="shared" si="33"/>
        <v>9.8235215303697725</v>
      </c>
      <c r="AB33" s="26" t="n">
        <f t="shared" si="33"/>
        <v>11.559265900200186</v>
      </c>
      <c r="AC33" s="26" t="n">
        <f t="shared" si="33"/>
        <v>9.6485688693035172</v>
      </c>
      <c r="AD33" s="26" t="n">
        <f t="shared" si="33"/>
        <v>5.801175939184219</v>
      </c>
      <c r="AE33" s="26" t="n">
        <f t="shared" si="33"/>
        <v>7.4702903050947915</v>
      </c>
      <c r="AF33" s="26" t="n">
        <f t="shared" si="33"/>
        <v>9.6263377379835671</v>
      </c>
      <c r="AG33" s="26" t="n">
        <f t="shared" si="33"/>
        <v>8.5340754249078508</v>
      </c>
      <c r="AH33" s="26" t="n">
        <f t="shared" si="33"/>
        <v>7.1967741040476927</v>
      </c>
      <c r="AI33" s="26" t="n">
        <f t="shared" si="33"/>
        <v>11.126007165122758</v>
      </c>
      <c r="AJ33" s="26" t="n">
        <f t="shared" si="33"/>
        <v>9.4541259208433299</v>
      </c>
      <c r="AK33" s="26" t="n">
        <f t="shared" si="33"/>
        <v>6.359717474436529</v>
      </c>
      <c r="AL33" s="26" t="n">
        <f t="shared" si="33"/>
        <v>8.0131735816250593</v>
      </c>
      <c r="AM33" s="26" t="n">
        <f t="shared" si="33"/>
        <v>12.293277698137006</v>
      </c>
      <c r="AN33" s="5" t="n">
        <f t="shared" si="33"/>
        <v>15.751257885185055</v>
      </c>
      <c r="AO33" s="26" t="n">
        <f t="shared" si="33"/>
        <v>20.476201815736584</v>
      </c>
      <c r="AP33" s="26" t="n">
        <f t="shared" si="33"/>
        <v>17.016791377490705</v>
      </c>
      <c r="AQ33" s="26" t="n">
        <f t="shared" si="33"/>
        <v>17.083250314350593</v>
      </c>
      <c r="AR33" s="26" t="n">
        <f t="shared" si="33"/>
        <v>19.843639078999008</v>
      </c>
      <c r="AS33" s="5" t="n">
        <v>2.5849627284423734E-8</v>
      </c>
      <c r="AT33" s="5"/>
      <c r="AU33" s="42" t="n">
        <v>0</v>
      </c>
      <c r="AV33" s="42" t="n">
        <v>-1.3576331029121131E-7</v>
      </c>
    </row>
    <row r="34">
      <c r="E34" s="34"/>
      <c r="N34" s="34" t="s">
        <v>40</v>
      </c>
      <c r="O34" s="26" t="e">
        <f t="shared" ref="O34:Z34" si="34">IF(SUM(O26:O33)=1,1,FALSE)</f>
        <v>#DIV/0!</v>
      </c>
      <c r="P34" s="26" t="e">
        <f t="shared" si="34"/>
        <v>#DIV/0!</v>
      </c>
      <c r="Q34" s="26" t="e">
        <f t="shared" si="34"/>
        <v>#DIV/0!</v>
      </c>
      <c r="R34" s="26" t="e">
        <f t="shared" si="34"/>
        <v>#DIV/0!</v>
      </c>
      <c r="S34" s="26" t="e">
        <f t="shared" si="34"/>
        <v>#DIV/0!</v>
      </c>
      <c r="T34" s="26" t="e">
        <f t="shared" si="34"/>
        <v>#DIV/0!</v>
      </c>
      <c r="U34" s="26" t="e">
        <f t="shared" si="34"/>
        <v>#DIV/0!</v>
      </c>
      <c r="V34" s="26" t="e">
        <f t="shared" si="34"/>
        <v>#DIV/0!</v>
      </c>
      <c r="W34" s="26" t="e">
        <f t="shared" si="34"/>
        <v>#DIV/0!</v>
      </c>
      <c r="X34" s="26" t="e">
        <f t="shared" si="34"/>
        <v>#DIV/0!</v>
      </c>
      <c r="Y34" s="26" t="b">
        <f t="shared" si="34"/>
        <v>0</v>
      </c>
      <c r="Z34" s="26" t="b">
        <f t="shared" si="34"/>
        <v>0</v>
      </c>
      <c r="AA34" s="26" t="b">
        <f t="shared" ref="AA34:AS34" si="35">SUM(AA26:AA33)=1</f>
        <v>0</v>
      </c>
      <c r="AB34" s="26" t="b">
        <f t="shared" si="35"/>
        <v>0</v>
      </c>
      <c r="AC34" s="26" t="b">
        <f t="shared" si="35"/>
        <v>0</v>
      </c>
      <c r="AD34" s="26" t="b">
        <f t="shared" si="35"/>
        <v>0</v>
      </c>
      <c r="AE34" s="26" t="b">
        <f t="shared" si="35"/>
        <v>0</v>
      </c>
      <c r="AF34" s="26" t="b">
        <f t="shared" si="35"/>
        <v>0</v>
      </c>
      <c r="AG34" s="26" t="b">
        <f t="shared" si="35"/>
        <v>0</v>
      </c>
      <c r="AH34" s="26" t="b">
        <f t="shared" si="35"/>
        <v>0</v>
      </c>
      <c r="AI34" s="26" t="b">
        <f t="shared" si="35"/>
        <v>0</v>
      </c>
      <c r="AJ34" s="26" t="b">
        <f t="shared" si="35"/>
        <v>0</v>
      </c>
      <c r="AK34" s="26" t="b">
        <f t="shared" si="35"/>
        <v>0</v>
      </c>
      <c r="AL34" s="26" t="b">
        <f t="shared" si="35"/>
        <v>0</v>
      </c>
      <c r="AM34" s="26" t="b">
        <f t="shared" si="35"/>
        <v>0</v>
      </c>
      <c r="AN34" s="26" t="b">
        <f t="shared" si="35"/>
        <v>0</v>
      </c>
      <c r="AO34" s="26" t="b">
        <f t="shared" si="35"/>
        <v>0</v>
      </c>
      <c r="AP34" s="26" t="b">
        <f t="shared" si="35"/>
        <v>0</v>
      </c>
      <c r="AQ34" s="26" t="b">
        <f t="shared" si="35"/>
        <v>0</v>
      </c>
      <c r="AR34" s="26" t="b">
        <f t="shared" si="35"/>
        <v>0</v>
      </c>
      <c r="AS34" s="26" t="b">
        <f t="shared" si="35"/>
        <v>0</v>
      </c>
      <c r="AT34" s="26"/>
      <c r="AU34" s="26" t="b">
        <f>SUM(AU26:AU33)=1</f>
        <v>0</v>
      </c>
      <c r="AV34" s="26" t="b">
        <f>SUM(AV26:AV33)=1</f>
        <v>0</v>
      </c>
    </row>
  </sheetData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5" sqref="A25:B34"/>
    </sheetView>
  </sheetViews>
  <sheetFormatPr defaultRowHeight="15.0" baseColWidth="10"/>
  <cols>
    <col min="1" max="1" width="18.7109375" hidden="0" customWidth="1"/>
    <col min="2" max="2" width="28.42578125" hidden="0" customWidth="1"/>
    <col min="3" max="3" width="18.85546875" hidden="0" customWidth="1"/>
    <col min="4" max="4" width="18" hidden="0" customWidth="1"/>
    <col min="5" max="5" width="19" hidden="0" customWidth="1"/>
    <col min="6" max="6" width="19" hidden="0" customWidth="1"/>
    <col min="7" max="7" width="19" hidden="0" customWidth="1"/>
    <col min="8" max="8" width="19" hidden="0" customWidth="1"/>
    <col min="9" max="9" width="19" hidden="0" customWidth="1"/>
    <col min="10" max="10" width="19" hidden="0" customWidth="1"/>
    <col min="11" max="11" width="19" hidden="0" customWidth="1"/>
    <col min="12" max="12" width="19" hidden="1" customWidth="1"/>
    <col min="13" max="13" width="19" hidden="1" customWidth="1"/>
    <col min="14" max="14" width="19" hidden="1" customWidth="1"/>
    <col min="15" max="15" width="19" hidden="1" customWidth="1"/>
    <col min="16" max="16" width="19" hidden="1" customWidth="1"/>
    <col min="17" max="17" width="19" hidden="1" customWidth="1"/>
    <col min="18" max="18" width="19" hidden="1" customWidth="1"/>
    <col min="19" max="19" width="19" hidden="1" customWidth="1"/>
    <col min="20" max="20" width="19" hidden="1" customWidth="1"/>
    <col min="21" max="21" width="19" hidden="1" customWidth="1"/>
    <col min="22" max="22" width="19" hidden="0" customWidth="1"/>
    <col min="23" max="23" width="19" hidden="0" customWidth="1"/>
    <col min="24" max="24" width="19" hidden="0" customWidth="1"/>
    <col min="29" max="29" width="14.85546875" hidden="0" customWidth="1"/>
  </cols>
  <sheetData>
    <row r="1">
      <c r="A1" s="38" t="str">
        <f>N1</f>
      </c>
      <c r="B1" t="str">
        <f>O1</f>
      </c>
      <c r="J1" t="s">
        <v>73</v>
      </c>
      <c r="K1" s="1" t="s">
        <v>74</v>
      </c>
      <c r="L1" s="1" t="s">
        <v>0</v>
      </c>
      <c r="M1" s="1" t="s">
        <v>1</v>
      </c>
      <c r="N1" s="1" t="s">
        <v>848</v>
      </c>
      <c r="O1" s="1" t="s">
        <v>849</v>
      </c>
      <c r="P1" s="1" t="s">
        <v>758</v>
      </c>
      <c r="Q1" s="1" t="s">
        <v>759</v>
      </c>
      <c r="R1" s="1" t="s">
        <v>760</v>
      </c>
      <c r="S1" s="1" t="s">
        <v>761</v>
      </c>
      <c r="T1" s="1" t="s">
        <v>762</v>
      </c>
      <c r="U1" s="1" t="s">
        <v>763</v>
      </c>
      <c r="V1" s="1" t="s">
        <v>764</v>
      </c>
      <c r="W1" s="1" t="s">
        <v>765</v>
      </c>
      <c r="X1" s="1" t="s">
        <v>766</v>
      </c>
      <c r="Y1" s="1" t="s">
        <v>767</v>
      </c>
      <c r="Z1" s="1" t="s">
        <v>768</v>
      </c>
      <c r="AA1" s="1" t="s">
        <v>769</v>
      </c>
      <c r="AB1" s="1" t="s">
        <v>770</v>
      </c>
      <c r="AC1" s="1" t="s">
        <v>771</v>
      </c>
      <c r="AD1" s="1" t="s">
        <v>772</v>
      </c>
      <c r="AE1" s="1" t="s">
        <v>773</v>
      </c>
      <c r="AF1" s="1" t="s">
        <v>774</v>
      </c>
      <c r="AG1" s="1" t="s">
        <v>775</v>
      </c>
      <c r="AH1" s="1" t="s">
        <v>776</v>
      </c>
      <c r="AI1" s="1" t="s">
        <v>777</v>
      </c>
      <c r="AJ1" s="1" t="s">
        <v>778</v>
      </c>
      <c r="AK1" s="1" t="s">
        <v>779</v>
      </c>
      <c r="AL1" s="1" t="s">
        <v>780</v>
      </c>
      <c r="AM1" s="1" t="s">
        <v>781</v>
      </c>
      <c r="AN1" s="1" t="s">
        <v>782</v>
      </c>
      <c r="AO1" s="1" t="s">
        <v>737</v>
      </c>
      <c r="AP1" s="1" t="s">
        <v>738</v>
      </c>
      <c r="AQ1" s="1" t="s">
        <v>739</v>
      </c>
      <c r="AR1" s="1" t="s">
        <v>740</v>
      </c>
      <c r="AS1" s="1" t="s">
        <v>741</v>
      </c>
      <c r="AT1" t="s">
        <v>742</v>
      </c>
      <c r="AU1" t="s">
        <v>743</v>
      </c>
      <c r="AV1" t="s">
        <v>744</v>
      </c>
      <c r="AW1" t="s">
        <v>745</v>
      </c>
      <c r="AX1" t="s">
        <v>786</v>
      </c>
      <c r="AY1" t="s">
        <v>818</v>
      </c>
    </row>
    <row r="2">
      <c r="A2" s="24" t="str">
        <f>N2</f>
      </c>
      <c r="B2" s="24" t="str">
        <f>O2</f>
      </c>
      <c r="J2" t="s">
        <v>75</v>
      </c>
      <c r="K2" s="1" t="s">
        <v>76</v>
      </c>
      <c r="L2" s="1"/>
      <c r="M2" s="3"/>
      <c r="N2" s="3" t="s">
        <v>850</v>
      </c>
      <c r="O2" s="3" t="s">
        <v>851</v>
      </c>
      <c r="P2" s="60" t="n">
        <v>1617397217.09</v>
      </c>
      <c r="Q2" s="60" t="n">
        <v>591638000</v>
      </c>
      <c r="R2" s="60" t="n">
        <v>1121663019</v>
      </c>
      <c r="S2" s="60" t="n">
        <v>1426651000</v>
      </c>
      <c r="T2" s="60" t="n">
        <v>1284642413.16</v>
      </c>
      <c r="U2" s="60" t="n">
        <v>1385784244</v>
      </c>
      <c r="V2" s="60" t="n">
        <v>1764065608</v>
      </c>
      <c r="W2" s="60" t="n">
        <v>18684758014.2</v>
      </c>
      <c r="X2" s="60" t="n">
        <v>17203407340.02</v>
      </c>
      <c r="Y2" s="60" t="n">
        <v>17595249020.63</v>
      </c>
      <c r="Z2" s="60" t="n">
        <v>78898892666.3762</v>
      </c>
      <c r="AA2" s="60" t="n">
        <v>83459809042.27</v>
      </c>
      <c r="AB2" s="60" t="n">
        <v>96184102122.95</v>
      </c>
      <c r="AC2" s="60" t="n">
        <v>111039666706.92</v>
      </c>
      <c r="AD2" s="60" t="n">
        <v>111716108682.76</v>
      </c>
      <c r="AE2" s="60" t="n">
        <v>118072163375.23</v>
      </c>
      <c r="AF2" s="60" t="n">
        <v>134321973814.2</v>
      </c>
      <c r="AG2" s="60" t="n">
        <v>149059616114.44</v>
      </c>
      <c r="AH2" s="60" t="n">
        <v>168038012536.1</v>
      </c>
      <c r="AI2" s="60" t="n">
        <v>170071876295.54</v>
      </c>
      <c r="AJ2" s="60" t="n">
        <v>154817164753.498</v>
      </c>
      <c r="AK2" s="60" t="n">
        <v>167512790114.218</v>
      </c>
      <c r="AL2" s="60" t="n">
        <v>165092553926.041</v>
      </c>
      <c r="AM2" s="60" t="n">
        <v>153978584460.013</v>
      </c>
      <c r="AN2" s="60" t="n">
        <v>137460653134.7</v>
      </c>
      <c r="AO2" s="60" t="n">
        <v>135851554990.028</v>
      </c>
      <c r="AP2" s="60" t="n">
        <v>152537002811.594</v>
      </c>
      <c r="AQ2" s="60" t="n">
        <v>162062606193.507</v>
      </c>
      <c r="AR2" s="60" t="n">
        <v>166257191591.97</v>
      </c>
      <c r="AS2" s="60" t="n">
        <v>183537359988.7</v>
      </c>
      <c r="AT2" s="60" t="n">
        <v>210766919619.07</v>
      </c>
      <c r="AU2" s="60" t="n">
        <v>186631116371.25</v>
      </c>
      <c r="AV2" s="60" t="n">
        <v>194998480034.84</v>
      </c>
      <c r="AW2" s="60" t="n">
        <v>204299549898.77</v>
      </c>
      <c r="AX2" s="60" t="n">
        <v>179801352080.13</v>
      </c>
      <c r="AY2" s="60" t="n">
        <v>89172740210.65</v>
      </c>
      <c r="AZ2" s="60"/>
    </row>
    <row r="3">
      <c r="A3" s="24" t="str">
        <f>N3</f>
      </c>
      <c r="B3" s="24" t="str">
        <f>O3</f>
      </c>
      <c r="J3" t="s">
        <v>75</v>
      </c>
      <c r="K3" s="1" t="s">
        <v>77</v>
      </c>
      <c r="L3" s="1"/>
      <c r="M3" s="3"/>
      <c r="N3" s="3" t="s">
        <v>850</v>
      </c>
      <c r="O3" s="3" t="s">
        <v>852</v>
      </c>
      <c r="P3" s="60" t="n">
        <v>334561000</v>
      </c>
      <c r="Q3" s="60" t="n">
        <v>327016000</v>
      </c>
      <c r="R3" s="60" t="n">
        <v>340422000</v>
      </c>
      <c r="S3" s="60" t="n">
        <v>164957000</v>
      </c>
      <c r="T3" s="60" t="n">
        <v>412177000</v>
      </c>
      <c r="U3" s="60" t="n">
        <v>280402000</v>
      </c>
      <c r="V3" s="60" t="n">
        <v>231234338</v>
      </c>
      <c r="W3" s="60" t="n">
        <v>104495809</v>
      </c>
      <c r="X3" s="60" t="n">
        <v>590698350</v>
      </c>
      <c r="Y3" s="60" t="n">
        <v>968841968</v>
      </c>
      <c r="Z3" s="60" t="n">
        <v>2505504072.0507</v>
      </c>
      <c r="AA3" s="60" t="n">
        <v>2920163760.81</v>
      </c>
      <c r="AB3" s="60" t="n">
        <v>3769963481.63</v>
      </c>
      <c r="AC3" s="60" t="n">
        <v>5521714851.96</v>
      </c>
      <c r="AD3" s="60" t="n">
        <v>6287016328.55</v>
      </c>
      <c r="AE3" s="60" t="n">
        <v>8028861696.0302</v>
      </c>
      <c r="AF3" s="60" t="n">
        <v>8386354921</v>
      </c>
      <c r="AG3" s="60" t="n">
        <v>9842881404.82</v>
      </c>
      <c r="AH3" s="60" t="n">
        <v>11212302051.49</v>
      </c>
      <c r="AI3" s="60" t="n">
        <v>10576405427.61</v>
      </c>
      <c r="AJ3" s="60" t="n">
        <v>10722389794.06</v>
      </c>
      <c r="AK3" s="60" t="n">
        <v>10109905688.9268</v>
      </c>
      <c r="AL3" s="60" t="n">
        <v>8149978518.7557</v>
      </c>
      <c r="AM3" s="60" t="n">
        <v>7421529864.3063</v>
      </c>
      <c r="AN3" s="60" t="n">
        <v>7995220956.0569</v>
      </c>
      <c r="AO3" s="60" t="n">
        <v>8075150715.561</v>
      </c>
      <c r="AP3" s="60" t="n">
        <v>8255075879.022</v>
      </c>
      <c r="AQ3" s="60" t="n">
        <v>8318832894.5035</v>
      </c>
      <c r="AR3" s="60" t="n">
        <v>10541128086.17</v>
      </c>
      <c r="AS3" s="60" t="n">
        <v>10797595587.93</v>
      </c>
      <c r="AT3" s="60" t="n">
        <v>9497760631.73</v>
      </c>
      <c r="AU3" s="60" t="n">
        <v>8632110957.62</v>
      </c>
      <c r="AV3" s="60" t="n">
        <v>9403204188.99</v>
      </c>
      <c r="AW3" s="60" t="n">
        <v>10170925861.19</v>
      </c>
      <c r="AX3" s="60" t="n">
        <v>11099999485.59</v>
      </c>
      <c r="AY3" s="60" t="n">
        <v>4515859806.86</v>
      </c>
      <c r="AZ3" s="60"/>
    </row>
    <row r="4">
      <c r="A4" s="24" t="str">
        <f>N4</f>
      </c>
      <c r="B4" s="24" t="str">
        <f>O4</f>
      </c>
      <c r="J4" t="s">
        <v>78</v>
      </c>
      <c r="K4" s="1" t="s">
        <v>79</v>
      </c>
      <c r="L4" s="1"/>
      <c r="M4" s="3"/>
      <c r="N4" s="3" t="s">
        <v>853</v>
      </c>
      <c r="O4" s="3" t="s">
        <v>854</v>
      </c>
      <c r="P4" s="60" t="n">
        <v>15714000</v>
      </c>
      <c r="Q4" s="60" t="n">
        <v>13205000</v>
      </c>
      <c r="R4" s="60" t="n">
        <v>14745000</v>
      </c>
      <c r="S4" s="60" t="n">
        <v>3385000</v>
      </c>
      <c r="T4" s="60" t="n">
        <v>3331000</v>
      </c>
      <c r="U4" s="60" t="n">
        <v>7826000</v>
      </c>
      <c r="V4" s="60" t="n">
        <v>360000</v>
      </c>
      <c r="W4" s="60" t="n">
        <v>86993878</v>
      </c>
      <c r="X4" s="60" t="n">
        <v>108402196</v>
      </c>
      <c r="Y4" s="60" t="n">
        <v>26162916.7</v>
      </c>
      <c r="Z4" s="60" t="n">
        <v>24444566</v>
      </c>
      <c r="AA4" s="60" t="n">
        <v>25272766</v>
      </c>
      <c r="AB4" s="60" t="n">
        <v>90223938</v>
      </c>
      <c r="AC4" s="60" t="n">
        <v>22228495.7003</v>
      </c>
      <c r="AD4" s="60" t="n">
        <v>72536038.6406</v>
      </c>
      <c r="AE4" s="60" t="n">
        <v>26856715.4004</v>
      </c>
      <c r="AF4" s="60" t="n">
        <v>30835707.1523</v>
      </c>
      <c r="AG4" s="60" t="n">
        <v>13965301.2412</v>
      </c>
      <c r="AH4" s="60" t="n">
        <v>16812588.3965</v>
      </c>
      <c r="AI4" s="60" t="n">
        <v>15349359.9378</v>
      </c>
      <c r="AJ4" s="60" t="n">
        <v>887337158.8879</v>
      </c>
      <c r="AK4" s="60" t="n">
        <v>4472947058.6032</v>
      </c>
      <c r="AL4" s="60" t="n">
        <v>8819863928.3485</v>
      </c>
      <c r="AM4" s="60" t="n">
        <v>9642159167.6419</v>
      </c>
      <c r="AN4" s="60" t="n">
        <v>10727078213.285</v>
      </c>
      <c r="AO4" s="60" t="n">
        <v>12293467330.6543</v>
      </c>
      <c r="AP4" s="60" t="n">
        <v>13556187352.1505</v>
      </c>
      <c r="AQ4" s="60" t="n">
        <v>16281666818.6891</v>
      </c>
      <c r="AR4" s="60" t="n">
        <v>19545428463.5124</v>
      </c>
      <c r="AS4" s="60" t="n">
        <v>17305070133.9874</v>
      </c>
      <c r="AT4" s="60" t="n">
        <v>16840119385.0615</v>
      </c>
      <c r="AU4" s="60" t="n">
        <v>16953194332.1911</v>
      </c>
      <c r="AV4" s="60" t="n">
        <v>17819137818.8833</v>
      </c>
      <c r="AW4" s="60" t="n">
        <v>20573745248.0845</v>
      </c>
      <c r="AX4" s="60" t="n">
        <v>21539407296.0033</v>
      </c>
      <c r="AY4" s="60" t="n">
        <v>8991910046.19</v>
      </c>
      <c r="AZ4" s="60"/>
    </row>
    <row r="5">
      <c r="A5" s="24" t="str">
        <f>N5</f>
      </c>
      <c r="B5" s="24" t="str">
        <f>O5</f>
      </c>
      <c r="J5" t="s">
        <v>78</v>
      </c>
      <c r="K5" s="1" t="s">
        <v>80</v>
      </c>
      <c r="L5" s="1"/>
      <c r="M5" s="3"/>
      <c r="N5" s="3" t="s">
        <v>853</v>
      </c>
      <c r="O5" s="3" t="s">
        <v>855</v>
      </c>
      <c r="P5" s="60" t="n">
        <v>881000</v>
      </c>
      <c r="Q5" s="60" t="n">
        <v>534000</v>
      </c>
      <c r="R5" s="60" t="n">
        <v>2179000</v>
      </c>
      <c r="S5" s="60" t="n">
        <v>2935000</v>
      </c>
      <c r="T5" s="60" t="n">
        <v>12472000</v>
      </c>
      <c r="U5" s="60" t="n">
        <v>59590000</v>
      </c>
      <c r="V5" s="60" t="n">
        <v>141871000</v>
      </c>
      <c r="W5" s="60" t="n">
        <v>278078227</v>
      </c>
      <c r="X5" s="60" t="n">
        <v>719321759.32</v>
      </c>
      <c r="Y5" s="60" t="n">
        <v>1392754700.57</v>
      </c>
      <c r="Z5" s="60" t="n">
        <v>4979221537.3468</v>
      </c>
      <c r="AA5" s="60" t="n">
        <v>5733059724.7603</v>
      </c>
      <c r="AB5" s="60" t="n">
        <v>7943900423.7795</v>
      </c>
      <c r="AC5" s="60" t="n">
        <v>10084993463.6864</v>
      </c>
      <c r="AD5" s="60" t="n">
        <v>11650205185.2411</v>
      </c>
      <c r="AE5" s="60" t="n">
        <v>11887248166.4483</v>
      </c>
      <c r="AF5" s="60" t="n">
        <v>12769171030.7458</v>
      </c>
      <c r="AG5" s="60" t="n">
        <v>11989299903.0082</v>
      </c>
      <c r="AH5" s="60" t="n">
        <v>11262870361.864</v>
      </c>
      <c r="AI5" s="60" t="n">
        <v>10630948965.0323</v>
      </c>
      <c r="AJ5" s="60" t="n">
        <v>9953322811.1473</v>
      </c>
      <c r="AK5" s="60" t="n">
        <v>9187935343.6806</v>
      </c>
      <c r="AL5" s="60" t="n">
        <v>8554377283.9303</v>
      </c>
      <c r="AM5" s="60" t="n">
        <v>6917849440.7023</v>
      </c>
      <c r="AN5" s="60" t="n">
        <v>7247456958.4871</v>
      </c>
      <c r="AO5" s="60" t="n">
        <v>6765167969.7245</v>
      </c>
      <c r="AP5" s="60" t="n">
        <v>7199567210.1816</v>
      </c>
      <c r="AQ5" s="60" t="n">
        <v>7434186116.4196</v>
      </c>
      <c r="AR5" s="60" t="n">
        <v>8416661522.3821</v>
      </c>
      <c r="AS5" s="60" t="n">
        <v>9590246896.1743</v>
      </c>
      <c r="AT5" s="60" t="n">
        <v>10863265167.3734</v>
      </c>
      <c r="AU5" s="60" t="n">
        <v>11035049581.5872</v>
      </c>
      <c r="AV5" s="60" t="n">
        <v>11361667885.7946</v>
      </c>
      <c r="AW5" s="60" t="n">
        <v>12010490541.014</v>
      </c>
      <c r="AX5" s="60" t="n">
        <v>12267918563.2401</v>
      </c>
      <c r="AY5" s="60" t="n">
        <v>4411486707.07</v>
      </c>
      <c r="AZ5" s="60"/>
    </row>
    <row r="6" ht="30" customHeight="1">
      <c r="A6" s="24" t="str">
        <f>N6</f>
      </c>
      <c r="B6" s="24" t="str">
        <f>O6</f>
      </c>
      <c r="J6" t="s">
        <v>78</v>
      </c>
      <c r="K6" s="21" t="s">
        <v>81</v>
      </c>
      <c r="L6" s="1"/>
      <c r="M6" s="3"/>
      <c r="N6" s="3" t="s">
        <v>853</v>
      </c>
      <c r="O6" s="3" t="s">
        <v>856</v>
      </c>
      <c r="P6" s="60"/>
      <c r="Q6" s="60" t="n">
        <v>59000</v>
      </c>
      <c r="R6" s="60" t="n">
        <v>154000</v>
      </c>
      <c r="S6" s="60"/>
      <c r="T6" s="60"/>
      <c r="U6" s="60" t="n">
        <v>117882</v>
      </c>
      <c r="V6" s="60" t="n">
        <v>0</v>
      </c>
      <c r="W6" s="60" t="n">
        <v>721869681</v>
      </c>
      <c r="X6" s="60" t="n">
        <v>1343309348</v>
      </c>
      <c r="Y6" s="60" t="n">
        <v>2361574011.15</v>
      </c>
      <c r="Z6" s="60" t="n">
        <v>10230675517.1945</v>
      </c>
      <c r="AA6" s="60" t="n">
        <v>11221480916.7052</v>
      </c>
      <c r="AB6" s="60" t="n">
        <v>14141919338.5154</v>
      </c>
      <c r="AC6" s="60" t="n">
        <v>18213105817.1461</v>
      </c>
      <c r="AD6" s="60" t="n">
        <v>22288713871.3657</v>
      </c>
      <c r="AE6" s="60" t="n">
        <v>27724475099.5801</v>
      </c>
      <c r="AF6" s="60" t="n">
        <v>31792805058.257</v>
      </c>
      <c r="AG6" s="60" t="n">
        <v>35613054405.5881</v>
      </c>
      <c r="AH6" s="60" t="n">
        <v>43639356742.78</v>
      </c>
      <c r="AI6" s="60" t="n">
        <v>50295182422.7135</v>
      </c>
      <c r="AJ6" s="60" t="n">
        <v>55838646304.4853</v>
      </c>
      <c r="AK6" s="60" t="n">
        <v>57146840134.0179</v>
      </c>
      <c r="AL6" s="60" t="n">
        <v>50548621621.4507</v>
      </c>
      <c r="AM6" s="60" t="n">
        <v>41871701802.2234</v>
      </c>
      <c r="AN6" s="60" t="n">
        <v>38037809014.3053</v>
      </c>
      <c r="AO6" s="60" t="n">
        <v>34496187208.3113</v>
      </c>
      <c r="AP6" s="60" t="n">
        <v>37782632072.1163</v>
      </c>
      <c r="AQ6" s="60" t="n">
        <v>40855774128.4135</v>
      </c>
      <c r="AR6" s="60" t="n">
        <v>47497366704.7421</v>
      </c>
      <c r="AS6" s="60" t="n">
        <v>51606620381.0772</v>
      </c>
      <c r="AT6" s="60" t="n">
        <v>56731408579.5724</v>
      </c>
      <c r="AU6" s="60" t="n">
        <v>53828595988.6408</v>
      </c>
      <c r="AV6" s="60" t="n">
        <v>60068985536.2705</v>
      </c>
      <c r="AW6" s="60" t="n">
        <v>71203375436.7562</v>
      </c>
      <c r="AX6" s="60" t="n">
        <v>77714843234.2444</v>
      </c>
      <c r="AY6" s="60" t="n">
        <v>28929893604.37</v>
      </c>
      <c r="AZ6" s="60"/>
    </row>
    <row r="7">
      <c r="A7" s="24" t="str">
        <f>N7</f>
      </c>
      <c r="B7" s="24" t="str">
        <f>O7</f>
      </c>
      <c r="J7" t="s">
        <v>78</v>
      </c>
      <c r="K7" s="1" t="s">
        <v>82</v>
      </c>
      <c r="L7" s="1"/>
      <c r="M7" s="3"/>
      <c r="N7" s="3" t="s">
        <v>853</v>
      </c>
      <c r="O7" s="3" t="s">
        <v>857</v>
      </c>
      <c r="P7" s="60" t="n">
        <v>46148000</v>
      </c>
      <c r="Q7" s="60" t="n">
        <v>38115000</v>
      </c>
      <c r="R7" s="60" t="n">
        <v>364154000</v>
      </c>
      <c r="S7" s="60" t="n">
        <v>78716000</v>
      </c>
      <c r="T7" s="60" t="n">
        <v>63092000</v>
      </c>
      <c r="U7" s="60" t="n">
        <v>61985000</v>
      </c>
      <c r="V7" s="60" t="n">
        <v>118414266.51</v>
      </c>
      <c r="W7" s="60" t="n">
        <v>3676664071.01</v>
      </c>
      <c r="X7" s="60" t="n">
        <v>6140947854.07</v>
      </c>
      <c r="Y7" s="60" t="n">
        <v>11833355396.35</v>
      </c>
      <c r="Z7" s="60" t="n">
        <v>35008678393.4192</v>
      </c>
      <c r="AA7" s="60" t="n">
        <v>40136741639.6812</v>
      </c>
      <c r="AB7" s="60" t="n">
        <v>47231417472.0764</v>
      </c>
      <c r="AC7" s="60" t="n">
        <v>66424461310.3724</v>
      </c>
      <c r="AD7" s="60" t="n">
        <v>77574444377.1113</v>
      </c>
      <c r="AE7" s="60" t="n">
        <v>99777665214.3248</v>
      </c>
      <c r="AF7" s="60" t="n">
        <v>107765372583.52</v>
      </c>
      <c r="AG7" s="60" t="n">
        <v>121582360049.986</v>
      </c>
      <c r="AH7" s="60" t="n">
        <v>143805794762.725</v>
      </c>
      <c r="AI7" s="60" t="n">
        <v>139955231627.189</v>
      </c>
      <c r="AJ7" s="60" t="n">
        <v>130473613297.612</v>
      </c>
      <c r="AK7" s="60" t="n">
        <v>120178527467.799</v>
      </c>
      <c r="AL7" s="60" t="n">
        <v>116624247991.101</v>
      </c>
      <c r="AM7" s="60" t="n">
        <v>88368714243.7648</v>
      </c>
      <c r="AN7" s="60" t="n">
        <v>81927147222.9537</v>
      </c>
      <c r="AO7" s="60" t="n">
        <v>76742438531.1932</v>
      </c>
      <c r="AP7" s="60" t="n">
        <v>79022248248.2788</v>
      </c>
      <c r="AQ7" s="60" t="n">
        <v>86921083863.9833</v>
      </c>
      <c r="AR7" s="60" t="n">
        <v>107101031645.455</v>
      </c>
      <c r="AS7" s="60" t="n">
        <v>110770331536.608</v>
      </c>
      <c r="AT7" s="60" t="n">
        <v>117833699649.648</v>
      </c>
      <c r="AU7" s="60" t="n">
        <v>109891145319.152</v>
      </c>
      <c r="AV7" s="60" t="n">
        <v>120699661280.146</v>
      </c>
      <c r="AW7" s="60" t="n">
        <v>138863569670.91</v>
      </c>
      <c r="AX7" s="60" t="n">
        <v>142866034750.999</v>
      </c>
      <c r="AY7" s="60" t="n">
        <v>62611537156.15</v>
      </c>
      <c r="AZ7" s="60"/>
    </row>
    <row r="8">
      <c r="A8" s="24" t="str">
        <f>N8</f>
      </c>
      <c r="B8" s="24" t="str">
        <f>O8</f>
      </c>
      <c r="J8" t="s">
        <v>78</v>
      </c>
      <c r="K8" s="1" t="s">
        <v>83</v>
      </c>
      <c r="L8" s="1"/>
      <c r="M8" s="3"/>
      <c r="N8" s="3" t="s">
        <v>853</v>
      </c>
      <c r="O8" s="3" t="s">
        <v>858</v>
      </c>
      <c r="P8" s="60" t="n">
        <v>411000</v>
      </c>
      <c r="Q8" s="60" t="n">
        <v>1882000</v>
      </c>
      <c r="R8" s="60" t="n">
        <v>2709000</v>
      </c>
      <c r="S8" s="60" t="n">
        <v>7066000</v>
      </c>
      <c r="T8" s="60"/>
      <c r="U8" s="60" t="n">
        <v>466000</v>
      </c>
      <c r="V8" s="60" t="n">
        <v>1587000</v>
      </c>
      <c r="W8" s="60" t="n">
        <v>287902816</v>
      </c>
      <c r="X8" s="60" t="n">
        <v>239959352</v>
      </c>
      <c r="Y8" s="60" t="n">
        <v>238045910</v>
      </c>
      <c r="Z8" s="60" t="n">
        <v>530552987</v>
      </c>
      <c r="AA8" s="60" t="n">
        <v>497010722</v>
      </c>
      <c r="AB8" s="60" t="n">
        <v>448994358.5508</v>
      </c>
      <c r="AC8" s="60" t="n">
        <v>226916654</v>
      </c>
      <c r="AD8" s="60" t="n">
        <v>186099349</v>
      </c>
      <c r="AE8" s="60" t="n">
        <v>147207492</v>
      </c>
      <c r="AF8" s="60" t="n">
        <v>69034274.4999</v>
      </c>
      <c r="AG8" s="60" t="n">
        <v>37266641.1282</v>
      </c>
      <c r="AH8" s="60" t="n">
        <v>10383500.9646</v>
      </c>
      <c r="AI8" s="60" t="n">
        <v>1168341.9216</v>
      </c>
      <c r="AJ8" s="60" t="n">
        <v>3025077.5889</v>
      </c>
      <c r="AK8" s="60" t="n">
        <v>1555377.9006</v>
      </c>
      <c r="AL8" s="60" t="n">
        <v>242273.1789</v>
      </c>
      <c r="AM8" s="60" t="n">
        <v>138510.99</v>
      </c>
      <c r="AN8" s="60" t="n">
        <v>879676.78</v>
      </c>
      <c r="AO8" s="60" t="n">
        <v>123728.7598</v>
      </c>
      <c r="AP8" s="60" t="n">
        <v>-856156.3298</v>
      </c>
      <c r="AQ8" s="60" t="n">
        <v>265192.9692</v>
      </c>
      <c r="AR8" s="60" t="n">
        <v>2795494.6398</v>
      </c>
      <c r="AS8" s="60" t="n">
        <v>1151915.5</v>
      </c>
      <c r="AT8" s="60" t="n">
        <v>1571988.665</v>
      </c>
      <c r="AU8" s="60" t="n">
        <v>2762790.4102</v>
      </c>
      <c r="AV8" s="60" t="n">
        <v>1307698.125</v>
      </c>
      <c r="AW8" s="60"/>
      <c r="AX8" s="60" t="n">
        <v>46502.26</v>
      </c>
      <c r="AY8" s="60" t="n">
        <v>0</v>
      </c>
      <c r="AZ8" s="60"/>
    </row>
    <row r="9">
      <c r="A9" s="59" t="str">
        <f>N9</f>
      </c>
      <c r="B9" s="59" t="str">
        <f>O9</f>
      </c>
      <c r="L9" s="3" t="n">
        <v>120350129405</v>
      </c>
      <c r="M9" s="3" t="n">
        <v>136154193844</v>
      </c>
      <c r="N9" s="3"/>
      <c r="O9" s="3"/>
      <c r="P9" s="60" t="n">
        <v>120350129405</v>
      </c>
      <c r="Q9" s="60" t="n">
        <v>136154193844</v>
      </c>
      <c r="R9" s="60" t="n">
        <v>123406660550</v>
      </c>
      <c r="S9" s="60" t="n">
        <v>121373382142</v>
      </c>
      <c r="T9" s="60" t="n">
        <v>117161902725</v>
      </c>
      <c r="U9" s="60" t="n">
        <v>116592014868</v>
      </c>
      <c r="V9" s="60" t="n">
        <v>118448779098</v>
      </c>
      <c r="W9" s="60" t="n">
        <v>115982151879</v>
      </c>
      <c r="X9" s="60" t="n">
        <v>116965882167</v>
      </c>
      <c r="Y9" s="60" t="n">
        <v>122185036488</v>
      </c>
      <c r="Z9" s="60" t="n">
        <v>0</v>
      </c>
      <c r="AA9" s="60" t="n">
        <v>0</v>
      </c>
      <c r="AB9" s="60" t="n">
        <v>0</v>
      </c>
      <c r="AC9" s="60" t="n">
        <v>0</v>
      </c>
      <c r="AD9" s="60" t="n">
        <v>0</v>
      </c>
      <c r="AE9" s="60" t="n">
        <v>0</v>
      </c>
      <c r="AF9" s="60" t="n">
        <v>0</v>
      </c>
      <c r="AG9" s="60" t="n">
        <v>0</v>
      </c>
      <c r="AH9" s="60"/>
      <c r="AI9" s="60"/>
      <c r="AJ9" s="60"/>
      <c r="AK9" s="60" t="n">
        <v>0</v>
      </c>
      <c r="AL9" s="60"/>
      <c r="AM9" s="60"/>
      <c r="AN9" s="60"/>
      <c r="AO9" s="60"/>
      <c r="AP9" s="60" t="n">
        <v>0</v>
      </c>
      <c r="AQ9" s="60" t="n">
        <v>0</v>
      </c>
      <c r="AR9" s="60" t="n">
        <v>0</v>
      </c>
      <c r="AS9" s="60"/>
      <c r="AT9" s="60" t="n">
        <v>0</v>
      </c>
      <c r="AU9" s="60" t="n">
        <v>0</v>
      </c>
      <c r="AV9" s="60" t="n">
        <v>0</v>
      </c>
      <c r="AW9" s="60" t="n">
        <v>0</v>
      </c>
      <c r="AX9" s="60" t="n">
        <v>0</v>
      </c>
      <c r="AY9" s="60" t="n">
        <v>0</v>
      </c>
      <c r="AZ9" s="60"/>
    </row>
    <row r="10">
      <c r="A10" s="24" t="str">
        <f>N10</f>
      </c>
      <c r="B10" s="59" t="str">
        <f>O10</f>
      </c>
      <c r="J10" t="s">
        <v>72</v>
      </c>
      <c r="L10" s="3" t="n">
        <f>SUBTOTAL(9,L2:L9)</f>
        <v>120350129405</v>
      </c>
      <c r="M10" s="3" t="n">
        <f t="shared" ref="M10" si="2">SUBTOTAL(9,M2:M9)</f>
        <v>136154193844</v>
      </c>
      <c r="N10" s="3" t="s">
        <v>755</v>
      </c>
      <c r="O10" s="3" t="s">
        <v>756</v>
      </c>
      <c r="P10" s="60" t="str">
        <f>Sum(P2:P9)</f>
      </c>
      <c r="Q10" s="60" t="str">
        <f>Sum(Q2:Q9)</f>
      </c>
      <c r="R10" s="60" t="str">
        <f>Sum(R2:R9)</f>
      </c>
      <c r="S10" s="60" t="str">
        <f>Sum(S2:S9)</f>
      </c>
      <c r="T10" s="60" t="str">
        <f>Sum(T2:T9)</f>
      </c>
      <c r="U10" s="60" t="str">
        <f>Sum(U2:U9)</f>
      </c>
      <c r="V10" s="60" t="str">
        <f>Sum(V2:V9)</f>
      </c>
      <c r="W10" s="60" t="str">
        <f>Sum(W2:W9)</f>
      </c>
      <c r="X10" s="60" t="str">
        <f>Sum(X2:X9)</f>
      </c>
      <c r="Y10" s="60" t="str">
        <f>Sum(Y2:Y9)</f>
      </c>
      <c r="Z10" s="60" t="str">
        <f>Sum(Z2:Z9)</f>
      </c>
      <c r="AA10" s="60" t="str">
        <f>Sum(AA2:AA9)</f>
      </c>
      <c r="AB10" s="60" t="str">
        <f>Sum(AB2:AB9)</f>
      </c>
      <c r="AC10" s="60" t="str">
        <f>Sum(AC2:AC9)</f>
      </c>
      <c r="AD10" s="60" t="str">
        <f>Sum(AD2:AD9)</f>
      </c>
      <c r="AE10" s="60" t="str">
        <f>Sum(AE2:AE9)</f>
      </c>
      <c r="AF10" s="60" t="str">
        <f>Sum(AF2:AF9)</f>
      </c>
      <c r="AG10" s="60" t="str">
        <f>Sum(AG2:AG9)</f>
      </c>
      <c r="AH10" s="60" t="str">
        <f>Sum(AH2:AH9)</f>
      </c>
      <c r="AI10" s="60" t="str">
        <f>Sum(AI2:AI9)</f>
      </c>
      <c r="AJ10" s="60" t="str">
        <f>Sum(AJ2:AJ9)</f>
      </c>
      <c r="AK10" s="60" t="str">
        <f>Sum(AK2:AK9)</f>
      </c>
      <c r="AL10" s="60" t="str">
        <f>Sum(AL2:AL9)</f>
      </c>
      <c r="AM10" s="60" t="str">
        <f>Sum(AM2:AM9)</f>
      </c>
      <c r="AN10" s="60" t="str">
        <f>Sum(AN2:AN9)</f>
      </c>
      <c r="AO10" s="60" t="str">
        <f>Sum(AO2:AO9)</f>
      </c>
      <c r="AP10" s="60" t="str">
        <f>Sum(AP2:AP9)</f>
      </c>
      <c r="AQ10" s="60" t="str">
        <f>Sum(AQ2:AQ9)</f>
      </c>
      <c r="AR10" s="60" t="str">
        <f>Sum(AR2:AR9)</f>
      </c>
      <c r="AS10" s="60" t="str">
        <f>Sum(AS2:AS9)</f>
      </c>
      <c r="AT10" s="60" t="str">
        <f>Sum(AT2:AT9)</f>
      </c>
      <c r="AU10" s="60" t="str">
        <f>Sum(AU2:AU9)</f>
      </c>
      <c r="AV10" s="60" t="str">
        <f>Sum(AV2:AV9)</f>
      </c>
      <c r="AW10" s="60" t="str">
        <f>Sum(AW2:AW9)</f>
      </c>
      <c r="AX10" s="60" t="str">
        <f>Sum(AX2:AX9)</f>
      </c>
      <c r="AY10" s="60" t="str">
        <f>Sum(AY2:AY9)</f>
      </c>
      <c r="AZ10" s="60"/>
    </row>
    <row r="12">
      <c r="C12" s="20" t="n">
        <v>1000000000</v>
      </c>
    </row>
    <row r="13">
      <c r="C13" s="4" t="n">
        <f t="shared" ref="C13:C22" si="4">AL13</f>
        <v>2012</v>
      </c>
      <c r="D13" s="4" t="n">
        <f t="shared" ref="D13:E22" si="5">AR13</f>
        <v>2018</v>
      </c>
      <c r="E13" s="4" t="n">
        <f t="shared" si="5"/>
        <v>2019</v>
      </c>
      <c r="F13" s="1" t="str">
        <f>D13&amp;"-"&amp;$E13</f>
        <v>2018-2019</v>
      </c>
      <c r="G13" s="1" t="str">
        <f>C13&amp;"-"&amp;$E13</f>
        <v>2012-2019</v>
      </c>
      <c r="H13" s="1" t="str">
        <f>"Share "&amp;AS13</f>
        <v>Share 2019</v>
      </c>
      <c r="I13" s="1"/>
      <c r="K13" s="1" t="s">
        <v>38</v>
      </c>
      <c r="L13" s="1" t="n">
        <f>L1+0</f>
        <v>1990</v>
      </c>
      <c r="M13" s="1" t="n">
        <f t="shared" ref="M13:AS13" si="6">M1+0</f>
        <v>1991</v>
      </c>
      <c r="N13" s="1" t="e">
        <f t="shared" si="6"/>
        <v>#VALUE!</v>
      </c>
      <c r="O13" s="1" t="e">
        <f t="shared" si="6"/>
        <v>#VALUE!</v>
      </c>
      <c r="P13" s="1" t="n">
        <f t="shared" si="6"/>
        <v>1990</v>
      </c>
      <c r="Q13" s="1" t="n">
        <f t="shared" si="6"/>
        <v>1991</v>
      </c>
      <c r="R13" s="1" t="n">
        <f t="shared" si="6"/>
        <v>1992</v>
      </c>
      <c r="S13" s="1" t="n">
        <f t="shared" si="6"/>
        <v>1993</v>
      </c>
      <c r="T13" s="1" t="n">
        <f t="shared" si="6"/>
        <v>1994</v>
      </c>
      <c r="U13" s="1" t="n">
        <f t="shared" si="6"/>
        <v>1995</v>
      </c>
      <c r="V13" s="38" t="n">
        <f t="shared" si="6"/>
        <v>1996</v>
      </c>
      <c r="W13" s="38" t="n">
        <f t="shared" si="6"/>
        <v>1997</v>
      </c>
      <c r="X13" s="38" t="n">
        <f t="shared" si="6"/>
        <v>1998</v>
      </c>
      <c r="Y13" s="38" t="n">
        <f t="shared" si="6"/>
        <v>1999</v>
      </c>
      <c r="Z13" s="38" t="n">
        <f t="shared" si="6"/>
        <v>2000</v>
      </c>
      <c r="AA13" s="38" t="n">
        <f t="shared" si="6"/>
        <v>2001</v>
      </c>
      <c r="AB13" s="38" t="n">
        <f t="shared" si="6"/>
        <v>2002</v>
      </c>
      <c r="AC13" s="38" t="n">
        <f t="shared" si="6"/>
        <v>2003</v>
      </c>
      <c r="AD13" s="38" t="n">
        <f t="shared" si="6"/>
        <v>2004</v>
      </c>
      <c r="AE13" s="38" t="n">
        <f t="shared" si="6"/>
        <v>2005</v>
      </c>
      <c r="AF13" s="38" t="n">
        <f t="shared" si="6"/>
        <v>2006</v>
      </c>
      <c r="AG13" s="38" t="n">
        <f t="shared" si="6"/>
        <v>2007</v>
      </c>
      <c r="AH13" s="38" t="n">
        <f t="shared" si="6"/>
        <v>2008</v>
      </c>
      <c r="AI13" s="38" t="n">
        <f t="shared" si="6"/>
        <v>2009</v>
      </c>
      <c r="AJ13" s="38" t="n">
        <f t="shared" si="6"/>
        <v>2010</v>
      </c>
      <c r="AK13" s="38" t="n">
        <f t="shared" si="6"/>
        <v>2011</v>
      </c>
      <c r="AL13" s="38" t="n">
        <f t="shared" si="6"/>
        <v>2012</v>
      </c>
      <c r="AM13" s="38" t="n">
        <f t="shared" si="6"/>
        <v>2013</v>
      </c>
      <c r="AN13" s="38" t="n">
        <f t="shared" si="6"/>
        <v>2014</v>
      </c>
      <c r="AO13" s="38" t="n">
        <f t="shared" si="6"/>
        <v>2015</v>
      </c>
      <c r="AP13" s="38" t="n">
        <f t="shared" si="6"/>
        <v>2016</v>
      </c>
      <c r="AQ13" s="38" t="n">
        <f t="shared" si="6"/>
        <v>2017</v>
      </c>
      <c r="AR13" s="38" t="n">
        <f t="shared" si="6"/>
        <v>2018</v>
      </c>
      <c r="AS13" s="38" t="n">
        <f t="shared" si="6"/>
        <v>2019</v>
      </c>
    </row>
    <row r="14">
      <c r="A14" s="24" t="str">
        <f>A2</f>
        <v>Award</v>
      </c>
      <c r="B14" s="24" t="str">
        <f t="shared" ref="B14:B22" si="7">B2</f>
        <v>Definitive</v>
      </c>
      <c r="C14" s="7" t="n">
        <f t="shared" si="4"/>
        <v>207.90419636227873</v>
      </c>
      <c r="D14" s="7" t="n">
        <f t="shared" si="5"/>
        <v>189.73001170055048</v>
      </c>
      <c r="E14" s="7" t="n">
        <f t="shared" si="5"/>
        <v>205.5831319055734</v>
      </c>
      <c r="F14" s="26" t="n">
        <f t="shared" ref="F14:F22" si="8">(AS14/AR14)-1</f>
        <v>8.3556207386124015E-2</v>
      </c>
      <c r="G14" s="25" t="n">
        <f t="shared" ref="G14:G22" si="9">(AS14/AL14)-1</f>
        <v>-1.1164105858935236E-2</v>
      </c>
      <c r="H14" s="16" t="n">
        <f t="shared" ref="H14:H19" si="10">AS26</f>
        <v>0.478052347396827</v>
      </c>
      <c r="I14" s="16"/>
      <c r="J14" s="1" t="str">
        <f t="shared" ref="J14:K21" si="11">J2</f>
        <v>Award</v>
      </c>
      <c r="K14" s="1" t="str">
        <f t="shared" si="11"/>
        <v>Definitive</v>
      </c>
      <c r="L14" s="9" t="str">
        <f t="shared" ref="L14:AR21" si="12">IF(L2="","",L2/VLOOKUP(L$13,deflator,2,FALSE)/$C$12)</f>
      </c>
      <c r="M14" s="9" t="str">
        <f t="shared" si="12"/>
      </c>
      <c r="N14" s="9" t="e">
        <f t="shared" si="12"/>
        <v>#VALUE!</v>
      </c>
      <c r="O14" s="9" t="e">
        <f t="shared" si="12"/>
        <v>#VALUE!</v>
      </c>
      <c r="P14" s="9" t="str">
        <f t="shared" si="12"/>
      </c>
      <c r="Q14" s="9" t="str">
        <f t="shared" si="12"/>
      </c>
      <c r="R14" s="9" t="str">
        <f t="shared" si="12"/>
      </c>
      <c r="S14" s="9" t="str">
        <f t="shared" si="12"/>
      </c>
      <c r="T14" s="9" t="str">
        <f t="shared" si="12"/>
      </c>
      <c r="U14" s="9" t="str">
        <f t="shared" si="12"/>
      </c>
      <c r="V14" s="9" t="str">
        <f t="shared" si="12"/>
      </c>
      <c r="W14" s="9" t="str">
        <f t="shared" si="12"/>
      </c>
      <c r="X14" s="9" t="str">
        <f t="shared" si="12"/>
      </c>
      <c r="Y14" s="9" t="str">
        <f t="shared" si="12"/>
      </c>
      <c r="Z14" s="9" t="n">
        <f t="shared" si="12"/>
        <v>127.47931180204392</v>
      </c>
      <c r="AA14" s="9" t="n">
        <f t="shared" si="12"/>
        <v>131.65594093850578</v>
      </c>
      <c r="AB14" s="9" t="n">
        <f t="shared" si="12"/>
        <v>149.370624988222</v>
      </c>
      <c r="AC14" s="9" t="n">
        <f t="shared" si="12"/>
        <v>169.20650091630989</v>
      </c>
      <c r="AD14" s="9" t="n">
        <f t="shared" si="12"/>
        <v>166.17526547969237</v>
      </c>
      <c r="AE14" s="9" t="n">
        <f t="shared" si="12"/>
        <v>170.45543433597132</v>
      </c>
      <c r="AF14" s="9" t="n">
        <f t="shared" si="12"/>
        <v>187.84136276180973</v>
      </c>
      <c r="AG14" s="9" t="n">
        <f t="shared" si="12"/>
        <v>202.86335388934467</v>
      </c>
      <c r="AH14" s="9" t="n">
        <f t="shared" si="12"/>
        <v>223.99772309511181</v>
      </c>
      <c r="AI14" s="9" t="n">
        <f t="shared" si="12"/>
        <v>206.08746890146509</v>
      </c>
      <c r="AJ14" s="9" t="n">
        <f t="shared" si="12"/>
        <v>202.53610585994088</v>
      </c>
      <c r="AK14" s="9" t="n">
        <f t="shared" si="12"/>
        <v>214.79473907910065</v>
      </c>
      <c r="AL14" s="9" t="n">
        <f t="shared" si="12"/>
        <v>207.90419636227873</v>
      </c>
      <c r="AM14" s="9" t="n">
        <f t="shared" si="12"/>
        <v>190.43997341988086</v>
      </c>
      <c r="AN14" s="9" t="n">
        <f t="shared" si="12"/>
        <v>166.77769014192421</v>
      </c>
      <c r="AO14" s="9" t="n">
        <f t="shared" si="12"/>
        <v>162.94305667392993</v>
      </c>
      <c r="AP14" s="9" t="n">
        <f t="shared" si="12"/>
        <v>181.69601962763349</v>
      </c>
      <c r="AQ14" s="9" t="n">
        <f t="shared" si="12"/>
        <v>189.39649110725233</v>
      </c>
      <c r="AR14" s="9" t="n">
        <f t="shared" si="12"/>
        <v>189.73001170055048</v>
      </c>
      <c r="AS14" s="9" t="n">
        <f>IF(AS2="","",AS2/VLOOKUP(AS$13,deflator,2,FALSE)/$C$12)</f>
        <v>205.5831319055734</v>
      </c>
    </row>
    <row r="15">
      <c r="A15" s="24" t="str">
        <f t="shared" ref="A15:A22" si="13">A3</f>
        <v>Award</v>
      </c>
      <c r="B15" s="24" t="str">
        <f t="shared" si="7"/>
        <v>Pur. Order</v>
      </c>
      <c r="C15" s="7" t="n">
        <f t="shared" si="4"/>
        <v>10.263241683516435</v>
      </c>
      <c r="D15" s="7" t="n">
        <f t="shared" si="5"/>
        <v>12.037845471021585</v>
      </c>
      <c r="E15" s="7" t="n">
        <f t="shared" si="5"/>
        <v>12.094950938002608</v>
      </c>
      <c r="F15" s="26" t="n">
        <f t="shared" si="8"/>
        <v>4.7438278816995805E-3</v>
      </c>
      <c r="G15" s="25" t="n">
        <f t="shared" si="9"/>
        <v>0.17847277799450434</v>
      </c>
      <c r="H15" s="16" t="n">
        <f t="shared" si="10"/>
        <v>2.8124971314365164E-2</v>
      </c>
      <c r="I15" s="16"/>
      <c r="J15" s="1" t="str">
        <f t="shared" si="11"/>
        <v>Award</v>
      </c>
      <c r="K15" s="1" t="str">
        <f t="shared" si="11"/>
        <v>Pur. Order</v>
      </c>
      <c r="L15" s="9" t="str">
        <f t="shared" si="12"/>
      </c>
      <c r="M15" s="9" t="str">
        <f t="shared" si="12"/>
      </c>
      <c r="N15" s="9" t="e">
        <f t="shared" si="12"/>
        <v>#VALUE!</v>
      </c>
      <c r="O15" s="9" t="e">
        <f t="shared" si="12"/>
        <v>#VALUE!</v>
      </c>
      <c r="P15" s="9" t="str">
        <f t="shared" si="12"/>
      </c>
      <c r="Q15" s="9" t="str">
        <f t="shared" si="12"/>
      </c>
      <c r="R15" s="9" t="str">
        <f t="shared" si="12"/>
      </c>
      <c r="S15" s="9" t="str">
        <f t="shared" si="12"/>
      </c>
      <c r="T15" s="9" t="str">
        <f t="shared" si="12"/>
      </c>
      <c r="U15" s="9" t="str">
        <f t="shared" si="12"/>
      </c>
      <c r="V15" s="9" t="str">
        <f t="shared" si="12"/>
      </c>
      <c r="W15" s="9" t="str">
        <f t="shared" si="12"/>
      </c>
      <c r="X15" s="9" t="str">
        <f t="shared" si="12"/>
      </c>
      <c r="Y15" s="9" t="str">
        <f t="shared" si="12"/>
      </c>
      <c r="Z15" s="9" t="n">
        <f t="shared" si="12"/>
        <v>4.0481644960071836</v>
      </c>
      <c r="AA15" s="9" t="n">
        <f t="shared" si="12"/>
        <v>4.6064915771494652</v>
      </c>
      <c r="AB15" s="9" t="n">
        <f t="shared" si="12"/>
        <v>5.8546245065921978</v>
      </c>
      <c r="AC15" s="9" t="n">
        <f t="shared" si="12"/>
        <v>8.414200770062104</v>
      </c>
      <c r="AD15" s="9" t="n">
        <f t="shared" si="12"/>
        <v>9.3518068278777431</v>
      </c>
      <c r="AE15" s="9" t="n">
        <f t="shared" si="12"/>
        <v>11.590890773076561</v>
      </c>
      <c r="AF15" s="9" t="n">
        <f t="shared" si="12"/>
        <v>11.725279168074989</v>
      </c>
      <c r="AG15" s="9" t="n">
        <f t="shared" si="12"/>
        <v>13.394359792825199</v>
      </c>
      <c r="AH15" s="9" t="n">
        <f t="shared" si="12"/>
        <v>14.946252893904257</v>
      </c>
      <c r="AI15" s="9" t="n">
        <f t="shared" si="12"/>
        <v>13.956649400881789</v>
      </c>
      <c r="AJ15" s="9" t="n">
        <f t="shared" si="12"/>
        <v>14.027382515662426</v>
      </c>
      <c r="AK15" s="9" t="n">
        <f t="shared" si="12"/>
        <v>12.964852713027389</v>
      </c>
      <c r="AL15" s="9" t="n">
        <f t="shared" si="12"/>
        <v>10.263241683516435</v>
      </c>
      <c r="AM15" s="9" t="n">
        <f t="shared" si="12"/>
        <v>9.1780697165623621</v>
      </c>
      <c r="AN15" s="9" t="n">
        <f t="shared" si="12"/>
        <v>9.6995848174770227</v>
      </c>
      <c r="AO15" s="9" t="n">
        <f t="shared" si="12"/>
        <v>9.6866206108320121</v>
      </c>
      <c r="AP15" s="9" t="n">
        <f t="shared" si="12"/>
        <v>9.8222318605307901</v>
      </c>
      <c r="AQ15" s="9" t="n">
        <f t="shared" si="12"/>
        <v>9.7254193205405759</v>
      </c>
      <c r="AR15" s="9" t="n">
        <f t="shared" si="12"/>
        <v>12.037845471021585</v>
      </c>
      <c r="AS15" s="9" t="n">
        <f t="shared" ref="AS15:AS21" si="14">IF(AS3="","",AS3/VLOOKUP(AS$13,deflator,2,FALSE)/$C$12)</f>
        <v>12.094950938002608</v>
      </c>
    </row>
    <row r="16">
      <c r="A16" s="24" t="str">
        <f t="shared" si="13"/>
        <v>Task Order</v>
      </c>
      <c r="B16" s="24" t="str">
        <f t="shared" si="7"/>
        <v>BOA or BPA</v>
      </c>
      <c r="C16" s="7" t="n">
        <f t="shared" si="4"/>
        <v>11.106462920417744</v>
      </c>
      <c r="D16" s="7" t="n">
        <f t="shared" si="5"/>
        <v>22.319145784138517</v>
      </c>
      <c r="E16" s="7" t="n">
        <f t="shared" si="5"/>
        <v>19.385078091937963</v>
      </c>
      <c r="F16" s="26" t="n">
        <f t="shared" si="8"/>
        <v>-0.13145967684326432</v>
      </c>
      <c r="G16" s="25" t="n">
        <f t="shared" si="9"/>
        <v>0.74538718859818931</v>
      </c>
      <c r="H16" s="16" t="n">
        <f t="shared" si="10"/>
        <v>4.5077054719539052E-2</v>
      </c>
      <c r="I16" s="16"/>
      <c r="J16" s="1" t="str">
        <f t="shared" si="11"/>
        <v>Task Order</v>
      </c>
      <c r="K16" s="1" t="str">
        <f t="shared" si="11"/>
        <v>BOA or BPA</v>
      </c>
      <c r="L16" s="9" t="str">
        <f t="shared" si="12"/>
      </c>
      <c r="M16" s="9" t="str">
        <f t="shared" si="12"/>
      </c>
      <c r="N16" s="9" t="e">
        <f t="shared" si="12"/>
        <v>#VALUE!</v>
      </c>
      <c r="O16" s="9" t="e">
        <f t="shared" si="12"/>
        <v>#VALUE!</v>
      </c>
      <c r="P16" s="9" t="str">
        <f t="shared" si="12"/>
      </c>
      <c r="Q16" s="9" t="str">
        <f t="shared" si="12"/>
      </c>
      <c r="R16" s="9" t="str">
        <f t="shared" si="12"/>
      </c>
      <c r="S16" s="9" t="str">
        <f t="shared" si="12"/>
      </c>
      <c r="T16" s="9" t="str">
        <f t="shared" si="12"/>
      </c>
      <c r="U16" s="9" t="str">
        <f t="shared" si="12"/>
      </c>
      <c r="V16" s="9" t="str">
        <f t="shared" si="12"/>
      </c>
      <c r="W16" s="9" t="str">
        <f t="shared" si="12"/>
      </c>
      <c r="X16" s="9" t="str">
        <f t="shared" si="12"/>
      </c>
      <c r="Y16" s="9" t="str">
        <f t="shared" si="12"/>
      </c>
      <c r="Z16" s="9" t="n">
        <f t="shared" si="12"/>
        <v>3.5721185227826094E-2</v>
      </c>
      <c r="AA16" s="9" t="n">
        <f t="shared" si="12"/>
        <v>4.0248922232913591E-2</v>
      </c>
      <c r="AB16" s="9" t="n">
        <f t="shared" si="12"/>
        <v>0.14011469370201707</v>
      </c>
      <c r="AC16" s="9" t="n">
        <f t="shared" si="12"/>
        <v>3.3880314037693836E-2</v>
      </c>
      <c r="AD16" s="9" t="n">
        <f t="shared" si="12"/>
        <v>0.10832994023025437</v>
      </c>
      <c r="AE16" s="9" t="n">
        <f t="shared" si="12"/>
        <v>3.9743904866226962E-2</v>
      </c>
      <c r="AF16" s="9" t="n">
        <f t="shared" si="12"/>
        <v>4.3117441738552642E-2</v>
      </c>
      <c r="AG16" s="9" t="n">
        <f t="shared" si="12"/>
        <v>1.9928208007282046E-2</v>
      </c>
      <c r="AH16" s="9" t="n">
        <f t="shared" si="12"/>
        <v>2.2819136331456699E-2</v>
      </c>
      <c r="AI16" s="9" t="n">
        <f t="shared" si="12"/>
        <v>2.1260707810157889E-2</v>
      </c>
      <c r="AJ16" s="9" t="n">
        <f t="shared" si="12"/>
        <v>1.1615055337875404</v>
      </c>
      <c r="AK16" s="9" t="n">
        <f t="shared" si="12"/>
        <v>5.7367004680859131</v>
      </c>
      <c r="AL16" s="9" t="n">
        <f t="shared" si="12"/>
        <v>11.106462920417744</v>
      </c>
      <c r="AM16" s="9" t="n">
        <f t="shared" si="12"/>
        <v>11.924158925977075</v>
      </c>
      <c r="AN16" s="9" t="n">
        <f t="shared" si="12"/>
        <v>13.006654028097191</v>
      </c>
      <c r="AO16" s="9" t="n">
        <f t="shared" si="12"/>
        <v>14.745010578753314</v>
      </c>
      <c r="AP16" s="9" t="n">
        <f t="shared" si="12"/>
        <v>16.104361535217507</v>
      </c>
      <c r="AQ16" s="9" t="n">
        <f t="shared" si="12"/>
        <v>19.006075517563829</v>
      </c>
      <c r="AR16" s="9" t="n">
        <f t="shared" si="12"/>
        <v>22.319145784138517</v>
      </c>
      <c r="AS16" s="9" t="n">
        <f t="shared" si="14"/>
        <v>19.385078091937963</v>
      </c>
    </row>
    <row r="17">
      <c r="A17" s="24" t="str">
        <f t="shared" si="13"/>
        <v>Task Order</v>
      </c>
      <c r="B17" s="24" t="str">
        <f t="shared" si="7"/>
        <v>FSS or GWAC</v>
      </c>
      <c r="C17" s="7" t="n">
        <f t="shared" si="4"/>
        <v>10.76520688750548</v>
      </c>
      <c r="D17" s="7" t="n">
        <f t="shared" si="5"/>
        <v>9.6177326822996694</v>
      </c>
      <c r="E17" s="7" t="n">
        <f t="shared" si="5"/>
        <v>10.778506193695248</v>
      </c>
      <c r="F17" s="5" t="n">
        <f t="shared" si="8"/>
        <v>0.12069097257525674</v>
      </c>
      <c r="G17" s="25" t="n">
        <f t="shared" si="9"/>
        <v>1.235397176175379E-3</v>
      </c>
      <c r="H17" s="16" t="n">
        <f t="shared" si="10"/>
        <v>2.5063779015167157E-2</v>
      </c>
      <c r="I17" s="16"/>
      <c r="J17" s="1" t="str">
        <f t="shared" si="11"/>
        <v>Task Order</v>
      </c>
      <c r="K17" s="1" t="str">
        <f t="shared" si="11"/>
        <v>FSS or GWAC</v>
      </c>
      <c r="L17" s="9" t="str">
        <f t="shared" si="12"/>
      </c>
      <c r="M17" s="9" t="str">
        <f t="shared" si="12"/>
      </c>
      <c r="N17" s="9" t="e">
        <f t="shared" si="12"/>
        <v>#VALUE!</v>
      </c>
      <c r="O17" s="9" t="e">
        <f t="shared" si="12"/>
        <v>#VALUE!</v>
      </c>
      <c r="P17" s="9" t="str">
        <f t="shared" si="12"/>
      </c>
      <c r="Q17" s="9" t="str">
        <f t="shared" si="12"/>
      </c>
      <c r="R17" s="9" t="str">
        <f t="shared" si="12"/>
      </c>
      <c r="S17" s="9" t="str">
        <f t="shared" si="12"/>
      </c>
      <c r="T17" s="9" t="str">
        <f t="shared" si="12"/>
      </c>
      <c r="U17" s="9" t="str">
        <f t="shared" si="12"/>
      </c>
      <c r="V17" s="9" t="str">
        <f t="shared" si="12"/>
      </c>
      <c r="W17" s="9" t="str">
        <f t="shared" si="12"/>
      </c>
      <c r="X17" s="9" t="str">
        <f t="shared" si="12"/>
      </c>
      <c r="Y17" s="9" t="str">
        <f t="shared" si="12"/>
      </c>
      <c r="Z17" s="9" t="n">
        <f t="shared" si="12"/>
        <v>8.0436821090983912</v>
      </c>
      <c r="AA17" s="9" t="n">
        <f t="shared" si="12"/>
        <v>9.0434934989206148</v>
      </c>
      <c r="AB17" s="9" t="n">
        <f t="shared" si="12"/>
        <v>12.332969507777397</v>
      </c>
      <c r="AC17" s="9" t="n">
        <f t="shared" si="12"/>
        <v>15.360669400186389</v>
      </c>
      <c r="AD17" s="9" t="n">
        <f t="shared" si="12"/>
        <v>17.312888534235789</v>
      </c>
      <c r="AE17" s="9" t="n">
        <f t="shared" si="12"/>
        <v>17.156711078653998</v>
      </c>
      <c r="AF17" s="9" t="n">
        <f t="shared" si="12"/>
        <v>17.840042541474745</v>
      </c>
      <c r="AG17" s="9" t="n">
        <f t="shared" si="12"/>
        <v>16.303591348828093</v>
      </c>
      <c r="AH17" s="9" t="n">
        <f t="shared" si="12"/>
        <v>15.002855012402504</v>
      </c>
      <c r="AI17" s="9" t="n">
        <f t="shared" si="12"/>
        <v>14.020648766345156</v>
      </c>
      <c r="AJ17" s="9" t="n">
        <f t="shared" si="12"/>
        <v>12.999398276722125</v>
      </c>
      <c r="AK17" s="9" t="n">
        <f t="shared" si="12"/>
        <v>11.771047391802409</v>
      </c>
      <c r="AL17" s="9" t="n">
        <f t="shared" si="12"/>
        <v>10.76520688750548</v>
      </c>
      <c r="AM17" s="9" t="n">
        <f t="shared" si="12"/>
        <v>8.553991106339371</v>
      </c>
      <c r="AN17" s="9" t="n">
        <f t="shared" si="12"/>
        <v>8.7921420179180902</v>
      </c>
      <c r="AO17" s="9" t="n">
        <f t="shared" si="12"/>
        <v>8.1146457596731398</v>
      </c>
      <c r="AP17" s="9" t="n">
        <f t="shared" si="12"/>
        <v>8.5463017269798236</v>
      </c>
      <c r="AQ17" s="9" t="n">
        <f t="shared" si="12"/>
        <v>8.6753345199865475</v>
      </c>
      <c r="AR17" s="9" t="n">
        <f t="shared" si="12"/>
        <v>9.6177326822996694</v>
      </c>
      <c r="AS17" s="9" t="n">
        <f t="shared" si="14"/>
        <v>10.778506193695248</v>
      </c>
    </row>
    <row r="18">
      <c r="A18" s="24" t="str">
        <f t="shared" si="13"/>
        <v>Task Order</v>
      </c>
      <c r="B18" s="24" t="str">
        <f t="shared" si="7"/>
        <v>Multi-Awd.</v>
      </c>
      <c r="C18" s="7" t="n">
        <f t="shared" si="4"/>
        <v>63.635987788371949</v>
      </c>
      <c r="D18" s="7" t="n">
        <f t="shared" si="5"/>
        <v>54.219256359970231</v>
      </c>
      <c r="E18" s="7" t="n">
        <f t="shared" si="5"/>
        <v>57.811808913930861</v>
      </c>
      <c r="F18" s="26" t="n">
        <f t="shared" si="8"/>
        <v>6.6259716476174235E-2</v>
      </c>
      <c r="G18" s="25" t="n">
        <f t="shared" si="9"/>
        <v>-9.152335143771162E-2</v>
      </c>
      <c r="H18" s="16" t="n">
        <f t="shared" si="10"/>
        <v>0.13443258064214852</v>
      </c>
      <c r="I18" s="16"/>
      <c r="J18" s="1" t="str">
        <f t="shared" si="11"/>
        <v>Task Order</v>
      </c>
      <c r="K18" s="1" t="str">
        <f t="shared" si="11"/>
        <v>Multi-Awd.</v>
      </c>
      <c r="L18" s="9" t="str">
        <f t="shared" si="12"/>
      </c>
      <c r="M18" s="9" t="str">
        <f t="shared" si="12"/>
      </c>
      <c r="N18" s="9" t="e">
        <f t="shared" si="12"/>
        <v>#VALUE!</v>
      </c>
      <c r="O18" s="9" t="e">
        <f t="shared" si="12"/>
        <v>#VALUE!</v>
      </c>
      <c r="P18" s="9" t="str">
        <f t="shared" si="12"/>
      </c>
      <c r="Q18" s="9" t="str">
        <f t="shared" si="12"/>
      </c>
      <c r="R18" s="9" t="str">
        <f t="shared" si="12"/>
      </c>
      <c r="S18" s="9" t="str">
        <f t="shared" si="12"/>
      </c>
      <c r="T18" s="9" t="str">
        <f t="shared" si="12"/>
      </c>
      <c r="U18" s="9" t="str">
        <f t="shared" si="12"/>
      </c>
      <c r="V18" s="9" t="str">
        <f t="shared" si="12"/>
      </c>
      <c r="W18" s="9" t="str">
        <f t="shared" si="12"/>
      </c>
      <c r="X18" s="9" t="str">
        <f t="shared" si="12"/>
      </c>
      <c r="Y18" s="9" t="str">
        <f t="shared" si="12"/>
      </c>
      <c r="Z18" s="9" t="n">
        <f t="shared" si="12"/>
        <v>16.427432040009776</v>
      </c>
      <c r="AA18" s="9" t="n">
        <f t="shared" si="12"/>
        <v>17.689374914673948</v>
      </c>
      <c r="AB18" s="9" t="n">
        <f t="shared" si="12"/>
        <v>21.944732612982257</v>
      </c>
      <c r="AC18" s="9" t="n">
        <f t="shared" si="12"/>
        <v>27.753320722727054</v>
      </c>
      <c r="AD18" s="9" t="n">
        <f t="shared" si="12"/>
        <v>33.153288725859717</v>
      </c>
      <c r="AE18" s="9" t="n">
        <f t="shared" si="12"/>
        <v>40.024564298188565</v>
      </c>
      <c r="AF18" s="9" t="n">
        <f t="shared" si="12"/>
        <v>44.45117764928537</v>
      </c>
      <c r="AG18" s="9" t="n">
        <f t="shared" si="12"/>
        <v>48.463853604128303</v>
      </c>
      <c r="AH18" s="9" t="n">
        <f t="shared" si="12"/>
        <v>58.173947900236954</v>
      </c>
      <c r="AI18" s="9" t="n">
        <f t="shared" si="12"/>
        <v>66.370531513070546</v>
      </c>
      <c r="AJ18" s="9" t="n">
        <f t="shared" si="12"/>
        <v>73.054517097376376</v>
      </c>
      <c r="AK18" s="9" t="n">
        <f t="shared" si="12"/>
        <v>73.285455709425293</v>
      </c>
      <c r="AL18" s="9" t="n">
        <f t="shared" si="12"/>
        <v>63.635987788371949</v>
      </c>
      <c r="AM18" s="9" t="n">
        <f t="shared" si="12"/>
        <v>51.771040655113808</v>
      </c>
      <c r="AN18" s="9" t="n">
        <f t="shared" si="12"/>
        <v>46.197310198022258</v>
      </c>
      <c r="AO18" s="9" t="n">
        <f t="shared" si="12"/>
        <v>41.37511743223827</v>
      </c>
      <c r="AP18" s="9" t="n">
        <f t="shared" si="12"/>
        <v>44.934218751395157</v>
      </c>
      <c r="AQ18" s="9" t="n">
        <f t="shared" si="12"/>
        <v>47.724175941345678</v>
      </c>
      <c r="AR18" s="9" t="n">
        <f t="shared" si="12"/>
        <v>54.219256359970231</v>
      </c>
      <c r="AS18" s="9" t="n">
        <f t="shared" si="14"/>
        <v>57.811808913930861</v>
      </c>
    </row>
    <row r="19">
      <c r="A19" s="24" t="str">
        <f t="shared" si="13"/>
        <v>Task Order</v>
      </c>
      <c r="B19" s="24" t="str">
        <f t="shared" si="7"/>
        <v>Single-Awd.</v>
      </c>
      <c r="C19" s="7" t="n">
        <f t="shared" si="4"/>
        <v>146.86325667623939</v>
      </c>
      <c r="D19" s="7" t="n">
        <f t="shared" si="5"/>
        <v>121.82504320373506</v>
      </c>
      <c r="E19" s="7" t="n">
        <f t="shared" si="5"/>
        <v>124.38837247353764</v>
      </c>
      <c r="F19" s="5" t="n">
        <f t="shared" si="8"/>
        <v>2.1041070065666023E-2</v>
      </c>
      <c r="G19" s="25" t="n">
        <f t="shared" si="9"/>
        <v>-0.15303272385037536</v>
      </c>
      <c r="H19" s="16" t="n">
        <f t="shared" si="10"/>
        <v>0.28924626694157995</v>
      </c>
      <c r="I19" s="16"/>
      <c r="J19" s="1" t="str">
        <f t="shared" si="11"/>
        <v>Task Order</v>
      </c>
      <c r="K19" s="1" t="str">
        <f t="shared" si="11"/>
        <v>Single-Awd.</v>
      </c>
      <c r="L19" s="9" t="str">
        <f t="shared" si="12"/>
      </c>
      <c r="M19" s="9" t="str">
        <f t="shared" si="12"/>
      </c>
      <c r="N19" s="9" t="e">
        <f t="shared" si="12"/>
        <v>#VALUE!</v>
      </c>
      <c r="O19" s="9" t="e">
        <f t="shared" si="12"/>
        <v>#VALUE!</v>
      </c>
      <c r="P19" s="9" t="str">
        <f t="shared" si="12"/>
      </c>
      <c r="Q19" s="9" t="str">
        <f t="shared" si="12"/>
      </c>
      <c r="R19" s="9" t="str">
        <f t="shared" si="12"/>
      </c>
      <c r="S19" s="9" t="str">
        <f t="shared" si="12"/>
      </c>
      <c r="T19" s="9" t="str">
        <f t="shared" si="12"/>
      </c>
      <c r="U19" s="9" t="str">
        <f t="shared" si="12"/>
      </c>
      <c r="V19" s="9" t="str">
        <f t="shared" si="12"/>
      </c>
      <c r="W19" s="9" t="str">
        <f t="shared" si="12"/>
      </c>
      <c r="X19" s="9" t="str">
        <f t="shared" si="12"/>
      </c>
      <c r="Y19" s="9" t="str">
        <f t="shared" si="12"/>
      </c>
      <c r="Z19" s="9" t="n">
        <f t="shared" si="12"/>
        <v>54.95494607108207</v>
      </c>
      <c r="AA19" s="9" t="n">
        <f t="shared" si="12"/>
        <v>62.959608060031734</v>
      </c>
      <c r="AB19" s="9" t="n">
        <f t="shared" si="12"/>
        <v>73.149593658173899</v>
      </c>
      <c r="AC19" s="9" t="n">
        <f t="shared" si="12"/>
        <v>101.0109823598347</v>
      </c>
      <c r="AD19" s="9" t="n">
        <f t="shared" si="12"/>
        <v>115.31006047505076</v>
      </c>
      <c r="AE19" s="9" t="n">
        <f t="shared" si="12"/>
        <v>143.97190327611017</v>
      </c>
      <c r="AF19" s="9" t="n">
        <f t="shared" si="12"/>
        <v>150.65513994496033</v>
      </c>
      <c r="AG19" s="9" t="n">
        <f t="shared" si="12"/>
        <v>165.4246694476399</v>
      </c>
      <c r="AH19" s="9" t="n">
        <f t="shared" si="12"/>
        <v>191.68307587624682</v>
      </c>
      <c r="AI19" s="9" t="n">
        <f t="shared" si="12"/>
        <v>184.68954652971317</v>
      </c>
      <c r="AJ19" s="9" t="n">
        <f t="shared" si="12"/>
        <v>170.6648205448717</v>
      </c>
      <c r="AK19" s="9" t="n">
        <f t="shared" si="12"/>
        <v>154.07254894324399</v>
      </c>
      <c r="AL19" s="9" t="n">
        <f t="shared" si="12"/>
        <v>146.86325667623939</v>
      </c>
      <c r="AM19" s="9" t="n">
        <f t="shared" si="12"/>
        <v>109.2970742679137</v>
      </c>
      <c r="AN19" s="9" t="n">
        <f t="shared" si="12"/>
        <v>99.391705019108414</v>
      </c>
      <c r="AO19" s="9" t="n">
        <f t="shared" si="12"/>
        <v>92.050254364661839</v>
      </c>
      <c r="AP19" s="9" t="n">
        <f t="shared" si="12"/>
        <v>94.019701185838301</v>
      </c>
      <c r="AQ19" s="9" t="n">
        <f t="shared" si="12"/>
        <v>101.63037301161502</v>
      </c>
      <c r="AR19" s="9" t="n">
        <f t="shared" si="12"/>
        <v>121.82504320373506</v>
      </c>
      <c r="AS19" s="9" t="n">
        <f t="shared" si="14"/>
        <v>124.38837247353764</v>
      </c>
    </row>
    <row r="20">
      <c r="A20" s="24" t="str">
        <f t="shared" si="13"/>
        <v>Task Order</v>
      </c>
      <c r="B20" s="24" t="str">
        <f t="shared" si="7"/>
        <v>Unlbd. IDV</v>
      </c>
      <c r="C20" s="7" t="n">
        <f t="shared" si="4"/>
        <v>3.0756643437148731E-2</v>
      </c>
      <c r="D20" s="7" t="n">
        <f t="shared" si="5"/>
        <v>3.1922074543413908E-3</v>
      </c>
      <c r="E20" s="7" t="n">
        <f t="shared" si="5"/>
        <v>1.2901166750298007E-3</v>
      </c>
      <c r="F20" s="5" t="n">
        <f t="shared" si="8"/>
        <v>-0.59585437554340448</v>
      </c>
      <c r="G20" s="25" t="n">
        <f t="shared" si="9"/>
        <v>-0.95805404846383324</v>
      </c>
      <c r="H20" s="16" t="n">
        <f>AS33</f>
        <v>0</v>
      </c>
      <c r="I20" s="16"/>
      <c r="J20" s="1" t="str">
        <f t="shared" si="11"/>
        <v>Task Order</v>
      </c>
      <c r="K20" s="1" t="str">
        <f t="shared" si="11"/>
        <v>Unlbd. IDV</v>
      </c>
      <c r="L20" s="9" t="str">
        <f t="shared" si="12"/>
      </c>
      <c r="M20" s="9" t="str">
        <f t="shared" si="12"/>
      </c>
      <c r="N20" s="9" t="e">
        <f t="shared" si="12"/>
        <v>#VALUE!</v>
      </c>
      <c r="O20" s="9" t="e">
        <f t="shared" si="12"/>
        <v>#VALUE!</v>
      </c>
      <c r="P20" s="9" t="str">
        <f t="shared" si="12"/>
      </c>
      <c r="Q20" s="9" t="str">
        <f t="shared" si="12"/>
      </c>
      <c r="R20" s="9" t="str">
        <f t="shared" si="12"/>
      </c>
      <c r="S20" s="9" t="str">
        <f t="shared" si="12"/>
      </c>
      <c r="T20" s="9" t="str">
        <f t="shared" si="12"/>
      </c>
      <c r="U20" s="9" t="str">
        <f t="shared" si="12"/>
      </c>
      <c r="V20" s="9" t="str">
        <f t="shared" si="12"/>
      </c>
      <c r="W20" s="9" t="str">
        <f t="shared" si="12"/>
      </c>
      <c r="X20" s="9" t="str">
        <f t="shared" si="12"/>
      </c>
      <c r="Y20" s="9" t="str">
        <f t="shared" si="12"/>
      </c>
      <c r="Z20" s="9" t="n">
        <f t="shared" si="12"/>
        <v>2.5749321110548782</v>
      </c>
      <c r="AA20" s="9" t="n">
        <f t="shared" si="12"/>
        <v>1.1515152919346712</v>
      </c>
      <c r="AB20" s="9" t="n">
        <f t="shared" si="12"/>
        <v>0.91709892611651167</v>
      </c>
      <c r="AC20" s="9" t="n">
        <f t="shared" si="12"/>
        <v>0.56261107943355981</v>
      </c>
      <c r="AD20" s="9" t="n">
        <f t="shared" si="12"/>
        <v>0.36770074593369639</v>
      </c>
      <c r="AE20" s="9" t="n">
        <f t="shared" si="12"/>
        <v>0.2849924231109468</v>
      </c>
      <c r="AF20" s="9" t="n">
        <f t="shared" si="12"/>
        <v>0.12280708742414463</v>
      </c>
      <c r="AG20" s="9" t="n">
        <f t="shared" si="12"/>
        <v>8.7434884711370786E-2</v>
      </c>
      <c r="AH20" s="9" t="n">
        <f t="shared" si="12"/>
        <v>3.7406333428933222E-2</v>
      </c>
      <c r="AI20" s="9" t="n">
        <f t="shared" si="12"/>
        <v>7.1245504264357586E-3</v>
      </c>
      <c r="AJ20" s="9" t="n">
        <f t="shared" si="12"/>
        <v>4.5681533707094782E-2</v>
      </c>
      <c r="AK20" s="9" t="n">
        <f t="shared" si="12"/>
        <v>1.4386247242157044E-2</v>
      </c>
      <c r="AL20" s="9" t="n">
        <f t="shared" si="12"/>
        <v>3.0756643437148731E-2</v>
      </c>
      <c r="AM20" s="9" t="n">
        <f t="shared" si="12"/>
        <v>1.220241439109984E-2</v>
      </c>
      <c r="AN20" s="9" t="n">
        <f t="shared" si="12"/>
        <v>1.5456224627091607E-2</v>
      </c>
      <c r="AO20" s="9" t="n">
        <f t="shared" si="12"/>
        <v>5.2913007022199372E-3</v>
      </c>
      <c r="AP20" s="9" t="n">
        <f t="shared" si="12"/>
        <v>-7.4172895506754782E-4</v>
      </c>
      <c r="AQ20" s="9" t="n">
        <f t="shared" si="12"/>
        <v>1.8506617860507336E-3</v>
      </c>
      <c r="AR20" s="9" t="n">
        <f t="shared" si="12"/>
        <v>3.1922074543413908E-3</v>
      </c>
      <c r="AS20" s="9" t="n">
        <f t="shared" si="14"/>
        <v>1.2901166750298007E-3</v>
      </c>
    </row>
    <row r="21">
      <c r="A21" s="59" t="n">
        <f>IF(J21="","",J21)</f>
        <v>0</v>
      </c>
      <c r="B21" s="59" t="n">
        <f>IF(K21="","",K21)</f>
        <v>0</v>
      </c>
      <c r="C21" s="7" t="n">
        <f t="shared" si="4"/>
        <v>0</v>
      </c>
      <c r="D21" s="7" t="n">
        <f t="shared" si="5"/>
        <v>0</v>
      </c>
      <c r="E21" s="7" t="n">
        <f t="shared" si="5"/>
        <v>0</v>
      </c>
      <c r="F21" s="5" t="e">
        <f t="shared" si="8"/>
        <v>#DIV/0!</v>
      </c>
      <c r="G21" s="25" t="e">
        <f t="shared" si="9"/>
        <v>#DIV/0!</v>
      </c>
      <c r="H21" s="16" t="b">
        <f>AS34</f>
        <v>1</v>
      </c>
      <c r="I21" s="16"/>
      <c r="J21" s="1" t="n">
        <f t="shared" si="11"/>
        <v>0</v>
      </c>
      <c r="K21" s="1" t="n">
        <f t="shared" si="11"/>
        <v>0</v>
      </c>
      <c r="L21" s="9" t="n">
        <f t="shared" si="12"/>
        <v>239.19968123054471</v>
      </c>
      <c r="M21" s="9" t="n">
        <f t="shared" si="12"/>
        <v>261.29072911994291</v>
      </c>
      <c r="N21" s="9" t="str">
        <f t="shared" si="12"/>
      </c>
      <c r="O21" s="9" t="str">
        <f t="shared" si="12"/>
      </c>
      <c r="P21" s="9" t="n">
        <f t="shared" si="12"/>
        <v>239.19968123054471</v>
      </c>
      <c r="Q21" s="9" t="n">
        <f t="shared" si="12"/>
        <v>261.29072911994291</v>
      </c>
      <c r="R21" s="9" t="n">
        <f t="shared" si="12"/>
        <v>231.05264270919878</v>
      </c>
      <c r="S21" s="9" t="n">
        <f t="shared" si="12"/>
        <v>222.03007008275242</v>
      </c>
      <c r="T21" s="9" t="n">
        <f t="shared" si="12"/>
        <v>209.75545071641369</v>
      </c>
      <c r="U21" s="9" t="n">
        <f t="shared" si="12"/>
        <v>204.40529624658194</v>
      </c>
      <c r="V21" s="9" t="n">
        <f t="shared" si="12"/>
        <v>203.82966328577427</v>
      </c>
      <c r="W21" s="9" t="n">
        <f t="shared" si="12"/>
        <v>196.10140143807629</v>
      </c>
      <c r="X21" s="9" t="n">
        <f t="shared" si="12"/>
        <v>195.32573317812</v>
      </c>
      <c r="Y21" s="9" t="n">
        <f t="shared" si="12"/>
        <v>201.52929472562869</v>
      </c>
      <c r="Z21" s="9" t="n">
        <f t="shared" si="12"/>
        <v>5.6276685498485106E-4</v>
      </c>
      <c r="AA21" s="9" t="n">
        <f t="shared" si="12"/>
        <v>0</v>
      </c>
      <c r="AB21" s="9" t="n">
        <f t="shared" si="12"/>
        <v>1.7977502174552063E-4</v>
      </c>
      <c r="AC21" s="9" t="n">
        <f t="shared" si="12"/>
        <v>6.2134508137107761E-5</v>
      </c>
      <c r="AD21" s="9" t="n">
        <f t="shared" si="12"/>
        <v>6.2693543186917028E-3</v>
      </c>
      <c r="AE21" s="9" t="n">
        <f t="shared" si="12"/>
        <v>3.5925866773136778E-3</v>
      </c>
      <c r="AF21" s="9" t="n">
        <f t="shared" si="12"/>
        <v>1.7872622581030211E-3</v>
      </c>
      <c r="AG21" s="9" t="n">
        <f t="shared" si="12"/>
        <v>9.0766490159274044E-4</v>
      </c>
      <c r="AH21" s="9" t="n">
        <f t="shared" si="12"/>
        <v>0</v>
      </c>
      <c r="AI21" s="9" t="n">
        <f t="shared" si="12"/>
        <v>0</v>
      </c>
      <c r="AJ21" s="9" t="n">
        <f t="shared" ref="AJ21:AR21" si="15">IF(AJ9="","",AJ9/VLOOKUP(AJ$13,deflator,2,FALSE)/$C$12)</f>
        <v>0</v>
      </c>
      <c r="AK21" s="9" t="n">
        <f t="shared" si="15"/>
        <v>0</v>
      </c>
      <c r="AL21" s="9" t="n">
        <f t="shared" si="15"/>
        <v>0</v>
      </c>
      <c r="AM21" s="9" t="n">
        <f t="shared" si="15"/>
        <v>0</v>
      </c>
      <c r="AN21" s="9" t="n">
        <f t="shared" si="15"/>
        <v>0</v>
      </c>
      <c r="AO21" s="9" t="n">
        <f t="shared" si="15"/>
        <v>0</v>
      </c>
      <c r="AP21" s="9" t="n">
        <f t="shared" si="15"/>
        <v>0</v>
      </c>
      <c r="AQ21" s="9" t="n">
        <f t="shared" si="15"/>
        <v>0</v>
      </c>
      <c r="AR21" s="9" t="n">
        <f t="shared" si="15"/>
        <v>0</v>
      </c>
      <c r="AS21" s="9" t="n">
        <f t="shared" si="14"/>
        <v>0</v>
      </c>
    </row>
    <row r="22">
      <c r="A22" s="24" t="str">
        <f t="shared" si="13"/>
        <v>Grand Total</v>
      </c>
      <c r="B22" s="24" t="str">
        <f t="shared" si="7"/>
        <v>NA</v>
      </c>
      <c r="C22" s="7" t="n">
        <f t="shared" si="4"/>
        <v>450.56910896176686</v>
      </c>
      <c r="D22" s="7" t="n">
        <f t="shared" si="5"/>
        <v>409.75222740916996</v>
      </c>
      <c r="E22" s="7" t="n">
        <f t="shared" si="5"/>
        <v>430.04313863335278</v>
      </c>
      <c r="F22" s="26" t="n">
        <f t="shared" si="8"/>
        <v>4.9519953442304976E-2</v>
      </c>
      <c r="G22" s="25" t="n">
        <f t="shared" si="9"/>
        <v>-4.5555653772428983E-2</v>
      </c>
      <c r="H22" s="16" t="b">
        <f>AS34</f>
        <v>1</v>
      </c>
      <c r="I22" s="16"/>
      <c r="J22" s="1" t="s">
        <v>39</v>
      </c>
      <c r="L22" s="9" t="n">
        <f t="shared" ref="L22:AS22" si="16">L10/VLOOKUP(L$13,deflator,2,FALSE)/$C$12</f>
        <v>239.19968123054471</v>
      </c>
      <c r="M22" s="9" t="n">
        <f t="shared" si="16"/>
        <v>261.29072911994291</v>
      </c>
      <c r="N22" s="9" t="e">
        <f t="shared" si="16"/>
        <v>#VALUE!</v>
      </c>
      <c r="O22" s="9" t="e">
        <f t="shared" si="16"/>
        <v>#VALUE!</v>
      </c>
      <c r="P22" s="9" t="n">
        <f t="shared" si="16"/>
        <v>239.19968123054471</v>
      </c>
      <c r="Q22" s="9" t="n">
        <f t="shared" si="16"/>
        <v>261.29072911994291</v>
      </c>
      <c r="R22" s="9" t="n">
        <f t="shared" si="16"/>
        <v>231.05264270919878</v>
      </c>
      <c r="S22" s="9" t="n">
        <f t="shared" si="16"/>
        <v>222.03007008275242</v>
      </c>
      <c r="T22" s="9" t="n">
        <f t="shared" si="16"/>
        <v>209.75545071641369</v>
      </c>
      <c r="U22" s="9" t="n">
        <f t="shared" si="16"/>
        <v>204.40529624658194</v>
      </c>
      <c r="V22" s="9" t="n">
        <f t="shared" si="16"/>
        <v>203.82966328577427</v>
      </c>
      <c r="W22" s="9" t="n">
        <f t="shared" si="16"/>
        <v>196.10140143807629</v>
      </c>
      <c r="X22" s="9" t="n">
        <f t="shared" si="16"/>
        <v>195.32573317812</v>
      </c>
      <c r="Y22" s="9" t="n">
        <f t="shared" si="16"/>
        <v>201.52929472562869</v>
      </c>
      <c r="Z22" s="9" t="n">
        <f t="shared" si="16"/>
        <v>213.56475258137903</v>
      </c>
      <c r="AA22" s="9" t="n">
        <f t="shared" si="16"/>
        <v>227.14667320344913</v>
      </c>
      <c r="AB22" s="9" t="n">
        <f t="shared" si="16"/>
        <v>263.70993866858805</v>
      </c>
      <c r="AC22" s="9" t="n">
        <f t="shared" si="16"/>
        <v>322.34222769709953</v>
      </c>
      <c r="AD22" s="9" t="n">
        <f t="shared" si="16"/>
        <v>341.78561008319906</v>
      </c>
      <c r="AE22" s="9" t="n">
        <f t="shared" si="16"/>
        <v>383.52783267665507</v>
      </c>
      <c r="AF22" s="9" t="n">
        <f t="shared" si="16"/>
        <v>412.68071385702598</v>
      </c>
      <c r="AG22" s="9" t="n">
        <f t="shared" si="16"/>
        <v>446.55809884038644</v>
      </c>
      <c r="AH22" s="9" t="n">
        <f t="shared" si="16"/>
        <v>503.8640802476628</v>
      </c>
      <c r="AI22" s="9" t="n">
        <f t="shared" si="16"/>
        <v>485.15323036971228</v>
      </c>
      <c r="AJ22" s="9" t="n">
        <f t="shared" si="16"/>
        <v>474.48941136206815</v>
      </c>
      <c r="AK22" s="9" t="n">
        <f t="shared" si="16"/>
        <v>472.63973055192793</v>
      </c>
      <c r="AL22" s="9" t="n">
        <f t="shared" si="16"/>
        <v>450.56910896176686</v>
      </c>
      <c r="AM22" s="9" t="n">
        <f t="shared" si="16"/>
        <v>381.17651050617826</v>
      </c>
      <c r="AN22" s="9" t="n">
        <f t="shared" si="16"/>
        <v>343.88054244717426</v>
      </c>
      <c r="AO22" s="9" t="n">
        <f t="shared" si="16"/>
        <v>328.91999672079072</v>
      </c>
      <c r="AP22" s="9" t="n">
        <f t="shared" si="16"/>
        <v>355.12209295863988</v>
      </c>
      <c r="AQ22" s="9" t="n">
        <f t="shared" si="16"/>
        <v>376.15972008009004</v>
      </c>
      <c r="AR22" s="9" t="n">
        <f t="shared" si="16"/>
        <v>409.75222740916996</v>
      </c>
      <c r="AS22" s="9" t="n">
        <f t="shared" si="16"/>
        <v>430.04313863335278</v>
      </c>
    </row>
    <row r="23">
      <c r="J23" s="1" t="s">
        <v>40</v>
      </c>
      <c r="K23" s="21"/>
      <c r="L23" s="21" t="b">
        <f t="shared" ref="L23:AR23" si="17">L22=SUM(L14:L21)</f>
        <v>1</v>
      </c>
      <c r="M23" s="21" t="b">
        <f t="shared" si="17"/>
        <v>1</v>
      </c>
      <c r="N23" s="21" t="e">
        <f t="shared" si="17"/>
        <v>#VALUE!</v>
      </c>
      <c r="O23" s="21" t="e">
        <f t="shared" si="17"/>
        <v>#VALUE!</v>
      </c>
      <c r="P23" s="21" t="b">
        <f t="shared" si="17"/>
        <v>1</v>
      </c>
      <c r="Q23" s="21" t="b">
        <f t="shared" si="17"/>
        <v>1</v>
      </c>
      <c r="R23" s="21" t="b">
        <f t="shared" si="17"/>
        <v>1</v>
      </c>
      <c r="S23" s="21" t="b">
        <f t="shared" si="17"/>
        <v>1</v>
      </c>
      <c r="T23" s="21" t="b">
        <f t="shared" si="17"/>
        <v>1</v>
      </c>
      <c r="U23" s="21" t="b">
        <f t="shared" si="17"/>
        <v>1</v>
      </c>
      <c r="V23" s="21" t="b">
        <f t="shared" si="17"/>
        <v>1</v>
      </c>
      <c r="W23" s="21" t="b">
        <f t="shared" si="17"/>
        <v>1</v>
      </c>
      <c r="X23" s="21" t="b">
        <f t="shared" si="17"/>
        <v>1</v>
      </c>
      <c r="Y23" s="21" t="b">
        <f t="shared" si="17"/>
        <v>1</v>
      </c>
      <c r="Z23" s="21" t="b">
        <f t="shared" si="17"/>
        <v>1</v>
      </c>
      <c r="AA23" s="21" t="b">
        <f t="shared" si="17"/>
        <v>1</v>
      </c>
      <c r="AB23" s="21" t="b">
        <f t="shared" si="17"/>
        <v>1</v>
      </c>
      <c r="AC23" s="21" t="b">
        <f t="shared" si="17"/>
        <v>1</v>
      </c>
      <c r="AD23" s="21" t="b">
        <f t="shared" si="17"/>
        <v>1</v>
      </c>
      <c r="AE23" s="21" t="b">
        <f t="shared" si="17"/>
        <v>1</v>
      </c>
      <c r="AF23" s="21" t="b">
        <f t="shared" si="17"/>
        <v>1</v>
      </c>
      <c r="AG23" s="21" t="b">
        <f t="shared" si="17"/>
        <v>1</v>
      </c>
      <c r="AH23" s="21" t="b">
        <f t="shared" si="17"/>
        <v>1</v>
      </c>
      <c r="AI23" s="21" t="b">
        <f t="shared" si="17"/>
        <v>1</v>
      </c>
      <c r="AJ23" s="21" t="b">
        <f t="shared" si="17"/>
        <v>1</v>
      </c>
      <c r="AK23" s="21" t="b">
        <f t="shared" si="17"/>
        <v>1</v>
      </c>
      <c r="AL23" s="21" t="b">
        <f t="shared" si="17"/>
        <v>1</v>
      </c>
      <c r="AM23" s="21" t="b">
        <f t="shared" si="17"/>
        <v>1</v>
      </c>
      <c r="AN23" s="21" t="b">
        <f t="shared" si="17"/>
        <v>1</v>
      </c>
      <c r="AO23" s="21" t="b">
        <f t="shared" si="17"/>
        <v>1</v>
      </c>
      <c r="AP23" s="21" t="b">
        <f t="shared" si="17"/>
        <v>1</v>
      </c>
      <c r="AQ23" s="21" t="b">
        <f t="shared" si="17"/>
        <v>1</v>
      </c>
      <c r="AR23" s="21" t="b">
        <f t="shared" si="17"/>
        <v>1</v>
      </c>
      <c r="AS23" s="21" t="b">
        <f>AS22=SUM(AS14:AS21)</f>
        <v>1</v>
      </c>
    </row>
    <row r="24">
      <c r="B24" s="25"/>
      <c r="C24" s="25"/>
      <c r="D24" s="10"/>
      <c r="E24" s="3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35"/>
      <c r="AL24" s="35"/>
      <c r="AM24" s="24"/>
      <c r="AN24" s="24"/>
      <c r="AO24" s="24"/>
      <c r="AP24" s="35"/>
      <c r="AQ24" s="35"/>
      <c r="AR24" s="35"/>
      <c r="AS24" s="35"/>
    </row>
    <row r="25">
      <c r="J25" s="1" t="s">
        <v>41</v>
      </c>
      <c r="K25" s="1" t="s">
        <v>38</v>
      </c>
      <c r="L25" s="38" t="n">
        <f t="shared" ref="L25:AO25" si="18">L13</f>
        <v>1990</v>
      </c>
      <c r="M25" s="38" t="n">
        <f t="shared" si="18"/>
        <v>1991</v>
      </c>
      <c r="N25" s="38" t="e">
        <f t="shared" si="18"/>
        <v>#VALUE!</v>
      </c>
      <c r="O25" s="38" t="e">
        <f t="shared" si="18"/>
        <v>#VALUE!</v>
      </c>
      <c r="P25" s="38" t="n">
        <f t="shared" si="18"/>
        <v>1990</v>
      </c>
      <c r="Q25" s="38" t="n">
        <f t="shared" si="18"/>
        <v>1991</v>
      </c>
      <c r="R25" s="38" t="n">
        <f t="shared" si="18"/>
        <v>1992</v>
      </c>
      <c r="S25" s="38" t="n">
        <f t="shared" si="18"/>
        <v>1993</v>
      </c>
      <c r="T25" s="38" t="n">
        <f t="shared" si="18"/>
        <v>1994</v>
      </c>
      <c r="U25" s="38" t="n">
        <f t="shared" si="18"/>
        <v>1995</v>
      </c>
      <c r="V25" s="38" t="n">
        <f t="shared" si="18"/>
        <v>1996</v>
      </c>
      <c r="W25" s="38" t="n">
        <f t="shared" si="18"/>
        <v>1997</v>
      </c>
      <c r="X25" s="38" t="n">
        <f t="shared" si="18"/>
        <v>1998</v>
      </c>
      <c r="Y25" s="38" t="n">
        <f t="shared" si="18"/>
        <v>1999</v>
      </c>
      <c r="Z25" s="38" t="n">
        <f t="shared" si="18"/>
        <v>2000</v>
      </c>
      <c r="AA25" s="38" t="n">
        <f t="shared" si="18"/>
        <v>2001</v>
      </c>
      <c r="AB25" s="38" t="n">
        <f t="shared" si="18"/>
        <v>2002</v>
      </c>
      <c r="AC25" s="38" t="n">
        <f t="shared" si="18"/>
        <v>2003</v>
      </c>
      <c r="AD25" s="38" t="n">
        <f t="shared" si="18"/>
        <v>2004</v>
      </c>
      <c r="AE25" s="38" t="n">
        <f t="shared" si="18"/>
        <v>2005</v>
      </c>
      <c r="AF25" s="38" t="n">
        <f t="shared" si="18"/>
        <v>2006</v>
      </c>
      <c r="AG25" s="38" t="n">
        <f t="shared" si="18"/>
        <v>2007</v>
      </c>
      <c r="AH25" s="38" t="n">
        <f t="shared" si="18"/>
        <v>2008</v>
      </c>
      <c r="AI25" s="38" t="n">
        <f t="shared" si="18"/>
        <v>2009</v>
      </c>
      <c r="AJ25" s="38" t="n">
        <f t="shared" si="18"/>
        <v>2010</v>
      </c>
      <c r="AK25" s="38" t="n">
        <f t="shared" si="18"/>
        <v>2011</v>
      </c>
      <c r="AL25" s="38" t="n">
        <f t="shared" si="18"/>
        <v>2012</v>
      </c>
      <c r="AM25" s="38" t="n">
        <f t="shared" si="18"/>
        <v>2013</v>
      </c>
      <c r="AN25" s="38" t="n">
        <f t="shared" si="18"/>
        <v>2014</v>
      </c>
      <c r="AO25" s="38" t="n">
        <f t="shared" si="18"/>
        <v>2015</v>
      </c>
      <c r="AP25" s="38" t="n">
        <f>AQ13</f>
        <v>2017</v>
      </c>
      <c r="AQ25" s="38"/>
      <c r="AR25" s="38" t="n">
        <f>AR13</f>
        <v>2018</v>
      </c>
      <c r="AS25" s="38" t="n">
        <f>AS13</f>
        <v>2019</v>
      </c>
    </row>
    <row r="26">
      <c r="A26" s="24" t="str">
        <f>A14</f>
        <v>Award</v>
      </c>
      <c r="B26" s="24" t="str">
        <f t="shared" ref="B26:B34" si="19">B14</f>
        <v>Definitive</v>
      </c>
      <c r="E26" s="34"/>
      <c r="J26" s="1" t="str">
        <f t="shared" ref="J26:K33" si="20">J14</f>
        <v>Award</v>
      </c>
      <c r="K26" s="1" t="str">
        <f t="shared" si="20"/>
        <v>Definitive</v>
      </c>
      <c r="L26" s="25" t="str">
        <f t="shared" ref="L26:AO33" si="21">IF(L14="","",L14/L$22)</f>
      </c>
      <c r="M26" s="25" t="str">
        <f t="shared" si="21"/>
      </c>
      <c r="N26" s="25" t="e">
        <f t="shared" si="21"/>
        <v>#VALUE!</v>
      </c>
      <c r="O26" s="25" t="e">
        <f t="shared" si="21"/>
        <v>#VALUE!</v>
      </c>
      <c r="P26" s="25" t="str">
        <f t="shared" si="21"/>
      </c>
      <c r="Q26" s="25" t="str">
        <f t="shared" si="21"/>
      </c>
      <c r="R26" s="25" t="str">
        <f t="shared" si="21"/>
      </c>
      <c r="S26" s="25" t="str">
        <f t="shared" si="21"/>
      </c>
      <c r="T26" s="25" t="str">
        <f t="shared" si="21"/>
      </c>
      <c r="U26" s="25" t="str">
        <f t="shared" si="21"/>
      </c>
      <c r="V26" s="26" t="str">
        <f t="shared" si="21"/>
      </c>
      <c r="W26" s="26" t="str">
        <f t="shared" si="21"/>
      </c>
      <c r="X26" s="26" t="str">
        <f t="shared" si="21"/>
      </c>
      <c r="Y26" s="26" t="str">
        <f t="shared" si="21"/>
      </c>
      <c r="Z26" s="26" t="n">
        <f t="shared" si="21"/>
        <v>0.59691175749363334</v>
      </c>
      <c r="AA26" s="26" t="n">
        <f t="shared" si="21"/>
        <v>0.57960761248123194</v>
      </c>
      <c r="AB26" s="26" t="n">
        <f t="shared" si="21"/>
        <v>0.56642015747438479</v>
      </c>
      <c r="AC26" s="26" t="n">
        <f t="shared" si="21"/>
        <v>0.52492812414050471</v>
      </c>
      <c r="AD26" s="26" t="n">
        <f t="shared" si="21"/>
        <v>0.48619737220429265</v>
      </c>
      <c r="AE26" s="26" t="n">
        <f t="shared" si="21"/>
        <v>0.4444408457825772</v>
      </c>
      <c r="AF26" s="26" t="n">
        <f t="shared" si="21"/>
        <v>0.45517359172468558</v>
      </c>
      <c r="AG26" s="26" t="n">
        <f t="shared" si="21"/>
        <v>0.45428210666458935</v>
      </c>
      <c r="AH26" s="26" t="n">
        <f t="shared" si="21"/>
        <v>0.44455981657793681</v>
      </c>
      <c r="AI26" s="26" t="n">
        <f t="shared" si="21"/>
        <v>0.42478840910616134</v>
      </c>
      <c r="AJ26" s="26" t="n">
        <f t="shared" si="21"/>
        <v>0.42685063356533337</v>
      </c>
      <c r="AK26" s="5" t="n">
        <f t="shared" si="21"/>
        <v>0.45445764542111766</v>
      </c>
      <c r="AL26" s="26" t="n">
        <f t="shared" si="21"/>
        <v>0.46142576627444842</v>
      </c>
      <c r="AM26" s="26" t="n">
        <f t="shared" si="21"/>
        <v>0.49961098905855622</v>
      </c>
      <c r="AN26" s="26" t="n">
        <f t="shared" si="21"/>
        <v>0.48498728353478743</v>
      </c>
      <c r="AO26" s="26" t="n">
        <f t="shared" si="21"/>
        <v>0.49538811351821488</v>
      </c>
      <c r="AP26" s="5" t="n">
        <f t="shared" ref="AP26:AP33" si="22">IF(AQ14="","",AQ14/AQ$22)</f>
        <v>0.50350019153280678</v>
      </c>
      <c r="AQ26" s="5"/>
      <c r="AR26" s="5" t="n">
        <f t="shared" ref="AR26:AS33" si="23">IF(AR14="","",AR14/AR$22)</f>
        <v>0.46303594955468069</v>
      </c>
      <c r="AS26" s="5" t="n">
        <f t="shared" si="23"/>
        <v>0.478052347396827</v>
      </c>
    </row>
    <row r="27">
      <c r="A27" s="24" t="str">
        <f t="shared" ref="A27:A34" si="24">A15</f>
        <v>Award</v>
      </c>
      <c r="B27" s="24" t="str">
        <f t="shared" si="19"/>
        <v>Pur. Order</v>
      </c>
      <c r="E27" s="34"/>
      <c r="J27" s="1" t="str">
        <f t="shared" si="20"/>
        <v>Award</v>
      </c>
      <c r="K27" s="1" t="str">
        <f t="shared" si="20"/>
        <v>Pur. Order</v>
      </c>
      <c r="L27" s="25" t="str">
        <f t="shared" si="21"/>
      </c>
      <c r="M27" s="25" t="str">
        <f t="shared" si="21"/>
      </c>
      <c r="N27" s="25" t="e">
        <f t="shared" si="21"/>
        <v>#VALUE!</v>
      </c>
      <c r="O27" s="25" t="e">
        <f t="shared" si="21"/>
        <v>#VALUE!</v>
      </c>
      <c r="P27" s="25" t="str">
        <f t="shared" si="21"/>
      </c>
      <c r="Q27" s="25" t="str">
        <f t="shared" si="21"/>
      </c>
      <c r="R27" s="25" t="str">
        <f t="shared" si="21"/>
      </c>
      <c r="S27" s="25" t="str">
        <f t="shared" si="21"/>
      </c>
      <c r="T27" s="25" t="str">
        <f t="shared" si="21"/>
      </c>
      <c r="U27" s="25" t="str">
        <f t="shared" si="21"/>
      </c>
      <c r="V27" s="26" t="str">
        <f t="shared" si="21"/>
      </c>
      <c r="W27" s="26" t="str">
        <f t="shared" si="21"/>
      </c>
      <c r="X27" s="26" t="str">
        <f t="shared" si="21"/>
      </c>
      <c r="Y27" s="26" t="str">
        <f t="shared" si="21"/>
      </c>
      <c r="Z27" s="26" t="n">
        <f t="shared" si="21"/>
        <v>1.8955208886656645E-2</v>
      </c>
      <c r="AA27" s="26" t="n">
        <f t="shared" si="21"/>
        <v>2.0279810891280611E-2</v>
      </c>
      <c r="AB27" s="26" t="n">
        <f t="shared" si="21"/>
        <v>2.2201000599942781E-2</v>
      </c>
      <c r="AC27" s="26" t="n">
        <f t="shared" si="21"/>
        <v>2.6103315194460994E-2</v>
      </c>
      <c r="AD27" s="26" t="n">
        <f t="shared" si="21"/>
        <v>2.7361616615753023E-2</v>
      </c>
      <c r="AE27" s="26" t="n">
        <f t="shared" si="21"/>
        <v>3.0221772151927805E-2</v>
      </c>
      <c r="AF27" s="26" t="n">
        <f t="shared" si="21"/>
        <v>2.8412471856238075E-2</v>
      </c>
      <c r="AG27" s="26" t="n">
        <f t="shared" si="21"/>
        <v>2.9994663242268849E-2</v>
      </c>
      <c r="AH27" s="26" t="n">
        <f t="shared" si="21"/>
        <v>2.9663263327994665E-2</v>
      </c>
      <c r="AI27" s="26" t="n">
        <f t="shared" si="21"/>
        <v>2.876750792784805E-2</v>
      </c>
      <c r="AJ27" s="26" t="n">
        <f t="shared" si="21"/>
        <v>2.9563109691732543E-2</v>
      </c>
      <c r="AK27" s="5" t="n">
        <f t="shared" si="21"/>
        <v>2.7430729739727135E-2</v>
      </c>
      <c r="AL27" s="26" t="n">
        <f t="shared" si="21"/>
        <v>2.2778396209109233E-2</v>
      </c>
      <c r="AM27" s="26" t="n">
        <f t="shared" si="21"/>
        <v>2.4078266796593702E-2</v>
      </c>
      <c r="AN27" s="26" t="n">
        <f t="shared" si="21"/>
        <v>2.8206262408600916E-2</v>
      </c>
      <c r="AO27" s="26" t="n">
        <f t="shared" si="21"/>
        <v>2.9449777171968852E-2</v>
      </c>
      <c r="AP27" s="5" t="n">
        <f t="shared" si="22"/>
        <v>2.5854494251723412E-2</v>
      </c>
      <c r="AQ27" s="5"/>
      <c r="AR27" s="5" t="n">
        <f t="shared" si="23"/>
        <v>2.9378352735593177E-2</v>
      </c>
      <c r="AS27" s="5" t="n">
        <f t="shared" si="23"/>
        <v>2.8124971314365164E-2</v>
      </c>
    </row>
    <row r="28">
      <c r="A28" s="24" t="str">
        <f t="shared" si="24"/>
        <v>Task Order</v>
      </c>
      <c r="B28" s="24" t="str">
        <f t="shared" si="19"/>
        <v>BOA or BPA</v>
      </c>
      <c r="E28" s="34"/>
      <c r="J28" s="1" t="str">
        <f t="shared" si="20"/>
        <v>Task Order</v>
      </c>
      <c r="K28" s="1" t="str">
        <f t="shared" si="20"/>
        <v>BOA or BPA</v>
      </c>
      <c r="L28" s="25" t="str">
        <f t="shared" si="21"/>
      </c>
      <c r="M28" s="25" t="str">
        <f t="shared" si="21"/>
      </c>
      <c r="N28" s="25" t="e">
        <f t="shared" si="21"/>
        <v>#VALUE!</v>
      </c>
      <c r="O28" s="25" t="e">
        <f t="shared" si="21"/>
        <v>#VALUE!</v>
      </c>
      <c r="P28" s="25" t="str">
        <f t="shared" si="21"/>
      </c>
      <c r="Q28" s="25" t="str">
        <f t="shared" si="21"/>
      </c>
      <c r="R28" s="25" t="str">
        <f t="shared" si="21"/>
      </c>
      <c r="S28" s="25" t="str">
        <f t="shared" si="21"/>
      </c>
      <c r="T28" s="25" t="str">
        <f t="shared" si="21"/>
      </c>
      <c r="U28" s="25" t="str">
        <f t="shared" si="21"/>
      </c>
      <c r="V28" s="26" t="str">
        <f t="shared" si="21"/>
      </c>
      <c r="W28" s="26" t="str">
        <f t="shared" si="21"/>
      </c>
      <c r="X28" s="26" t="str">
        <f t="shared" si="21"/>
      </c>
      <c r="Y28" s="26" t="str">
        <f t="shared" si="21"/>
      </c>
      <c r="Z28" s="26" t="n">
        <f t="shared" si="21"/>
        <v>1.6726161408219507E-4</v>
      </c>
      <c r="AA28" s="26" t="n">
        <f t="shared" si="21"/>
        <v>1.7719353607641755E-4</v>
      </c>
      <c r="AB28" s="26" t="n">
        <f t="shared" si="21"/>
        <v>5.3132124791892385E-4</v>
      </c>
      <c r="AC28" s="26" t="n">
        <f t="shared" si="21"/>
        <v>1.0510665723117944E-4</v>
      </c>
      <c r="AD28" s="26" t="n">
        <f t="shared" si="21"/>
        <v>3.1695289981308511E-4</v>
      </c>
      <c r="AE28" s="26" t="n">
        <f t="shared" si="21"/>
        <v>1.0362717247625229E-4</v>
      </c>
      <c r="AF28" s="26" t="n">
        <f t="shared" si="21"/>
        <v>1.0448135881021753E-4</v>
      </c>
      <c r="AG28" s="26" t="n">
        <f t="shared" si="21"/>
        <v>4.4626238017026759E-5</v>
      </c>
      <c r="AH28" s="26" t="n">
        <f t="shared" si="21"/>
        <v>4.5288277585178284E-5</v>
      </c>
      <c r="AI28" s="26" t="n">
        <f t="shared" si="21"/>
        <v>4.3822665663704044E-5</v>
      </c>
      <c r="AJ28" s="26" t="n">
        <f t="shared" si="21"/>
        <v>2.4479061196609748E-3</v>
      </c>
      <c r="AK28" s="5" t="n">
        <f t="shared" si="21"/>
        <v>1.2137575614700961E-2</v>
      </c>
      <c r="AL28" s="26" t="n">
        <f t="shared" si="21"/>
        <v>2.4649854371974235E-2</v>
      </c>
      <c r="AM28" s="26" t="n">
        <f t="shared" si="21"/>
        <v>3.1282512424867279E-2</v>
      </c>
      <c r="AN28" s="26" t="n">
        <f t="shared" si="21"/>
        <v>3.7823175267601039E-2</v>
      </c>
      <c r="AO28" s="26" t="n">
        <f t="shared" si="21"/>
        <v>4.4828562342683786E-2</v>
      </c>
      <c r="AP28" s="5" t="n">
        <f t="shared" si="22"/>
        <v>5.0526610115291318E-2</v>
      </c>
      <c r="AQ28" s="5"/>
      <c r="AR28" s="5" t="n">
        <f t="shared" si="23"/>
        <v>5.4469858346495544E-2</v>
      </c>
      <c r="AS28" s="5" t="n">
        <f t="shared" si="23"/>
        <v>4.5077054719539052E-2</v>
      </c>
    </row>
    <row r="29">
      <c r="A29" s="24" t="str">
        <f t="shared" si="24"/>
        <v>Task Order</v>
      </c>
      <c r="B29" s="24" t="str">
        <f t="shared" si="19"/>
        <v>FSS or GWAC</v>
      </c>
      <c r="E29" s="34"/>
      <c r="J29" s="1" t="str">
        <f t="shared" si="20"/>
        <v>Task Order</v>
      </c>
      <c r="K29" s="1" t="str">
        <f t="shared" si="20"/>
        <v>FSS or GWAC</v>
      </c>
      <c r="L29" s="25" t="str">
        <f t="shared" si="21"/>
      </c>
      <c r="M29" s="25" t="str">
        <f t="shared" si="21"/>
      </c>
      <c r="N29" s="25" t="e">
        <f t="shared" si="21"/>
        <v>#VALUE!</v>
      </c>
      <c r="O29" s="25" t="e">
        <f t="shared" si="21"/>
        <v>#VALUE!</v>
      </c>
      <c r="P29" s="25" t="str">
        <f t="shared" si="21"/>
      </c>
      <c r="Q29" s="25" t="str">
        <f t="shared" si="21"/>
      </c>
      <c r="R29" s="25" t="str">
        <f t="shared" si="21"/>
      </c>
      <c r="S29" s="25" t="str">
        <f t="shared" si="21"/>
      </c>
      <c r="T29" s="25" t="str">
        <f t="shared" si="21"/>
      </c>
      <c r="U29" s="25" t="str">
        <f t="shared" si="21"/>
      </c>
      <c r="V29" s="26" t="str">
        <f t="shared" si="21"/>
      </c>
      <c r="W29" s="26" t="str">
        <f t="shared" si="21"/>
      </c>
      <c r="X29" s="26" t="str">
        <f t="shared" si="21"/>
      </c>
      <c r="Y29" s="26" t="str">
        <f t="shared" si="21"/>
      </c>
      <c r="Z29" s="26" t="n">
        <f t="shared" si="21"/>
        <v>3.7663902923462708E-2</v>
      </c>
      <c r="AA29" s="26" t="n">
        <f t="shared" si="21"/>
        <v>3.9813453445653603E-2</v>
      </c>
      <c r="AB29" s="26" t="n">
        <f t="shared" si="21"/>
        <v>4.6767177490707315E-2</v>
      </c>
      <c r="AC29" s="26" t="n">
        <f t="shared" si="21"/>
        <v>4.7653295411920385E-2</v>
      </c>
      <c r="AD29" s="26" t="n">
        <f t="shared" si="21"/>
        <v>5.0654234770215766E-2</v>
      </c>
      <c r="AE29" s="26" t="n">
        <f t="shared" si="21"/>
        <v>4.4733940060925098E-2</v>
      </c>
      <c r="AF29" s="26" t="n">
        <f t="shared" si="21"/>
        <v>4.3229649320746938E-2</v>
      </c>
      <c r="AG29" s="26" t="n">
        <f t="shared" si="21"/>
        <v>3.6509451717850257E-2</v>
      </c>
      <c r="AH29" s="26" t="n">
        <f t="shared" si="21"/>
        <v>2.9775599413691477E-2</v>
      </c>
      <c r="AI29" s="26" t="n">
        <f t="shared" si="21"/>
        <v>2.8899423705085265E-2</v>
      </c>
      <c r="AJ29" s="26" t="n">
        <f t="shared" si="21"/>
        <v>2.7396603518308416E-2</v>
      </c>
      <c r="AK29" s="42" t="n">
        <f t="shared" si="21"/>
        <v>2.4904904583575097E-2</v>
      </c>
      <c r="AL29" s="26" t="n">
        <f t="shared" si="21"/>
        <v>2.3892465491723188E-2</v>
      </c>
      <c r="AM29" s="26" t="n">
        <f t="shared" si="21"/>
        <v>2.2441023700490392E-2</v>
      </c>
      <c r="AN29" s="26" t="n">
        <f t="shared" si="21"/>
        <v>2.5567430932120008E-2</v>
      </c>
      <c r="AO29" s="26" t="n">
        <f t="shared" si="21"/>
        <v>2.46705759472611E-2</v>
      </c>
      <c r="AP29" s="5" t="n">
        <f t="shared" si="22"/>
        <v>2.3062901360463153E-2</v>
      </c>
      <c r="AQ29" s="5"/>
      <c r="AR29" s="42" t="n">
        <f t="shared" si="23"/>
        <v>2.3472069311524704E-2</v>
      </c>
      <c r="AS29" s="42" t="n">
        <f t="shared" si="23"/>
        <v>2.5063779015167157E-2</v>
      </c>
    </row>
    <row r="30">
      <c r="A30" s="24" t="str">
        <f t="shared" si="24"/>
        <v>Task Order</v>
      </c>
      <c r="B30" s="24" t="str">
        <f t="shared" si="19"/>
        <v>Multi-Awd.</v>
      </c>
      <c r="E30" s="34"/>
      <c r="J30" s="1" t="str">
        <f t="shared" si="20"/>
        <v>Task Order</v>
      </c>
      <c r="K30" s="1" t="str">
        <f t="shared" si="20"/>
        <v>Multi-Awd.</v>
      </c>
      <c r="L30" s="25" t="str">
        <f t="shared" si="21"/>
      </c>
      <c r="M30" s="25" t="str">
        <f t="shared" si="21"/>
      </c>
      <c r="N30" s="25" t="e">
        <f t="shared" si="21"/>
        <v>#VALUE!</v>
      </c>
      <c r="O30" s="25" t="e">
        <f t="shared" si="21"/>
        <v>#VALUE!</v>
      </c>
      <c r="P30" s="25" t="str">
        <f t="shared" si="21"/>
      </c>
      <c r="Q30" s="25" t="str">
        <f t="shared" si="21"/>
      </c>
      <c r="R30" s="25" t="str">
        <f t="shared" si="21"/>
      </c>
      <c r="S30" s="25" t="str">
        <f t="shared" si="21"/>
      </c>
      <c r="T30" s="25" t="str">
        <f t="shared" si="21"/>
      </c>
      <c r="U30" s="25" t="str">
        <f t="shared" si="21"/>
      </c>
      <c r="V30" s="26" t="str">
        <f t="shared" si="21"/>
      </c>
      <c r="W30" s="26" t="str">
        <f t="shared" si="21"/>
      </c>
      <c r="X30" s="26" t="str">
        <f t="shared" si="21"/>
      </c>
      <c r="Y30" s="26" t="str">
        <f t="shared" si="21"/>
      </c>
      <c r="Z30" s="26" t="n">
        <f t="shared" si="21"/>
        <v>7.6920146426082595E-2</v>
      </c>
      <c r="AA30" s="26" t="n">
        <f t="shared" si="21"/>
        <v>7.7876442851663757E-2</v>
      </c>
      <c r="AB30" s="26" t="n">
        <f t="shared" si="21"/>
        <v>8.32154173778063E-2</v>
      </c>
      <c r="AC30" s="26" t="n">
        <f t="shared" si="21"/>
        <v>8.6098929454587192E-2</v>
      </c>
      <c r="AD30" s="26" t="n">
        <f t="shared" si="21"/>
        <v>9.700024737082813E-2</v>
      </c>
      <c r="AE30" s="26" t="n">
        <f t="shared" si="21"/>
        <v>0.10435895621669915</v>
      </c>
      <c r="AF30" s="26" t="n">
        <f t="shared" si="21"/>
        <v>0.10771324211842273</v>
      </c>
      <c r="AG30" s="26" t="n">
        <f t="shared" si="21"/>
        <v>0.10852754373950067</v>
      </c>
      <c r="AH30" s="26" t="n">
        <f t="shared" si="21"/>
        <v>0.11545563611449121</v>
      </c>
      <c r="AI30" s="26" t="n">
        <f t="shared" si="21"/>
        <v>0.13680323526340887</v>
      </c>
      <c r="AJ30" s="26" t="n">
        <f t="shared" si="21"/>
        <v>0.15396448339630225</v>
      </c>
      <c r="AK30" s="5" t="n">
        <f t="shared" si="21"/>
        <v>0.15505563957529714</v>
      </c>
      <c r="AL30" s="26" t="n">
        <f t="shared" si="21"/>
        <v>0.14123468858086274</v>
      </c>
      <c r="AM30" s="26" t="n">
        <f t="shared" si="21"/>
        <v>0.13581907391503517</v>
      </c>
      <c r="AN30" s="26" t="n">
        <f t="shared" si="21"/>
        <v>0.13434115774409924</v>
      </c>
      <c r="AO30" s="26" t="n">
        <f t="shared" si="21"/>
        <v>0.12579082404454794</v>
      </c>
      <c r="AP30" s="5" t="n">
        <f t="shared" si="22"/>
        <v>0.12687210616592465</v>
      </c>
      <c r="AQ30" s="5"/>
      <c r="AR30" s="5" t="n">
        <f t="shared" si="23"/>
        <v>0.13232205399539665</v>
      </c>
      <c r="AS30" s="5" t="n">
        <f t="shared" si="23"/>
        <v>0.13443258064214852</v>
      </c>
    </row>
    <row r="31">
      <c r="A31" s="24" t="str">
        <f t="shared" si="24"/>
        <v>Task Order</v>
      </c>
      <c r="B31" s="24" t="str">
        <f t="shared" si="19"/>
        <v>Single-Awd.</v>
      </c>
      <c r="E31" s="34"/>
      <c r="J31" s="1" t="str">
        <f t="shared" si="20"/>
        <v>Task Order</v>
      </c>
      <c r="K31" s="1" t="str">
        <f t="shared" si="20"/>
        <v>Single-Awd.</v>
      </c>
      <c r="L31" s="25" t="str">
        <f t="shared" si="21"/>
      </c>
      <c r="M31" s="25" t="str">
        <f t="shared" si="21"/>
      </c>
      <c r="N31" s="25" t="e">
        <f t="shared" si="21"/>
        <v>#VALUE!</v>
      </c>
      <c r="O31" s="25" t="e">
        <f t="shared" si="21"/>
        <v>#VALUE!</v>
      </c>
      <c r="P31" s="25" t="str">
        <f t="shared" si="21"/>
      </c>
      <c r="Q31" s="25" t="str">
        <f t="shared" si="21"/>
      </c>
      <c r="R31" s="25" t="str">
        <f t="shared" si="21"/>
      </c>
      <c r="S31" s="25" t="str">
        <f t="shared" si="21"/>
      </c>
      <c r="T31" s="25" t="str">
        <f t="shared" si="21"/>
      </c>
      <c r="U31" s="25" t="str">
        <f t="shared" si="21"/>
      </c>
      <c r="V31" s="26" t="str">
        <f t="shared" si="21"/>
      </c>
      <c r="W31" s="26" t="str">
        <f t="shared" si="21"/>
      </c>
      <c r="X31" s="26" t="str">
        <f t="shared" si="21"/>
      </c>
      <c r="Y31" s="26" t="str">
        <f t="shared" si="21"/>
      </c>
      <c r="Z31" s="26" t="n">
        <f t="shared" si="21"/>
        <v>0.25732217234743099</v>
      </c>
      <c r="AA31" s="26" t="n">
        <f t="shared" si="21"/>
        <v>0.27717600778436458</v>
      </c>
      <c r="AB31" s="26" t="n">
        <f t="shared" si="21"/>
        <v>0.27738656353829394</v>
      </c>
      <c r="AC31" s="26" t="n">
        <f t="shared" si="21"/>
        <v>0.31336565203226585</v>
      </c>
      <c r="AD31" s="26" t="n">
        <f t="shared" si="21"/>
        <v>0.33737541041292363</v>
      </c>
      <c r="AE31" s="26" t="n">
        <f t="shared" si="21"/>
        <v>0.3753884099397034</v>
      </c>
      <c r="AF31" s="26" t="n">
        <f t="shared" si="21"/>
        <v>0.36506464897982871</v>
      </c>
      <c r="AG31" s="26" t="n">
        <f t="shared" si="21"/>
        <v>0.37044377848528898</v>
      </c>
      <c r="AH31" s="26" t="n">
        <f t="shared" si="21"/>
        <v>0.38042615735185847</v>
      </c>
      <c r="AI31" s="26" t="n">
        <f t="shared" si="21"/>
        <v>0.38068291617675104</v>
      </c>
      <c r="AJ31" s="26" t="n">
        <f t="shared" si="21"/>
        <v>0.35968098857034908</v>
      </c>
      <c r="AK31" s="5" t="n">
        <f t="shared" si="21"/>
        <v>0.32598306698280494</v>
      </c>
      <c r="AL31" s="26" t="n">
        <f t="shared" si="21"/>
        <v>0.3259505673050957</v>
      </c>
      <c r="AM31" s="26" t="n">
        <f t="shared" si="21"/>
        <v>0.28673612160091949</v>
      </c>
      <c r="AN31" s="26" t="n">
        <f t="shared" si="21"/>
        <v>0.28902974361911338</v>
      </c>
      <c r="AO31" s="26" t="n">
        <f t="shared" si="21"/>
        <v>0.27985606008259889</v>
      </c>
      <c r="AP31" s="5" t="n">
        <f t="shared" si="22"/>
        <v>0.27017877669085993</v>
      </c>
      <c r="AQ31" s="5"/>
      <c r="AR31" s="42" t="n">
        <f t="shared" si="23"/>
        <v>0.29731392547643953</v>
      </c>
      <c r="AS31" s="42" t="n">
        <f t="shared" si="23"/>
        <v>0.28924626694157995</v>
      </c>
    </row>
    <row r="32">
      <c r="A32" s="24" t="str">
        <f t="shared" si="24"/>
        <v>Task Order</v>
      </c>
      <c r="B32" s="24" t="str">
        <f t="shared" si="19"/>
        <v>Unlbd. IDV</v>
      </c>
      <c r="E32" s="34"/>
      <c r="J32" s="1" t="str">
        <f t="shared" si="20"/>
        <v>Task Order</v>
      </c>
      <c r="K32" s="1" t="str">
        <f t="shared" si="20"/>
        <v>Unlbd. IDV</v>
      </c>
      <c r="L32" s="25" t="str">
        <f t="shared" si="21"/>
      </c>
      <c r="M32" s="25" t="str">
        <f t="shared" si="21"/>
      </c>
      <c r="N32" s="25" t="e">
        <f t="shared" si="21"/>
        <v>#VALUE!</v>
      </c>
      <c r="O32" s="25" t="e">
        <f t="shared" si="21"/>
        <v>#VALUE!</v>
      </c>
      <c r="P32" s="25" t="str">
        <f t="shared" si="21"/>
      </c>
      <c r="Q32" s="25" t="str">
        <f t="shared" si="21"/>
      </c>
      <c r="R32" s="25" t="str">
        <f t="shared" si="21"/>
      </c>
      <c r="S32" s="25" t="str">
        <f t="shared" si="21"/>
      </c>
      <c r="T32" s="25" t="str">
        <f t="shared" si="21"/>
      </c>
      <c r="U32" s="25" t="str">
        <f t="shared" si="21"/>
      </c>
      <c r="V32" s="26" t="str">
        <f t="shared" si="21"/>
      </c>
      <c r="W32" s="26" t="str">
        <f t="shared" si="21"/>
      </c>
      <c r="X32" s="26" t="str">
        <f t="shared" si="21"/>
      </c>
      <c r="Y32" s="26" t="str">
        <f t="shared" si="21"/>
      </c>
      <c r="Z32" s="26" t="n">
        <f t="shared" si="21"/>
        <v>1.2056915197528667E-2</v>
      </c>
      <c r="AA32" s="26" t="n">
        <f t="shared" si="21"/>
        <v>5.0694790097290578E-3</v>
      </c>
      <c r="AB32" s="26" t="n">
        <f t="shared" si="21"/>
        <v>3.4776805559424005E-3</v>
      </c>
      <c r="AC32" s="26" t="n">
        <f t="shared" si="21"/>
        <v>1.7453843495871028E-3</v>
      </c>
      <c r="AD32" s="26" t="n">
        <f t="shared" si="21"/>
        <v>1.0758227821358218E-3</v>
      </c>
      <c r="AE32" s="26" t="n">
        <f t="shared" si="21"/>
        <v>7.4308146327210214E-4</v>
      </c>
      <c r="AF32" s="26" t="n">
        <f t="shared" si="21"/>
        <v>2.9758378160286742E-4</v>
      </c>
      <c r="AG32" s="26" t="n">
        <f t="shared" si="21"/>
        <v>1.9579733284072113E-4</v>
      </c>
      <c r="AH32" s="26" t="n">
        <f t="shared" si="21"/>
        <v>7.4238936442040085E-5</v>
      </c>
      <c r="AI32" s="26" t="n">
        <f t="shared" si="21"/>
        <v>1.4685155081841826E-5</v>
      </c>
      <c r="AJ32" s="26" t="n">
        <f t="shared" si="21"/>
        <v>9.6275138313332395E-5</v>
      </c>
      <c r="AK32" s="5" t="n">
        <f t="shared" si="21"/>
        <v>3.0438082776827533E-5</v>
      </c>
      <c r="AL32" s="26" t="n">
        <f t="shared" si="21"/>
        <v>6.8261766786498882E-5</v>
      </c>
      <c r="AM32" s="26" t="n">
        <f t="shared" si="21"/>
        <v>3.2012503537785698E-5</v>
      </c>
      <c r="AN32" s="26" t="n">
        <f t="shared" si="21"/>
        <v>4.4946493678007206E-5</v>
      </c>
      <c r="AO32" s="26" t="n">
        <f t="shared" si="21"/>
        <v>1.608689272459025E-5</v>
      </c>
      <c r="AP32" s="5" t="n">
        <f t="shared" si="22"/>
        <v>4.9198829307313924E-6</v>
      </c>
      <c r="AQ32" s="5"/>
      <c r="AR32" s="42" t="n">
        <f t="shared" si="23"/>
        <v>7.7905798695115318E-6</v>
      </c>
      <c r="AS32" s="42" t="n">
        <f t="shared" si="23"/>
        <v>2.9999703730414162E-6</v>
      </c>
    </row>
    <row r="33">
      <c r="A33" s="59" t="n">
        <f>IF(J33="","",J33)</f>
        <v>0</v>
      </c>
      <c r="B33" s="59" t="n">
        <f>IF(K33="","",K33)</f>
        <v>0</v>
      </c>
      <c r="E33" s="34"/>
      <c r="J33" s="1" t="n">
        <f t="shared" si="20"/>
        <v>0</v>
      </c>
      <c r="K33" s="1" t="n">
        <f t="shared" si="20"/>
        <v>0</v>
      </c>
      <c r="L33" s="25" t="n">
        <f t="shared" si="21"/>
        <v>1</v>
      </c>
      <c r="M33" s="25" t="n">
        <f t="shared" si="21"/>
        <v>1</v>
      </c>
      <c r="N33" s="25" t="str">
        <f t="shared" si="21"/>
      </c>
      <c r="O33" s="25" t="str">
        <f t="shared" si="21"/>
      </c>
      <c r="P33" s="25" t="n">
        <f t="shared" si="21"/>
        <v>1</v>
      </c>
      <c r="Q33" s="25" t="n">
        <f t="shared" si="21"/>
        <v>1</v>
      </c>
      <c r="R33" s="25" t="n">
        <f t="shared" si="21"/>
        <v>1</v>
      </c>
      <c r="S33" s="25" t="n">
        <f t="shared" si="21"/>
        <v>1</v>
      </c>
      <c r="T33" s="25" t="n">
        <f t="shared" si="21"/>
        <v>1</v>
      </c>
      <c r="U33" s="25" t="n">
        <f t="shared" si="21"/>
        <v>1</v>
      </c>
      <c r="V33" s="26" t="n">
        <f t="shared" si="21"/>
        <v>1</v>
      </c>
      <c r="W33" s="26" t="n">
        <f t="shared" si="21"/>
        <v>1</v>
      </c>
      <c r="X33" s="26" t="n">
        <f t="shared" si="21"/>
        <v>1</v>
      </c>
      <c r="Y33" s="26" t="n">
        <f t="shared" si="21"/>
        <v>1</v>
      </c>
      <c r="Z33" s="26" t="n">
        <f t="shared" si="21"/>
        <v>2.635111122891912E-6</v>
      </c>
      <c r="AA33" s="26" t="n">
        <f t="shared" si="21"/>
        <v>0</v>
      </c>
      <c r="AB33" s="26" t="n">
        <f t="shared" si="21"/>
        <v>6.8171500343583612E-7</v>
      </c>
      <c r="AC33" s="26" t="n">
        <f t="shared" si="21"/>
        <v>1.9275944259929445E-7</v>
      </c>
      <c r="AD33" s="26" t="n">
        <f t="shared" si="21"/>
        <v>1.8342944037829993E-5</v>
      </c>
      <c r="AE33" s="26" t="n">
        <f t="shared" si="21"/>
        <v>9.3672124190854192E-6</v>
      </c>
      <c r="AF33" s="26" t="n">
        <f t="shared" si="21"/>
        <v>4.3308596648454512E-6</v>
      </c>
      <c r="AG33" s="26" t="n">
        <f t="shared" si="21"/>
        <v>2.0325796440591882E-6</v>
      </c>
      <c r="AH33" s="26" t="n">
        <f t="shared" si="21"/>
        <v>0</v>
      </c>
      <c r="AI33" s="26" t="n">
        <f t="shared" si="21"/>
        <v>0</v>
      </c>
      <c r="AJ33" s="26" t="n">
        <f t="shared" si="21"/>
        <v>0</v>
      </c>
      <c r="AK33" s="5" t="n">
        <f t="shared" si="21"/>
        <v>0</v>
      </c>
      <c r="AL33" s="26" t="n">
        <f t="shared" si="21"/>
        <v>0</v>
      </c>
      <c r="AM33" s="26" t="n">
        <f t="shared" si="21"/>
        <v>0</v>
      </c>
      <c r="AN33" s="26" t="n">
        <f t="shared" si="21"/>
        <v>0</v>
      </c>
      <c r="AO33" s="26" t="n">
        <f t="shared" si="21"/>
        <v>0</v>
      </c>
      <c r="AP33" s="5" t="n">
        <f t="shared" si="22"/>
        <v>0</v>
      </c>
      <c r="AQ33" s="5"/>
      <c r="AR33" s="42" t="n">
        <f t="shared" si="23"/>
        <v>0</v>
      </c>
      <c r="AS33" s="42" t="n">
        <f t="shared" si="23"/>
        <v>0</v>
      </c>
    </row>
    <row r="34">
      <c r="A34" s="24" t="str">
        <f t="shared" si="24"/>
        <v>Grand Total</v>
      </c>
      <c r="B34" s="24" t="str">
        <f t="shared" si="19"/>
        <v>NA</v>
      </c>
      <c r="E34" s="34"/>
      <c r="K34" s="34" t="s">
        <v>40</v>
      </c>
      <c r="L34" s="26" t="n">
        <f t="shared" ref="L34:W34" si="25">IF(SUM(L26:L33)=1,1,FALSE)</f>
        <v>1</v>
      </c>
      <c r="M34" s="26" t="n">
        <f t="shared" si="25"/>
        <v>1</v>
      </c>
      <c r="N34" s="26" t="e">
        <f t="shared" si="25"/>
        <v>#VALUE!</v>
      </c>
      <c r="O34" s="26" t="e">
        <f t="shared" si="25"/>
        <v>#VALUE!</v>
      </c>
      <c r="P34" s="26" t="n">
        <f t="shared" si="25"/>
        <v>1</v>
      </c>
      <c r="Q34" s="26" t="n">
        <f t="shared" si="25"/>
        <v>1</v>
      </c>
      <c r="R34" s="26" t="n">
        <f t="shared" si="25"/>
        <v>1</v>
      </c>
      <c r="S34" s="26" t="n">
        <f t="shared" si="25"/>
        <v>1</v>
      </c>
      <c r="T34" s="26" t="n">
        <f t="shared" si="25"/>
        <v>1</v>
      </c>
      <c r="U34" s="26" t="n">
        <f t="shared" si="25"/>
        <v>1</v>
      </c>
      <c r="V34" s="26" t="n">
        <f t="shared" si="25"/>
        <v>1</v>
      </c>
      <c r="W34" s="26" t="n">
        <f t="shared" si="25"/>
        <v>1</v>
      </c>
      <c r="X34" s="26" t="b">
        <f t="shared" ref="X34:AP34" si="26">SUM(X26:X33)=1</f>
        <v>1</v>
      </c>
      <c r="Y34" s="26" t="b">
        <f t="shared" si="26"/>
        <v>1</v>
      </c>
      <c r="Z34" s="26" t="b">
        <f t="shared" si="26"/>
        <v>1</v>
      </c>
      <c r="AA34" s="26" t="b">
        <f t="shared" si="26"/>
        <v>1</v>
      </c>
      <c r="AB34" s="26" t="b">
        <f t="shared" si="26"/>
        <v>1</v>
      </c>
      <c r="AC34" s="26" t="b">
        <f t="shared" si="26"/>
        <v>1</v>
      </c>
      <c r="AD34" s="26" t="b">
        <f t="shared" si="26"/>
        <v>1</v>
      </c>
      <c r="AE34" s="26" t="b">
        <f t="shared" si="26"/>
        <v>1</v>
      </c>
      <c r="AF34" s="26" t="b">
        <f t="shared" si="26"/>
        <v>1</v>
      </c>
      <c r="AG34" s="26" t="b">
        <f t="shared" si="26"/>
        <v>1</v>
      </c>
      <c r="AH34" s="26" t="b">
        <f t="shared" si="26"/>
        <v>1</v>
      </c>
      <c r="AI34" s="26" t="b">
        <f t="shared" si="26"/>
        <v>1</v>
      </c>
      <c r="AJ34" s="26" t="b">
        <f t="shared" si="26"/>
        <v>1</v>
      </c>
      <c r="AK34" s="26" t="b">
        <f t="shared" si="26"/>
        <v>1</v>
      </c>
      <c r="AL34" s="26" t="b">
        <f t="shared" si="26"/>
        <v>1</v>
      </c>
      <c r="AM34" s="26" t="b">
        <f t="shared" si="26"/>
        <v>1</v>
      </c>
      <c r="AN34" s="26" t="b">
        <f t="shared" si="26"/>
        <v>1</v>
      </c>
      <c r="AO34" s="26" t="b">
        <f t="shared" si="26"/>
        <v>1</v>
      </c>
      <c r="AP34" s="26" t="b">
        <f t="shared" si="26"/>
        <v>1</v>
      </c>
      <c r="AQ34" s="26"/>
      <c r="AR34" s="26" t="b">
        <f>SUM(AR26:AR33)=1</f>
        <v>1</v>
      </c>
      <c r="AS34" s="26" t="b">
        <f>SUM(AS26:AS33)=1</f>
        <v>1</v>
      </c>
    </row>
  </sheetData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3" ySplit="1" topLeftCell="H66" activePane="bottomRight" state="frozen"/>
      <selection pane="topRight" activeCell="D1" sqref="D1"/>
      <selection pane="bottomLeft" activeCell="A2" sqref="A2"/>
      <selection pane="bottomRight" activeCell="AU98" sqref="AU98"/>
    </sheetView>
  </sheetViews>
  <sheetFormatPr defaultRowHeight="15.0" baseColWidth="10"/>
  <cols>
    <col min="1" max="1" width="33.5703125" hidden="0" customWidth="1"/>
    <col min="2" max="2" width="7.85546875" hidden="0" customWidth="1"/>
    <col min="3" max="3" width="7.85546875" hidden="0" customWidth="1"/>
    <col min="6" max="6" width="31" hidden="0" customWidth="1"/>
    <col min="7" max="7" width="21.5703125" hidden="0" customWidth="1"/>
    <col min="8" max="8" width="14" hidden="0" customWidth="1"/>
    <col min="9" max="9" width="14" hidden="0" customWidth="1"/>
    <col min="10" max="10" width="7.85546875" hidden="0" customWidth="1"/>
    <col min="11" max="11" width="7.85546875" hidden="0" customWidth="1"/>
    <col min="12" max="12" width="7.85546875" hidden="0" customWidth="1"/>
    <col min="13" max="13" width="7.85546875" hidden="0" customWidth="1"/>
    <col min="14" max="14" width="7.85546875" hidden="0" customWidth="1"/>
    <col min="15" max="15" width="7.85546875" hidden="1" customWidth="1"/>
    <col min="16" max="16" width="7.85546875" hidden="1" customWidth="1"/>
    <col min="17" max="17" width="7.85546875" hidden="1" customWidth="1"/>
    <col min="18" max="18" width="7.85546875" hidden="1" customWidth="1"/>
    <col min="19" max="19" width="7.85546875" hidden="1" customWidth="1"/>
    <col min="20" max="20" width="7.85546875" hidden="1" customWidth="1"/>
    <col min="21" max="21" width="7.85546875" hidden="1" customWidth="1"/>
    <col min="22" max="22" width="8.42578125" hidden="1" customWidth="1"/>
    <col min="23" max="23" width="7.85546875" hidden="1" customWidth="1"/>
    <col min="24" max="24" width="7.85546875" hidden="1" customWidth="1"/>
    <col min="25" max="25" width="7.85546875" hidden="0" customWidth="1"/>
    <col min="26" max="26" width="7.85546875" hidden="0" customWidth="1"/>
    <col min="27" max="27" width="7.85546875" hidden="0" customWidth="1"/>
    <col min="28" max="28" width="7.85546875" hidden="0" customWidth="1"/>
    <col min="29" max="29" width="7.85546875" hidden="0" customWidth="1"/>
    <col min="30" max="30" width="12.28515625" hidden="0" customWidth="1"/>
  </cols>
  <sheetData>
    <row r="1">
      <c r="A1" t="str">
        <f>M1</f>
      </c>
      <c r="B1" t="str">
        <f>N1</f>
      </c>
      <c r="M1" t="s">
        <v>829</v>
      </c>
      <c r="N1" t="s">
        <v>841</v>
      </c>
      <c r="O1" t="s">
        <v>758</v>
      </c>
      <c r="P1" t="s">
        <v>759</v>
      </c>
      <c r="Q1" t="s">
        <v>760</v>
      </c>
      <c r="R1" t="s">
        <v>761</v>
      </c>
      <c r="S1" t="s">
        <v>762</v>
      </c>
      <c r="T1" t="s">
        <v>763</v>
      </c>
      <c r="U1" t="s">
        <v>764</v>
      </c>
      <c r="V1" t="s">
        <v>765</v>
      </c>
      <c r="W1" t="s">
        <v>766</v>
      </c>
      <c r="X1" t="s">
        <v>767</v>
      </c>
      <c r="Y1" t="s">
        <v>768</v>
      </c>
      <c r="Z1" t="s">
        <v>769</v>
      </c>
      <c r="AA1" t="s">
        <v>770</v>
      </c>
      <c r="AB1" t="s">
        <v>771</v>
      </c>
      <c r="AC1" t="s">
        <v>772</v>
      </c>
      <c r="AD1" t="s">
        <v>773</v>
      </c>
      <c r="AE1" t="s">
        <v>774</v>
      </c>
      <c r="AF1" t="s">
        <v>775</v>
      </c>
      <c r="AG1" t="s">
        <v>776</v>
      </c>
      <c r="AH1" t="s">
        <v>777</v>
      </c>
      <c r="AI1" t="s">
        <v>778</v>
      </c>
      <c r="AJ1" t="s">
        <v>779</v>
      </c>
      <c r="AK1" t="s">
        <v>780</v>
      </c>
      <c r="AL1" t="s">
        <v>781</v>
      </c>
      <c r="AM1" t="s">
        <v>782</v>
      </c>
      <c r="AN1" t="s">
        <v>737</v>
      </c>
      <c r="AO1" t="s">
        <v>738</v>
      </c>
      <c r="AP1" t="s">
        <v>739</v>
      </c>
      <c r="AQ1" t="s">
        <v>740</v>
      </c>
      <c r="AR1" t="s">
        <v>741</v>
      </c>
      <c r="AS1" t="s">
        <v>742</v>
      </c>
      <c r="AT1" t="s">
        <v>743</v>
      </c>
      <c r="AU1" t="s">
        <v>744</v>
      </c>
      <c r="AV1" t="s">
        <v>745</v>
      </c>
      <c r="AW1" t="s">
        <v>786</v>
      </c>
      <c r="AX1" t="s">
        <v>818</v>
      </c>
    </row>
    <row r="2">
      <c r="A2" t="str">
        <f>M2</f>
      </c>
      <c r="B2" t="str">
        <f>N2</f>
      </c>
      <c r="M2" t="s">
        <v>830</v>
      </c>
      <c r="N2"/>
      <c r="O2" s="61" t="n">
        <v>31833667148</v>
      </c>
      <c r="P2" s="61" t="n">
        <v>30446724255</v>
      </c>
      <c r="Q2" s="61" t="n">
        <v>31030982567</v>
      </c>
      <c r="R2" s="61" t="n">
        <v>30739020865</v>
      </c>
      <c r="S2" s="61" t="n">
        <v>31312889405</v>
      </c>
      <c r="T2" s="61" t="n">
        <v>27652249318</v>
      </c>
      <c r="U2" s="61" t="n">
        <v>30088932958.51</v>
      </c>
      <c r="V2" s="61" t="n">
        <v>30307501250</v>
      </c>
      <c r="W2" s="61" t="n">
        <v>33203098779</v>
      </c>
      <c r="X2" s="61" t="n">
        <v>36020620803.34</v>
      </c>
      <c r="Y2" s="61" t="n">
        <v>35413855298.53</v>
      </c>
      <c r="Z2" s="61" t="n">
        <v>36119460735.8791</v>
      </c>
      <c r="AA2" s="61" t="n">
        <v>39025889499.1626</v>
      </c>
      <c r="AB2" s="61" t="n">
        <v>49245020025.2512</v>
      </c>
      <c r="AC2" s="61" t="n">
        <v>47802126579.3272</v>
      </c>
      <c r="AD2" s="61" t="n">
        <v>47282598635.3366</v>
      </c>
      <c r="AE2" s="61" t="n">
        <v>53944206261.5134</v>
      </c>
      <c r="AF2" s="61" t="n">
        <v>60467600005.3777</v>
      </c>
      <c r="AG2" s="61" t="n">
        <v>66727621101.0344</v>
      </c>
      <c r="AH2" s="61" t="n">
        <v>65849650949.3067</v>
      </c>
      <c r="AI2" s="61" t="n">
        <v>63613543271.9831</v>
      </c>
      <c r="AJ2" s="61" t="n">
        <v>70408554456.7648</v>
      </c>
      <c r="AK2" s="61" t="n">
        <v>78210561316.2017</v>
      </c>
      <c r="AL2" s="61" t="n">
        <v>73620995823.1291</v>
      </c>
      <c r="AM2" s="61" t="n">
        <v>58243299907.6406</v>
      </c>
      <c r="AN2" s="61" t="n">
        <v>61740524994.5333</v>
      </c>
      <c r="AO2" s="61" t="n">
        <v>75458097997.4035</v>
      </c>
      <c r="AP2" s="61" t="n">
        <v>86356420018.5675</v>
      </c>
      <c r="AQ2" s="61" t="n">
        <v>83993398279.1735</v>
      </c>
      <c r="AR2" s="61" t="n">
        <v>89880443247.0108</v>
      </c>
      <c r="AS2" s="61" t="n">
        <v>105289864886.056</v>
      </c>
      <c r="AT2" s="61" t="n">
        <v>72293290170.6676</v>
      </c>
      <c r="AU2" s="61" t="n">
        <v>75190979424.2915</v>
      </c>
      <c r="AV2" s="61" t="n">
        <v>97087898525.6191</v>
      </c>
      <c r="AW2" s="61" t="n">
        <v>70803937008.54</v>
      </c>
      <c r="AX2" s="61" t="n">
        <v>41385771440.56</v>
      </c>
      <c r="AY2" s="61"/>
    </row>
    <row r="3">
      <c r="A3" t="str">
        <f>M3</f>
      </c>
      <c r="B3" t="str">
        <f>N3</f>
      </c>
      <c r="M3" t="s">
        <v>831</v>
      </c>
      <c r="N3"/>
      <c r="O3" s="61" t="n">
        <v>20056740028.53</v>
      </c>
      <c r="P3" s="61" t="n">
        <v>19744398733</v>
      </c>
      <c r="Q3" s="61" t="n">
        <v>19579055483</v>
      </c>
      <c r="R3" s="61" t="n">
        <v>18614358124</v>
      </c>
      <c r="S3" s="61" t="n">
        <v>17840328302</v>
      </c>
      <c r="T3" s="61" t="n">
        <v>18935372536</v>
      </c>
      <c r="U3" s="61" t="n">
        <v>18438756640</v>
      </c>
      <c r="V3" s="61" t="n">
        <v>21994452623.2</v>
      </c>
      <c r="W3" s="61" t="n">
        <v>22127165085.39</v>
      </c>
      <c r="X3" s="61" t="n">
        <v>26061304461.45</v>
      </c>
      <c r="Y3" s="61" t="n">
        <v>20752433554.8069</v>
      </c>
      <c r="Z3" s="61" t="n">
        <v>22386855579.8807</v>
      </c>
      <c r="AA3" s="61" t="n">
        <v>25803646202.2489</v>
      </c>
      <c r="AB3" s="61" t="n">
        <v>31479738358.29</v>
      </c>
      <c r="AC3" s="61" t="n">
        <v>37532046095.0014</v>
      </c>
      <c r="AD3" s="61" t="n">
        <v>42233204664.3596</v>
      </c>
      <c r="AE3" s="61" t="n">
        <v>45201239370.3597</v>
      </c>
      <c r="AF3" s="61" t="n">
        <v>52452769362.7979</v>
      </c>
      <c r="AG3" s="61" t="n">
        <v>56949957401.2241</v>
      </c>
      <c r="AH3" s="61" t="n">
        <v>55339760226.2133</v>
      </c>
      <c r="AI3" s="61" t="n">
        <v>56099180178.7736</v>
      </c>
      <c r="AJ3" s="61" t="n">
        <v>52378848389.7535</v>
      </c>
      <c r="AK3" s="61" t="n">
        <v>49574359579.3549</v>
      </c>
      <c r="AL3" s="61" t="n">
        <v>41517691985.8825</v>
      </c>
      <c r="AM3" s="61" t="n">
        <v>40881580498.5278</v>
      </c>
      <c r="AN3" s="61" t="n">
        <v>39557805148.8119</v>
      </c>
      <c r="AO3" s="61" t="n">
        <v>43329347031.5722</v>
      </c>
      <c r="AP3" s="61" t="n">
        <v>45865663976.7032</v>
      </c>
      <c r="AQ3" s="61" t="n">
        <v>50962559294.2397</v>
      </c>
      <c r="AR3" s="61" t="n">
        <v>54933874063.0537</v>
      </c>
      <c r="AS3" s="61" t="n">
        <v>55379486824.1898</v>
      </c>
      <c r="AT3" s="61" t="n">
        <v>49671979158.9507</v>
      </c>
      <c r="AU3" s="61" t="n">
        <v>53600319822.2382</v>
      </c>
      <c r="AV3" s="61" t="n">
        <v>56403290342.7071</v>
      </c>
      <c r="AW3" s="61" t="n">
        <v>58146844104.9356</v>
      </c>
      <c r="AX3" s="61" t="n">
        <v>23125307153.07</v>
      </c>
      <c r="AY3" s="61"/>
    </row>
    <row r="4">
      <c r="A4" t="str">
        <f>M4</f>
      </c>
      <c r="B4" t="str">
        <f>N4</f>
      </c>
      <c r="M4" t="s">
        <v>832</v>
      </c>
      <c r="N4"/>
      <c r="O4" s="61" t="n">
        <v>12270146387.56</v>
      </c>
      <c r="P4" s="61" t="n">
        <v>18546859868</v>
      </c>
      <c r="Q4" s="61" t="n">
        <v>18034998930</v>
      </c>
      <c r="R4" s="61" t="n">
        <v>17269650869</v>
      </c>
      <c r="S4" s="61" t="n">
        <v>20413419957.16</v>
      </c>
      <c r="T4" s="61" t="n">
        <v>20253453482</v>
      </c>
      <c r="U4" s="61" t="n">
        <v>20496894585</v>
      </c>
      <c r="V4" s="61" t="n">
        <v>22097368058</v>
      </c>
      <c r="W4" s="61" t="n">
        <v>22256433114.02</v>
      </c>
      <c r="X4" s="61" t="n">
        <v>25642719585.99</v>
      </c>
      <c r="Y4" s="61" t="n">
        <v>20799929809.0744</v>
      </c>
      <c r="Z4" s="61" t="n">
        <v>23066281708.1984</v>
      </c>
      <c r="AA4" s="61" t="n">
        <v>26062764956.2649</v>
      </c>
      <c r="AB4" s="61" t="n">
        <v>34446873950.0982</v>
      </c>
      <c r="AC4" s="61" t="n">
        <v>35703133221.642</v>
      </c>
      <c r="AD4" s="61" t="n">
        <v>39560168282.3154</v>
      </c>
      <c r="AE4" s="61" t="n">
        <v>45549368633.1513</v>
      </c>
      <c r="AF4" s="61" t="n">
        <v>46197030188.0772</v>
      </c>
      <c r="AG4" s="61" t="n">
        <v>57289811092.6687</v>
      </c>
      <c r="AH4" s="61" t="n">
        <v>66364166614.9981</v>
      </c>
      <c r="AI4" s="61" t="n">
        <v>61236025341.1526</v>
      </c>
      <c r="AJ4" s="61" t="n">
        <v>54581198029.4269</v>
      </c>
      <c r="AK4" s="61" t="n">
        <v>49007984692.1448</v>
      </c>
      <c r="AL4" s="61" t="n">
        <v>39519355046.853</v>
      </c>
      <c r="AM4" s="61" t="n">
        <v>42197614655.4973</v>
      </c>
      <c r="AN4" s="61" t="n">
        <v>38095138884.6941</v>
      </c>
      <c r="AO4" s="61" t="n">
        <v>38545539074.4664</v>
      </c>
      <c r="AP4" s="61" t="n">
        <v>38480051893.3859</v>
      </c>
      <c r="AQ4" s="61" t="n">
        <v>46957728670.0224</v>
      </c>
      <c r="AR4" s="61" t="n">
        <v>52076314862.7224</v>
      </c>
      <c r="AS4" s="61" t="n">
        <v>60199257113.2442</v>
      </c>
      <c r="AT4" s="61" t="n">
        <v>51276701200.0085</v>
      </c>
      <c r="AU4" s="61" t="n">
        <v>57336683329.8192</v>
      </c>
      <c r="AV4" s="61" t="n">
        <v>64915296781.2943</v>
      </c>
      <c r="AW4" s="61" t="n">
        <v>66166496594.515</v>
      </c>
      <c r="AX4" s="61" t="n">
        <v>21996682906.77</v>
      </c>
      <c r="AY4" s="61"/>
    </row>
    <row r="5">
      <c r="A5" t="str">
        <f>M5</f>
      </c>
      <c r="B5" t="str">
        <f>N5</f>
      </c>
      <c r="M5" t="s">
        <v>833</v>
      </c>
      <c r="N5"/>
      <c r="O5" s="61" t="n">
        <v>4280921000</v>
      </c>
      <c r="P5" s="61" t="n">
        <v>6513488889</v>
      </c>
      <c r="Q5" s="61" t="n">
        <v>4169827450</v>
      </c>
      <c r="R5" s="61" t="n">
        <v>4391855530</v>
      </c>
      <c r="S5" s="61" t="n">
        <v>3619929411</v>
      </c>
      <c r="T5" s="61" t="n">
        <v>3099414659</v>
      </c>
      <c r="U5" s="61" t="n">
        <v>3682108068</v>
      </c>
      <c r="V5" s="61" t="n">
        <v>4712839717</v>
      </c>
      <c r="W5" s="61" t="n">
        <v>3946165607</v>
      </c>
      <c r="X5" s="61" t="n">
        <v>5299615987</v>
      </c>
      <c r="Y5" s="61" t="n">
        <v>3395360125.419</v>
      </c>
      <c r="Z5" s="61" t="n">
        <v>3297789660.2609</v>
      </c>
      <c r="AA5" s="61" t="n">
        <v>4784757838.3462</v>
      </c>
      <c r="AB5" s="61" t="n">
        <v>9641512533.5187</v>
      </c>
      <c r="AC5" s="61" t="n">
        <v>8545490686.6053</v>
      </c>
      <c r="AD5" s="61" t="n">
        <v>15261772563.6108</v>
      </c>
      <c r="AE5" s="61" t="n">
        <v>16131747285.9201</v>
      </c>
      <c r="AF5" s="61" t="n">
        <v>28198596874.6629</v>
      </c>
      <c r="AG5" s="61" t="n">
        <v>39757216060.0822</v>
      </c>
      <c r="AH5" s="61" t="n">
        <v>28835130195.0829</v>
      </c>
      <c r="AI5" s="61" t="n">
        <v>25332224333.8185</v>
      </c>
      <c r="AJ5" s="61" t="n">
        <v>19575557221.9926</v>
      </c>
      <c r="AK5" s="61" t="n">
        <v>10828673127.7275</v>
      </c>
      <c r="AL5" s="61" t="n">
        <v>7435113801.5888</v>
      </c>
      <c r="AM5" s="61" t="n">
        <v>5825472234.4273</v>
      </c>
      <c r="AN5" s="61" t="n">
        <v>7493772244.1363</v>
      </c>
      <c r="AO5" s="61" t="n">
        <v>7352399029.425</v>
      </c>
      <c r="AP5" s="61" t="n">
        <v>8259179595.6552</v>
      </c>
      <c r="AQ5" s="61" t="n">
        <v>12665731962.3236</v>
      </c>
      <c r="AR5" s="61" t="n">
        <v>12919390944.6891</v>
      </c>
      <c r="AS5" s="61" t="n">
        <v>11753634626.5612</v>
      </c>
      <c r="AT5" s="61" t="n">
        <v>9682677466.2496</v>
      </c>
      <c r="AU5" s="61" t="n">
        <v>10820251636.0674</v>
      </c>
      <c r="AV5" s="61" t="n">
        <v>14534536560.3744</v>
      </c>
      <c r="AW5" s="61" t="n">
        <v>13712865514.2433</v>
      </c>
      <c r="AX5" s="61" t="n">
        <v>7038883895.4</v>
      </c>
      <c r="AY5" s="61"/>
    </row>
    <row r="6">
      <c r="A6" t="str">
        <f>M6</f>
      </c>
      <c r="B6" t="str">
        <f>N6</f>
      </c>
      <c r="M6" t="s">
        <v>834</v>
      </c>
      <c r="N6"/>
      <c r="O6" s="61" t="n">
        <v>4493109000</v>
      </c>
      <c r="P6" s="61" t="n">
        <v>6783380054</v>
      </c>
      <c r="Q6" s="61" t="n">
        <v>5440650317</v>
      </c>
      <c r="R6" s="61" t="n">
        <v>6509522213</v>
      </c>
      <c r="S6" s="61" t="n">
        <v>5223252139</v>
      </c>
      <c r="T6" s="61" t="n">
        <v>4527970932</v>
      </c>
      <c r="U6" s="61" t="n">
        <v>4790278768</v>
      </c>
      <c r="V6" s="61" t="n">
        <v>6223012401</v>
      </c>
      <c r="W6" s="61" t="n">
        <v>6064798156</v>
      </c>
      <c r="X6" s="61" t="n">
        <v>5179696452.63</v>
      </c>
      <c r="Y6" s="61" t="n">
        <v>3712993149</v>
      </c>
      <c r="Z6" s="61" t="n">
        <v>4009935888.4</v>
      </c>
      <c r="AA6" s="61" t="n">
        <v>5642874340.825</v>
      </c>
      <c r="AB6" s="61" t="n">
        <v>5825750978.0938</v>
      </c>
      <c r="AC6" s="61" t="n">
        <v>6850883253.5797</v>
      </c>
      <c r="AD6" s="61" t="n">
        <v>7241986679.0175</v>
      </c>
      <c r="AE6" s="61" t="n">
        <v>8137932950.5804</v>
      </c>
      <c r="AF6" s="61" t="n">
        <v>9598715469.6009</v>
      </c>
      <c r="AG6" s="61" t="n">
        <v>10357444323.9373</v>
      </c>
      <c r="AH6" s="61" t="n">
        <v>12248019705.5001</v>
      </c>
      <c r="AI6" s="61" t="n">
        <v>12410878346.5912</v>
      </c>
      <c r="AJ6" s="61" t="n">
        <v>12082693116.94</v>
      </c>
      <c r="AK6" s="61" t="n">
        <v>12676566647.6782</v>
      </c>
      <c r="AL6" s="61" t="n">
        <v>12099741738.1587</v>
      </c>
      <c r="AM6" s="61" t="n">
        <v>9293494133.5078</v>
      </c>
      <c r="AN6" s="61" t="n">
        <v>10675878028.3043</v>
      </c>
      <c r="AO6" s="61" t="n">
        <v>10975434323.0138</v>
      </c>
      <c r="AP6" s="61" t="n">
        <v>8833249237.5575</v>
      </c>
      <c r="AQ6" s="61" t="n">
        <v>14755738244.1553</v>
      </c>
      <c r="AR6" s="61" t="n">
        <v>15081953782.2425</v>
      </c>
      <c r="AS6" s="61" t="n">
        <v>20378112917.8361</v>
      </c>
      <c r="AT6" s="61" t="n">
        <v>13476285589.9655</v>
      </c>
      <c r="AU6" s="61" t="n">
        <v>15035342321.3875</v>
      </c>
      <c r="AV6" s="61" t="n">
        <v>13888597838.8381</v>
      </c>
      <c r="AW6" s="61" t="n">
        <v>14026979429.09</v>
      </c>
      <c r="AX6" s="61" t="n">
        <v>5985294638.14</v>
      </c>
      <c r="AY6" s="61"/>
    </row>
    <row r="7">
      <c r="A7" t="str">
        <f>M7</f>
      </c>
      <c r="B7" t="str">
        <f>N7</f>
      </c>
      <c r="M7" t="s">
        <v>835</v>
      </c>
      <c r="N7"/>
      <c r="O7" s="61" t="n">
        <v>10399846000</v>
      </c>
      <c r="P7" s="61" t="n">
        <v>13591854004</v>
      </c>
      <c r="Q7" s="61" t="n">
        <v>12417659763</v>
      </c>
      <c r="R7" s="61" t="n">
        <v>9927115218</v>
      </c>
      <c r="S7" s="61" t="n">
        <v>8057990037</v>
      </c>
      <c r="T7" s="61" t="n">
        <v>7865077208</v>
      </c>
      <c r="U7" s="61" t="n">
        <v>8060286338</v>
      </c>
      <c r="V7" s="61" t="n">
        <v>9168533717</v>
      </c>
      <c r="W7" s="61" t="n">
        <v>10288578986</v>
      </c>
      <c r="X7" s="61" t="n">
        <v>11750399074.01</v>
      </c>
      <c r="Y7" s="61" t="n">
        <v>7967724148.275</v>
      </c>
      <c r="Z7" s="61" t="n">
        <v>8474994549.3995</v>
      </c>
      <c r="AA7" s="61" t="n">
        <v>11442383339.6534</v>
      </c>
      <c r="AB7" s="61" t="n">
        <v>12782466654.0499</v>
      </c>
      <c r="AC7" s="61" t="n">
        <v>13235234778.1002</v>
      </c>
      <c r="AD7" s="61" t="n">
        <v>14091262916.2053</v>
      </c>
      <c r="AE7" s="61" t="n">
        <v>13651090437.2432</v>
      </c>
      <c r="AF7" s="61" t="n">
        <v>16656166488.807</v>
      </c>
      <c r="AG7" s="61" t="n">
        <v>17610345879.8083</v>
      </c>
      <c r="AH7" s="61" t="n">
        <v>16167191003.7199</v>
      </c>
      <c r="AI7" s="61" t="n">
        <v>14815235215.5489</v>
      </c>
      <c r="AJ7" s="61" t="n">
        <v>14253124058.6975</v>
      </c>
      <c r="AK7" s="61" t="n">
        <v>14382664541.4263</v>
      </c>
      <c r="AL7" s="61" t="n">
        <v>11812268600.8085</v>
      </c>
      <c r="AM7" s="61" t="n">
        <v>11790205750.0985</v>
      </c>
      <c r="AN7" s="61" t="n">
        <v>12058818951.4863</v>
      </c>
      <c r="AO7" s="61" t="n">
        <v>15479871347.5807</v>
      </c>
      <c r="AP7" s="61" t="n">
        <v>17833777232.4115</v>
      </c>
      <c r="AQ7" s="61" t="n">
        <v>20343585093.6363</v>
      </c>
      <c r="AR7" s="61" t="n">
        <v>22899175031.5749</v>
      </c>
      <c r="AS7" s="61" t="n">
        <v>22854209895.2227</v>
      </c>
      <c r="AT7" s="61" t="n">
        <v>20535332343.4112</v>
      </c>
      <c r="AU7" s="61" t="n">
        <v>19082858482.1756</v>
      </c>
      <c r="AV7" s="61" t="n">
        <v>32619034324.5858</v>
      </c>
      <c r="AW7" s="61" t="n">
        <v>35486377510.2</v>
      </c>
      <c r="AX7" s="61" t="n">
        <v>13638953249.35</v>
      </c>
      <c r="AY7" s="61"/>
    </row>
    <row r="8">
      <c r="A8" t="str">
        <f>M8</f>
      </c>
      <c r="B8" t="str">
        <f>N8</f>
      </c>
      <c r="M8" t="s">
        <v>836</v>
      </c>
      <c r="N8"/>
      <c r="O8" s="61" t="n">
        <v>10914125000</v>
      </c>
      <c r="P8" s="61" t="n">
        <v>13706410115</v>
      </c>
      <c r="Q8" s="61" t="n">
        <v>9675044302</v>
      </c>
      <c r="R8" s="61" t="n">
        <v>10551452583</v>
      </c>
      <c r="S8" s="61" t="n">
        <v>8629385645</v>
      </c>
      <c r="T8" s="61" t="n">
        <v>8571790193</v>
      </c>
      <c r="U8" s="61" t="n">
        <v>9683594429</v>
      </c>
      <c r="V8" s="61" t="n">
        <v>12422489000</v>
      </c>
      <c r="W8" s="61" t="n">
        <v>10945019386</v>
      </c>
      <c r="X8" s="61" t="n">
        <v>9492171289</v>
      </c>
      <c r="Y8" s="61" t="n">
        <v>8636765200.09</v>
      </c>
      <c r="Z8" s="61" t="n">
        <v>10224864678</v>
      </c>
      <c r="AA8" s="61" t="n">
        <v>13391908160.2411</v>
      </c>
      <c r="AB8" s="61" t="n">
        <v>15543175627.4262</v>
      </c>
      <c r="AC8" s="61" t="n">
        <v>18316590305.9285</v>
      </c>
      <c r="AD8" s="61" t="n">
        <v>31788501747.0561</v>
      </c>
      <c r="AE8" s="61" t="n">
        <v>34619998279.619</v>
      </c>
      <c r="AF8" s="61" t="n">
        <v>34291731704.5411</v>
      </c>
      <c r="AG8" s="61" t="n">
        <v>39100105365.4799</v>
      </c>
      <c r="AH8" s="61" t="n">
        <v>35618854636.1993</v>
      </c>
      <c r="AI8" s="61" t="n">
        <v>29439139717.4327</v>
      </c>
      <c r="AJ8" s="61" t="n">
        <v>29987721179.0583</v>
      </c>
      <c r="AK8" s="61" t="n">
        <v>35353479895.3198</v>
      </c>
      <c r="AL8" s="61" t="n">
        <v>26660379036.4712</v>
      </c>
      <c r="AM8" s="61" t="n">
        <v>24340029384.9638</v>
      </c>
      <c r="AN8" s="61" t="n">
        <v>21065394905.4149</v>
      </c>
      <c r="AO8" s="61" t="n">
        <v>19404060743.2575</v>
      </c>
      <c r="AP8" s="61" t="n">
        <v>21592088392.3687</v>
      </c>
      <c r="AQ8" s="61" t="n">
        <v>25367009408.098</v>
      </c>
      <c r="AR8" s="61" t="n">
        <v>23213918475.9798</v>
      </c>
      <c r="AS8" s="61" t="n">
        <v>25597318174.2036</v>
      </c>
      <c r="AT8" s="61" t="n">
        <v>53375209324.7045</v>
      </c>
      <c r="AU8" s="61" t="n">
        <v>58547339525.5499</v>
      </c>
      <c r="AV8" s="61" t="n">
        <v>32836485328.8367</v>
      </c>
      <c r="AW8" s="61" t="n">
        <v>32319439019.0318</v>
      </c>
      <c r="AX8" s="61" t="n">
        <v>13492289259.28</v>
      </c>
      <c r="AY8" s="61"/>
    </row>
    <row r="9">
      <c r="A9" t="str">
        <f>M9</f>
      </c>
      <c r="B9" t="str">
        <f>N9</f>
      </c>
      <c r="M9" t="s">
        <v>837</v>
      </c>
      <c r="N9"/>
      <c r="O9" s="61" t="n">
        <v>7783568381</v>
      </c>
      <c r="P9" s="61" t="n">
        <v>7941110229</v>
      </c>
      <c r="Q9" s="61" t="n">
        <v>8818200450</v>
      </c>
      <c r="R9" s="61" t="n">
        <v>8589186442</v>
      </c>
      <c r="S9" s="61" t="n">
        <v>8483277454</v>
      </c>
      <c r="T9" s="61" t="n">
        <v>8900619476</v>
      </c>
      <c r="U9" s="61" t="n">
        <v>9336253170</v>
      </c>
      <c r="V9" s="61" t="n">
        <v>10861073492.06</v>
      </c>
      <c r="W9" s="61" t="n">
        <v>12465993555</v>
      </c>
      <c r="X9" s="61" t="n">
        <v>14132252954.98</v>
      </c>
      <c r="Y9" s="61" t="n">
        <v>12423934945.0637</v>
      </c>
      <c r="Z9" s="61" t="n">
        <v>12424468932.9164</v>
      </c>
      <c r="AA9" s="61" t="n">
        <v>15837779626.0314</v>
      </c>
      <c r="AB9" s="61" t="n">
        <v>18425337221.3278</v>
      </c>
      <c r="AC9" s="61" t="n">
        <v>20538698310.7172</v>
      </c>
      <c r="AD9" s="61" t="n">
        <v>25425408590.6261</v>
      </c>
      <c r="AE9" s="61" t="n">
        <v>28721179671.8363</v>
      </c>
      <c r="AF9" s="61" t="n">
        <v>30296153197.6628</v>
      </c>
      <c r="AG9" s="61" t="n">
        <v>33793436149.5149</v>
      </c>
      <c r="AH9" s="61" t="n">
        <v>38519614943.2069</v>
      </c>
      <c r="AI9" s="61" t="n">
        <v>39961534982.9329</v>
      </c>
      <c r="AJ9" s="61" t="n">
        <v>39730605562.5358</v>
      </c>
      <c r="AK9" s="61" t="n">
        <v>39961453800.8548</v>
      </c>
      <c r="AL9" s="61" t="n">
        <v>33931408862.2226</v>
      </c>
      <c r="AM9" s="61" t="n">
        <v>33317114461.3787</v>
      </c>
      <c r="AN9" s="61" t="n">
        <v>33043118560.0173</v>
      </c>
      <c r="AO9" s="61" t="n">
        <v>33263526143.4788</v>
      </c>
      <c r="AP9" s="61" t="n">
        <v>34993406923.4755</v>
      </c>
      <c r="AQ9" s="61" t="n">
        <v>38689350207.3315</v>
      </c>
      <c r="AR9" s="61" t="n">
        <v>42364005233.0725</v>
      </c>
      <c r="AS9" s="61" t="n">
        <v>44087994948.0853</v>
      </c>
      <c r="AT9" s="61" t="n">
        <v>52189979707.7235</v>
      </c>
      <c r="AU9" s="61" t="n">
        <v>55016689993.9699</v>
      </c>
      <c r="AV9" s="61" t="n">
        <v>67494380984.9426</v>
      </c>
      <c r="AW9" s="61" t="n">
        <v>76248485619.8805</v>
      </c>
      <c r="AX9" s="61" t="n">
        <v>33649649879.84</v>
      </c>
      <c r="AY9" s="61"/>
    </row>
    <row r="10">
      <c r="A10" t="str">
        <f>M10</f>
      </c>
      <c r="B10" t="str">
        <f>N10</f>
      </c>
      <c r="M10" t="s">
        <v>838</v>
      </c>
      <c r="N10"/>
      <c r="O10" s="61" t="n">
        <v>4385928184</v>
      </c>
      <c r="P10" s="61" t="n">
        <v>5642501985</v>
      </c>
      <c r="Q10" s="61" t="n">
        <v>4212521274</v>
      </c>
      <c r="R10" s="61" t="n">
        <v>3076431560</v>
      </c>
      <c r="S10" s="61" t="n">
        <v>4016084413</v>
      </c>
      <c r="T10" s="61" t="n">
        <v>5278185433</v>
      </c>
      <c r="U10" s="61" t="n">
        <v>5094354952</v>
      </c>
      <c r="V10" s="61" t="n">
        <v>5936682915</v>
      </c>
      <c r="W10" s="61" t="n">
        <v>6260095195</v>
      </c>
      <c r="X10" s="61" t="n">
        <v>7836022358</v>
      </c>
      <c r="Y10" s="61" t="n">
        <v>6506896271.1198</v>
      </c>
      <c r="Z10" s="61" t="n">
        <v>7420418599.3494</v>
      </c>
      <c r="AA10" s="61" t="n">
        <v>10545115941.9841</v>
      </c>
      <c r="AB10" s="61" t="n">
        <v>16105347747.7887</v>
      </c>
      <c r="AC10" s="61" t="n">
        <v>20122322174.6054</v>
      </c>
      <c r="AD10" s="61" t="n">
        <v>22213036981.4812</v>
      </c>
      <c r="AE10" s="61" t="n">
        <v>24238830668.4184</v>
      </c>
      <c r="AF10" s="61" t="n">
        <v>24497884758.7179</v>
      </c>
      <c r="AG10" s="61" t="n">
        <v>27468028277.7697</v>
      </c>
      <c r="AH10" s="61" t="n">
        <v>30723657954.163</v>
      </c>
      <c r="AI10" s="61" t="n">
        <v>33024157518.5712</v>
      </c>
      <c r="AJ10" s="61" t="n">
        <v>36792544582.1274</v>
      </c>
      <c r="AK10" s="61" t="n">
        <v>33864152089.5312</v>
      </c>
      <c r="AL10" s="61" t="n">
        <v>30720193694.3823</v>
      </c>
      <c r="AM10" s="61" t="n">
        <v>25679241583.7085</v>
      </c>
      <c r="AN10" s="61" t="n">
        <v>23029997076.45</v>
      </c>
      <c r="AO10" s="61" t="n">
        <v>23874254235.4478</v>
      </c>
      <c r="AP10" s="61" t="n">
        <v>26385508316.6237</v>
      </c>
      <c r="AQ10" s="61" t="n">
        <v>28451192588.9657</v>
      </c>
      <c r="AR10" s="61" t="n">
        <v>29702735027.001</v>
      </c>
      <c r="AS10" s="61" t="n">
        <v>29575059025.7073</v>
      </c>
      <c r="AT10" s="61" t="n">
        <v>28823440556.7604</v>
      </c>
      <c r="AU10" s="61" t="n">
        <v>30675787255.7935</v>
      </c>
      <c r="AV10" s="61" t="n">
        <v>32097350797.9685</v>
      </c>
      <c r="AW10" s="61" t="n">
        <v>32847951432.6312</v>
      </c>
      <c r="AX10" s="61" t="n">
        <v>15244201373.4</v>
      </c>
      <c r="AY10" s="61"/>
    </row>
    <row r="11">
      <c r="A11" t="str">
        <f>M11</f>
      </c>
      <c r="B11" t="str">
        <f>N11</f>
      </c>
      <c r="M11" t="s">
        <v>839</v>
      </c>
      <c r="N11"/>
      <c r="O11" s="61" t="n">
        <v>10691711493</v>
      </c>
      <c r="P11" s="61" t="n">
        <v>9519123712</v>
      </c>
      <c r="Q11" s="61" t="n">
        <v>8611054026</v>
      </c>
      <c r="R11" s="61" t="n">
        <v>9546693472</v>
      </c>
      <c r="S11" s="61" t="n">
        <v>7408709646</v>
      </c>
      <c r="T11" s="61" t="n">
        <v>9669502740</v>
      </c>
      <c r="U11" s="61" t="n">
        <v>7986152424</v>
      </c>
      <c r="V11" s="61" t="n">
        <v>10692887574</v>
      </c>
      <c r="W11" s="61" t="n">
        <v>11593416925</v>
      </c>
      <c r="X11" s="61" t="n">
        <v>10676588934</v>
      </c>
      <c r="Y11" s="61" t="n">
        <v>9355821763</v>
      </c>
      <c r="Z11" s="61" t="n">
        <v>12404327288</v>
      </c>
      <c r="AA11" s="61" t="n">
        <v>12695551342.9298</v>
      </c>
      <c r="AB11" s="61" t="n">
        <v>12672639055.0506</v>
      </c>
      <c r="AC11" s="61" t="n">
        <v>14842821715.2183</v>
      </c>
      <c r="AD11" s="61" t="n">
        <v>14040438232.1252</v>
      </c>
      <c r="AE11" s="61" t="n">
        <v>16819203914.1752</v>
      </c>
      <c r="AF11" s="61" t="n">
        <v>17253476229.614</v>
      </c>
      <c r="AG11" s="61" t="n">
        <v>19353690799.1401</v>
      </c>
      <c r="AH11" s="61" t="n">
        <v>21502362107.6503</v>
      </c>
      <c r="AI11" s="61" t="n">
        <v>17560432635.8953</v>
      </c>
      <c r="AJ11" s="61" t="n">
        <v>28388643767.3702</v>
      </c>
      <c r="AK11" s="61" t="n">
        <v>23822792650.8337</v>
      </c>
      <c r="AL11" s="61" t="n">
        <v>23148510363.5899</v>
      </c>
      <c r="AM11" s="61" t="n">
        <v>23827135602.909</v>
      </c>
      <c r="AN11" s="61" t="n">
        <v>21484151844.7643</v>
      </c>
      <c r="AO11" s="61" t="n">
        <v>24652199962.6787</v>
      </c>
      <c r="AP11" s="61" t="n">
        <v>27220706844.2556</v>
      </c>
      <c r="AQ11" s="61" t="n">
        <v>31316882680.7664</v>
      </c>
      <c r="AR11" s="61" t="n">
        <v>33323312663.534</v>
      </c>
      <c r="AS11" s="61" t="n">
        <v>40096800397.2507</v>
      </c>
      <c r="AT11" s="61" t="n">
        <v>32018368298.9107</v>
      </c>
      <c r="AU11" s="61" t="n">
        <v>34380659311.2719</v>
      </c>
      <c r="AV11" s="61" t="n">
        <v>40072133032.806</v>
      </c>
      <c r="AW11" s="61" t="n">
        <v>39149757367.4309</v>
      </c>
      <c r="AX11" s="61" t="n">
        <v>21335674092.63</v>
      </c>
      <c r="AY11" s="61"/>
    </row>
    <row r="12">
      <c r="A12" t="str">
        <f>M12</f>
      </c>
      <c r="B12" t="str">
        <f>N12</f>
      </c>
      <c r="M12" t="s">
        <v>840</v>
      </c>
      <c r="N12"/>
      <c r="O12" s="61" t="n">
        <v>5255479000</v>
      </c>
      <c r="P12" s="61" t="n">
        <v>4690791000</v>
      </c>
      <c r="Q12" s="61" t="n">
        <v>3262692007</v>
      </c>
      <c r="R12" s="61" t="n">
        <v>3841805266</v>
      </c>
      <c r="S12" s="61" t="n">
        <v>3932350729</v>
      </c>
      <c r="T12" s="61" t="n">
        <v>3629776820</v>
      </c>
      <c r="U12" s="61" t="n">
        <v>3048311142</v>
      </c>
      <c r="V12" s="61" t="n">
        <v>5372020018</v>
      </c>
      <c r="W12" s="61" t="n">
        <v>4161150258</v>
      </c>
      <c r="X12" s="61" t="n">
        <v>4478025355</v>
      </c>
      <c r="Y12" s="61" t="n">
        <v>3182752123</v>
      </c>
      <c r="Z12" s="61" t="n">
        <v>4154315718</v>
      </c>
      <c r="AA12" s="61" t="n">
        <v>4493775536.64</v>
      </c>
      <c r="AB12" s="61" t="n">
        <v>5289484147.71</v>
      </c>
      <c r="AC12" s="61" t="n">
        <v>6278698516.1575</v>
      </c>
      <c r="AD12" s="61" t="n">
        <v>6522295831.15</v>
      </c>
      <c r="AE12" s="61" t="n">
        <v>8010484938.6197</v>
      </c>
      <c r="AF12" s="61" t="n">
        <v>8210408402.6981</v>
      </c>
      <c r="AG12" s="61" t="n">
        <v>9577508049.2441</v>
      </c>
      <c r="AH12" s="61" t="n">
        <v>10381035512.3811</v>
      </c>
      <c r="AI12" s="61" t="n">
        <v>9203473353.7473</v>
      </c>
      <c r="AJ12" s="61" t="n">
        <v>10431151648.4688</v>
      </c>
      <c r="AK12" s="61" t="n">
        <v>10107315072.0074</v>
      </c>
      <c r="AL12" s="61" t="n">
        <v>7735167706.6243</v>
      </c>
      <c r="AM12" s="61" t="n">
        <v>8004623908.5857</v>
      </c>
      <c r="AN12" s="61" t="n">
        <v>5981723226.965</v>
      </c>
      <c r="AO12" s="61" t="n">
        <v>6013852003.3234</v>
      </c>
      <c r="AP12" s="61" t="n">
        <v>6031120360.7928</v>
      </c>
      <c r="AQ12" s="61" t="n">
        <v>5858469687.1801</v>
      </c>
      <c r="AR12" s="61" t="n">
        <v>7212921755.1126</v>
      </c>
      <c r="AS12" s="61" t="n">
        <v>7323024505.8012</v>
      </c>
      <c r="AT12" s="61" t="n">
        <v>3626347428.9336</v>
      </c>
      <c r="AU12" s="61" t="n">
        <v>4637988234.9818</v>
      </c>
      <c r="AV12" s="61" t="n">
        <v>5131395923.0176</v>
      </c>
      <c r="AW12" s="61" t="n">
        <v>5926921767.09</v>
      </c>
      <c r="AX12" s="61" t="n">
        <v>1561775086.3</v>
      </c>
      <c r="AY12" s="61"/>
    </row>
    <row r="13">
      <c r="A13" t="str">
        <f>M13</f>
      </c>
      <c r="B13" t="str">
        <f>N13</f>
      </c>
      <c r="M13" t="s">
        <v>754</v>
      </c>
      <c r="N13"/>
      <c r="O13" s="61"/>
      <c r="P13" s="61"/>
      <c r="Q13" s="61"/>
      <c r="R13" s="61"/>
      <c r="S13" s="61" t="n">
        <v>0</v>
      </c>
      <c r="T13" s="61" t="n">
        <v>4773197</v>
      </c>
      <c r="U13" s="61" t="n">
        <v>387836</v>
      </c>
      <c r="V13" s="61" t="n">
        <v>33893609.95</v>
      </c>
      <c r="W13" s="61" t="n">
        <v>13320</v>
      </c>
      <c r="X13" s="61" t="n">
        <v>31603156</v>
      </c>
      <c r="Y13" s="61" t="n">
        <v>29503352.0086</v>
      </c>
      <c r="Z13" s="61" t="n">
        <v>9825233.9423</v>
      </c>
      <c r="AA13" s="61" t="n">
        <v>84074351.1747</v>
      </c>
      <c r="AB13" s="61" t="n">
        <v>75741000.1801</v>
      </c>
      <c r="AC13" s="61" t="n">
        <v>7078195.786</v>
      </c>
      <c r="AD13" s="61" t="n">
        <v>3802636.12</v>
      </c>
      <c r="AE13" s="61" t="n">
        <v>110264977.8082</v>
      </c>
      <c r="AF13" s="61" t="n">
        <v>18047584.62</v>
      </c>
      <c r="AG13" s="61" t="n">
        <v>368043.2172</v>
      </c>
      <c r="AH13" s="61" t="n">
        <v>986168.1493</v>
      </c>
      <c r="AI13" s="61" t="n">
        <v>-253919.658</v>
      </c>
      <c r="AJ13" s="61" t="n">
        <v>-140825.1013</v>
      </c>
      <c r="AK13" s="61" t="n">
        <v>-6477.8001</v>
      </c>
      <c r="AL13" s="61" t="n">
        <v>-99723.1206</v>
      </c>
      <c r="AM13" s="61" t="n">
        <v>449040</v>
      </c>
      <c r="AN13" s="61" t="n">
        <v>30000</v>
      </c>
      <c r="AO13" s="61" t="n">
        <v>3581529.4309</v>
      </c>
      <c r="AP13" s="61" t="n">
        <v>31755</v>
      </c>
      <c r="AQ13" s="61" t="n">
        <v>-212795.37</v>
      </c>
      <c r="AR13" s="61" t="n">
        <v>465885</v>
      </c>
      <c r="AS13" s="61" t="n">
        <v>10000</v>
      </c>
      <c r="AT13" s="61" t="n">
        <v>386316</v>
      </c>
      <c r="AU13" s="61" t="n">
        <v>980919.7602</v>
      </c>
      <c r="AV13" s="61" t="n">
        <v>2471452.5331</v>
      </c>
      <c r="AW13" s="61" t="n">
        <v>2527052.94</v>
      </c>
      <c r="AX13" s="61" t="n">
        <v>2844018.11</v>
      </c>
      <c r="AY13" s="61"/>
    </row>
    <row r="14">
      <c r="A14" t="str">
        <f>M14</f>
      </c>
      <c r="B14" t="str">
        <f>N14</f>
      </c>
      <c r="M14" t="s">
        <v>755</v>
      </c>
      <c r="N14" t="s">
        <v>756</v>
      </c>
      <c r="O14" s="61" t="str">
        <f>Sum(O2:O13)</f>
      </c>
      <c r="P14" s="61" t="str">
        <f>Sum(P2:P13)</f>
      </c>
      <c r="Q14" s="61" t="str">
        <f>Sum(Q2:Q13)</f>
      </c>
      <c r="R14" s="61" t="str">
        <f>Sum(R2:R13)</f>
      </c>
      <c r="S14" s="61" t="str">
        <f>Sum(S2:S13)</f>
      </c>
      <c r="T14" s="61" t="str">
        <f>Sum(T2:T13)</f>
      </c>
      <c r="U14" s="61" t="str">
        <f>Sum(U2:U13)</f>
      </c>
      <c r="V14" s="61" t="str">
        <f>Sum(V2:V13)</f>
      </c>
      <c r="W14" s="61" t="str">
        <f>Sum(W2:W13)</f>
      </c>
      <c r="X14" s="61" t="str">
        <f>Sum(X2:X13)</f>
      </c>
      <c r="Y14" s="61" t="str">
        <f>Sum(Y2:Y13)</f>
      </c>
      <c r="Z14" s="61" t="str">
        <f>Sum(Z2:Z13)</f>
      </c>
      <c r="AA14" s="61" t="str">
        <f>Sum(AA2:AA13)</f>
      </c>
      <c r="AB14" s="61" t="str">
        <f>Sum(AB2:AB13)</f>
      </c>
      <c r="AC14" s="61" t="str">
        <f>Sum(AC2:AC13)</f>
      </c>
      <c r="AD14" s="61" t="str">
        <f>Sum(AD2:AD13)</f>
      </c>
      <c r="AE14" s="61" t="str">
        <f>Sum(AE2:AE13)</f>
      </c>
      <c r="AF14" s="61" t="str">
        <f>Sum(AF2:AF13)</f>
      </c>
      <c r="AG14" s="61" t="str">
        <f>Sum(AG2:AG13)</f>
      </c>
      <c r="AH14" s="61" t="str">
        <f>Sum(AH2:AH13)</f>
      </c>
      <c r="AI14" s="61" t="str">
        <f>Sum(AI2:AI13)</f>
      </c>
      <c r="AJ14" s="61" t="str">
        <f>Sum(AJ2:AJ13)</f>
      </c>
      <c r="AK14" s="61" t="str">
        <f>Sum(AK2:AK13)</f>
      </c>
      <c r="AL14" s="61" t="str">
        <f>Sum(AL2:AL13)</f>
      </c>
      <c r="AM14" s="61" t="str">
        <f>Sum(AM2:AM13)</f>
      </c>
      <c r="AN14" s="61" t="str">
        <f>Sum(AN2:AN13)</f>
      </c>
      <c r="AO14" s="61" t="str">
        <f>Sum(AO2:AO13)</f>
      </c>
      <c r="AP14" s="61" t="str">
        <f>Sum(AP2:AP13)</f>
      </c>
      <c r="AQ14" s="61" t="str">
        <f>Sum(AQ2:AQ13)</f>
      </c>
      <c r="AR14" s="61" t="str">
        <f>Sum(AR2:AR13)</f>
      </c>
      <c r="AS14" s="61" t="str">
        <f>Sum(AS2:AS13)</f>
      </c>
      <c r="AT14" s="61" t="str">
        <f>Sum(AT2:AT13)</f>
      </c>
      <c r="AU14" s="61" t="str">
        <f>Sum(AU2:AU13)</f>
      </c>
      <c r="AV14" s="61" t="str">
        <f>Sum(AV2:AV13)</f>
      </c>
      <c r="AW14" s="61" t="str">
        <f>Sum(AW2:AW13)</f>
      </c>
      <c r="AX14" s="61" t="str">
        <f>Sum(AX2:AX13)</f>
      </c>
      <c r="AY14" s="61"/>
    </row>
    <row r="15">
      <c r="A15" t="str">
        <f t="shared" si="0"/>
        <v>Missile Defense</v>
      </c>
      <c r="B15" t="str">
        <f t="shared" si="1"/>
        <v>Multi-Year Contract</v>
      </c>
      <c r="M15" t="s">
        <v>584</v>
      </c>
      <c r="N15" t="s">
        <v>616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 t="n">
        <v>0</v>
      </c>
      <c r="AE15" s="3" t="n">
        <v>1499666</v>
      </c>
      <c r="AF15" s="3" t="n">
        <v>0</v>
      </c>
      <c r="AG15" s="3" t="n">
        <v>12514506</v>
      </c>
      <c r="AH15" s="3" t="n">
        <v>33936701</v>
      </c>
      <c r="AI15" s="3" t="n">
        <v>125925299.48729999</v>
      </c>
      <c r="AJ15" s="3" t="n">
        <v>383128259.87800002</v>
      </c>
      <c r="AK15" s="3" t="n">
        <v>423994106.6857</v>
      </c>
      <c r="AL15" s="3" t="n">
        <v>430856481.65880001</v>
      </c>
      <c r="AM15" s="3" t="n">
        <v>431837958.32249999</v>
      </c>
      <c r="AN15" s="3" t="n">
        <v>850657233.52090001</v>
      </c>
      <c r="AO15" s="3" t="n">
        <v>1096734533.3894999</v>
      </c>
      <c r="AP15" s="3" t="n">
        <v>979757556.78299999</v>
      </c>
      <c r="AQ15" s="3" t="n">
        <v>410011251.05059999</v>
      </c>
      <c r="AR15" s="3" t="n">
        <v>532549070.70020002</v>
      </c>
      <c r="AS15" s="3" t="n">
        <v>2062585544.0267999</v>
      </c>
      <c r="AT15" s="3" t="n">
        <v>1716750004.0802</v>
      </c>
      <c r="AU15" s="3" t="n">
        <v>2057858217.9309001</v>
      </c>
      <c r="AV15" s="3" t="n">
        <v>3049943479.6012998</v>
      </c>
      <c r="AW15" s="3"/>
    </row>
    <row r="16">
      <c r="A16" t="str">
        <f t="shared" si="0"/>
        <v>Missile Defense</v>
      </c>
      <c r="B16" t="n">
        <f t="shared" si="1"/>
        <v>0</v>
      </c>
      <c r="M16" t="s">
        <v>584</v>
      </c>
      <c r="O16" s="3" t="n">
        <v>3035334000</v>
      </c>
      <c r="P16" s="3" t="n">
        <v>5206015283</v>
      </c>
      <c r="Q16" s="3" t="n">
        <v>3918554592</v>
      </c>
      <c r="R16" s="3" t="n">
        <v>4991418711</v>
      </c>
      <c r="S16" s="3" t="n">
        <v>4289293657</v>
      </c>
      <c r="T16" s="3" t="n">
        <v>3486356407</v>
      </c>
      <c r="U16" s="3" t="n">
        <v>3715624896</v>
      </c>
      <c r="V16" s="3" t="n">
        <v>4012460461</v>
      </c>
      <c r="W16" s="3" t="n">
        <v>3602703203</v>
      </c>
      <c r="X16" s="3" t="n">
        <v>3665542951</v>
      </c>
      <c r="Y16" s="3"/>
      <c r="Z16" s="3"/>
      <c r="AA16" s="3"/>
      <c r="AB16" s="3"/>
      <c r="AC16" s="3"/>
      <c r="AD16" s="3"/>
      <c r="AE16" s="3"/>
      <c r="AF16" s="3"/>
      <c r="AG16" s="3" t="n">
        <v>14997.580099999999</v>
      </c>
      <c r="AH16" s="3" t="n">
        <v>3194285.9904999998</v>
      </c>
      <c r="AI16" s="3" t="n">
        <v>4196063.6358000003</v>
      </c>
      <c r="AJ16" s="3" t="n">
        <v>32182928.066199999</v>
      </c>
      <c r="AK16" s="3" t="n">
        <v>124619923.6771</v>
      </c>
      <c r="AL16" s="3" t="n">
        <v>152864531.72</v>
      </c>
      <c r="AM16" s="3" t="n">
        <v>228235507.84</v>
      </c>
      <c r="AN16" s="3" t="n">
        <v>229390143.63999999</v>
      </c>
      <c r="AO16" s="3" t="n">
        <v>331559947.45179999</v>
      </c>
      <c r="AP16" s="3" t="n">
        <v>268575150.15469998</v>
      </c>
      <c r="AQ16" s="3" t="n">
        <v>265430186.19589999</v>
      </c>
      <c r="AR16" s="3" t="n">
        <v>294334592.77939999</v>
      </c>
      <c r="AS16" s="3" t="n">
        <v>263281511.87169999</v>
      </c>
      <c r="AT16" s="3" t="n">
        <v>229341515.76899999</v>
      </c>
      <c r="AU16" s="3" t="n">
        <v>201788267.06940001</v>
      </c>
      <c r="AV16" s="3" t="n">
        <v>187846087.18990001</v>
      </c>
      <c r="AW16" s="3"/>
    </row>
    <row r="17">
      <c r="A17" t="str">
        <f>M17</f>
      </c>
      <c r="B17" t="str">
        <f>N17</f>
      </c>
      <c r="M17" t="s">
        <v>829</v>
      </c>
      <c r="N17" t="s">
        <v>841</v>
      </c>
      <c r="O17" s="3" t="s">
        <v>758</v>
      </c>
      <c r="P17" s="3" t="s">
        <v>759</v>
      </c>
      <c r="Q17" s="3" t="s">
        <v>760</v>
      </c>
      <c r="R17" s="3" t="s">
        <v>761</v>
      </c>
      <c r="S17" s="3" t="s">
        <v>762</v>
      </c>
      <c r="T17" s="3" t="s">
        <v>763</v>
      </c>
      <c r="U17" s="3" t="s">
        <v>764</v>
      </c>
      <c r="V17" s="3" t="s">
        <v>765</v>
      </c>
      <c r="W17" s="3" t="s">
        <v>766</v>
      </c>
      <c r="X17" s="3" t="s">
        <v>767</v>
      </c>
      <c r="Y17" s="3" t="s">
        <v>768</v>
      </c>
      <c r="Z17" s="3" t="s">
        <v>769</v>
      </c>
      <c r="AA17" s="3" t="s">
        <v>770</v>
      </c>
      <c r="AB17" s="3" t="s">
        <v>771</v>
      </c>
      <c r="AC17" s="3" t="s">
        <v>772</v>
      </c>
      <c r="AD17" s="3" t="s">
        <v>773</v>
      </c>
      <c r="AE17" s="3" t="s">
        <v>774</v>
      </c>
      <c r="AF17" s="3" t="s">
        <v>775</v>
      </c>
      <c r="AG17" s="3" t="s">
        <v>776</v>
      </c>
      <c r="AH17" s="3" t="s">
        <v>777</v>
      </c>
      <c r="AI17" s="3" t="s">
        <v>778</v>
      </c>
      <c r="AJ17" s="3" t="s">
        <v>779</v>
      </c>
      <c r="AK17" s="3" t="s">
        <v>780</v>
      </c>
      <c r="AL17" s="3" t="s">
        <v>781</v>
      </c>
      <c r="AM17" s="3" t="s">
        <v>782</v>
      </c>
      <c r="AN17" s="3" t="s">
        <v>737</v>
      </c>
      <c r="AO17" s="3" t="s">
        <v>738</v>
      </c>
      <c r="AP17" s="3" t="s">
        <v>739</v>
      </c>
      <c r="AQ17" s="3" t="s">
        <v>740</v>
      </c>
      <c r="AR17" s="3" t="s">
        <v>741</v>
      </c>
      <c r="AS17" s="3" t="s">
        <v>742</v>
      </c>
      <c r="AT17" s="3" t="s">
        <v>743</v>
      </c>
      <c r="AU17" s="3" t="s">
        <v>744</v>
      </c>
      <c r="AV17" s="3" t="s">
        <v>745</v>
      </c>
      <c r="AW17" s="3" t="s">
        <v>786</v>
      </c>
      <c r="AX17" t="s">
        <v>818</v>
      </c>
    </row>
    <row r="18">
      <c r="A18" t="str">
        <f>M18</f>
      </c>
      <c r="B18" t="str">
        <f>N18</f>
      </c>
      <c r="M18" t="s">
        <v>830</v>
      </c>
      <c r="N18"/>
      <c r="O18" s="61" t="n">
        <v>65840998757.794</v>
      </c>
      <c r="P18" s="61" t="n">
        <v>60798816125.4818</v>
      </c>
      <c r="Q18" s="61" t="n">
        <v>60452474346.2375</v>
      </c>
      <c r="R18" s="61" t="n">
        <v>58511028790.3703</v>
      </c>
      <c r="S18" s="61" t="n">
        <v>58329992546.4837</v>
      </c>
      <c r="T18" s="61" t="n">
        <v>50440975445.6104</v>
      </c>
      <c r="U18" s="61" t="n">
        <v>53871458568.5772</v>
      </c>
      <c r="V18" s="61" t="n">
        <v>53316568367.2439</v>
      </c>
      <c r="W18" s="61" t="n">
        <v>57687194295.6345</v>
      </c>
      <c r="X18" s="61" t="n">
        <v>61816915215.2476</v>
      </c>
      <c r="Y18" s="61" t="n">
        <v>59536831213.9557</v>
      </c>
      <c r="Z18" s="61" t="n">
        <v>59286036971.0737</v>
      </c>
      <c r="AA18" s="61" t="n">
        <v>63064473558.9893</v>
      </c>
      <c r="AB18" s="61" t="n">
        <v>78079485526.482</v>
      </c>
      <c r="AC18" s="61" t="n">
        <v>73985109570.071</v>
      </c>
      <c r="AD18" s="61" t="n">
        <v>71019894407.9578</v>
      </c>
      <c r="AE18" s="61" t="n">
        <v>78476573182.0537</v>
      </c>
      <c r="AF18" s="61" t="n">
        <v>85609834544.4612</v>
      </c>
      <c r="AG18" s="61" t="n">
        <v>92551308993.3711</v>
      </c>
      <c r="AH18" s="61" t="n">
        <v>90409030331.521</v>
      </c>
      <c r="AI18" s="61" t="n">
        <v>86589041306.4763</v>
      </c>
      <c r="AJ18" s="61" t="n">
        <v>93952473196.7343</v>
      </c>
      <c r="AK18" s="61" t="n">
        <v>102503362932.436</v>
      </c>
      <c r="AL18" s="61" t="n">
        <v>94768690889.5499</v>
      </c>
      <c r="AM18" s="61" t="n">
        <v>73630484878.4373</v>
      </c>
      <c r="AN18" s="61" t="n">
        <v>77251597847.0432</v>
      </c>
      <c r="AO18" s="61" t="n">
        <v>93666565247.9425</v>
      </c>
      <c r="AP18" s="61" t="n">
        <v>105415281936.916</v>
      </c>
      <c r="AQ18" s="61" t="n">
        <v>100303992608.493</v>
      </c>
      <c r="AR18" s="61" t="n">
        <v>105385704655.384</v>
      </c>
      <c r="AS18" s="61" t="n">
        <v>121861513271.404</v>
      </c>
      <c r="AT18" s="61" t="n">
        <v>80887643731.6265</v>
      </c>
      <c r="AU18" s="61" t="n">
        <v>78630710686.5115</v>
      </c>
      <c r="AV18" s="61" t="n">
        <v>97087898525.6191</v>
      </c>
      <c r="AW18" s="61" t="n">
        <v>68962232456.1138</v>
      </c>
      <c r="AX18" s="61" t="n">
        <v>39443793878.3393</v>
      </c>
      <c r="AY18" s="61"/>
    </row>
    <row r="19">
      <c r="A19" t="str">
        <f>M19</f>
      </c>
      <c r="B19" t="str">
        <f>N19</f>
      </c>
      <c r="M19" t="s">
        <v>831</v>
      </c>
      <c r="N19"/>
      <c r="O19" s="61" t="n">
        <v>41482993120.5964</v>
      </c>
      <c r="P19" s="61" t="n">
        <v>39427429303.1285</v>
      </c>
      <c r="Q19" s="61" t="n">
        <v>38142599795.3518</v>
      </c>
      <c r="R19" s="61" t="n">
        <v>35432008354.8188</v>
      </c>
      <c r="S19" s="61" t="n">
        <v>33233158506.1683</v>
      </c>
      <c r="T19" s="61" t="n">
        <v>34540360538.415</v>
      </c>
      <c r="U19" s="61" t="n">
        <v>33012892672.4501</v>
      </c>
      <c r="V19" s="61" t="n">
        <v>38692359601.4023</v>
      </c>
      <c r="W19" s="61" t="n">
        <v>38443823571.6659</v>
      </c>
      <c r="X19" s="61" t="n">
        <v>44725199409.7455</v>
      </c>
      <c r="Y19" s="61" t="n">
        <v>34888439098.6557</v>
      </c>
      <c r="Z19" s="61" t="n">
        <v>36745508391.7268</v>
      </c>
      <c r="AA19" s="61" t="n">
        <v>41697790480.3979</v>
      </c>
      <c r="AB19" s="61" t="n">
        <v>49912088049.9836</v>
      </c>
      <c r="AC19" s="61" t="n">
        <v>58089728249.2137</v>
      </c>
      <c r="AD19" s="61" t="n">
        <v>63435551816.9616</v>
      </c>
      <c r="AE19" s="61" t="n">
        <v>65757541267.1953</v>
      </c>
      <c r="AF19" s="61" t="n">
        <v>74262462974.3623</v>
      </c>
      <c r="AG19" s="61" t="n">
        <v>78989675004.5883</v>
      </c>
      <c r="AH19" s="61" t="n">
        <v>75979355831.0956</v>
      </c>
      <c r="AI19" s="61" t="n">
        <v>76360692706.4331</v>
      </c>
      <c r="AJ19" s="61" t="n">
        <v>69893813150.7301</v>
      </c>
      <c r="AK19" s="61" t="n">
        <v>64972536785.1699</v>
      </c>
      <c r="AL19" s="61" t="n">
        <v>53443685110.0232</v>
      </c>
      <c r="AM19" s="61" t="n">
        <v>51682006333.3772</v>
      </c>
      <c r="AN19" s="61" t="n">
        <v>49495913022.0919</v>
      </c>
      <c r="AO19" s="61" t="n">
        <v>53784964352.3105</v>
      </c>
      <c r="AP19" s="61" t="n">
        <v>55988216027.1169</v>
      </c>
      <c r="AQ19" s="61" t="n">
        <v>60858927909.6564</v>
      </c>
      <c r="AR19" s="61" t="n">
        <v>64410508208.9433</v>
      </c>
      <c r="AS19" s="61" t="n">
        <v>64095704519.0708</v>
      </c>
      <c r="AT19" s="61" t="n">
        <v>55577071456.684</v>
      </c>
      <c r="AU19" s="61" t="n">
        <v>56052351929.9352</v>
      </c>
      <c r="AV19" s="61" t="n">
        <v>56403290342.7071</v>
      </c>
      <c r="AW19" s="61" t="n">
        <v>56634367369.5761</v>
      </c>
      <c r="AX19" s="61" t="n">
        <v>22040179920.9916</v>
      </c>
      <c r="AY19" s="61"/>
    </row>
    <row r="20">
      <c r="A20" t="str">
        <f>M20</f>
      </c>
      <c r="B20" t="str">
        <f>N20</f>
      </c>
      <c r="M20" t="s">
        <v>832</v>
      </c>
      <c r="N20"/>
      <c r="O20" s="61" t="n">
        <v>25378122140.4787</v>
      </c>
      <c r="P20" s="61" t="n">
        <v>37036073679.8944</v>
      </c>
      <c r="Q20" s="61" t="n">
        <v>35134572609.6887</v>
      </c>
      <c r="R20" s="61" t="n">
        <v>32872388604.4866</v>
      </c>
      <c r="S20" s="61" t="n">
        <v>38026341758.1404</v>
      </c>
      <c r="T20" s="61" t="n">
        <v>36944696180.9855</v>
      </c>
      <c r="U20" s="61" t="n">
        <v>36697798786.7803</v>
      </c>
      <c r="V20" s="61" t="n">
        <v>38873407117.3389</v>
      </c>
      <c r="W20" s="61" t="n">
        <v>38668414352.5875</v>
      </c>
      <c r="X20" s="61" t="n">
        <v>44006843501.9457</v>
      </c>
      <c r="Y20" s="61" t="n">
        <v>34968288537.5202</v>
      </c>
      <c r="Z20" s="61" t="n">
        <v>37860710051.4943</v>
      </c>
      <c r="AA20" s="61" t="n">
        <v>42116517331.2396</v>
      </c>
      <c r="AB20" s="61" t="n">
        <v>54616572287.7178</v>
      </c>
      <c r="AC20" s="61" t="n">
        <v>55259052523.8345</v>
      </c>
      <c r="AD20" s="61" t="n">
        <v>59420570257.5611</v>
      </c>
      <c r="AE20" s="61" t="n">
        <v>66263990308.9299</v>
      </c>
      <c r="AF20" s="61" t="n">
        <v>65405607474.0032</v>
      </c>
      <c r="AG20" s="61" t="n">
        <v>79461052576.4307</v>
      </c>
      <c r="AH20" s="61" t="n">
        <v>91115440490.9514</v>
      </c>
      <c r="AI20" s="61" t="n">
        <v>83352827951.1005</v>
      </c>
      <c r="AJ20" s="61" t="n">
        <v>72832606555.7036</v>
      </c>
      <c r="AK20" s="61" t="n">
        <v>64230241503.7846</v>
      </c>
      <c r="AL20" s="61" t="n">
        <v>50871324147.6283</v>
      </c>
      <c r="AM20" s="61" t="n">
        <v>53345721013.8281</v>
      </c>
      <c r="AN20" s="61" t="n">
        <v>47665781094.4792</v>
      </c>
      <c r="AO20" s="61" t="n">
        <v>47846796388.3725</v>
      </c>
      <c r="AP20" s="61" t="n">
        <v>46972599355.2796</v>
      </c>
      <c r="AQ20" s="61" t="n">
        <v>56076403216.5299</v>
      </c>
      <c r="AR20" s="61" t="n">
        <v>61059991911.4905</v>
      </c>
      <c r="AS20" s="61" t="n">
        <v>69674061958.1304</v>
      </c>
      <c r="AT20" s="61" t="n">
        <v>57372565678.0555</v>
      </c>
      <c r="AU20" s="61" t="n">
        <v>59959641344.619</v>
      </c>
      <c r="AV20" s="61" t="n">
        <v>64915296781.2943</v>
      </c>
      <c r="AW20" s="61" t="n">
        <v>64445418033.8481</v>
      </c>
      <c r="AX20" s="61" t="n">
        <v>20964515010.3812</v>
      </c>
      <c r="AY20" s="61"/>
    </row>
    <row r="21">
      <c r="A21" t="str">
        <f>M21</f>
      </c>
      <c r="B21" t="str">
        <f>N21</f>
      </c>
      <c r="M21" t="s">
        <v>833</v>
      </c>
      <c r="N21"/>
      <c r="O21" s="61" t="n">
        <v>8854151578.98083</v>
      </c>
      <c r="P21" s="61" t="n">
        <v>13006733006.1836</v>
      </c>
      <c r="Q21" s="61" t="n">
        <v>8123377543.88201</v>
      </c>
      <c r="R21" s="61" t="n">
        <v>8359797356.18613</v>
      </c>
      <c r="S21" s="61" t="n">
        <v>6743244062.57797</v>
      </c>
      <c r="T21" s="61" t="n">
        <v>5653699158.88243</v>
      </c>
      <c r="U21" s="61" t="n">
        <v>6592474798.08632</v>
      </c>
      <c r="V21" s="61" t="n">
        <v>8290767322.01052</v>
      </c>
      <c r="W21" s="61" t="n">
        <v>6856083632.7041</v>
      </c>
      <c r="X21" s="61" t="n">
        <v>9094954635.3008</v>
      </c>
      <c r="Y21" s="61" t="n">
        <v>5708189096.99609</v>
      </c>
      <c r="Z21" s="61" t="n">
        <v>5412951238.41205</v>
      </c>
      <c r="AA21" s="61" t="n">
        <v>7732001449.67934</v>
      </c>
      <c r="AB21" s="61" t="n">
        <v>15286913030.5614</v>
      </c>
      <c r="AC21" s="61" t="n">
        <v>13226170256.8675</v>
      </c>
      <c r="AD21" s="61" t="n">
        <v>22923644368.7311</v>
      </c>
      <c r="AE21" s="61" t="n">
        <v>23468029917.8136</v>
      </c>
      <c r="AF21" s="61" t="n">
        <v>39923483197.7977</v>
      </c>
      <c r="AG21" s="61" t="n">
        <v>55143317378.5937</v>
      </c>
      <c r="AH21" s="61" t="n">
        <v>39589521323.7733</v>
      </c>
      <c r="AI21" s="61" t="n">
        <v>34481541294.5564</v>
      </c>
      <c r="AJ21" s="61" t="n">
        <v>26121428417.3348</v>
      </c>
      <c r="AK21" s="61" t="n">
        <v>14192142250.464</v>
      </c>
      <c r="AL21" s="61" t="n">
        <v>9570856706.2065</v>
      </c>
      <c r="AM21" s="61" t="n">
        <v>7364492498.65539</v>
      </c>
      <c r="AN21" s="61" t="n">
        <v>9376432737.04929</v>
      </c>
      <c r="AO21" s="61" t="n">
        <v>9126574638.04935</v>
      </c>
      <c r="AP21" s="61" t="n">
        <v>10081980534.3531</v>
      </c>
      <c r="AQ21" s="61" t="n">
        <v>15125277833.2349</v>
      </c>
      <c r="AR21" s="61" t="n">
        <v>15148113084.8755</v>
      </c>
      <c r="AS21" s="61" t="n">
        <v>13603547725.9085</v>
      </c>
      <c r="AT21" s="61" t="n">
        <v>10833771203.5138</v>
      </c>
      <c r="AU21" s="61" t="n">
        <v>11315241302.4162</v>
      </c>
      <c r="AV21" s="61" t="n">
        <v>14534536560.3744</v>
      </c>
      <c r="AW21" s="61" t="n">
        <v>13356175647.6707</v>
      </c>
      <c r="AX21" s="61" t="n">
        <v>6708592732.2263</v>
      </c>
      <c r="AY21" s="61"/>
    </row>
    <row r="22">
      <c r="A22" t="str">
        <f>M22</f>
      </c>
      <c r="B22" t="str">
        <f>N22</f>
      </c>
      <c r="M22" t="s">
        <v>834</v>
      </c>
      <c r="N22"/>
      <c r="O22" s="61" t="n">
        <v>9293016186.67641</v>
      </c>
      <c r="P22" s="61" t="n">
        <v>13545676479.2908</v>
      </c>
      <c r="Q22" s="61" t="n">
        <v>10599109229.1438</v>
      </c>
      <c r="R22" s="61" t="n">
        <v>12390727840.3286</v>
      </c>
      <c r="S22" s="61" t="n">
        <v>9729931160.15749</v>
      </c>
      <c r="T22" s="61" t="n">
        <v>8259554872.83913</v>
      </c>
      <c r="U22" s="61" t="n">
        <v>8576552200.70743</v>
      </c>
      <c r="V22" s="61" t="n">
        <v>10947443782.6881</v>
      </c>
      <c r="W22" s="61" t="n">
        <v>10537004148.8493</v>
      </c>
      <c r="X22" s="61" t="n">
        <v>8889154304.17172</v>
      </c>
      <c r="Y22" s="61" t="n">
        <v>6242185284.46302</v>
      </c>
      <c r="Z22" s="61" t="n">
        <v>6581859266.10932</v>
      </c>
      <c r="AA22" s="61" t="n">
        <v>9118687728.34233</v>
      </c>
      <c r="AB22" s="61" t="n">
        <v>9236906370.26282</v>
      </c>
      <c r="AC22" s="61" t="n">
        <v>10603364001.5308</v>
      </c>
      <c r="AD22" s="61" t="n">
        <v>10877683208.8768</v>
      </c>
      <c r="AE22" s="61" t="n">
        <v>11838844891.9028</v>
      </c>
      <c r="AF22" s="61" t="n">
        <v>13589830638.5372</v>
      </c>
      <c r="AG22" s="61" t="n">
        <v>14365790570.5183</v>
      </c>
      <c r="AH22" s="61" t="n">
        <v>16816058537.7755</v>
      </c>
      <c r="AI22" s="61" t="n">
        <v>16893353247.2469</v>
      </c>
      <c r="AJ22" s="61" t="n">
        <v>16123025248.4555</v>
      </c>
      <c r="AK22" s="61" t="n">
        <v>16614005704.048</v>
      </c>
      <c r="AL22" s="61" t="n">
        <v>15575403073.6257</v>
      </c>
      <c r="AM22" s="61" t="n">
        <v>11748724408.6478</v>
      </c>
      <c r="AN22" s="61" t="n">
        <v>13357978996.448</v>
      </c>
      <c r="AO22" s="61" t="n">
        <v>13623868907.701</v>
      </c>
      <c r="AP22" s="61" t="n">
        <v>10782747346.3578</v>
      </c>
      <c r="AQ22" s="61" t="n">
        <v>17621140352.665</v>
      </c>
      <c r="AR22" s="61" t="n">
        <v>17683739304.1497</v>
      </c>
      <c r="AS22" s="61" t="n">
        <v>23585438925.8687</v>
      </c>
      <c r="AT22" s="61" t="n">
        <v>15078370137.1648</v>
      </c>
      <c r="AU22" s="61" t="n">
        <v>15723158033.0199</v>
      </c>
      <c r="AV22" s="61" t="n">
        <v>13888597838.8381</v>
      </c>
      <c r="AW22" s="61" t="n">
        <v>13662119041.9024</v>
      </c>
      <c r="AX22" s="61" t="n">
        <v>5704441884.01793</v>
      </c>
      <c r="AY22" s="61"/>
    </row>
    <row r="23">
      <c r="A23" t="str">
        <f>M23</f>
      </c>
      <c r="B23" t="str">
        <f>N23</f>
      </c>
      <c r="M23" t="s">
        <v>835</v>
      </c>
      <c r="N23"/>
      <c r="O23" s="61" t="n">
        <v>21509813631.7062</v>
      </c>
      <c r="P23" s="61" t="n">
        <v>27141462755.4845</v>
      </c>
      <c r="Q23" s="61" t="n">
        <v>24191250039.9319</v>
      </c>
      <c r="R23" s="61" t="n">
        <v>18896038584.8556</v>
      </c>
      <c r="S23" s="61" t="n">
        <v>15010511892.3582</v>
      </c>
      <c r="T23" s="61" t="n">
        <v>14346831672.3267</v>
      </c>
      <c r="U23" s="61" t="n">
        <v>14431199075.992</v>
      </c>
      <c r="V23" s="61" t="n">
        <v>16129167189.2552</v>
      </c>
      <c r="W23" s="61" t="n">
        <v>17875417560.928</v>
      </c>
      <c r="X23" s="61" t="n">
        <v>20165488742.383</v>
      </c>
      <c r="Y23" s="61" t="n">
        <v>13395125827.91</v>
      </c>
      <c r="Z23" s="61" t="n">
        <v>13910751432.8485</v>
      </c>
      <c r="AA23" s="61" t="n">
        <v>18490491589.9707</v>
      </c>
      <c r="AB23" s="61" t="n">
        <v>20266991862.2403</v>
      </c>
      <c r="AC23" s="61" t="n">
        <v>20484659685.9737</v>
      </c>
      <c r="AD23" s="61" t="n">
        <v>21165503446.6688</v>
      </c>
      <c r="AE23" s="61" t="n">
        <v>19859237385.3773</v>
      </c>
      <c r="AF23" s="61" t="n">
        <v>23581747202.2199</v>
      </c>
      <c r="AG23" s="61" t="n">
        <v>24425575737.7362</v>
      </c>
      <c r="AH23" s="61" t="n">
        <v>22196929532.0341</v>
      </c>
      <c r="AI23" s="61" t="n">
        <v>20166099042.1409</v>
      </c>
      <c r="AJ23" s="61" t="n">
        <v>19019226661.1127</v>
      </c>
      <c r="AK23" s="61" t="n">
        <v>18850030719.8268</v>
      </c>
      <c r="AL23" s="61" t="n">
        <v>15205353027.6029</v>
      </c>
      <c r="AM23" s="61" t="n">
        <v>14905037447.6191</v>
      </c>
      <c r="AN23" s="61" t="n">
        <v>15088356184.7426</v>
      </c>
      <c r="AO23" s="61" t="n">
        <v>19215252147.7259</v>
      </c>
      <c r="AP23" s="61" t="n">
        <v>21769691871.7867</v>
      </c>
      <c r="AQ23" s="61" t="n">
        <v>24294085614.6821</v>
      </c>
      <c r="AR23" s="61" t="n">
        <v>26849508186.0843</v>
      </c>
      <c r="AS23" s="61" t="n">
        <v>26451250606.771</v>
      </c>
      <c r="AT23" s="61" t="n">
        <v>22976608791.5356</v>
      </c>
      <c r="AU23" s="61" t="n">
        <v>19955834275.2327</v>
      </c>
      <c r="AV23" s="61" t="n">
        <v>32619034324.5858</v>
      </c>
      <c r="AW23" s="61" t="n">
        <v>34563329643.5006</v>
      </c>
      <c r="AX23" s="61" t="n">
        <v>12998961767.7256</v>
      </c>
      <c r="AY23" s="61"/>
    </row>
    <row r="24">
      <c r="A24" t="str">
        <f>M24</f>
      </c>
      <c r="B24" t="str">
        <f>N24</f>
      </c>
      <c r="M24" t="s">
        <v>836</v>
      </c>
      <c r="N24"/>
      <c r="O24" s="61" t="n">
        <v>22573487598.0996</v>
      </c>
      <c r="P24" s="61" t="n">
        <v>27370218922.1711</v>
      </c>
      <c r="Q24" s="61" t="n">
        <v>18848270956.375</v>
      </c>
      <c r="R24" s="61" t="n">
        <v>20084450593.7759</v>
      </c>
      <c r="S24" s="61" t="n">
        <v>16074913874.7064</v>
      </c>
      <c r="T24" s="61" t="n">
        <v>15635959797.6209</v>
      </c>
      <c r="U24" s="61" t="n">
        <v>17337582452.5288</v>
      </c>
      <c r="V24" s="61" t="n">
        <v>21853483683.675</v>
      </c>
      <c r="W24" s="61" t="n">
        <v>19015919691.4778</v>
      </c>
      <c r="X24" s="61" t="n">
        <v>16290023178.2322</v>
      </c>
      <c r="Y24" s="61" t="n">
        <v>14519899841.9601</v>
      </c>
      <c r="Z24" s="61" t="n">
        <v>16782966660.4622</v>
      </c>
      <c r="AA24" s="61" t="n">
        <v>21640855568.3032</v>
      </c>
      <c r="AB24" s="61" t="n">
        <v>24644180382.4</v>
      </c>
      <c r="AC24" s="61" t="n">
        <v>28349260539.3895</v>
      </c>
      <c r="AD24" s="61" t="n">
        <v>47747291871.0496</v>
      </c>
      <c r="AE24" s="61" t="n">
        <v>50364237734.4876</v>
      </c>
      <c r="AF24" s="61" t="n">
        <v>48550123987.1887</v>
      </c>
      <c r="AG24" s="61" t="n">
        <v>54231903874.9277</v>
      </c>
      <c r="AH24" s="61" t="n">
        <v>48903313271.2768</v>
      </c>
      <c r="AI24" s="61" t="n">
        <v>40071763871.4301</v>
      </c>
      <c r="AJ24" s="61" t="n">
        <v>40015316207.5879</v>
      </c>
      <c r="AK24" s="61" t="n">
        <v>46334542543.2185</v>
      </c>
      <c r="AL24" s="61" t="n">
        <v>34318596096.9006</v>
      </c>
      <c r="AM24" s="61" t="n">
        <v>30770374762.629</v>
      </c>
      <c r="AN24" s="61" t="n">
        <v>26357654326.1716</v>
      </c>
      <c r="AO24" s="61" t="n">
        <v>24086370713.2654</v>
      </c>
      <c r="AP24" s="61" t="n">
        <v>26357462305.6277</v>
      </c>
      <c r="AQ24" s="61" t="n">
        <v>30293003691.938</v>
      </c>
      <c r="AR24" s="61" t="n">
        <v>27218547973.562</v>
      </c>
      <c r="AS24" s="61" t="n">
        <v>29626098692.1559</v>
      </c>
      <c r="AT24" s="61" t="n">
        <v>59720548141.6785</v>
      </c>
      <c r="AU24" s="61" t="n">
        <v>61225680938.6794</v>
      </c>
      <c r="AV24" s="61" t="n">
        <v>32836485328.8367</v>
      </c>
      <c r="AW24" s="61" t="n">
        <v>31478767433.6928</v>
      </c>
      <c r="AX24" s="61" t="n">
        <v>12859179809.0395</v>
      </c>
      <c r="AY24" s="61"/>
    </row>
    <row r="25">
      <c r="A25" t="str">
        <f>M25</f>
      </c>
      <c r="B25" t="str">
        <f>N25</f>
      </c>
      <c r="M25" t="s">
        <v>837</v>
      </c>
      <c r="N25"/>
      <c r="O25" s="61" t="n">
        <v>16098613889.5664</v>
      </c>
      <c r="P25" s="61" t="n">
        <v>15857538453.1183</v>
      </c>
      <c r="Q25" s="61" t="n">
        <v>17179025360.625</v>
      </c>
      <c r="R25" s="61" t="n">
        <v>16349321515.5056</v>
      </c>
      <c r="S25" s="61" t="n">
        <v>15802741939.9552</v>
      </c>
      <c r="T25" s="61" t="n">
        <v>16235783327.304</v>
      </c>
      <c r="U25" s="61" t="n">
        <v>16715699972.7088</v>
      </c>
      <c r="V25" s="61" t="n">
        <v>19106661502.8541</v>
      </c>
      <c r="W25" s="61" t="n">
        <v>21658466189.6148</v>
      </c>
      <c r="X25" s="61" t="n">
        <v>24253115666.3859</v>
      </c>
      <c r="Y25" s="61" t="n">
        <v>20886788845.837</v>
      </c>
      <c r="Z25" s="61" t="n">
        <v>20393369931.2167</v>
      </c>
      <c r="AA25" s="61" t="n">
        <v>25593298379.0258</v>
      </c>
      <c r="AB25" s="61" t="n">
        <v>29213935747.3208</v>
      </c>
      <c r="AC25" s="61" t="n">
        <v>31788498832.2298</v>
      </c>
      <c r="AD25" s="61" t="n">
        <v>38189733337.4557</v>
      </c>
      <c r="AE25" s="61" t="n">
        <v>41782795866.2514</v>
      </c>
      <c r="AF25" s="61" t="n">
        <v>42893196726.0962</v>
      </c>
      <c r="AG25" s="61" t="n">
        <v>46871545836.8563</v>
      </c>
      <c r="AH25" s="61" t="n">
        <v>52885945264.0055</v>
      </c>
      <c r="AI25" s="61" t="n">
        <v>54394564825.8103</v>
      </c>
      <c r="AJ25" s="61" t="n">
        <v>53016124006.584</v>
      </c>
      <c r="AK25" s="61" t="n">
        <v>52373788569.2459</v>
      </c>
      <c r="AL25" s="61" t="n">
        <v>43678235562.5332</v>
      </c>
      <c r="AM25" s="61" t="n">
        <v>42119098616.1808</v>
      </c>
      <c r="AN25" s="61" t="n">
        <v>41344541641.5983</v>
      </c>
      <c r="AO25" s="61" t="n">
        <v>41290203763.18</v>
      </c>
      <c r="AP25" s="61" t="n">
        <v>42716451839.6924</v>
      </c>
      <c r="AQ25" s="61" t="n">
        <v>46202396577.9438</v>
      </c>
      <c r="AR25" s="61" t="n">
        <v>49672213244.9009</v>
      </c>
      <c r="AS25" s="61" t="n">
        <v>51027036527.114</v>
      </c>
      <c r="AT25" s="61" t="n">
        <v>58394416342.0024</v>
      </c>
      <c r="AU25" s="61" t="n">
        <v>57533516213.8846</v>
      </c>
      <c r="AV25" s="61" t="n">
        <v>67494380984.9426</v>
      </c>
      <c r="AW25" s="61" t="n">
        <v>74265161118.2388</v>
      </c>
      <c r="AX25" s="61" t="n">
        <v>32070680519.8733</v>
      </c>
      <c r="AY25" s="61"/>
    </row>
    <row r="26">
      <c r="A26" t="str">
        <f>M26</f>
      </c>
      <c r="B26" t="str">
        <f>N26</f>
      </c>
      <c r="M26" t="s">
        <v>838</v>
      </c>
      <c r="N26"/>
      <c r="O26" s="61" t="n">
        <v>9071336040.92673</v>
      </c>
      <c r="P26" s="61" t="n">
        <v>11267466338.9229</v>
      </c>
      <c r="Q26" s="61" t="n">
        <v>8206550781.93628</v>
      </c>
      <c r="R26" s="61" t="n">
        <v>5855917674.454</v>
      </c>
      <c r="S26" s="61" t="n">
        <v>7481205929.17667</v>
      </c>
      <c r="T26" s="61" t="n">
        <v>9628034911.79384</v>
      </c>
      <c r="U26" s="61" t="n">
        <v>9120972555.21568</v>
      </c>
      <c r="V26" s="61" t="n">
        <v>10443736614.9493</v>
      </c>
      <c r="W26" s="61" t="n">
        <v>10876313991.8596</v>
      </c>
      <c r="X26" s="61" t="n">
        <v>13447817359.2265</v>
      </c>
      <c r="Y26" s="61" t="n">
        <v>10939220871.4553</v>
      </c>
      <c r="Z26" s="61" t="n">
        <v>12179783486.7693</v>
      </c>
      <c r="AA26" s="61" t="n">
        <v>17040538832.9202</v>
      </c>
      <c r="AB26" s="61" t="n">
        <v>25535521474.6105</v>
      </c>
      <c r="AC26" s="61" t="n">
        <v>31144058171.1753</v>
      </c>
      <c r="AD26" s="61" t="n">
        <v>33364653941.1195</v>
      </c>
      <c r="AE26" s="61" t="n">
        <v>35261995691.9203</v>
      </c>
      <c r="AF26" s="61" t="n">
        <v>34684026829.1878</v>
      </c>
      <c r="AG26" s="61" t="n">
        <v>38098195779.0057</v>
      </c>
      <c r="AH26" s="61" t="n">
        <v>42182397079.2429</v>
      </c>
      <c r="AI26" s="61" t="n">
        <v>44951593519.3402</v>
      </c>
      <c r="AJ26" s="61" t="n">
        <v>49095604722.5005</v>
      </c>
      <c r="AK26" s="61" t="n">
        <v>44382618071.2163</v>
      </c>
      <c r="AL26" s="61" t="n">
        <v>39544596045.4584</v>
      </c>
      <c r="AM26" s="61" t="n">
        <v>32463390846.9693</v>
      </c>
      <c r="AN26" s="61" t="n">
        <v>28815823524.7598</v>
      </c>
      <c r="AO26" s="61" t="n">
        <v>29635247262.2287</v>
      </c>
      <c r="AP26" s="61" t="n">
        <v>32208790008.2899</v>
      </c>
      <c r="AQ26" s="61" t="n">
        <v>33976101331.9307</v>
      </c>
      <c r="AR26" s="61" t="n">
        <v>34826749267.4695</v>
      </c>
      <c r="AS26" s="61" t="n">
        <v>34229899068.2918</v>
      </c>
      <c r="AT26" s="61" t="n">
        <v>32250021895.1291</v>
      </c>
      <c r="AU26" s="61" t="n">
        <v>32079100063.0593</v>
      </c>
      <c r="AV26" s="61" t="n">
        <v>32097350797.9685</v>
      </c>
      <c r="AW26" s="61" t="n">
        <v>31993532536.6303</v>
      </c>
      <c r="AX26" s="61" t="n">
        <v>14528885553.7194</v>
      </c>
      <c r="AY26" s="61"/>
    </row>
    <row r="27">
      <c r="A27" t="str">
        <f>M27</f>
      </c>
      <c r="B27" t="str">
        <f>N27</f>
      </c>
      <c r="M27" t="s">
        <v>839</v>
      </c>
      <c r="N27"/>
      <c r="O27" s="61" t="n">
        <v>22113473758.977</v>
      </c>
      <c r="P27" s="61" t="n">
        <v>19008660747.6848</v>
      </c>
      <c r="Q27" s="61" t="n">
        <v>16775476621.6917</v>
      </c>
      <c r="R27" s="61" t="n">
        <v>18171914422.5914</v>
      </c>
      <c r="S27" s="61" t="n">
        <v>13801025285.1733</v>
      </c>
      <c r="T27" s="61" t="n">
        <v>17638317399.4498</v>
      </c>
      <c r="U27" s="61" t="n">
        <v>14298469142.2957</v>
      </c>
      <c r="V27" s="61" t="n">
        <v>18810790988.0041</v>
      </c>
      <c r="W27" s="61" t="n">
        <v>20142448123.7204</v>
      </c>
      <c r="X27" s="61" t="n">
        <v>18322665689.8687</v>
      </c>
      <c r="Y27" s="61" t="n">
        <v>15728758602.4192</v>
      </c>
      <c r="Z27" s="61" t="n">
        <v>20360309683.8917</v>
      </c>
      <c r="AA27" s="61" t="n">
        <v>20515567287.7147</v>
      </c>
      <c r="AB27" s="61" t="n">
        <v>20092856844.6877</v>
      </c>
      <c r="AC27" s="61" t="n">
        <v>22972781118.9966</v>
      </c>
      <c r="AD27" s="61" t="n">
        <v>21089163232.7028</v>
      </c>
      <c r="AE27" s="61" t="n">
        <v>24468123238.9612</v>
      </c>
      <c r="AF27" s="61" t="n">
        <v>24427416421.4006</v>
      </c>
      <c r="AG27" s="61" t="n">
        <v>26843597714.974</v>
      </c>
      <c r="AH27" s="61" t="n">
        <v>29521913631.5007</v>
      </c>
      <c r="AI27" s="61" t="n">
        <v>23902787813.0916</v>
      </c>
      <c r="AJ27" s="61" t="n">
        <v>37881523249.8958</v>
      </c>
      <c r="AK27" s="61" t="n">
        <v>31222335194.3482</v>
      </c>
      <c r="AL27" s="61" t="n">
        <v>29797940094.0322</v>
      </c>
      <c r="AM27" s="61" t="n">
        <v>30121980562.3739</v>
      </c>
      <c r="AN27" s="61" t="n">
        <v>26881615576.5358</v>
      </c>
      <c r="AO27" s="61" t="n">
        <v>30600915708.0665</v>
      </c>
      <c r="AP27" s="61" t="n">
        <v>33228316851.166</v>
      </c>
      <c r="AQ27" s="61" t="n">
        <v>37398276927.5749</v>
      </c>
      <c r="AR27" s="61" t="n">
        <v>39071912193.9245</v>
      </c>
      <c r="AS27" s="61" t="n">
        <v>46407664964.128</v>
      </c>
      <c r="AT27" s="61" t="n">
        <v>35824768269.8652</v>
      </c>
      <c r="AU27" s="61" t="n">
        <v>35953457398.944</v>
      </c>
      <c r="AV27" s="61" t="n">
        <v>40072133032.806</v>
      </c>
      <c r="AW27" s="61" t="n">
        <v>38131420119.3019</v>
      </c>
      <c r="AX27" s="61" t="n">
        <v>20334523240.0417</v>
      </c>
      <c r="AY27" s="61"/>
    </row>
    <row r="28">
      <c r="A28" t="str">
        <f>M28</f>
      </c>
      <c r="B28" t="str">
        <f>N28</f>
      </c>
      <c r="M28" t="s">
        <v>840</v>
      </c>
      <c r="N28"/>
      <c r="O28" s="61" t="n">
        <v>10869812287.1575</v>
      </c>
      <c r="P28" s="61" t="n">
        <v>9367002410.61991</v>
      </c>
      <c r="Q28" s="61" t="n">
        <v>6356157251.12729</v>
      </c>
      <c r="R28" s="61" t="n">
        <v>7312789158.54701</v>
      </c>
      <c r="S28" s="61" t="n">
        <v>7325225907.64503</v>
      </c>
      <c r="T28" s="61" t="n">
        <v>6621142509.78799</v>
      </c>
      <c r="U28" s="61" t="n">
        <v>5457719873.84286</v>
      </c>
      <c r="V28" s="61" t="n">
        <v>9450388872.28949</v>
      </c>
      <c r="W28" s="61" t="n">
        <v>7229598810.1688</v>
      </c>
      <c r="X28" s="61" t="n">
        <v>7684978979.48766</v>
      </c>
      <c r="Y28" s="61" t="n">
        <v>5350758180.5355</v>
      </c>
      <c r="Z28" s="61" t="n">
        <v>6818842536.1015</v>
      </c>
      <c r="AA28" s="61" t="n">
        <v>7261784219.33336</v>
      </c>
      <c r="AB28" s="61" t="n">
        <v>8386638907.68866</v>
      </c>
      <c r="AC28" s="61" t="n">
        <v>9717772637.25854</v>
      </c>
      <c r="AD28" s="61" t="n">
        <v>9796685770.13352</v>
      </c>
      <c r="AE28" s="61" t="n">
        <v>11653436968.9638</v>
      </c>
      <c r="AF28" s="61" t="n">
        <v>11624269936.8741</v>
      </c>
      <c r="AG28" s="61" t="n">
        <v>13284017805.909</v>
      </c>
      <c r="AH28" s="61" t="n">
        <v>14252761267.2386</v>
      </c>
      <c r="AI28" s="61" t="n">
        <v>12527519980.8224</v>
      </c>
      <c r="AJ28" s="61" t="n">
        <v>13919224776.3819</v>
      </c>
      <c r="AK28" s="61" t="n">
        <v>13246724836.9414</v>
      </c>
      <c r="AL28" s="61" t="n">
        <v>9957101356.37161</v>
      </c>
      <c r="AM28" s="61" t="n">
        <v>10119350047.0151</v>
      </c>
      <c r="AN28" s="61" t="n">
        <v>7484511626.72707</v>
      </c>
      <c r="AO28" s="61" t="n">
        <v>7465028618.66653</v>
      </c>
      <c r="AP28" s="61" t="n">
        <v>7362188625.83405</v>
      </c>
      <c r="AQ28" s="61" t="n">
        <v>6996120078.94786</v>
      </c>
      <c r="AR28" s="61" t="n">
        <v>8457221775.12707</v>
      </c>
      <c r="AS28" s="61" t="n">
        <v>8475600656.9697</v>
      </c>
      <c r="AT28" s="61" t="n">
        <v>4057453993.11893</v>
      </c>
      <c r="AU28" s="61" t="n">
        <v>4850160403.07729</v>
      </c>
      <c r="AV28" s="61" t="n">
        <v>5131395923.0176</v>
      </c>
      <c r="AW28" s="61" t="n">
        <v>5772754650.66246</v>
      </c>
      <c r="AX28" s="61" t="n">
        <v>1488490668.26793</v>
      </c>
      <c r="AY28" s="61"/>
    </row>
    <row r="29">
      <c r="A29" t="str">
        <f>M29</f>
      </c>
      <c r="B29" t="str">
        <f>N29</f>
      </c>
      <c r="M29" t="s">
        <v>754</v>
      </c>
      <c r="N29"/>
      <c r="O29" s="61"/>
      <c r="P29" s="61"/>
      <c r="Q29" s="61"/>
      <c r="R29" s="61"/>
      <c r="S29" s="61" t="n">
        <v>0</v>
      </c>
      <c r="T29" s="61" t="n">
        <v>8706876.24378308</v>
      </c>
      <c r="U29" s="61" t="n">
        <v>694384.577685514</v>
      </c>
      <c r="V29" s="61" t="n">
        <v>59625204.902429</v>
      </c>
      <c r="W29" s="61" t="n">
        <v>23142.2203431156</v>
      </c>
      <c r="X29" s="61" t="n">
        <v>54235867.4397165</v>
      </c>
      <c r="Y29" s="61" t="n">
        <v>49600250.3532805</v>
      </c>
      <c r="Z29" s="61" t="n">
        <v>16127017.7041714</v>
      </c>
      <c r="AA29" s="61" t="n">
        <v>135861213.278939</v>
      </c>
      <c r="AB29" s="61" t="n">
        <v>120089672.504773</v>
      </c>
      <c r="AC29" s="61" t="n">
        <v>10955183.9689931</v>
      </c>
      <c r="AD29" s="61" t="n">
        <v>5711674.55911476</v>
      </c>
      <c r="AE29" s="61" t="n">
        <v>160410509.303506</v>
      </c>
      <c r="AF29" s="61" t="n">
        <v>25551712.5387472</v>
      </c>
      <c r="AG29" s="61" t="n">
        <v>510476.485688227</v>
      </c>
      <c r="AH29" s="61" t="n">
        <v>1353970.82348517</v>
      </c>
      <c r="AI29" s="61" t="n">
        <v>-345628.597688439</v>
      </c>
      <c r="AJ29" s="61" t="n">
        <v>-187915.611354302</v>
      </c>
      <c r="AK29" s="61" t="n">
        <v>-8489.85461144517</v>
      </c>
      <c r="AL29" s="61" t="n">
        <v>-128368.673705357</v>
      </c>
      <c r="AM29" s="61" t="n">
        <v>567671.010781381</v>
      </c>
      <c r="AN29" s="61" t="n">
        <v>37536.9003683804</v>
      </c>
      <c r="AO29" s="61" t="n">
        <v>4445772.80676177</v>
      </c>
      <c r="AP29" s="61" t="n">
        <v>38763.3285074464</v>
      </c>
      <c r="AQ29" s="61" t="n">
        <v>-254117.890892549</v>
      </c>
      <c r="AR29" s="61" t="n">
        <v>546254.749528136</v>
      </c>
      <c r="AS29" s="61" t="n">
        <v>11573.9072704938</v>
      </c>
      <c r="AT29" s="61" t="n">
        <v>432241.925938871</v>
      </c>
      <c r="AU29" s="61" t="n">
        <v>1025793.49892137</v>
      </c>
      <c r="AV29" s="61" t="n">
        <v>2471452.5331</v>
      </c>
      <c r="AW29" s="61" t="n">
        <v>2461320.93270698</v>
      </c>
      <c r="AX29" s="61" t="n">
        <v>2710565.97986147</v>
      </c>
      <c r="AY29" s="61"/>
    </row>
    <row r="30">
      <c r="A30" t="str">
        <f>M30</f>
      </c>
      <c r="B30" t="str">
        <f>N30</f>
      </c>
      <c r="M30" t="s">
        <v>589</v>
      </c>
      <c r="N30" t="s">
        <v>616</v>
      </c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 t="n">
        <v>1010569214</v>
      </c>
      <c r="Z30" s="61" t="n">
        <v>406504635</v>
      </c>
      <c r="AA30" s="61" t="n">
        <v>142046013</v>
      </c>
      <c r="AB30" s="61" t="n">
        <v>306674237</v>
      </c>
      <c r="AC30" s="61" t="n">
        <v>163589753</v>
      </c>
      <c r="AD30" s="61" t="n">
        <v>176006865</v>
      </c>
      <c r="AE30" s="61" t="n">
        <v>85925660</v>
      </c>
      <c r="AF30" s="61" t="n">
        <v>106010562</v>
      </c>
      <c r="AG30" s="61" t="n">
        <v>112744400.0953</v>
      </c>
      <c r="AH30" s="61" t="n">
        <v>2900580266.5957999</v>
      </c>
      <c r="AI30" s="61" t="n">
        <v>2747642639.8333001</v>
      </c>
      <c r="AJ30" s="61" t="n">
        <v>3590293921.0823998</v>
      </c>
      <c r="AK30" s="61" t="n">
        <v>3028829045.4355001</v>
      </c>
      <c r="AL30" s="61" t="n">
        <v>4210409823.5338001</v>
      </c>
      <c r="AM30" s="61" t="n">
        <v>3428225376.1784</v>
      </c>
      <c r="AN30" s="61" t="n">
        <v>1616609061.9526</v>
      </c>
      <c r="AO30" s="61" t="n">
        <v>2300970568.1833</v>
      </c>
      <c r="AP30" s="61" t="n">
        <v>2126425509.7918</v>
      </c>
      <c r="AQ30" s="61" t="n">
        <v>2219886972.7431998</v>
      </c>
      <c r="AR30" s="61" t="n">
        <v>3314361264.7399998</v>
      </c>
      <c r="AS30" s="61" t="n">
        <v>3931539704.6009998</v>
      </c>
      <c r="AT30" s="61" t="n">
        <v>1726518675.5355999</v>
      </c>
      <c r="AU30" s="61" t="n">
        <v>2201064308.0562</v>
      </c>
      <c r="AV30" s="61" t="n">
        <v>5343199818.6204996</v>
      </c>
      <c r="AW30" s="61"/>
      <c r="AX30" s="61"/>
      <c r="AY30" s="61"/>
    </row>
    <row r="31">
      <c r="A31" t="str">
        <f t="shared" si="0"/>
        <v>Ships &amp; Submarines</v>
      </c>
      <c r="B31" t="n">
        <f t="shared" si="1"/>
        <v>0</v>
      </c>
      <c r="M31" t="s">
        <v>589</v>
      </c>
      <c r="O31" s="3" t="n">
        <v>10680657493</v>
      </c>
      <c r="P31" s="3" t="n">
        <v>9512770712</v>
      </c>
      <c r="Q31" s="3" t="n">
        <v>8600082026</v>
      </c>
      <c r="R31" s="3" t="n">
        <v>9502770472</v>
      </c>
      <c r="S31" s="3" t="n">
        <v>7389026646</v>
      </c>
      <c r="T31" s="3" t="n">
        <v>9654356740</v>
      </c>
      <c r="U31" s="3" t="n">
        <v>7969628348</v>
      </c>
      <c r="V31" s="3" t="n">
        <v>8340521642</v>
      </c>
      <c r="W31" s="3" t="n">
        <v>9369233233</v>
      </c>
      <c r="X31" s="3" t="n">
        <v>8320132027</v>
      </c>
      <c r="Y31" s="3"/>
      <c r="Z31" s="3"/>
      <c r="AA31" s="3"/>
      <c r="AB31" s="3"/>
      <c r="AC31" s="3" t="n">
        <v>58642</v>
      </c>
      <c r="AD31" s="3" t="n">
        <v>25415</v>
      </c>
      <c r="AE31" s="3" t="n">
        <v>17388.880099999998</v>
      </c>
      <c r="AF31" s="3" t="n">
        <v>20008.330099999999</v>
      </c>
      <c r="AG31" s="3" t="n">
        <v>1398190.6899000001</v>
      </c>
      <c r="AH31" s="3" t="n">
        <v>53952311.064800002</v>
      </c>
      <c r="AI31" s="3" t="n">
        <v>724110739.08140004</v>
      </c>
      <c r="AJ31" s="3" t="n">
        <v>1060613089.8911</v>
      </c>
      <c r="AK31" s="3" t="n">
        <v>1161483729.0385001</v>
      </c>
      <c r="AL31" s="3" t="n">
        <v>1265420013.2955999</v>
      </c>
      <c r="AM31" s="3" t="n">
        <v>1588893119.3218999</v>
      </c>
      <c r="AN31" s="3" t="n">
        <v>1532708384.2182</v>
      </c>
      <c r="AO31" s="3" t="n">
        <v>1470539932.161</v>
      </c>
      <c r="AP31" s="3" t="n">
        <v>1444913622.4493001</v>
      </c>
      <c r="AQ31" s="3" t="n">
        <v>1890901893.5193999</v>
      </c>
      <c r="AR31" s="3" t="n">
        <v>1705594524.7521</v>
      </c>
      <c r="AS31" s="3" t="n">
        <v>1288151933.7502999</v>
      </c>
      <c r="AT31" s="3" t="n">
        <v>1408192578.5565</v>
      </c>
      <c r="AU31" s="3" t="n">
        <v>1632101865.8531001</v>
      </c>
      <c r="AV31" s="3" t="n">
        <v>1176812391.9735999</v>
      </c>
      <c r="AW31" s="3"/>
    </row>
    <row r="32">
      <c r="A32" t="str">
        <f t="shared" si="0"/>
        <v>Space Systems</v>
      </c>
      <c r="B32" t="str">
        <f t="shared" si="1"/>
        <v>Not Multi-Year</v>
      </c>
      <c r="M32" t="s">
        <v>590</v>
      </c>
      <c r="N32" t="s">
        <v>615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 t="n">
        <v>3182752124</v>
      </c>
      <c r="Z32" s="3" t="n">
        <v>4150940718</v>
      </c>
      <c r="AA32" s="3" t="n">
        <v>4493775536.6400003</v>
      </c>
      <c r="AB32" s="3" t="n">
        <v>5289484148.71</v>
      </c>
      <c r="AC32" s="3" t="n">
        <v>6274288374.1575003</v>
      </c>
      <c r="AD32" s="3" t="n">
        <v>6522295855.1499996</v>
      </c>
      <c r="AE32" s="3" t="n">
        <v>8010431306.6197004</v>
      </c>
      <c r="AF32" s="3" t="n">
        <v>8205948314.1334</v>
      </c>
      <c r="AG32" s="3" t="n">
        <v>9551653069.2394009</v>
      </c>
      <c r="AH32" s="3" t="n">
        <v>10314932780.846701</v>
      </c>
      <c r="AI32" s="3" t="n">
        <v>8803654627.4813004</v>
      </c>
      <c r="AJ32" s="3" t="n">
        <v>9748769506.7863998</v>
      </c>
      <c r="AK32" s="3" t="n">
        <v>8728789902.3213005</v>
      </c>
      <c r="AL32" s="3" t="n">
        <v>7487475504.5894003</v>
      </c>
      <c r="AM32" s="3" t="n">
        <v>7766283475.5249004</v>
      </c>
      <c r="AN32" s="3" t="n">
        <v>5843071459.5208998</v>
      </c>
      <c r="AO32" s="3" t="n">
        <v>5874572616.0523005</v>
      </c>
      <c r="AP32" s="3" t="n">
        <v>5925520284.415</v>
      </c>
      <c r="AQ32" s="3" t="n">
        <v>5875878567.1710997</v>
      </c>
      <c r="AR32" s="3" t="n">
        <v>6980545195.7339001</v>
      </c>
      <c r="AS32" s="3" t="n">
        <v>7118696263.3458004</v>
      </c>
      <c r="AT32" s="3" t="n">
        <v>3550888395.7658</v>
      </c>
      <c r="AU32" s="3" t="n">
        <v>4561128714.8741999</v>
      </c>
      <c r="AV32" s="3" t="n">
        <v>5025451538.9715004</v>
      </c>
      <c r="AW32" s="3"/>
    </row>
    <row r="33">
      <c r="A33" t="str">
        <f t="shared" si="0"/>
        <v>Space Systems</v>
      </c>
      <c r="B33" t="str">
        <f t="shared" si="1"/>
        <v>Multi-Year Contract</v>
      </c>
      <c r="C33" t="n">
        <v>0</v>
      </c>
      <c r="M33" t="s">
        <v>590</v>
      </c>
      <c r="N33" t="s">
        <v>616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 t="n">
        <v>3375000</v>
      </c>
      <c r="AA33" s="3"/>
      <c r="AB33" s="3"/>
      <c r="AC33" s="3" t="n">
        <v>4410144</v>
      </c>
      <c r="AD33" s="3"/>
      <c r="AE33" s="3"/>
      <c r="AF33" s="3" t="n">
        <v>4460091.2</v>
      </c>
      <c r="AG33" s="3" t="n">
        <v>25848727</v>
      </c>
      <c r="AH33" s="3" t="n">
        <v>62709522.719999999</v>
      </c>
      <c r="AI33" s="3" t="n">
        <v>249874967.0469</v>
      </c>
      <c r="AJ33" s="3" t="n">
        <v>517126411.76169997</v>
      </c>
      <c r="AK33" s="3" t="n">
        <v>1174500989.6408</v>
      </c>
      <c r="AL33" s="3" t="n">
        <v>33342242</v>
      </c>
      <c r="AM33" s="3" t="n">
        <v>25205587.57</v>
      </c>
      <c r="AN33" s="3" t="n">
        <v>102907220.4691</v>
      </c>
      <c r="AO33" s="3" t="n">
        <v>104516907.2383</v>
      </c>
      <c r="AP33" s="3" t="n">
        <v>85546351.829500005</v>
      </c>
      <c r="AQ33" s="3" t="n">
        <v>59070138.3543</v>
      </c>
      <c r="AR33" s="3" t="n">
        <v>200772192.45030001</v>
      </c>
      <c r="AS33" s="3" t="n">
        <v>206149960.70559999</v>
      </c>
      <c r="AT33" s="3" t="n">
        <v>82866490.655699998</v>
      </c>
      <c r="AU33" s="3" t="n">
        <v>101870722.745</v>
      </c>
      <c r="AV33" s="3" t="n">
        <v>96650466.970599994</v>
      </c>
      <c r="AW33" s="3"/>
    </row>
    <row r="34">
      <c r="A34" t="str">
        <f t="shared" si="0"/>
        <v>Space Systems</v>
      </c>
      <c r="B34" t="n">
        <f t="shared" si="1"/>
        <v>0</v>
      </c>
      <c r="M34" t="s">
        <v>590</v>
      </c>
      <c r="O34" s="3" t="n">
        <v>5109318000</v>
      </c>
      <c r="P34" s="3" t="n">
        <v>4536041000</v>
      </c>
      <c r="Q34" s="3" t="n">
        <v>3207056007</v>
      </c>
      <c r="R34" s="3" t="n">
        <v>3775896266</v>
      </c>
      <c r="S34" s="3" t="n">
        <v>3704627729</v>
      </c>
      <c r="T34" s="3" t="n">
        <v>3449312820</v>
      </c>
      <c r="U34" s="3" t="n">
        <v>2950138142</v>
      </c>
      <c r="V34" s="3" t="n">
        <v>3180065599</v>
      </c>
      <c r="W34" s="3" t="n">
        <v>3551481726</v>
      </c>
      <c r="X34" s="3" t="n">
        <v>3510240138</v>
      </c>
      <c r="Y34" s="3"/>
      <c r="Z34" s="3"/>
      <c r="AA34" s="3"/>
      <c r="AB34" s="3"/>
      <c r="AC34" s="3"/>
      <c r="AD34" s="3"/>
      <c r="AE34" s="3" t="n">
        <v>53650</v>
      </c>
      <c r="AF34" s="3" t="n">
        <v>0</v>
      </c>
      <c r="AG34" s="3" t="n">
        <v>6258.8999000000003</v>
      </c>
      <c r="AH34" s="3" t="n">
        <v>3394570.2686000001</v>
      </c>
      <c r="AI34" s="3" t="n">
        <v>35837812.865000002</v>
      </c>
      <c r="AJ34" s="3" t="n">
        <v>32505791.454399999</v>
      </c>
      <c r="AK34" s="3" t="n">
        <v>46119401.5317</v>
      </c>
      <c r="AL34" s="3" t="n">
        <v>63009278.759999998</v>
      </c>
      <c r="AM34" s="3" t="n">
        <v>57915372.700199999</v>
      </c>
      <c r="AN34" s="3" t="n">
        <v>35220415.960000001</v>
      </c>
      <c r="AO34" s="3" t="n">
        <v>41237991.324699998</v>
      </c>
      <c r="AP34" s="3" t="n">
        <v>26152149.604899999</v>
      </c>
      <c r="AQ34" s="3" t="n">
        <v>11557606.320499999</v>
      </c>
      <c r="AR34" s="3" t="n">
        <v>31603971.2524</v>
      </c>
      <c r="AS34" s="3" t="n">
        <v>7494412.7926000003</v>
      </c>
      <c r="AT34" s="3" t="n">
        <v>1661903.9095999999</v>
      </c>
      <c r="AU34" s="3" t="n">
        <v>4925353.6231000004</v>
      </c>
      <c r="AV34" s="3" t="n">
        <v>9018123.4049999993</v>
      </c>
      <c r="AW34" s="3"/>
    </row>
    <row r="35">
      <c r="A35" t="str">
        <f t="shared" si="0"/>
        <v>Unlabeled</v>
      </c>
      <c r="B35" t="str">
        <f t="shared" si="1"/>
        <v>Not Multi-Year</v>
      </c>
      <c r="M35" t="s">
        <v>591</v>
      </c>
      <c r="N35" t="s">
        <v>615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 t="n">
        <v>29415344.108600002</v>
      </c>
      <c r="Z35" s="3" t="n">
        <v>9652231.0723999999</v>
      </c>
      <c r="AA35" s="3" t="n">
        <v>83431034.675300002</v>
      </c>
      <c r="AB35" s="3" t="n">
        <v>75664205.123899996</v>
      </c>
      <c r="AC35" s="3" t="n">
        <v>7064845.7860000003</v>
      </c>
      <c r="AD35" s="3" t="n">
        <v>3802636.1209999998</v>
      </c>
      <c r="AE35" s="3" t="n">
        <v>109748296.8079</v>
      </c>
      <c r="AF35" s="3" t="n">
        <v>18047584.620000001</v>
      </c>
      <c r="AG35" s="3" t="n">
        <v>467153.22029999999</v>
      </c>
      <c r="AH35" s="3" t="n">
        <v>986168.14930000005</v>
      </c>
      <c r="AI35" s="3" t="n">
        <v>-235238.05809999999</v>
      </c>
      <c r="AJ35" s="3" t="n">
        <v>-104420.6213</v>
      </c>
      <c r="AK35" s="3" t="n">
        <v>-5399.9400999999998</v>
      </c>
      <c r="AL35" s="3" t="n">
        <v>-91221.180600000007</v>
      </c>
      <c r="AM35" s="3" t="n">
        <v>449040</v>
      </c>
      <c r="AN35" s="3" t="n">
        <v>0</v>
      </c>
      <c r="AO35" s="3" t="n">
        <v>3579791.2009000001</v>
      </c>
      <c r="AP35" s="3" t="n">
        <v>-245</v>
      </c>
      <c r="AQ35" s="3" t="n">
        <v>0</v>
      </c>
      <c r="AR35" s="3" t="n">
        <v>465885</v>
      </c>
      <c r="AS35" s="3" t="n">
        <v>0</v>
      </c>
      <c r="AT35" s="3" t="n">
        <v>376316</v>
      </c>
      <c r="AU35" s="3" t="n">
        <v>59840</v>
      </c>
      <c r="AV35" s="3" t="n">
        <v>30637.560600000001</v>
      </c>
      <c r="AW35" s="3"/>
    </row>
    <row r="36">
      <c r="A36" t="str">
        <f t="shared" si="0"/>
        <v>Unlabeled</v>
      </c>
      <c r="B36" t="str">
        <f t="shared" si="1"/>
        <v>Multi-Year Contract</v>
      </c>
      <c r="M36" t="s">
        <v>591</v>
      </c>
      <c r="N36" t="s">
        <v>616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 t="n">
        <v>0</v>
      </c>
      <c r="Z36" s="3"/>
      <c r="AA36" s="3" t="n">
        <v>284413</v>
      </c>
      <c r="AB36" s="3"/>
      <c r="AC36" s="3"/>
      <c r="AD36" s="3"/>
      <c r="AE36" s="3"/>
      <c r="AF36" s="3"/>
      <c r="AG36" s="3" t="n">
        <v>-99110</v>
      </c>
      <c r="AH36" s="3"/>
      <c r="AI36" s="3"/>
      <c r="AJ36" s="3"/>
      <c r="AK36" s="3"/>
      <c r="AL36" s="3"/>
      <c r="AM36" s="3"/>
      <c r="AN36" s="3"/>
      <c r="AO36" s="3"/>
      <c r="AP36" s="3" t="n">
        <v>20000</v>
      </c>
      <c r="AQ36" s="3" t="n">
        <v>-233000.08</v>
      </c>
      <c r="AR36" s="3"/>
      <c r="AS36" s="3" t="n">
        <v>0</v>
      </c>
      <c r="AT36" s="3"/>
      <c r="AU36" s="3"/>
      <c r="AV36" s="3"/>
      <c r="AW36" s="3"/>
    </row>
    <row r="37">
      <c r="A37" t="str">
        <f t="shared" si="0"/>
        <v>Unlabeled</v>
      </c>
      <c r="B37" t="n">
        <f t="shared" si="1"/>
        <v>0</v>
      </c>
      <c r="M37" t="s">
        <v>591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 t="n">
        <v>88007.9</v>
      </c>
      <c r="Z37" s="3" t="n">
        <v>173002.8707</v>
      </c>
      <c r="AA37" s="3" t="n">
        <v>358903.5</v>
      </c>
      <c r="AB37" s="3" t="n">
        <v>76795.05</v>
      </c>
      <c r="AC37" s="3" t="n">
        <v>13350</v>
      </c>
      <c r="AD37" s="3"/>
      <c r="AE37" s="3" t="n">
        <v>0</v>
      </c>
      <c r="AF37" s="3"/>
      <c r="AG37" s="3"/>
      <c r="AH37" s="3"/>
      <c r="AI37" s="3" t="n">
        <v>-18681.599900000001</v>
      </c>
      <c r="AJ37" s="3" t="n">
        <v>-36404.480000000003</v>
      </c>
      <c r="AK37" s="3" t="n">
        <v>-1077.8599999999999</v>
      </c>
      <c r="AL37" s="3" t="n">
        <v>-8501.94</v>
      </c>
      <c r="AM37" s="3"/>
      <c r="AN37" s="3" t="n">
        <v>30000</v>
      </c>
      <c r="AO37" s="3" t="n">
        <v>1738.23</v>
      </c>
      <c r="AP37" s="3" t="n">
        <v>1337852</v>
      </c>
      <c r="AQ37" s="3" t="n">
        <v>20204.710899999998</v>
      </c>
      <c r="AR37" s="3" t="n">
        <v>0</v>
      </c>
      <c r="AS37" s="3" t="n">
        <v>10000</v>
      </c>
      <c r="AT37" s="3" t="n">
        <v>10000</v>
      </c>
      <c r="AU37" s="3" t="n">
        <v>921079.76020000002</v>
      </c>
      <c r="AV37" s="3" t="n">
        <v>2440814.9855</v>
      </c>
      <c r="AW37" s="3"/>
    </row>
    <row r="38">
      <c r="A38" t="str">
        <f t="shared" si="0"/>
        <v>Grand Total</v>
      </c>
      <c r="B38" t="str">
        <f t="shared" si="1"/>
        <v>NA</v>
      </c>
      <c r="M38" t="s">
        <v>568</v>
      </c>
      <c r="N38" t="s">
        <v>569</v>
      </c>
      <c r="O38" s="3" t="n">
        <f t="shared" ref="O38:AV38" si="2">SUM(O2:O37)</f>
        <v>120350129405</v>
      </c>
      <c r="P38" s="3" t="n">
        <f t="shared" si="2"/>
        <v>136154193844</v>
      </c>
      <c r="Q38" s="3" t="n">
        <f t="shared" si="2"/>
        <v>123406660550</v>
      </c>
      <c r="R38" s="3" t="n">
        <f t="shared" si="2"/>
        <v>121373382142</v>
      </c>
      <c r="S38" s="3" t="n">
        <f t="shared" si="2"/>
        <v>117161902725</v>
      </c>
      <c r="T38" s="3" t="n">
        <f t="shared" si="2"/>
        <v>116592014868</v>
      </c>
      <c r="U38" s="3" t="n">
        <f t="shared" si="2"/>
        <v>118448779098</v>
      </c>
      <c r="V38" s="3" t="n">
        <f t="shared" si="2"/>
        <v>115982151879</v>
      </c>
      <c r="W38" s="3" t="n">
        <f t="shared" si="2"/>
        <v>116965882167</v>
      </c>
      <c r="X38" s="3" t="n">
        <f t="shared" si="2"/>
        <v>122185036488</v>
      </c>
      <c r="Y38" s="3" t="n">
        <f t="shared" si="2"/>
        <v>132178486506.38737</v>
      </c>
      <c r="Z38" s="3" t="n">
        <f t="shared" si="2"/>
        <v>143993638622.32739</v>
      </c>
      <c r="AA38" s="3" t="n">
        <f t="shared" si="2"/>
        <v>169810521136.48502</v>
      </c>
      <c r="AB38" s="3" t="n">
        <f t="shared" si="2"/>
        <v>211533087303.86069</v>
      </c>
      <c r="AC38" s="3" t="n">
        <f t="shared" si="2"/>
        <v>229775031821.9151</v>
      </c>
      <c r="AD38" s="3" t="n">
        <f t="shared" si="2"/>
        <v>265664518702.45645</v>
      </c>
      <c r="AE38" s="3" t="n">
        <f t="shared" si="2"/>
        <v>295165186343.11792</v>
      </c>
      <c r="AF38" s="3" t="n">
        <f t="shared" si="2"/>
        <v>328154422853.49182</v>
      </c>
      <c r="AG38" s="3" t="n">
        <f t="shared" si="2"/>
        <v>377988086084.82892</v>
      </c>
      <c r="AH38" s="3" t="n">
        <f t="shared" si="2"/>
        <v>367650065478.42664</v>
      </c>
      <c r="AI38" s="3" t="n">
        <f t="shared" si="2"/>
        <v>362696345236.66473</v>
      </c>
      <c r="AJ38" s="3" t="n">
        <f t="shared" si="2"/>
        <v>368563658869.49182</v>
      </c>
      <c r="AK38" s="3" t="n">
        <f t="shared" si="2"/>
        <v>357793305048.62689</v>
      </c>
      <c r="AL38" s="3" t="n">
        <f t="shared" si="2"/>
        <v>308228413262.13019</v>
      </c>
      <c r="AM38" s="3" t="n">
        <f t="shared" si="2"/>
        <v>283449537827.54962</v>
      </c>
      <c r="AN38" s="3" t="n">
        <f t="shared" si="2"/>
        <v>274226240270.54678</v>
      </c>
      <c r="AO38" s="3" t="n">
        <f t="shared" si="2"/>
        <v>298524773604.19427</v>
      </c>
      <c r="AP38" s="3" t="n">
        <f t="shared" si="2"/>
        <v>321855076776.10449</v>
      </c>
      <c r="AQ38" s="3" t="n">
        <f t="shared" si="2"/>
        <v>358830109134.77435</v>
      </c>
      <c r="AR38" s="3" t="n">
        <f t="shared" si="2"/>
        <v>383975625343.31647</v>
      </c>
      <c r="AS38" s="3" t="n">
        <f t="shared" si="2"/>
        <v>422747644736.93597</v>
      </c>
      <c r="AT38" s="3" t="n">
        <f t="shared" si="2"/>
        <v>387703072867.82489</v>
      </c>
      <c r="AU38" s="3" t="n">
        <f t="shared" si="2"/>
        <v>414495940422.13965</v>
      </c>
      <c r="AV38" s="3" t="n">
        <f t="shared" si="2"/>
        <v>456246731870.9588</v>
      </c>
      <c r="AW38" s="3"/>
    </row>
    <row r="39"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</row>
    <row r="40"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</row>
    <row r="41" ht="28.9" customHeight="1">
      <c r="A41" s="4" t="str">
        <f t="shared" ref="A41:A78" si="3">M41</f>
        <v>PlatformPortfolio</v>
      </c>
      <c r="B41" s="4" t="str">
        <f t="shared" ref="B41:B78" si="4">N41</f>
        <v>multiyearcontracttext</v>
      </c>
      <c r="C41" s="12" t="str">
        <f t="shared" ref="C41:C78" si="5">AN41</f>
        <v>2015</v>
      </c>
      <c r="D41" s="12" t="str">
        <f t="shared" ref="D41:D78" si="6">AT41</f>
        <v>2021</v>
      </c>
      <c r="E41" s="12" t="str">
        <f t="shared" ref="E41:E78" si="7">AU41</f>
        <v>2022</v>
      </c>
      <c r="F41" s="12" t="str">
        <f t="shared" ref="F41:F78" si="8">AV41</f>
        <v>2023</v>
      </c>
      <c r="G41" s="12" t="str">
        <f>AT41&amp;"-"&amp;AU41</f>
        <v>2021-2022</v>
      </c>
      <c r="H41" s="12" t="str">
        <f>AN41&amp;"-"&amp;AU41</f>
        <v>2015-2022</v>
      </c>
      <c r="I41" s="12" t="str">
        <f>AV41&amp;"/"&amp;AU41</f>
        <v>2023/2022</v>
      </c>
      <c r="J41" s="12" t="str">
        <f>"Share "&amp;AU41</f>
        <v>Share 2022</v>
      </c>
      <c r="K41" s="12" t="str">
        <f>"Share "&amp;AV41</f>
        <v>Share 2023</v>
      </c>
      <c r="M41" t="s">
        <v>579</v>
      </c>
      <c r="N41" t="s">
        <v>614</v>
      </c>
      <c r="O41" t="s">
        <v>524</v>
      </c>
      <c r="P41" t="s">
        <v>525</v>
      </c>
      <c r="Q41" t="s">
        <v>526</v>
      </c>
      <c r="R41" t="s">
        <v>527</v>
      </c>
      <c r="S41" t="s">
        <v>528</v>
      </c>
      <c r="T41" t="s">
        <v>529</v>
      </c>
      <c r="U41" t="s">
        <v>530</v>
      </c>
      <c r="V41" t="s">
        <v>531</v>
      </c>
      <c r="W41" t="s">
        <v>532</v>
      </c>
      <c r="X41" t="s">
        <v>533</v>
      </c>
      <c r="Y41" t="s">
        <v>534</v>
      </c>
      <c r="Z41" t="s">
        <v>535</v>
      </c>
      <c r="AA41" t="s">
        <v>536</v>
      </c>
      <c r="AB41" t="s">
        <v>537</v>
      </c>
      <c r="AC41" t="s">
        <v>538</v>
      </c>
      <c r="AD41" t="s">
        <v>539</v>
      </c>
      <c r="AE41" t="s">
        <v>540</v>
      </c>
      <c r="AF41" t="s">
        <v>541</v>
      </c>
      <c r="AG41" t="s">
        <v>542</v>
      </c>
      <c r="AH41" t="s">
        <v>543</v>
      </c>
      <c r="AI41" t="s">
        <v>544</v>
      </c>
      <c r="AJ41" t="s">
        <v>545</v>
      </c>
      <c r="AK41" t="s">
        <v>546</v>
      </c>
      <c r="AL41" t="s">
        <v>547</v>
      </c>
      <c r="AM41" t="s">
        <v>548</v>
      </c>
      <c r="AN41" t="s">
        <v>549</v>
      </c>
      <c r="AO41" t="s">
        <v>550</v>
      </c>
      <c r="AP41" t="s">
        <v>551</v>
      </c>
      <c r="AQ41" t="s">
        <v>552</v>
      </c>
      <c r="AR41" t="s">
        <v>553</v>
      </c>
      <c r="AS41" t="s">
        <v>554</v>
      </c>
      <c r="AT41" t="s">
        <v>555</v>
      </c>
      <c r="AU41" t="s">
        <v>556</v>
      </c>
      <c r="AV41" t="s">
        <v>557</v>
      </c>
      <c r="AW41" s="3"/>
    </row>
    <row r="42">
      <c r="A42" s="65" t="str">
        <f t="shared" si="3"/>
        <v>Aircraft</v>
      </c>
      <c r="B42" s="66" t="str">
        <f t="shared" si="4"/>
        <v>Not Multi-Year</v>
      </c>
      <c r="C42" s="3" t="n">
        <f t="shared" si="5"/>
        <v>63998322849.6493</v>
      </c>
      <c r="D42" s="3" t="n">
        <f t="shared" si="6"/>
        <v>64147589758.459503</v>
      </c>
      <c r="E42" s="3" t="n">
        <f t="shared" si="7"/>
        <v>61632524801.577499</v>
      </c>
      <c r="F42" s="3" t="n">
        <f t="shared" si="8"/>
        <v>79188466054.405197</v>
      </c>
      <c r="G42" s="27" t="n">
        <f t="shared" ref="G42:G78" si="9">AU42/AT42-1</f>
        <v>-3.9207473988534858E-2</v>
      </c>
      <c r="H42" s="27" t="n">
        <f t="shared" ref="H42:H78" si="10">AU42/AN42-1</f>
        <v>-3.6966563227441851E-2</v>
      </c>
      <c r="I42" s="27" t="n">
        <f t="shared" ref="I42:I78" si="11">AV42/AU42</f>
        <v>1.2848486462196393</v>
      </c>
      <c r="J42" s="27" t="n">
        <f t="shared" ref="J42:J77" si="12">AU42/SUM(AU$41:AU$77)</f>
        <v>0.14218808942775055</v>
      </c>
      <c r="K42" s="27" t="n">
        <f>AV42/SUM(AV41:AV$77)</f>
        <v>0.17356500446517661</v>
      </c>
      <c r="L42" s="67"/>
      <c r="M42" s="78" t="s">
        <v>580</v>
      </c>
      <c r="N42" s="78" t="s">
        <v>615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 t="n">
        <v>59437630207.244797</v>
      </c>
      <c r="Z42" s="3" t="n">
        <v>59211288108.731796</v>
      </c>
      <c r="AA42" s="3" t="n">
        <v>62045010242.570999</v>
      </c>
      <c r="AB42" s="3" t="n">
        <v>74254668857.860001</v>
      </c>
      <c r="AC42" s="3" t="n">
        <v>68525978638.233803</v>
      </c>
      <c r="AD42" s="3" t="n">
        <v>61154400064.577698</v>
      </c>
      <c r="AE42" s="3" t="n">
        <v>69080591718.639297</v>
      </c>
      <c r="AF42" s="3" t="n">
        <v>78727250348.985397</v>
      </c>
      <c r="AG42" s="3" t="n">
        <v>80182202668.094101</v>
      </c>
      <c r="AH42" s="3" t="n">
        <v>83197598996.438004</v>
      </c>
      <c r="AI42" s="3" t="n">
        <v>78877621776.008194</v>
      </c>
      <c r="AJ42" s="3" t="n">
        <v>83974635584.593002</v>
      </c>
      <c r="AK42" s="3" t="n">
        <v>85757952898.3284</v>
      </c>
      <c r="AL42" s="3" t="n">
        <v>78300475981.413101</v>
      </c>
      <c r="AM42" s="3" t="n">
        <v>61433665596.867104</v>
      </c>
      <c r="AN42" s="3" t="n">
        <v>63998322849.6493</v>
      </c>
      <c r="AO42" s="3" t="n">
        <v>79196536179.601807</v>
      </c>
      <c r="AP42" s="3" t="n">
        <v>88768995949.513901</v>
      </c>
      <c r="AQ42" s="3" t="n">
        <v>79109600577.514496</v>
      </c>
      <c r="AR42" s="3" t="n">
        <v>84277119720.079605</v>
      </c>
      <c r="AS42" s="3" t="n">
        <v>105306850242.08701</v>
      </c>
      <c r="AT42" s="3" t="n">
        <v>64147589758.459503</v>
      </c>
      <c r="AU42" s="3" t="n">
        <v>61632524801.577499</v>
      </c>
      <c r="AV42" s="3" t="n">
        <v>79188466054.405197</v>
      </c>
      <c r="AW42" s="3"/>
    </row>
    <row r="43">
      <c r="A43" s="68" t="str">
        <f t="shared" si="3"/>
        <v>Aircraft</v>
      </c>
      <c r="B43" s="4" t="str">
        <f t="shared" si="4"/>
        <v>Multi-Year Contract</v>
      </c>
      <c r="C43" s="3" t="n">
        <f t="shared" si="5"/>
        <v>4873135761.8815699</v>
      </c>
      <c r="D43" s="3" t="n">
        <f t="shared" si="6"/>
        <v>6364424904.7058496</v>
      </c>
      <c r="E43" s="3" t="n">
        <f t="shared" si="7"/>
        <v>6211931790.0950699</v>
      </c>
      <c r="F43" s="3" t="n">
        <f t="shared" si="8"/>
        <v>8012446970.1006002</v>
      </c>
      <c r="G43" s="27" t="n">
        <f t="shared" si="9"/>
        <v>-2.3960234725690088E-2</v>
      </c>
      <c r="H43" s="27" t="n">
        <f t="shared" si="10"/>
        <v>0.27472988515644725</v>
      </c>
      <c r="I43" s="27" t="n">
        <f t="shared" si="11"/>
        <v>1.2898478671122007</v>
      </c>
      <c r="J43" s="27" t="n">
        <f t="shared" si="12"/>
        <v>1.4331113575709251E-2</v>
      </c>
      <c r="K43" s="27" t="n">
        <f>AV43/SUM(AV41:AV$77)</f>
        <v>1.7561653400219372E-2</v>
      </c>
      <c r="L43" s="67"/>
      <c r="M43" s="1" t="s">
        <v>580</v>
      </c>
      <c r="N43" s="1" t="s">
        <v>616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 t="n">
        <v>110099660.412558</v>
      </c>
      <c r="Z43" s="3" t="n">
        <v>78664277.7731819</v>
      </c>
      <c r="AA43" s="3" t="n">
        <v>1019374504.72287</v>
      </c>
      <c r="AB43" s="3" t="n">
        <v>3824757934.8651199</v>
      </c>
      <c r="AC43" s="3" t="n">
        <v>5459072473.4774904</v>
      </c>
      <c r="AD43" s="3" t="n">
        <v>9865428810.02565</v>
      </c>
      <c r="AE43" s="3" t="n">
        <v>9435454162.0458202</v>
      </c>
      <c r="AF43" s="3" t="n">
        <v>6902793096.0945702</v>
      </c>
      <c r="AG43" s="3" t="n">
        <v>12363373778.1749</v>
      </c>
      <c r="AH43" s="3" t="n">
        <v>6599301612.5706501</v>
      </c>
      <c r="AI43" s="3" t="n">
        <v>5372500473.6739302</v>
      </c>
      <c r="AJ43" s="3" t="n">
        <v>5759251767.7446699</v>
      </c>
      <c r="AK43" s="3" t="n">
        <v>9995721454.3475895</v>
      </c>
      <c r="AL43" s="3" t="n">
        <v>8599766936.7921391</v>
      </c>
      <c r="AM43" s="3" t="n">
        <v>4886851238.0472498</v>
      </c>
      <c r="AN43" s="3" t="n">
        <v>4873135761.8815699</v>
      </c>
      <c r="AO43" s="3" t="n">
        <v>6205144681.2447596</v>
      </c>
      <c r="AP43" s="3" t="n">
        <v>6205388120.2564802</v>
      </c>
      <c r="AQ43" s="3" t="n">
        <v>7066950562.3772802</v>
      </c>
      <c r="AR43" s="3" t="n">
        <v>9270840684.1930008</v>
      </c>
      <c r="AS43" s="3" t="n">
        <v>7109495815.0776701</v>
      </c>
      <c r="AT43" s="3" t="n">
        <v>6364424904.7058496</v>
      </c>
      <c r="AU43" s="3" t="n">
        <v>6211931790.0950699</v>
      </c>
      <c r="AV43" s="3" t="n">
        <v>8012446970.1006002</v>
      </c>
      <c r="AW43" s="3"/>
    </row>
    <row r="44">
      <c r="A44" s="75" t="str">
        <f t="shared" si="3"/>
        <v>Aircraft</v>
      </c>
      <c r="B44" s="76" t="n">
        <f t="shared" si="4"/>
        <v>0</v>
      </c>
      <c r="C44" s="3" t="n">
        <f t="shared" si="5"/>
        <v>8380826025.0684996</v>
      </c>
      <c r="D44" s="3" t="n">
        <f t="shared" si="6"/>
        <v>10400930530.952801</v>
      </c>
      <c r="E44" s="3" t="n">
        <f t="shared" si="7"/>
        <v>10705051157.138201</v>
      </c>
      <c r="F44" s="3" t="n">
        <f t="shared" si="8"/>
        <v>9794733268.5566006</v>
      </c>
      <c r="G44" s="27" t="n">
        <f t="shared" si="9"/>
        <v>2.9239751701095162E-2</v>
      </c>
      <c r="H44" s="27" t="n">
        <f t="shared" si="10"/>
        <v>0.27732649802269393</v>
      </c>
      <c r="I44" s="27" t="n">
        <f t="shared" si="11"/>
        <v>0.91496370496327861</v>
      </c>
      <c r="J44" s="27" t="n">
        <f t="shared" si="12"/>
        <v>2.469687516713337E-2</v>
      </c>
      <c r="K44" s="27" t="n">
        <f>AV44/SUM(AV41:AV$77)</f>
        <v>2.1468062310037249E-2</v>
      </c>
      <c r="L44" s="67"/>
      <c r="M44" s="82" t="s">
        <v>580</v>
      </c>
      <c r="N44" s="82"/>
      <c r="O44" s="3" t="n">
        <v>64075885586.928703</v>
      </c>
      <c r="P44" s="3" t="n">
        <v>60931359823.3367</v>
      </c>
      <c r="Q44" s="3" t="n">
        <v>59102396899.972099</v>
      </c>
      <c r="R44" s="3" t="n">
        <v>56948319601.188004</v>
      </c>
      <c r="S44" s="3" t="n">
        <v>56903211635.808502</v>
      </c>
      <c r="T44" s="3" t="n">
        <v>48914655359.569901</v>
      </c>
      <c r="U44" s="3" t="n">
        <v>51664016934.822304</v>
      </c>
      <c r="V44" s="3" t="n">
        <v>43858004001.394402</v>
      </c>
      <c r="W44" s="3" t="n">
        <v>46092926770.945297</v>
      </c>
      <c r="X44" s="3" t="n">
        <v>47272090798.346603</v>
      </c>
      <c r="Y44" s="3"/>
      <c r="Z44" s="3"/>
      <c r="AA44" s="3" t="n">
        <v>88782.608106316693</v>
      </c>
      <c r="AB44" s="3" t="n">
        <v>58740.435950672501</v>
      </c>
      <c r="AC44" s="3" t="n">
        <v>58473.3406997969</v>
      </c>
      <c r="AD44" s="3" t="n">
        <v>65540.790437782096</v>
      </c>
      <c r="AE44" s="3" t="n">
        <v>2388344.0751344902</v>
      </c>
      <c r="AF44" s="3" t="n">
        <v>1028052.53095425</v>
      </c>
      <c r="AG44" s="3" t="n">
        <v>5732552.8038466498</v>
      </c>
      <c r="AH44" s="3" t="n">
        <v>612129733.265517</v>
      </c>
      <c r="AI44" s="3" t="n">
        <v>2318978099.5145502</v>
      </c>
      <c r="AJ44" s="3" t="n">
        <v>4076742626.7202001</v>
      </c>
      <c r="AK44" s="3" t="n">
        <v>6670588645.5496397</v>
      </c>
      <c r="AL44" s="3" t="n">
        <v>7821366508.6049995</v>
      </c>
      <c r="AM44" s="3" t="n">
        <v>7270226157.1003103</v>
      </c>
      <c r="AN44" s="3" t="n">
        <v>8380826025.0684996</v>
      </c>
      <c r="AO44" s="3" t="n">
        <v>8419411546.7230797</v>
      </c>
      <c r="AP44" s="3" t="n">
        <v>10386011014.295</v>
      </c>
      <c r="AQ44" s="3" t="n">
        <v>13393000116.2458</v>
      </c>
      <c r="AR44" s="3" t="n">
        <v>12007101903.237101</v>
      </c>
      <c r="AS44" s="3" t="n">
        <v>9471941480.2761402</v>
      </c>
      <c r="AT44" s="3" t="n">
        <v>10400930530.952801</v>
      </c>
      <c r="AU44" s="3" t="n">
        <v>10705051157.138201</v>
      </c>
      <c r="AV44" s="3" t="n">
        <v>9794733268.5566006</v>
      </c>
      <c r="AW44" s="3"/>
    </row>
    <row r="45">
      <c r="A45" s="65" t="str">
        <f t="shared" si="3"/>
        <v>Electronics, Comms, &amp; Sensors</v>
      </c>
      <c r="B45" s="66" t="str">
        <f t="shared" si="4"/>
        <v>Not Multi-Year</v>
      </c>
      <c r="C45" s="3" t="n">
        <f t="shared" si="5"/>
        <v>41021334099.7071</v>
      </c>
      <c r="D45" s="3" t="n">
        <f t="shared" si="6"/>
        <v>40394212433.572899</v>
      </c>
      <c r="E45" s="3" t="n">
        <f t="shared" si="7"/>
        <v>40880963113.321198</v>
      </c>
      <c r="F45" s="3" t="n">
        <f t="shared" si="8"/>
        <v>38848195826.631401</v>
      </c>
      <c r="G45" s="27" t="n">
        <f t="shared" si="9"/>
        <v>1.2050010395641353E-2</v>
      </c>
      <c r="H45" s="27" t="n">
        <f t="shared" si="10"/>
        <v>-3.4219020289470992E-3</v>
      </c>
      <c r="I45" s="27" t="n">
        <f t="shared" si="11"/>
        <v>0.95027594430554374</v>
      </c>
      <c r="J45" s="27" t="n">
        <f t="shared" si="12"/>
        <v>9.431361213520667E-2</v>
      </c>
      <c r="K45" s="27" t="n">
        <f>AV45/SUM(AV41:AV$77)</f>
        <v>8.5147340491238663E-2</v>
      </c>
      <c r="L45" s="67"/>
      <c r="M45" s="78" t="s">
        <v>581</v>
      </c>
      <c r="N45" s="78" t="s">
        <v>615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 t="n">
        <v>34768195529.1791</v>
      </c>
      <c r="Z45" s="3" t="n">
        <v>36508946193.825401</v>
      </c>
      <c r="AA45" s="3" t="n">
        <v>41023799914.6688</v>
      </c>
      <c r="AB45" s="3" t="n">
        <v>48642520203.3657</v>
      </c>
      <c r="AC45" s="3" t="n">
        <v>55556887911.215401</v>
      </c>
      <c r="AD45" s="3" t="n">
        <v>62001073253.682503</v>
      </c>
      <c r="AE45" s="3" t="n">
        <v>63839431332.739098</v>
      </c>
      <c r="AF45" s="3" t="n">
        <v>73923513044.696503</v>
      </c>
      <c r="AG45" s="3" t="n">
        <v>78629077856.098495</v>
      </c>
      <c r="AH45" s="3" t="n">
        <v>74222496251.542007</v>
      </c>
      <c r="AI45" s="3" t="n">
        <v>70259981678.179306</v>
      </c>
      <c r="AJ45" s="3" t="n">
        <v>62882297569.075203</v>
      </c>
      <c r="AK45" s="3" t="n">
        <v>57340974239.237602</v>
      </c>
      <c r="AL45" s="3" t="n">
        <v>46179793496.140404</v>
      </c>
      <c r="AM45" s="3" t="n">
        <v>43865569649.285202</v>
      </c>
      <c r="AN45" s="3" t="n">
        <v>41021334099.7071</v>
      </c>
      <c r="AO45" s="3" t="n">
        <v>43068459427.223801</v>
      </c>
      <c r="AP45" s="3" t="n">
        <v>43960250354.656998</v>
      </c>
      <c r="AQ45" s="3" t="n">
        <v>47767789115.081902</v>
      </c>
      <c r="AR45" s="3" t="n">
        <v>50054140169.991699</v>
      </c>
      <c r="AS45" s="3" t="n">
        <v>48243857054.422798</v>
      </c>
      <c r="AT45" s="3" t="n">
        <v>40394212433.572899</v>
      </c>
      <c r="AU45" s="3" t="n">
        <v>40880963113.321198</v>
      </c>
      <c r="AV45" s="3" t="n">
        <v>38848195826.631401</v>
      </c>
      <c r="AW45" s="3"/>
    </row>
    <row r="46">
      <c r="A46" s="68" t="str">
        <f t="shared" si="3"/>
        <v>Electronics, Comms, &amp; Sensors</v>
      </c>
      <c r="B46" s="4" t="str">
        <f t="shared" si="4"/>
        <v>Multi-Year Contract</v>
      </c>
      <c r="C46" s="3" t="n">
        <f t="shared" si="5"/>
        <v>985367747.86853397</v>
      </c>
      <c r="D46" s="3" t="n">
        <f t="shared" si="6"/>
        <v>2176963868.4144301</v>
      </c>
      <c r="E46" s="3" t="n">
        <f t="shared" si="7"/>
        <v>1703601326.1761999</v>
      </c>
      <c r="F46" s="3" t="n">
        <f t="shared" si="8"/>
        <v>2861615194.9487</v>
      </c>
      <c r="G46" s="27" t="n">
        <f t="shared" si="9"/>
        <v>-0.21744161632916725</v>
      </c>
      <c r="H46" s="27" t="n">
        <f t="shared" si="10"/>
        <v>0.72889901243600619</v>
      </c>
      <c r="I46" s="27" t="n">
        <f t="shared" si="11"/>
        <v>1.6797446391825179</v>
      </c>
      <c r="J46" s="27" t="n">
        <f t="shared" si="12"/>
        <v>3.9302595260445336E-3</v>
      </c>
      <c r="K46" s="27" t="n">
        <f>AV46/SUM(AV41:AV$77)</f>
        <v>6.2720782310349927E-3</v>
      </c>
      <c r="L46" s="67"/>
      <c r="M46" s="1" t="s">
        <v>581</v>
      </c>
      <c r="N46" s="1" t="s">
        <v>616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 t="n">
        <v>117167358.741587</v>
      </c>
      <c r="Z46" s="3" t="n">
        <v>236186060.15423101</v>
      </c>
      <c r="AA46" s="3" t="n">
        <v>634464512.66863596</v>
      </c>
      <c r="AB46" s="3" t="n">
        <v>864023861.47428501</v>
      </c>
      <c r="AC46" s="3" t="n">
        <v>2049791362.4506199</v>
      </c>
      <c r="AD46" s="3" t="n">
        <v>1433805998.7075601</v>
      </c>
      <c r="AE46" s="3" t="n">
        <v>1804372908.8505599</v>
      </c>
      <c r="AF46" s="3" t="n">
        <v>335651403.41806298</v>
      </c>
      <c r="AG46" s="3" t="n">
        <v>324443752.83161598</v>
      </c>
      <c r="AH46" s="3" t="n">
        <v>567996028.74835706</v>
      </c>
      <c r="AI46" s="3" t="n">
        <v>565262956.17093098</v>
      </c>
      <c r="AJ46" s="3" t="n">
        <v>903312897.61517</v>
      </c>
      <c r="AK46" s="3" t="n">
        <v>892824646.93732798</v>
      </c>
      <c r="AL46" s="3" t="n">
        <v>1204769184.84938</v>
      </c>
      <c r="AM46" s="3" t="n">
        <v>1011945300.06183</v>
      </c>
      <c r="AN46" s="3" t="n">
        <v>985367747.86853397</v>
      </c>
      <c r="AO46" s="3" t="n">
        <v>1480137091.91365</v>
      </c>
      <c r="AP46" s="3" t="n">
        <v>2130638154.6215701</v>
      </c>
      <c r="AQ46" s="3" t="n">
        <v>2385871291.9745998</v>
      </c>
      <c r="AR46" s="3" t="n">
        <v>2370306862.0090499</v>
      </c>
      <c r="AS46" s="3" t="n">
        <v>1913432758.4579799</v>
      </c>
      <c r="AT46" s="3" t="n">
        <v>2176963868.4144301</v>
      </c>
      <c r="AU46" s="3" t="n">
        <v>1703601326.1761999</v>
      </c>
      <c r="AV46" s="3" t="n">
        <v>2861615194.9487</v>
      </c>
      <c r="AW46" s="3"/>
    </row>
    <row r="47">
      <c r="A47" s="75" t="str">
        <f t="shared" si="3"/>
        <v>Electronics, Comms, &amp; Sensors</v>
      </c>
      <c r="B47" s="76" t="n">
        <f t="shared" si="4"/>
        <v>0</v>
      </c>
      <c r="C47" s="3" t="n">
        <f t="shared" si="5"/>
        <v>7488775559.4906902</v>
      </c>
      <c r="D47" s="3" t="n">
        <f t="shared" si="6"/>
        <v>13101671327.0954</v>
      </c>
      <c r="E47" s="3" t="n">
        <f t="shared" si="7"/>
        <v>13457736778.8239</v>
      </c>
      <c r="F47" s="3" t="n">
        <f t="shared" si="8"/>
        <v>14665170959.18</v>
      </c>
      <c r="G47" s="27" t="n">
        <f t="shared" si="9"/>
        <v>2.7177101519263891E-2</v>
      </c>
      <c r="H47" s="27" t="n">
        <f t="shared" si="10"/>
        <v>0.79705436114567685</v>
      </c>
      <c r="I47" s="27" t="n">
        <f t="shared" si="11"/>
        <v>1.0897204485568501</v>
      </c>
      <c r="J47" s="27" t="n">
        <f t="shared" si="12"/>
        <v>3.1047403733062109E-2</v>
      </c>
      <c r="K47" s="27" t="n">
        <f>AV47/SUM(AV41:AV$77)</f>
        <v>3.2143070700017158E-2</v>
      </c>
      <c r="L47" s="67"/>
      <c r="M47" s="82" t="s">
        <v>581</v>
      </c>
      <c r="N47" s="82"/>
      <c r="O47" s="3" t="n">
        <v>40750200551.992203</v>
      </c>
      <c r="P47" s="3" t="n">
        <v>38579143646.181</v>
      </c>
      <c r="Q47" s="3" t="n">
        <v>37764647376.258499</v>
      </c>
      <c r="R47" s="3" t="n">
        <v>34722497418.194801</v>
      </c>
      <c r="S47" s="3" t="n">
        <v>32867285972.813499</v>
      </c>
      <c r="T47" s="3" t="n">
        <v>34093946117.291401</v>
      </c>
      <c r="U47" s="3" t="n">
        <v>32551735699.149502</v>
      </c>
      <c r="V47" s="3" t="n">
        <v>32414305045.365601</v>
      </c>
      <c r="W47" s="3" t="n">
        <v>30368624597.366001</v>
      </c>
      <c r="X47" s="3" t="n">
        <v>33587340544.367901</v>
      </c>
      <c r="Y47" s="3" t="n">
        <v>121901.54603781601</v>
      </c>
      <c r="Z47" s="3" t="n">
        <v>155279.17853800301</v>
      </c>
      <c r="AA47" s="3" t="n">
        <v>38954903.140476801</v>
      </c>
      <c r="AB47" s="3" t="n">
        <v>402926282.031057</v>
      </c>
      <c r="AC47" s="3" t="n">
        <v>483048973.99104798</v>
      </c>
      <c r="AD47" s="3" t="n">
        <v>734028.71401827899</v>
      </c>
      <c r="AE47" s="3" t="n">
        <v>115586018.057399</v>
      </c>
      <c r="AF47" s="3" t="n">
        <v>4491438.3851009402</v>
      </c>
      <c r="AG47" s="3" t="n">
        <v>39356243.982164703</v>
      </c>
      <c r="AH47" s="3" t="n">
        <v>1191034547.8287799</v>
      </c>
      <c r="AI47" s="3" t="n">
        <v>5555807016.9724798</v>
      </c>
      <c r="AJ47" s="3" t="n">
        <v>6186452913.5709801</v>
      </c>
      <c r="AK47" s="3" t="n">
        <v>6824042605.09828</v>
      </c>
      <c r="AL47" s="3" t="n">
        <v>6133664404.0626001</v>
      </c>
      <c r="AM47" s="3" t="n">
        <v>6894375367.1915503</v>
      </c>
      <c r="AN47" s="3" t="n">
        <v>7488775559.4906902</v>
      </c>
      <c r="AO47" s="3" t="n">
        <v>9265311179.0779991</v>
      </c>
      <c r="AP47" s="3" t="n">
        <v>9920156725.6268902</v>
      </c>
      <c r="AQ47" s="3" t="n">
        <v>10705026502.629499</v>
      </c>
      <c r="AR47" s="3" t="n">
        <v>12052534955.631901</v>
      </c>
      <c r="AS47" s="3" t="n">
        <v>13930985991.5944</v>
      </c>
      <c r="AT47" s="3" t="n">
        <v>13101671327.0954</v>
      </c>
      <c r="AU47" s="3" t="n">
        <v>13457736778.8239</v>
      </c>
      <c r="AV47" s="3" t="n">
        <v>14665170959.18</v>
      </c>
      <c r="AW47" s="3"/>
    </row>
    <row r="48">
      <c r="A48" s="65" t="str">
        <f t="shared" si="3"/>
        <v>Facilities and Construction</v>
      </c>
      <c r="B48" s="66" t="str">
        <f t="shared" si="4"/>
        <v>Not Multi-Year</v>
      </c>
      <c r="C48" s="3" t="n">
        <f t="shared" si="5"/>
        <v>43160720063.759003</v>
      </c>
      <c r="D48" s="3" t="n">
        <f t="shared" si="6"/>
        <v>51996916181.667297</v>
      </c>
      <c r="E48" s="3" t="n">
        <f t="shared" si="7"/>
        <v>53742518637.104897</v>
      </c>
      <c r="F48" s="3" t="n">
        <f t="shared" si="8"/>
        <v>58831781203.849098</v>
      </c>
      <c r="G48" s="27" t="n">
        <f t="shared" si="9"/>
        <v>3.3571268906386731E-2</v>
      </c>
      <c r="H48" s="27" t="n">
        <f t="shared" si="10"/>
        <v>0.24517196556762655</v>
      </c>
      <c r="I48" s="27" t="n">
        <f t="shared" si="11"/>
        <v>1.0946971354489232</v>
      </c>
      <c r="J48" s="27" t="n">
        <f t="shared" si="12"/>
        <v>0.12398560777198006</v>
      </c>
      <c r="K48" s="27" t="n">
        <f>AV48/SUM(AV41:AV$77)</f>
        <v>0.12894729341423231</v>
      </c>
      <c r="L48" s="67"/>
      <c r="M48" s="78" t="s">
        <v>582</v>
      </c>
      <c r="N48" s="78" t="s">
        <v>615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 t="n">
        <v>34845438461.485199</v>
      </c>
      <c r="Z48" s="3" t="n">
        <v>37772643397.696404</v>
      </c>
      <c r="AA48" s="3" t="n">
        <v>42038900597.554604</v>
      </c>
      <c r="AB48" s="3" t="n">
        <v>54521454605.578903</v>
      </c>
      <c r="AC48" s="3" t="n">
        <v>54894821503.216003</v>
      </c>
      <c r="AD48" s="3" t="n">
        <v>58851160100.741699</v>
      </c>
      <c r="AE48" s="3" t="n">
        <v>65958170056.627197</v>
      </c>
      <c r="AF48" s="3" t="n">
        <v>64734205711.124901</v>
      </c>
      <c r="AG48" s="3" t="n">
        <v>78729947568.473495</v>
      </c>
      <c r="AH48" s="3" t="n">
        <v>69787451609.734299</v>
      </c>
      <c r="AI48" s="3" t="n">
        <v>75130636538.997498</v>
      </c>
      <c r="AJ48" s="3" t="n">
        <v>64466910296.113197</v>
      </c>
      <c r="AK48" s="3" t="n">
        <v>57390278285.807899</v>
      </c>
      <c r="AL48" s="3" t="n">
        <v>45628972412.147598</v>
      </c>
      <c r="AM48" s="3" t="n">
        <v>47658584817.153099</v>
      </c>
      <c r="AN48" s="3" t="n">
        <v>43160720063.759003</v>
      </c>
      <c r="AO48" s="3" t="n">
        <v>43574194513.389099</v>
      </c>
      <c r="AP48" s="3" t="n">
        <v>42871228807.628899</v>
      </c>
      <c r="AQ48" s="3" t="n">
        <v>50555168530.850304</v>
      </c>
      <c r="AR48" s="3" t="n">
        <v>56413189615.201797</v>
      </c>
      <c r="AS48" s="3" t="n">
        <v>64399583980.798103</v>
      </c>
      <c r="AT48" s="3" t="n">
        <v>51996916181.667297</v>
      </c>
      <c r="AU48" s="3" t="n">
        <v>53742518637.104897</v>
      </c>
      <c r="AV48" s="3" t="n">
        <v>58831781203.849098</v>
      </c>
      <c r="AW48" s="3"/>
    </row>
    <row r="49">
      <c r="A49" s="68" t="str">
        <f t="shared" si="3"/>
        <v>Facilities and Construction</v>
      </c>
      <c r="B49" s="4" t="str">
        <f t="shared" si="4"/>
        <v>Multi-Year Contract</v>
      </c>
      <c r="C49" s="3" t="n">
        <f t="shared" si="5"/>
        <v>1531318000.2639</v>
      </c>
      <c r="D49" s="3" t="n">
        <f t="shared" si="6"/>
        <v>2165396538.6842299</v>
      </c>
      <c r="E49" s="3" t="n">
        <f t="shared" si="7"/>
        <v>3094706690.9881001</v>
      </c>
      <c r="F49" s="3" t="n">
        <f t="shared" si="8"/>
        <v>2397983066.7312002</v>
      </c>
      <c r="G49" s="27" t="n">
        <f t="shared" si="9"/>
        <v>0.42916395944206664</v>
      </c>
      <c r="H49" s="27" t="n">
        <f t="shared" si="10"/>
        <v>1.0209431943298344</v>
      </c>
      <c r="I49" s="27" t="n">
        <f t="shared" si="11"/>
        <v>0.77486602323710196</v>
      </c>
      <c r="J49" s="27" t="n">
        <f t="shared" si="12"/>
        <v>7.1395814652657433E-3</v>
      </c>
      <c r="K49" s="27" t="n">
        <f>AV49/SUM(AV41:AV$77)</f>
        <v>5.2558909450104874E-3</v>
      </c>
      <c r="L49" s="67"/>
      <c r="M49" s="1" t="s">
        <v>582</v>
      </c>
      <c r="N49" s="1" t="s">
        <v>616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 t="n">
        <v>122810538.8715</v>
      </c>
      <c r="Z49" s="3" t="n">
        <v>88054801.337927893</v>
      </c>
      <c r="AA49" s="3" t="n">
        <v>77403630.227352798</v>
      </c>
      <c r="AB49" s="3" t="n">
        <v>94785852.1989474</v>
      </c>
      <c r="AC49" s="3" t="n">
        <v>231725349.86257201</v>
      </c>
      <c r="AD49" s="3" t="n">
        <v>284834141.93045098</v>
      </c>
      <c r="AE49" s="3" t="n">
        <v>291808323.56952798</v>
      </c>
      <c r="AF49" s="3" t="n">
        <v>663339717.45492601</v>
      </c>
      <c r="AG49" s="3" t="n">
        <v>704910596.75688601</v>
      </c>
      <c r="AH49" s="3" t="n">
        <v>692531237.33569205</v>
      </c>
      <c r="AI49" s="3" t="n">
        <v>1623479140.1161101</v>
      </c>
      <c r="AJ49" s="3" t="n">
        <v>1888415968.34233</v>
      </c>
      <c r="AK49" s="3" t="n">
        <v>1670124429.6135399</v>
      </c>
      <c r="AL49" s="3" t="n">
        <v>1647880034.3443401</v>
      </c>
      <c r="AM49" s="3" t="n">
        <v>1964593999.37621</v>
      </c>
      <c r="AN49" s="3" t="n">
        <v>1531318000.2639</v>
      </c>
      <c r="AO49" s="3" t="n">
        <v>1198422252.3701999</v>
      </c>
      <c r="AP49" s="3" t="n">
        <v>1143481661.1257999</v>
      </c>
      <c r="AQ49" s="3" t="n">
        <v>1251612669.7887199</v>
      </c>
      <c r="AR49" s="3" t="n">
        <v>1422651243.24051</v>
      </c>
      <c r="AS49" s="3" t="n">
        <v>1853615449.27931</v>
      </c>
      <c r="AT49" s="3" t="n">
        <v>2165396538.6842299</v>
      </c>
      <c r="AU49" s="3" t="n">
        <v>3094706690.9881001</v>
      </c>
      <c r="AV49" s="3" t="n">
        <v>2397983066.7312002</v>
      </c>
      <c r="AW49" s="3"/>
    </row>
    <row r="50">
      <c r="A50" s="75" t="str">
        <f t="shared" si="3"/>
        <v>Facilities and Construction</v>
      </c>
      <c r="B50" s="76" t="n">
        <f t="shared" si="4"/>
        <v>0</v>
      </c>
      <c r="C50" s="3" t="n">
        <f t="shared" si="5"/>
        <v>2968378868.4242601</v>
      </c>
      <c r="D50" s="3" t="n">
        <f t="shared" si="6"/>
        <v>3165545608.1290598</v>
      </c>
      <c r="E50" s="3" t="n">
        <f t="shared" si="7"/>
        <v>3112302096.4163599</v>
      </c>
      <c r="F50" s="3" t="n">
        <f t="shared" si="8"/>
        <v>3822091228.2961001</v>
      </c>
      <c r="G50" s="27" t="n">
        <f t="shared" si="9"/>
        <v>-1.6819695023812531E-2</v>
      </c>
      <c r="H50" s="27" t="n">
        <f t="shared" si="10"/>
        <v>4.8485464413948076E-2</v>
      </c>
      <c r="I50" s="27" t="n">
        <f t="shared" si="11"/>
        <v>1.2280592018033925</v>
      </c>
      <c r="J50" s="27" t="n">
        <f t="shared" si="12"/>
        <v>7.1801745950881143E-3</v>
      </c>
      <c r="K50" s="27" t="n">
        <f>AV50/SUM(AV41:AV$77)</f>
        <v>8.377246260203591E-3</v>
      </c>
      <c r="L50" s="67"/>
      <c r="M50" s="82" t="s">
        <v>582</v>
      </c>
      <c r="N50" s="82"/>
      <c r="O50" s="3" t="n">
        <v>25198367586.557301</v>
      </c>
      <c r="P50" s="3" t="n">
        <v>36928181612.1716</v>
      </c>
      <c r="Q50" s="3" t="n">
        <v>34399575192.893303</v>
      </c>
      <c r="R50" s="3" t="n">
        <v>32697963461.058899</v>
      </c>
      <c r="S50" s="3" t="n">
        <v>37875499873.669701</v>
      </c>
      <c r="T50" s="3" t="n">
        <v>36733922816.879204</v>
      </c>
      <c r="U50" s="3" t="n">
        <v>36314476069.669701</v>
      </c>
      <c r="V50" s="3" t="n">
        <v>35585740716.371101</v>
      </c>
      <c r="W50" s="3" t="n">
        <v>33991644649.024399</v>
      </c>
      <c r="X50" s="3" t="n">
        <v>35361050506.102898</v>
      </c>
      <c r="Y50" s="3" t="n">
        <v>39537.163517159497</v>
      </c>
      <c r="Z50" s="3" t="n">
        <v>11857.3844225089</v>
      </c>
      <c r="AA50" s="3" t="n">
        <v>213090.524371351</v>
      </c>
      <c r="AB50" s="3" t="n">
        <v>331823.61203702801</v>
      </c>
      <c r="AC50" s="3" t="n">
        <v>132363217.06834701</v>
      </c>
      <c r="AD50" s="3" t="n">
        <v>284576013.95845097</v>
      </c>
      <c r="AE50" s="3" t="n">
        <v>14145804.3832542</v>
      </c>
      <c r="AF50" s="3" t="n">
        <v>8062053.05121426</v>
      </c>
      <c r="AG50" s="3" t="n">
        <v>26186628.4295973</v>
      </c>
      <c r="AH50" s="3" t="n">
        <v>1548408015.8441401</v>
      </c>
      <c r="AI50" s="3" t="n">
        <v>6598927086.2582102</v>
      </c>
      <c r="AJ50" s="3" t="n">
        <v>6477280270.3540401</v>
      </c>
      <c r="AK50" s="3" t="n">
        <v>5169838758.3433599</v>
      </c>
      <c r="AL50" s="3" t="n">
        <v>3545325371.1138802</v>
      </c>
      <c r="AM50" s="3" t="n">
        <v>3732250779.61309</v>
      </c>
      <c r="AN50" s="3" t="n">
        <v>2968378868.4242601</v>
      </c>
      <c r="AO50" s="3" t="n">
        <v>3054444771.2235298</v>
      </c>
      <c r="AP50" s="3" t="n">
        <v>2940142196.0658102</v>
      </c>
      <c r="AQ50" s="3" t="n">
        <v>4266759374.8506098</v>
      </c>
      <c r="AR50" s="3" t="n">
        <v>3229821040.6306801</v>
      </c>
      <c r="AS50" s="3" t="n">
        <v>3410731278.6602101</v>
      </c>
      <c r="AT50" s="3" t="n">
        <v>3165545608.1290598</v>
      </c>
      <c r="AU50" s="3" t="n">
        <v>3112302096.4163599</v>
      </c>
      <c r="AV50" s="3" t="n">
        <v>3822091228.2961001</v>
      </c>
      <c r="AW50" s="3"/>
    </row>
    <row r="51">
      <c r="A51" s="65" t="str">
        <f t="shared" si="3"/>
        <v>Land Vehicles</v>
      </c>
      <c r="B51" s="66" t="str">
        <f t="shared" si="4"/>
        <v>Not Multi-Year</v>
      </c>
      <c r="C51" s="3" t="n">
        <f t="shared" si="5"/>
        <v>7268400402.1025295</v>
      </c>
      <c r="D51" s="3" t="n">
        <f t="shared" si="6"/>
        <v>9646849791.1947308</v>
      </c>
      <c r="E51" s="3" t="n">
        <f t="shared" si="7"/>
        <v>10250823000.495001</v>
      </c>
      <c r="F51" s="3" t="n">
        <f t="shared" si="8"/>
        <v>13182088217.2964</v>
      </c>
      <c r="G51" s="27" t="n">
        <f t="shared" si="9"/>
        <v>6.2608335609366739E-2</v>
      </c>
      <c r="H51" s="27" t="n">
        <f t="shared" si="10"/>
        <v>0.4103272292937723</v>
      </c>
      <c r="I51" s="27" t="n">
        <f t="shared" si="11"/>
        <v>1.2859541342836425</v>
      </c>
      <c r="J51" s="27" t="n">
        <f t="shared" si="12"/>
        <v>2.3648957140647905E-2</v>
      </c>
      <c r="K51" s="27" t="n">
        <f>AV51/SUM(AV41:AV$77)</f>
        <v>2.8892455104806574E-2</v>
      </c>
      <c r="L51" s="67"/>
      <c r="M51" s="78" t="s">
        <v>583</v>
      </c>
      <c r="N51" s="78" t="s">
        <v>615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 t="n">
        <v>5486401618.7410002</v>
      </c>
      <c r="Z51" s="3" t="n">
        <v>4501552552.1444197</v>
      </c>
      <c r="AA51" s="3" t="n">
        <v>6737236663.5074902</v>
      </c>
      <c r="AB51" s="3" t="n">
        <v>14715023805.629499</v>
      </c>
      <c r="AC51" s="3" t="n">
        <v>12366738212.513399</v>
      </c>
      <c r="AD51" s="3" t="n">
        <v>22404590773.396801</v>
      </c>
      <c r="AE51" s="3" t="n">
        <v>22899529411.2001</v>
      </c>
      <c r="AF51" s="3" t="n">
        <v>39879407830.074097</v>
      </c>
      <c r="AG51" s="3" t="n">
        <v>54903154886.5868</v>
      </c>
      <c r="AH51" s="3" t="n">
        <v>39200973932.827499</v>
      </c>
      <c r="AI51" s="3" t="n">
        <v>33184595595.514599</v>
      </c>
      <c r="AJ51" s="3" t="n">
        <v>23656616905.0863</v>
      </c>
      <c r="AK51" s="3" t="n">
        <v>12227239764.385201</v>
      </c>
      <c r="AL51" s="3" t="n">
        <v>8720432427.4289894</v>
      </c>
      <c r="AM51" s="3" t="n">
        <v>6109362711.39505</v>
      </c>
      <c r="AN51" s="3" t="n">
        <v>7268400402.1025295</v>
      </c>
      <c r="AO51" s="3" t="n">
        <v>7039765507.0683699</v>
      </c>
      <c r="AP51" s="3" t="n">
        <v>7834619497.1059704</v>
      </c>
      <c r="AQ51" s="3" t="n">
        <v>12427551361.541</v>
      </c>
      <c r="AR51" s="3" t="n">
        <v>12792869915.638599</v>
      </c>
      <c r="AS51" s="3" t="n">
        <v>11853747657.4827</v>
      </c>
      <c r="AT51" s="3" t="n">
        <v>9646849791.1947308</v>
      </c>
      <c r="AU51" s="3" t="n">
        <v>10250823000.495001</v>
      </c>
      <c r="AV51" s="3" t="n">
        <v>13182088217.2964</v>
      </c>
      <c r="AW51" s="3"/>
    </row>
    <row r="52">
      <c r="A52" s="68" t="str">
        <f t="shared" si="3"/>
        <v>Land Vehicles</v>
      </c>
      <c r="B52" s="4" t="str">
        <f t="shared" si="4"/>
        <v>Multi-Year Contract</v>
      </c>
      <c r="C52" s="3" t="n">
        <f t="shared" si="5"/>
        <v>1209450013.4581001</v>
      </c>
      <c r="D52" s="3" t="n">
        <f t="shared" si="6"/>
        <v>431293310.31359398</v>
      </c>
      <c r="E52" s="3" t="n">
        <f t="shared" si="7"/>
        <v>364331220.66670299</v>
      </c>
      <c r="F52" s="3" t="n">
        <f t="shared" si="8"/>
        <v>447981792.52630001</v>
      </c>
      <c r="G52" s="27" t="n">
        <f t="shared" si="9"/>
        <v>-0.15525881817689857</v>
      </c>
      <c r="H52" s="27" t="n">
        <f t="shared" si="10"/>
        <v>-0.69876289502449551</v>
      </c>
      <c r="I52" s="27" t="n">
        <f t="shared" si="11"/>
        <v>1.2296003392367028</v>
      </c>
      <c r="J52" s="27" t="n">
        <f t="shared" si="12"/>
        <v>8.4052308991490086E-4</v>
      </c>
      <c r="K52" s="27" t="n">
        <f>AV52/SUM(AV41:AV$77)</f>
        <v>9.8188493469144158E-4</v>
      </c>
      <c r="L52" s="67"/>
      <c r="M52" s="1" t="s">
        <v>583</v>
      </c>
      <c r="N52" s="1" t="s">
        <v>616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 t="n">
        <v>223312048.66389099</v>
      </c>
      <c r="Z52" s="3" t="n">
        <v>911363466.25618804</v>
      </c>
      <c r="AA52" s="3" t="n">
        <v>994764781.32282603</v>
      </c>
      <c r="AB52" s="3" t="n">
        <v>571862227.63448405</v>
      </c>
      <c r="AC52" s="3" t="n">
        <v>849865107.15552902</v>
      </c>
      <c r="AD52" s="3" t="n">
        <v>518649498.64392501</v>
      </c>
      <c r="AE52" s="3" t="n">
        <v>446811488.84549898</v>
      </c>
      <c r="AF52" s="3" t="n">
        <v>-15993539.8353005</v>
      </c>
      <c r="AG52" s="3" t="n">
        <v>152455436.82414499</v>
      </c>
      <c r="AH52" s="3" t="n">
        <v>218258523.191347</v>
      </c>
      <c r="AI52" s="3" t="n">
        <v>253114336.07897201</v>
      </c>
      <c r="AJ52" s="3" t="n">
        <v>378662643.21491098</v>
      </c>
      <c r="AK52" s="3" t="n">
        <v>351556730.03581101</v>
      </c>
      <c r="AL52" s="3" t="n">
        <v>127801010.859185</v>
      </c>
      <c r="AM52" s="3" t="n">
        <v>330231829.756293</v>
      </c>
      <c r="AN52" s="3" t="n">
        <v>1209450013.4581001</v>
      </c>
      <c r="AO52" s="3" t="n">
        <v>1350262720.1638401</v>
      </c>
      <c r="AP52" s="3" t="n">
        <v>1486640992.7740901</v>
      </c>
      <c r="AQ52" s="3" t="n">
        <v>1557520674.98228</v>
      </c>
      <c r="AR52" s="3" t="n">
        <v>1275765512.6934199</v>
      </c>
      <c r="AS52" s="3" t="n">
        <v>798252061.49170196</v>
      </c>
      <c r="AT52" s="3" t="n">
        <v>431293310.31359398</v>
      </c>
      <c r="AU52" s="3" t="n">
        <v>364331220.66670299</v>
      </c>
      <c r="AV52" s="3" t="n">
        <v>447981792.52630001</v>
      </c>
      <c r="AW52" s="3"/>
    </row>
    <row r="53">
      <c r="A53" s="75" t="str">
        <f t="shared" si="3"/>
        <v>Land Vehicles</v>
      </c>
      <c r="B53" s="76" t="n">
        <f t="shared" si="4"/>
        <v>0</v>
      </c>
      <c r="C53" s="3" t="n">
        <f t="shared" si="5"/>
        <v>899764329.80243003</v>
      </c>
      <c r="D53" s="3" t="n">
        <f t="shared" si="6"/>
        <v>783441410.48280001</v>
      </c>
      <c r="E53" s="3" t="n">
        <f t="shared" si="7"/>
        <v>632140291.08343899</v>
      </c>
      <c r="F53" s="3" t="n">
        <f t="shared" si="8"/>
        <v>849695860.32889998</v>
      </c>
      <c r="G53" s="27" t="n">
        <f t="shared" si="9"/>
        <v>-0.19312371975093945</v>
      </c>
      <c r="H53" s="27" t="n">
        <f t="shared" si="10"/>
        <v>-0.29743792886050047</v>
      </c>
      <c r="I53" s="27" t="n">
        <f t="shared" si="11"/>
        <v>1.3441570997991408</v>
      </c>
      <c r="J53" s="27" t="n">
        <f t="shared" si="12"/>
        <v>1.4583666745574524E-3</v>
      </c>
      <c r="K53" s="27" t="n">
        <f>AV53/SUM(AV41:AV$77)</f>
        <v>1.8623604312616121E-3</v>
      </c>
      <c r="L53" s="67"/>
      <c r="M53" s="82" t="s">
        <v>583</v>
      </c>
      <c r="N53" s="82"/>
      <c r="O53" s="3" t="n">
        <v>8841971466.6525192</v>
      </c>
      <c r="P53" s="3" t="n">
        <v>12987736573.826599</v>
      </c>
      <c r="Q53" s="3" t="n">
        <v>8117503923.54916</v>
      </c>
      <c r="R53" s="3" t="n">
        <v>8368380135.38311</v>
      </c>
      <c r="S53" s="3" t="n">
        <v>6741593612.0964603</v>
      </c>
      <c r="T53" s="3" t="n">
        <v>5651948005.2648401</v>
      </c>
      <c r="U53" s="3" t="n">
        <v>6585567405.0111303</v>
      </c>
      <c r="V53" s="3" t="n">
        <v>6425690821.5999699</v>
      </c>
      <c r="W53" s="3" t="n">
        <v>4872115690.7810402</v>
      </c>
      <c r="X53" s="3" t="n">
        <v>6019225868.8204002</v>
      </c>
      <c r="Y53" s="3"/>
      <c r="Z53" s="3" t="n">
        <v>35220.011437189198</v>
      </c>
      <c r="AA53" s="3"/>
      <c r="AB53" s="3" t="n">
        <v>27016.252378226502</v>
      </c>
      <c r="AC53" s="3" t="n">
        <v>9566940.0358821694</v>
      </c>
      <c r="AD53" s="3" t="n">
        <v>404096.62594374199</v>
      </c>
      <c r="AE53" s="3" t="n">
        <v>121714664.31768399</v>
      </c>
      <c r="AF53" s="3" t="n">
        <v>60068899.921129897</v>
      </c>
      <c r="AG53" s="3" t="n">
        <v>87589971.692908794</v>
      </c>
      <c r="AH53" s="3" t="n">
        <v>170288877.44813901</v>
      </c>
      <c r="AI53" s="3" t="n">
        <v>1043831364.74133</v>
      </c>
      <c r="AJ53" s="3" t="n">
        <v>2087004692.1830499</v>
      </c>
      <c r="AK53" s="3" t="n">
        <v>1613503047.6852801</v>
      </c>
      <c r="AL53" s="3" t="n">
        <v>771094724.49915099</v>
      </c>
      <c r="AM53" s="3" t="n">
        <v>924076708.16058505</v>
      </c>
      <c r="AN53" s="3" t="n">
        <v>899764329.80243003</v>
      </c>
      <c r="AO53" s="3" t="n">
        <v>730015167.49963999</v>
      </c>
      <c r="AP53" s="3" t="n">
        <v>736481338.92081594</v>
      </c>
      <c r="AQ53" s="3" t="n">
        <v>1166953025.36129</v>
      </c>
      <c r="AR53" s="3" t="n">
        <v>1076411753.88416</v>
      </c>
      <c r="AS53" s="3" t="n">
        <v>951577789.06767404</v>
      </c>
      <c r="AT53" s="3" t="n">
        <v>783441410.48280001</v>
      </c>
      <c r="AU53" s="3" t="n">
        <v>632140291.08343899</v>
      </c>
      <c r="AV53" s="3" t="n">
        <v>849695860.32889998</v>
      </c>
      <c r="AW53" s="3"/>
    </row>
    <row r="54">
      <c r="A54" s="65" t="str">
        <f t="shared" si="3"/>
        <v>Missile Defense</v>
      </c>
      <c r="B54" s="66" t="str">
        <f t="shared" si="4"/>
        <v>Not Multi-Year</v>
      </c>
      <c r="C54" s="3" t="n">
        <f t="shared" si="5"/>
        <v>10387013822.368299</v>
      </c>
      <c r="D54" s="3" t="n">
        <f t="shared" si="6"/>
        <v>11358816271.511999</v>
      </c>
      <c r="E54" s="3" t="n">
        <f t="shared" si="7"/>
        <v>12086366837.695499</v>
      </c>
      <c r="F54" s="3" t="n">
        <f t="shared" si="8"/>
        <v>9328016402.2707005</v>
      </c>
      <c r="G54" s="27" t="n">
        <f t="shared" si="9"/>
        <v>6.4051618477904526E-2</v>
      </c>
      <c r="H54" s="27" t="n">
        <f t="shared" si="10"/>
        <v>0.16360361547489854</v>
      </c>
      <c r="I54" s="27" t="n">
        <f t="shared" si="11"/>
        <v>0.77178001690119713</v>
      </c>
      <c r="J54" s="27" t="n">
        <f t="shared" si="12"/>
        <v>2.7883612010177781E-2</v>
      </c>
      <c r="K54" s="27" t="n">
        <f>AV54/SUM(AV41:AV$77)</f>
        <v>2.0445113905843741E-2</v>
      </c>
      <c r="L54" s="67"/>
      <c r="M54" s="78" t="s">
        <v>584</v>
      </c>
      <c r="N54" s="78" t="s">
        <v>615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 t="n">
        <v>5045267109.9812202</v>
      </c>
      <c r="Z54" s="3" t="n">
        <v>5522106588.75984</v>
      </c>
      <c r="AA54" s="3" t="n">
        <v>7638005785.7899599</v>
      </c>
      <c r="AB54" s="3" t="n">
        <v>7985417138.0648098</v>
      </c>
      <c r="AC54" s="3" t="n">
        <v>9275006859.1510601</v>
      </c>
      <c r="AD54" s="3" t="n">
        <v>9752243441.4501591</v>
      </c>
      <c r="AE54" s="3" t="n">
        <v>9836779545.36759</v>
      </c>
      <c r="AF54" s="3" t="n">
        <v>11762748167.2363</v>
      </c>
      <c r="AG54" s="3" t="n">
        <v>12135169178.646099</v>
      </c>
      <c r="AH54" s="3" t="n">
        <v>14364662126.635799</v>
      </c>
      <c r="AI54" s="3" t="n">
        <v>14173262656.353399</v>
      </c>
      <c r="AJ54" s="3" t="n">
        <v>14004449651.2624</v>
      </c>
      <c r="AK54" s="3" t="n">
        <v>14194639883.275</v>
      </c>
      <c r="AL54" s="3" t="n">
        <v>13183896752.6168</v>
      </c>
      <c r="AM54" s="3" t="n">
        <v>9932761347.1028805</v>
      </c>
      <c r="AN54" s="3" t="n">
        <v>10387013822.368299</v>
      </c>
      <c r="AO54" s="3" t="n">
        <v>10622531855.871401</v>
      </c>
      <c r="AP54" s="3" t="n">
        <v>9013122793.0484695</v>
      </c>
      <c r="AQ54" s="3" t="n">
        <v>15227823170.5868</v>
      </c>
      <c r="AR54" s="3" t="n">
        <v>16420864595.8319</v>
      </c>
      <c r="AS54" s="3" t="n">
        <v>19725617745.043701</v>
      </c>
      <c r="AT54" s="3" t="n">
        <v>11358816271.511999</v>
      </c>
      <c r="AU54" s="3" t="n">
        <v>12086366837.695499</v>
      </c>
      <c r="AV54" s="3" t="n">
        <v>9328016402.2707005</v>
      </c>
      <c r="AW54" s="3"/>
    </row>
    <row r="55">
      <c r="A55" s="68" t="str">
        <f t="shared" si="3"/>
        <v>Missile Defense</v>
      </c>
      <c r="B55" s="4" t="str">
        <f t="shared" si="4"/>
        <v>Multi-Year Contract</v>
      </c>
      <c r="C55" s="3" t="n">
        <f t="shared" si="5"/>
        <v>1064367860.74387</v>
      </c>
      <c r="D55" s="3" t="n">
        <f t="shared" si="6"/>
        <v>1920840265.7906799</v>
      </c>
      <c r="E55" s="3" t="n">
        <f t="shared" si="7"/>
        <v>2151998223.81499</v>
      </c>
      <c r="F55" s="3" t="n">
        <f t="shared" si="8"/>
        <v>3049943479.6012998</v>
      </c>
      <c r="G55" s="27" t="n">
        <f t="shared" si="9"/>
        <v>0.12034210347478225</v>
      </c>
      <c r="H55" s="27" t="n">
        <f t="shared" si="10"/>
        <v>1.0218556978139044</v>
      </c>
      <c r="I55" s="27" t="n">
        <f t="shared" si="11"/>
        <v>1.4172611509848101</v>
      </c>
      <c r="J55" s="27" t="n">
        <f t="shared" si="12"/>
        <v>4.9647246625264697E-3</v>
      </c>
      <c r="K55" s="27" t="n">
        <f>AV55/SUM(AV41:AV$77)</f>
        <v>6.684855510294201E-3</v>
      </c>
      <c r="L55" s="67"/>
      <c r="M55" s="1" t="s">
        <v>584</v>
      </c>
      <c r="N55" s="1" t="s">
        <v>616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 t="n">
        <v>0</v>
      </c>
      <c r="AE55" s="3" t="n">
        <v>2181673.56151467</v>
      </c>
      <c r="AF55" s="3" t="n">
        <v>0</v>
      </c>
      <c r="AG55" s="3" t="n">
        <v>17357638.3002127</v>
      </c>
      <c r="AH55" s="3" t="n">
        <v>46593781.224789597</v>
      </c>
      <c r="AI55" s="3" t="n">
        <v>171406125.14251301</v>
      </c>
      <c r="AJ55" s="3" t="n">
        <v>511242530.75246602</v>
      </c>
      <c r="AK55" s="3" t="n">
        <v>555689935.82731295</v>
      </c>
      <c r="AL55" s="3" t="n">
        <v>554620380.661219</v>
      </c>
      <c r="AM55" s="3" t="n">
        <v>545924394.91961002</v>
      </c>
      <c r="AN55" s="3" t="n">
        <v>1064367860.74387</v>
      </c>
      <c r="AO55" s="3" t="n">
        <v>1361382799.9605</v>
      </c>
      <c r="AP55" s="3" t="n">
        <v>1195990049.79476</v>
      </c>
      <c r="AQ55" s="3" t="n">
        <v>489630927.39843899</v>
      </c>
      <c r="AR55" s="3" t="n">
        <v>624419028.78774703</v>
      </c>
      <c r="AS55" s="3" t="n">
        <v>2387217382.40273</v>
      </c>
      <c r="AT55" s="3" t="n">
        <v>1920840265.7906799</v>
      </c>
      <c r="AU55" s="3" t="n">
        <v>2151998223.81499</v>
      </c>
      <c r="AV55" s="3" t="n">
        <v>3049943479.6012998</v>
      </c>
      <c r="AW55" s="3"/>
    </row>
    <row r="56">
      <c r="A56" s="75" t="str">
        <f t="shared" si="3"/>
        <v>Missile Defense</v>
      </c>
      <c r="B56" s="76" t="n">
        <f t="shared" si="4"/>
        <v>0</v>
      </c>
      <c r="C56" s="3" t="n">
        <f t="shared" si="5"/>
        <v>287019832.24343801</v>
      </c>
      <c r="D56" s="3" t="n">
        <f t="shared" si="6"/>
        <v>256606038.77067599</v>
      </c>
      <c r="E56" s="3" t="n">
        <f t="shared" si="7"/>
        <v>211019393.14199901</v>
      </c>
      <c r="F56" s="3" t="n">
        <f t="shared" si="8"/>
        <v>187846087.18990001</v>
      </c>
      <c r="G56" s="27" t="n">
        <f t="shared" si="9"/>
        <v>-0.17765227134587003</v>
      </c>
      <c r="H56" s="27" t="n">
        <f t="shared" si="10"/>
        <v>-0.26479159473892611</v>
      </c>
      <c r="I56" s="27" t="n">
        <f t="shared" si="11"/>
        <v>0.8901839986976684</v>
      </c>
      <c r="J56" s="27" t="n">
        <f t="shared" si="12"/>
        <v>4.8682809019526382E-4</v>
      </c>
      <c r="K56" s="27" t="n">
        <f>AV56/SUM(AV41:AV$77)</f>
        <v>4.1172040053763916E-4</v>
      </c>
      <c r="L56" s="67"/>
      <c r="M56" s="82" t="s">
        <v>584</v>
      </c>
      <c r="N56" s="82"/>
      <c r="O56" s="3" t="n">
        <v>6277926485.6403999</v>
      </c>
      <c r="P56" s="3" t="n">
        <v>10395849592.443001</v>
      </c>
      <c r="Q56" s="3" t="n">
        <v>7633864652.3919201</v>
      </c>
      <c r="R56" s="3" t="n">
        <v>9501052267.95467</v>
      </c>
      <c r="S56" s="3" t="n">
        <v>7990143094.3175402</v>
      </c>
      <c r="T56" s="3" t="n">
        <v>6359526702.4321899</v>
      </c>
      <c r="U56" s="3" t="n">
        <v>6652483586.4817696</v>
      </c>
      <c r="V56" s="3" t="n">
        <v>7058669097.3004398</v>
      </c>
      <c r="W56" s="3" t="n">
        <v>6259350702.3028898</v>
      </c>
      <c r="X56" s="3" t="n">
        <v>6290634441.2255297</v>
      </c>
      <c r="Y56" s="3"/>
      <c r="Z56" s="3"/>
      <c r="AA56" s="3"/>
      <c r="AB56" s="3"/>
      <c r="AC56" s="3"/>
      <c r="AD56" s="3"/>
      <c r="AE56" s="3"/>
      <c r="AF56" s="3"/>
      <c r="AG56" s="3" t="n">
        <v>20801.6657432797</v>
      </c>
      <c r="AH56" s="3" t="n">
        <v>4385631.4321998302</v>
      </c>
      <c r="AI56" s="3" t="n">
        <v>5711568.7760299603</v>
      </c>
      <c r="AJ56" s="3" t="n">
        <v>42944578.394785903</v>
      </c>
      <c r="AK56" s="3" t="n">
        <v>163327830.03105801</v>
      </c>
      <c r="AL56" s="3" t="n">
        <v>196775001.378034</v>
      </c>
      <c r="AM56" s="3" t="n">
        <v>288532606.07459199</v>
      </c>
      <c r="AN56" s="3" t="n">
        <v>287019832.24343801</v>
      </c>
      <c r="AO56" s="3" t="n">
        <v>411567244.28260899</v>
      </c>
      <c r="AP56" s="3" t="n">
        <v>327849685.85682201</v>
      </c>
      <c r="AQ56" s="3" t="n">
        <v>316973809.60553199</v>
      </c>
      <c r="AR56" s="3" t="n">
        <v>345110208.00450099</v>
      </c>
      <c r="AS56" s="3" t="n">
        <v>304719580.44384801</v>
      </c>
      <c r="AT56" s="3" t="n">
        <v>256606038.77067599</v>
      </c>
      <c r="AU56" s="3" t="n">
        <v>211019393.14199901</v>
      </c>
      <c r="AV56" s="3" t="n">
        <v>187846087.18990001</v>
      </c>
      <c r="AW56" s="3"/>
    </row>
    <row r="57">
      <c r="A57" s="65" t="str">
        <f t="shared" si="3"/>
        <v>Ordnance and Missiles</v>
      </c>
      <c r="B57" s="66" t="str">
        <f t="shared" si="4"/>
        <v>Not Multi-Year</v>
      </c>
      <c r="C57" s="3" t="n">
        <f t="shared" si="5"/>
        <v>15099274424.016701</v>
      </c>
      <c r="D57" s="3" t="n">
        <f t="shared" si="6"/>
        <v>22680048765.684898</v>
      </c>
      <c r="E57" s="3" t="n">
        <f t="shared" si="7"/>
        <v>20245438341.218201</v>
      </c>
      <c r="F57" s="3" t="n">
        <f t="shared" si="8"/>
        <v>32153931499.6371</v>
      </c>
      <c r="G57" s="27" t="n">
        <f t="shared" si="9"/>
        <v>-0.1073459078337734</v>
      </c>
      <c r="H57" s="27" t="n">
        <f t="shared" si="10"/>
        <v>0.34082193439812447</v>
      </c>
      <c r="I57" s="27" t="n">
        <f t="shared" si="11"/>
        <v>1.5882062397322412</v>
      </c>
      <c r="J57" s="27" t="n">
        <f t="shared" si="12"/>
        <v>4.670683550013293E-2</v>
      </c>
      <c r="K57" s="27" t="n">
        <f>AV57/SUM(AV41:AV$77)</f>
        <v>7.0474875223284369E-2</v>
      </c>
      <c r="L57" s="67"/>
      <c r="M57" s="78" t="s">
        <v>585</v>
      </c>
      <c r="N57" s="78" t="s">
        <v>615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 t="n">
        <v>13435598330.5683</v>
      </c>
      <c r="Z57" s="3" t="n">
        <v>13950648160.02</v>
      </c>
      <c r="AA57" s="3" t="n">
        <v>18994035366.732201</v>
      </c>
      <c r="AB57" s="3" t="n">
        <v>20726949632.108799</v>
      </c>
      <c r="AC57" s="3" t="n">
        <v>21126764847.625801</v>
      </c>
      <c r="AD57" s="3" t="n">
        <v>21788942600.007999</v>
      </c>
      <c r="AE57" s="3" t="n">
        <v>21195043275.766899</v>
      </c>
      <c r="AF57" s="3" t="n">
        <v>24865486517.888699</v>
      </c>
      <c r="AG57" s="3" t="n">
        <v>25342423889.8857</v>
      </c>
      <c r="AH57" s="3" t="n">
        <v>23577297358.9515</v>
      </c>
      <c r="AI57" s="3" t="n">
        <v>20840917989.460701</v>
      </c>
      <c r="AJ57" s="3" t="n">
        <v>19095311804.9431</v>
      </c>
      <c r="AK57" s="3" t="n">
        <v>19237426337.947601</v>
      </c>
      <c r="AL57" s="3" t="n">
        <v>15687246139.3307</v>
      </c>
      <c r="AM57" s="3" t="n">
        <v>14418520032.243601</v>
      </c>
      <c r="AN57" s="3" t="n">
        <v>15099274424.016701</v>
      </c>
      <c r="AO57" s="3" t="n">
        <v>18869485905.066799</v>
      </c>
      <c r="AP57" s="3" t="n">
        <v>19800058049.237499</v>
      </c>
      <c r="AQ57" s="3" t="n">
        <v>23259023201.093102</v>
      </c>
      <c r="AR57" s="3" t="n">
        <v>24931471583.400398</v>
      </c>
      <c r="AS57" s="3" t="n">
        <v>25432379888.045101</v>
      </c>
      <c r="AT57" s="3" t="n">
        <v>22680048765.684898</v>
      </c>
      <c r="AU57" s="3" t="n">
        <v>20245438341.218201</v>
      </c>
      <c r="AV57" s="3" t="n">
        <v>32153931499.6371</v>
      </c>
      <c r="AW57" s="3"/>
    </row>
    <row r="58">
      <c r="A58" s="68" t="str">
        <f t="shared" si="3"/>
        <v>Ordnance and Missiles</v>
      </c>
      <c r="B58" s="4" t="str">
        <f t="shared" si="4"/>
        <v>Multi-Year Contract</v>
      </c>
      <c r="C58" s="3" t="n">
        <f t="shared" si="5"/>
        <v>1140642970.6961501</v>
      </c>
      <c r="D58" s="3" t="n">
        <f t="shared" si="6"/>
        <v>1410007538.55022</v>
      </c>
      <c r="E58" s="3" t="n">
        <f t="shared" si="7"/>
        <v>668145090.60927796</v>
      </c>
      <c r="F58" s="3" t="n">
        <f t="shared" si="8"/>
        <v>1190114919.3018</v>
      </c>
      <c r="G58" s="27" t="n">
        <f t="shared" si="9"/>
        <v>-0.5261407670938627</v>
      </c>
      <c r="H58" s="27" t="n">
        <f t="shared" si="10"/>
        <v>-0.41423819041158882</v>
      </c>
      <c r="I58" s="27" t="n">
        <f t="shared" si="11"/>
        <v>1.7812222764617496</v>
      </c>
      <c r="J58" s="27" t="n">
        <f t="shared" si="12"/>
        <v>1.5414308305577139E-3</v>
      </c>
      <c r="K58" s="27" t="n">
        <f>AV58/SUM(AV41:AV$77)</f>
        <v>2.6084897406747948E-3</v>
      </c>
      <c r="L58" s="67"/>
      <c r="M58" s="1" t="s">
        <v>585</v>
      </c>
      <c r="N58" s="1" t="s">
        <v>616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 t="n">
        <v>1159344108.8959999</v>
      </c>
      <c r="Z58" s="3" t="n">
        <v>1020054441.54575</v>
      </c>
      <c r="AA58" s="3" t="n">
        <v>977578556.00413895</v>
      </c>
      <c r="AB58" s="3" t="n">
        <v>790965833.80568302</v>
      </c>
      <c r="AC58" s="3" t="n">
        <v>684067938.37656295</v>
      </c>
      <c r="AD58" s="3" t="n">
        <v>502000602.18195999</v>
      </c>
      <c r="AE58" s="3" t="n">
        <v>664085965.85170698</v>
      </c>
      <c r="AF58" s="3" t="n">
        <v>543262630.32890904</v>
      </c>
      <c r="AG58" s="3" t="n">
        <v>1281765196.7988801</v>
      </c>
      <c r="AH58" s="3" t="n">
        <v>826451506.83360302</v>
      </c>
      <c r="AI58" s="3" t="n">
        <v>1354545660.5945101</v>
      </c>
      <c r="AJ58" s="3" t="n">
        <v>915783263.74449301</v>
      </c>
      <c r="AK58" s="3" t="n">
        <v>669031246.46865797</v>
      </c>
      <c r="AL58" s="3" t="n">
        <v>793341687.59147704</v>
      </c>
      <c r="AM58" s="3" t="n">
        <v>1042885833.84679</v>
      </c>
      <c r="AN58" s="3" t="n">
        <v>1140642970.6961501</v>
      </c>
      <c r="AO58" s="3" t="n">
        <v>809273017.77206397</v>
      </c>
      <c r="AP58" s="3" t="n">
        <v>1217091255.4834399</v>
      </c>
      <c r="AQ58" s="3" t="n">
        <v>1643105611.39979</v>
      </c>
      <c r="AR58" s="3" t="n">
        <v>1244100062.45772</v>
      </c>
      <c r="AS58" s="3" t="n">
        <v>1396356462.07828</v>
      </c>
      <c r="AT58" s="3" t="n">
        <v>1410007538.55022</v>
      </c>
      <c r="AU58" s="3" t="n">
        <v>668145090.60927796</v>
      </c>
      <c r="AV58" s="3" t="n">
        <v>1190114919.3018</v>
      </c>
      <c r="AW58" s="3"/>
    </row>
    <row r="59">
      <c r="A59" s="75" t="str">
        <f t="shared" si="3"/>
        <v>Ordnance and Missiles</v>
      </c>
      <c r="B59" s="76" t="n">
        <f t="shared" si="4"/>
        <v>0</v>
      </c>
      <c r="C59" s="3" t="n">
        <f t="shared" si="5"/>
        <v>451062390.72535998</v>
      </c>
      <c r="D59" s="3" t="n">
        <f t="shared" si="6"/>
        <v>565931396.04819596</v>
      </c>
      <c r="E59" s="3" t="n">
        <f t="shared" si="7"/>
        <v>543300908.79509795</v>
      </c>
      <c r="F59" s="3" t="n">
        <f t="shared" si="8"/>
        <v>763142293.05239999</v>
      </c>
      <c r="G59" s="27" t="n">
        <f t="shared" si="9"/>
        <v>-3.998803991282851E-2</v>
      </c>
      <c r="H59" s="27" t="n">
        <f t="shared" si="10"/>
        <v>0.20449170661603566</v>
      </c>
      <c r="I59" s="27" t="n">
        <f t="shared" si="11"/>
        <v>1.404640192384095</v>
      </c>
      <c r="J59" s="27" t="n">
        <f t="shared" si="12"/>
        <v>1.2534115461704772E-3</v>
      </c>
      <c r="K59" s="27" t="n">
        <f>AV59/SUM(AV41:AV$77)</f>
        <v>1.6726526235551012E-3</v>
      </c>
      <c r="L59" s="67"/>
      <c r="M59" s="82" t="s">
        <v>585</v>
      </c>
      <c r="N59" s="82"/>
      <c r="O59" s="3" t="n">
        <v>23436277613.058201</v>
      </c>
      <c r="P59" s="3" t="n">
        <v>29622055294.886398</v>
      </c>
      <c r="Q59" s="3" t="n">
        <v>26230740994.083099</v>
      </c>
      <c r="R59" s="3" t="n">
        <v>21272063897.905998</v>
      </c>
      <c r="S59" s="3" t="n">
        <v>15895397978.508101</v>
      </c>
      <c r="T59" s="3" t="n">
        <v>15584646618.7414</v>
      </c>
      <c r="U59" s="3" t="n">
        <v>15786814882.349001</v>
      </c>
      <c r="V59" s="3" t="n">
        <v>14130788751.725401</v>
      </c>
      <c r="W59" s="3" t="n">
        <v>14995245260.564899</v>
      </c>
      <c r="X59" s="3" t="n">
        <v>15723085935.0215</v>
      </c>
      <c r="Y59" s="3"/>
      <c r="Z59" s="3" t="n">
        <v>22404.941496019801</v>
      </c>
      <c r="AA59" s="3" t="n">
        <v>130795.241740486</v>
      </c>
      <c r="AB59" s="3" t="n">
        <v>3183326.8393964302</v>
      </c>
      <c r="AC59" s="3" t="n">
        <v>2184070.1872381102</v>
      </c>
      <c r="AD59" s="3"/>
      <c r="AE59" s="3" t="n">
        <v>-8172.9436434917097</v>
      </c>
      <c r="AF59" s="3" t="n">
        <v>80537.598800246997</v>
      </c>
      <c r="AG59" s="3" t="n">
        <v>14627579.714907</v>
      </c>
      <c r="AH59" s="3" t="n">
        <v>193597676.82859299</v>
      </c>
      <c r="AI59" s="3" t="n">
        <v>513721198.98041397</v>
      </c>
      <c r="AJ59" s="3" t="n">
        <v>572520050.77653003</v>
      </c>
      <c r="AK59" s="3" t="n">
        <v>643921169.83576202</v>
      </c>
      <c r="AL59" s="3" t="n">
        <v>364884455.26508403</v>
      </c>
      <c r="AM59" s="3" t="n">
        <v>439364195.84551299</v>
      </c>
      <c r="AN59" s="3" t="n">
        <v>451062390.72535998</v>
      </c>
      <c r="AO59" s="3" t="n">
        <v>699929880.56968606</v>
      </c>
      <c r="AP59" s="3" t="n">
        <v>1011776485.77272</v>
      </c>
      <c r="AQ59" s="3" t="n">
        <v>979217228.18022799</v>
      </c>
      <c r="AR59" s="3" t="n">
        <v>971937109.40406704</v>
      </c>
      <c r="AS59" s="3" t="n">
        <v>787594377.74491704</v>
      </c>
      <c r="AT59" s="3" t="n">
        <v>565931396.04819596</v>
      </c>
      <c r="AU59" s="3" t="n">
        <v>543300908.79509795</v>
      </c>
      <c r="AV59" s="3" t="n">
        <v>763142293.05239999</v>
      </c>
      <c r="AW59" s="3"/>
    </row>
    <row r="60">
      <c r="A60" s="65" t="str">
        <f t="shared" si="3"/>
        <v>Other Products</v>
      </c>
      <c r="B60" s="66" t="str">
        <f t="shared" si="4"/>
        <v>Not Multi-Year</v>
      </c>
      <c r="C60" s="3" t="n">
        <f t="shared" si="5"/>
        <v>22328873891.1759</v>
      </c>
      <c r="D60" s="3" t="n">
        <f t="shared" si="6"/>
        <v>50368819400.404404</v>
      </c>
      <c r="E60" s="3" t="n">
        <f t="shared" si="7"/>
        <v>59121216072.207199</v>
      </c>
      <c r="F60" s="3" t="n">
        <f t="shared" si="8"/>
        <v>29089255998.0359</v>
      </c>
      <c r="G60" s="27" t="n">
        <f t="shared" si="9"/>
        <v>0.17376616676730205</v>
      </c>
      <c r="H60" s="27" t="n">
        <f t="shared" si="10"/>
        <v>1.6477473230556061</v>
      </c>
      <c r="I60" s="27" t="n">
        <f t="shared" si="11"/>
        <v>0.49202736226717636</v>
      </c>
      <c r="J60" s="27" t="n">
        <f t="shared" si="12"/>
        <v>0.13639442461615978</v>
      </c>
      <c r="K60" s="27" t="n">
        <f>AV60/SUM(AV41:AV$77)</f>
        <v>6.3757730118411612E-2</v>
      </c>
      <c r="L60" s="67"/>
      <c r="M60" s="78" t="s">
        <v>586</v>
      </c>
      <c r="N60" s="78" t="s">
        <v>615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 t="n">
        <v>13599844108.49</v>
      </c>
      <c r="Z60" s="3" t="n">
        <v>15714301819.346901</v>
      </c>
      <c r="AA60" s="3" t="n">
        <v>19362539644.537399</v>
      </c>
      <c r="AB60" s="3" t="n">
        <v>23329912347.2169</v>
      </c>
      <c r="AC60" s="3" t="n">
        <v>27915106150.780102</v>
      </c>
      <c r="AD60" s="3" t="n">
        <v>45352309280.175201</v>
      </c>
      <c r="AE60" s="3" t="n">
        <v>49217710774.753899</v>
      </c>
      <c r="AF60" s="3" t="n">
        <v>48447005805.098198</v>
      </c>
      <c r="AG60" s="3" t="n">
        <v>51535253186.315804</v>
      </c>
      <c r="AH60" s="3" t="n">
        <v>45003213342.791801</v>
      </c>
      <c r="AI60" s="3" t="n">
        <v>34855501734.030899</v>
      </c>
      <c r="AJ60" s="3" t="n">
        <v>33400676989.047501</v>
      </c>
      <c r="AK60" s="3" t="n">
        <v>42248469023.273903</v>
      </c>
      <c r="AL60" s="3" t="n">
        <v>27901183172.672798</v>
      </c>
      <c r="AM60" s="3" t="n">
        <v>24455753017.821201</v>
      </c>
      <c r="AN60" s="3" t="n">
        <v>22328873891.1759</v>
      </c>
      <c r="AO60" s="3" t="n">
        <v>21604268464.158798</v>
      </c>
      <c r="AP60" s="3" t="n">
        <v>23900473892.828201</v>
      </c>
      <c r="AQ60" s="3" t="n">
        <v>27092086222.2132</v>
      </c>
      <c r="AR60" s="3" t="n">
        <v>24575350374.7523</v>
      </c>
      <c r="AS60" s="3" t="n">
        <v>25808726525.652901</v>
      </c>
      <c r="AT60" s="3" t="n">
        <v>50368819400.404404</v>
      </c>
      <c r="AU60" s="3" t="n">
        <v>59121216072.207199</v>
      </c>
      <c r="AV60" s="3" t="n">
        <v>29089255998.0359</v>
      </c>
      <c r="AW60" s="3"/>
    </row>
    <row r="61">
      <c r="A61" s="68" t="str">
        <f t="shared" si="3"/>
        <v>Other Products</v>
      </c>
      <c r="B61" s="4" t="str">
        <f t="shared" si="4"/>
        <v>Multi-Year Contract</v>
      </c>
      <c r="C61" s="3" t="n">
        <f t="shared" si="5"/>
        <v>1694563845.6790199</v>
      </c>
      <c r="D61" s="3" t="n">
        <f t="shared" si="6"/>
        <v>8038459670.9732599</v>
      </c>
      <c r="E61" s="3" t="n">
        <f t="shared" si="7"/>
        <v>280272165.17747802</v>
      </c>
      <c r="F61" s="3" t="n">
        <f t="shared" si="8"/>
        <v>273784814.45020002</v>
      </c>
      <c r="G61" s="27" t="n">
        <f t="shared" si="9"/>
        <v>-0.9651335981457323</v>
      </c>
      <c r="H61" s="27" t="n">
        <f t="shared" si="10"/>
        <v>-0.8346051310535475</v>
      </c>
      <c r="I61" s="27" t="n">
        <f t="shared" si="11"/>
        <v>0.97685338919342923</v>
      </c>
      <c r="J61" s="27" t="n">
        <f t="shared" si="12"/>
        <v>6.4659631930808891E-4</v>
      </c>
      <c r="K61" s="27" t="n">
        <f>AV61/SUM(AV41:AV$77)</f>
        <v>6.0008060403517617E-4</v>
      </c>
      <c r="L61" s="67"/>
      <c r="M61" s="1" t="s">
        <v>586</v>
      </c>
      <c r="N61" s="1" t="s">
        <v>616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 t="n">
        <v>920011377.24005604</v>
      </c>
      <c r="Z61" s="3" t="n">
        <v>1068804178.5133801</v>
      </c>
      <c r="AA61" s="3" t="n">
        <v>2278313971.6803799</v>
      </c>
      <c r="AB61" s="3" t="n">
        <v>1314182313.4554501</v>
      </c>
      <c r="AC61" s="3" t="n">
        <v>432992232.29292899</v>
      </c>
      <c r="AD61" s="3" t="n">
        <v>2394157457.3483801</v>
      </c>
      <c r="AE61" s="3" t="n">
        <v>1143204740.6085999</v>
      </c>
      <c r="AF61" s="3" t="n">
        <v>103016588.539979</v>
      </c>
      <c r="AG61" s="3" t="n">
        <v>2687277024.39891</v>
      </c>
      <c r="AH61" s="3" t="n">
        <v>2747476959.2964401</v>
      </c>
      <c r="AI61" s="3" t="n">
        <v>2126802365.57939</v>
      </c>
      <c r="AJ61" s="3" t="n">
        <v>3622062856.3790498</v>
      </c>
      <c r="AK61" s="3" t="n">
        <v>1595813446.4397299</v>
      </c>
      <c r="AL61" s="3" t="n">
        <v>3790198396.21208</v>
      </c>
      <c r="AM61" s="3" t="n">
        <v>3938514518.8888602</v>
      </c>
      <c r="AN61" s="3" t="n">
        <v>1694563845.6790199</v>
      </c>
      <c r="AO61" s="3" t="n">
        <v>311068781.99979001</v>
      </c>
      <c r="AP61" s="3" t="n">
        <v>210697536.94551399</v>
      </c>
      <c r="AQ61" s="3" t="n">
        <v>277824046.988213</v>
      </c>
      <c r="AR61" s="3" t="n">
        <v>395555850.57139599</v>
      </c>
      <c r="AS61" s="3" t="n">
        <v>1670663035.0883</v>
      </c>
      <c r="AT61" s="3" t="n">
        <v>8038459670.9732599</v>
      </c>
      <c r="AU61" s="3" t="n">
        <v>280272165.17747802</v>
      </c>
      <c r="AV61" s="3" t="n">
        <v>273784814.45020002</v>
      </c>
      <c r="AW61" s="3"/>
    </row>
    <row r="62">
      <c r="A62" s="75" t="str">
        <f t="shared" si="3"/>
        <v>Other Products</v>
      </c>
      <c r="B62" s="76" t="n">
        <f t="shared" si="4"/>
        <v>0</v>
      </c>
      <c r="C62" s="3" t="n">
        <f t="shared" si="5"/>
        <v>2334217042.5490499</v>
      </c>
      <c r="D62" s="3" t="n">
        <f t="shared" si="6"/>
        <v>1786279013.91066</v>
      </c>
      <c r="E62" s="3" t="n">
        <f t="shared" si="7"/>
        <v>1826965555.3611701</v>
      </c>
      <c r="F62" s="3" t="n">
        <f t="shared" si="8"/>
        <v>2668142061.7993999</v>
      </c>
      <c r="G62" s="27" t="n">
        <f t="shared" si="9"/>
        <v>2.2777259954163576E-2</v>
      </c>
      <c r="H62" s="27" t="n">
        <f t="shared" si="10"/>
        <v>-0.21731119169361501</v>
      </c>
      <c r="I62" s="27" t="n">
        <f t="shared" si="11"/>
        <v>1.4604227507025653</v>
      </c>
      <c r="J62" s="27" t="n">
        <f t="shared" si="12"/>
        <v>4.2148645151798983E-3</v>
      </c>
      <c r="K62" s="27" t="n">
        <f>AV62/SUM(AV41:AV$77)</f>
        <v>5.8480244907354994E-3</v>
      </c>
      <c r="L62" s="67"/>
      <c r="M62" s="82" t="s">
        <v>586</v>
      </c>
      <c r="N62" s="82"/>
      <c r="O62" s="3" t="n">
        <v>22530893399.884399</v>
      </c>
      <c r="P62" s="3" t="n">
        <v>27290590861.972801</v>
      </c>
      <c r="Q62" s="3" t="n">
        <v>18840301145.170502</v>
      </c>
      <c r="R62" s="3" t="n">
        <v>20082577572.101601</v>
      </c>
      <c r="S62" s="3" t="n">
        <v>16068055004.8724</v>
      </c>
      <c r="T62" s="3" t="n">
        <v>15623014029.6791</v>
      </c>
      <c r="U62" s="3" t="n">
        <v>17235978603.481602</v>
      </c>
      <c r="V62" s="3" t="n">
        <v>17046216182.275801</v>
      </c>
      <c r="W62" s="3" t="n">
        <v>14872605319.006901</v>
      </c>
      <c r="X62" s="3" t="n">
        <v>13169272287.684099</v>
      </c>
      <c r="Y62" s="3" t="n">
        <v>44356.2300636898</v>
      </c>
      <c r="Z62" s="3" t="n">
        <v>24834.1952259912</v>
      </c>
      <c r="AA62" s="3" t="n">
        <v>1977.9412238088601</v>
      </c>
      <c r="AB62" s="3" t="n">
        <v>85721.727855106394</v>
      </c>
      <c r="AC62" s="3" t="n">
        <v>1162156.2763325199</v>
      </c>
      <c r="AD62" s="3" t="n">
        <v>825135.01179328095</v>
      </c>
      <c r="AE62" s="3" t="n">
        <v>3322219.5568680102</v>
      </c>
      <c r="AF62" s="3" t="n">
        <v>101593.614081384</v>
      </c>
      <c r="AG62" s="3" t="n">
        <v>9341551.9357307497</v>
      </c>
      <c r="AH62" s="3" t="n">
        <v>1152622965.7096601</v>
      </c>
      <c r="AI62" s="3" t="n">
        <v>3089466560.4017501</v>
      </c>
      <c r="AJ62" s="3" t="n">
        <v>2992576365.33954</v>
      </c>
      <c r="AK62" s="3" t="n">
        <v>2490260083.2456298</v>
      </c>
      <c r="AL62" s="3" t="n">
        <v>2627181365.6324501</v>
      </c>
      <c r="AM62" s="3" t="n">
        <v>2375363852.43009</v>
      </c>
      <c r="AN62" s="3" t="n">
        <v>2334217042.5490499</v>
      </c>
      <c r="AO62" s="3" t="n">
        <v>2171279379.8552799</v>
      </c>
      <c r="AP62" s="3" t="n">
        <v>2246374419.64007</v>
      </c>
      <c r="AQ62" s="3" t="n">
        <v>2921101985.13095</v>
      </c>
      <c r="AR62" s="3" t="n">
        <v>2259755968.2250199</v>
      </c>
      <c r="AS62" s="3" t="n">
        <v>2149429816.63024</v>
      </c>
      <c r="AT62" s="3" t="n">
        <v>1786279013.91066</v>
      </c>
      <c r="AU62" s="3" t="n">
        <v>1826965555.3611701</v>
      </c>
      <c r="AV62" s="3" t="n">
        <v>2668142061.7993999</v>
      </c>
      <c r="AW62" s="3"/>
    </row>
    <row r="63">
      <c r="A63" s="65" t="str">
        <f t="shared" si="3"/>
        <v>Other R&amp;D and Knowledge Based</v>
      </c>
      <c r="B63" s="66" t="str">
        <f t="shared" si="4"/>
        <v>Not Multi-Year</v>
      </c>
      <c r="C63" s="3" t="n">
        <f t="shared" si="5"/>
        <v>37081314392.287598</v>
      </c>
      <c r="D63" s="3" t="n">
        <f t="shared" si="6"/>
        <v>52413135742.233597</v>
      </c>
      <c r="E63" s="3" t="n">
        <f t="shared" si="7"/>
        <v>52210081301.9729</v>
      </c>
      <c r="F63" s="3" t="n">
        <f t="shared" si="8"/>
        <v>60139105077.585098</v>
      </c>
      <c r="G63" s="27" t="n">
        <f t="shared" si="9"/>
        <v>-3.8741135668606264E-3</v>
      </c>
      <c r="H63" s="27" t="n">
        <f t="shared" si="10"/>
        <v>0.40798896041376231</v>
      </c>
      <c r="I63" s="27" t="n">
        <f t="shared" si="11"/>
        <v>1.1518676772355951</v>
      </c>
      <c r="J63" s="27" t="n">
        <f t="shared" si="12"/>
        <v>0.12045022872412067</v>
      </c>
      <c r="K63" s="27" t="n">
        <f>AV63/SUM(AV41:AV$77)</f>
        <v>0.13181268133356047</v>
      </c>
      <c r="L63" s="67"/>
      <c r="M63" s="78" t="s">
        <v>587</v>
      </c>
      <c r="N63" s="78" t="s">
        <v>615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 t="n">
        <v>20767413713.2481</v>
      </c>
      <c r="Z63" s="3" t="n">
        <v>20306854243.309502</v>
      </c>
      <c r="AA63" s="3" t="n">
        <v>25570813448.610901</v>
      </c>
      <c r="AB63" s="3" t="n">
        <v>29013802951.095001</v>
      </c>
      <c r="AC63" s="3" t="n">
        <v>31521536515.087299</v>
      </c>
      <c r="AD63" s="3" t="n">
        <v>38045813744.8321</v>
      </c>
      <c r="AE63" s="3" t="n">
        <v>41671259072.750702</v>
      </c>
      <c r="AF63" s="3" t="n">
        <v>42705687859.467697</v>
      </c>
      <c r="AG63" s="3" t="n">
        <v>46545271135.977501</v>
      </c>
      <c r="AH63" s="3" t="n">
        <v>52078221829.009499</v>
      </c>
      <c r="AI63" s="3" t="n">
        <v>51666965340.8638</v>
      </c>
      <c r="AJ63" s="3" t="n">
        <v>49611852653.025299</v>
      </c>
      <c r="AK63" s="3" t="n">
        <v>48692611895.576202</v>
      </c>
      <c r="AL63" s="3" t="n">
        <v>40105868731.560699</v>
      </c>
      <c r="AM63" s="3" t="n">
        <v>38392477279.341698</v>
      </c>
      <c r="AN63" s="3" t="n">
        <v>37081314392.287598</v>
      </c>
      <c r="AO63" s="3" t="n">
        <v>36427765440.366798</v>
      </c>
      <c r="AP63" s="3" t="n">
        <v>37175858213.596199</v>
      </c>
      <c r="AQ63" s="3" t="n">
        <v>40923264507.722099</v>
      </c>
      <c r="AR63" s="3" t="n">
        <v>43623515994.363297</v>
      </c>
      <c r="AS63" s="3" t="n">
        <v>44618031494.468803</v>
      </c>
      <c r="AT63" s="3" t="n">
        <v>52413135742.233597</v>
      </c>
      <c r="AU63" s="3" t="n">
        <v>52210081301.9729</v>
      </c>
      <c r="AV63" s="3" t="n">
        <v>60139105077.585098</v>
      </c>
      <c r="AW63" s="3"/>
    </row>
    <row r="64">
      <c r="A64" s="68" t="str">
        <f t="shared" si="3"/>
        <v>Other R&amp;D and Knowledge Based</v>
      </c>
      <c r="B64" s="4" t="str">
        <f t="shared" si="4"/>
        <v>Multi-Year Contract</v>
      </c>
      <c r="C64" s="3" t="n">
        <f t="shared" si="5"/>
        <v>640698318.198843</v>
      </c>
      <c r="D64" s="3" t="n">
        <f t="shared" si="6"/>
        <v>1087696839.0595601</v>
      </c>
      <c r="E64" s="3" t="n">
        <f t="shared" si="7"/>
        <v>1157978895.9463999</v>
      </c>
      <c r="F64" s="3" t="n">
        <f t="shared" si="8"/>
        <v>1880387533.3401</v>
      </c>
      <c r="G64" s="27" t="n">
        <f t="shared" si="9"/>
        <v>6.4615483251387218E-2</v>
      </c>
      <c r="H64" s="27" t="n">
        <f t="shared" si="10"/>
        <v>0.80736996345137446</v>
      </c>
      <c r="I64" s="27" t="n">
        <f t="shared" si="11"/>
        <v>1.623853025234355</v>
      </c>
      <c r="J64" s="27" t="n">
        <f t="shared" si="12"/>
        <v>2.6714921600625437E-3</v>
      </c>
      <c r="K64" s="27" t="n">
        <f>AV64/SUM(AV41:AV$77)</f>
        <v>4.1214268552216913E-3</v>
      </c>
      <c r="L64" s="67"/>
      <c r="M64" s="1" t="s">
        <v>587</v>
      </c>
      <c r="N64" s="1" t="s">
        <v>616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 t="n">
        <v>107842459.64725301</v>
      </c>
      <c r="Z64" s="3" t="n">
        <v>82556981.593150601</v>
      </c>
      <c r="AA64" s="3" t="n">
        <v>22481693.6368648</v>
      </c>
      <c r="AB64" s="3" t="n">
        <v>200023151.91763699</v>
      </c>
      <c r="AC64" s="3" t="n">
        <v>266872614.610659</v>
      </c>
      <c r="AD64" s="3" t="n">
        <v>141816686.70224801</v>
      </c>
      <c r="AE64" s="3" t="n">
        <v>108743826.52804101</v>
      </c>
      <c r="AF64" s="3" t="n">
        <v>186734670.66686299</v>
      </c>
      <c r="AG64" s="3" t="n">
        <v>322297421.47271299</v>
      </c>
      <c r="AH64" s="3" t="n">
        <v>415406866.64810801</v>
      </c>
      <c r="AI64" s="3" t="n">
        <v>843276437.80550301</v>
      </c>
      <c r="AJ64" s="3" t="n">
        <v>850814445.68494701</v>
      </c>
      <c r="AK64" s="3" t="n">
        <v>779688347.09805799</v>
      </c>
      <c r="AL64" s="3" t="n">
        <v>844398972.17768002</v>
      </c>
      <c r="AM64" s="3" t="n">
        <v>555036719.28607202</v>
      </c>
      <c r="AN64" s="3" t="n">
        <v>640698318.198843</v>
      </c>
      <c r="AO64" s="3" t="n">
        <v>856909971.77305698</v>
      </c>
      <c r="AP64" s="3" t="n">
        <v>1127150163.9141901</v>
      </c>
      <c r="AQ64" s="3" t="n">
        <v>813628065.87713504</v>
      </c>
      <c r="AR64" s="3" t="n">
        <v>1275927940.6455801</v>
      </c>
      <c r="AS64" s="3" t="n">
        <v>1452405988.5093</v>
      </c>
      <c r="AT64" s="3" t="n">
        <v>1087696839.0595601</v>
      </c>
      <c r="AU64" s="3" t="n">
        <v>1157978895.9463999</v>
      </c>
      <c r="AV64" s="3" t="n">
        <v>1880387533.3401</v>
      </c>
      <c r="AW64" s="3"/>
    </row>
    <row r="65">
      <c r="A65" s="75" t="str">
        <f t="shared" si="3"/>
        <v>Other R&amp;D and Knowledge Based</v>
      </c>
      <c r="B65" s="76" t="n">
        <f t="shared" si="4"/>
        <v>0</v>
      </c>
      <c r="C65" s="3" t="n">
        <f t="shared" si="5"/>
        <v>3684599738.1381998</v>
      </c>
      <c r="D65" s="3" t="n">
        <f t="shared" si="6"/>
        <v>5003627562.9324903</v>
      </c>
      <c r="E65" s="3" t="n">
        <f t="shared" si="7"/>
        <v>4203547954.8140402</v>
      </c>
      <c r="F65" s="3" t="n">
        <f t="shared" si="8"/>
        <v>5314455357.6316004</v>
      </c>
      <c r="G65" s="27" t="n">
        <f t="shared" si="9"/>
        <v>-0.15989991222479105</v>
      </c>
      <c r="H65" s="27" t="n">
        <f t="shared" si="10"/>
        <v>0.14084249404470217</v>
      </c>
      <c r="I65" s="27" t="n">
        <f t="shared" si="11"/>
        <v>1.2642785129988379</v>
      </c>
      <c r="J65" s="27" t="n">
        <f t="shared" si="12"/>
        <v>9.6977116293252771E-3</v>
      </c>
      <c r="K65" s="27" t="n">
        <f>AV65/SUM(AV41:AV$77)</f>
        <v>1.164820476814878E-2</v>
      </c>
      <c r="L65" s="67"/>
      <c r="M65" s="82" t="s">
        <v>587</v>
      </c>
      <c r="N65" s="82"/>
      <c r="O65" s="3" t="n">
        <v>16078545349.929501</v>
      </c>
      <c r="P65" s="3" t="n">
        <v>15830232953.691299</v>
      </c>
      <c r="Q65" s="3" t="n">
        <v>17117400076.3832</v>
      </c>
      <c r="R65" s="3" t="n">
        <v>16308223536.8757</v>
      </c>
      <c r="S65" s="3" t="n">
        <v>15765271498.1542</v>
      </c>
      <c r="T65" s="3" t="n">
        <v>16194868270.591</v>
      </c>
      <c r="U65" s="3" t="n">
        <v>16628758610.5856</v>
      </c>
      <c r="V65" s="3" t="n">
        <v>17056673572.092199</v>
      </c>
      <c r="W65" s="3" t="n">
        <v>18772080522.7719</v>
      </c>
      <c r="X65" s="3" t="n">
        <v>19367962959.6819</v>
      </c>
      <c r="Y65" s="3" t="n">
        <v>34094.196377120803</v>
      </c>
      <c r="Z65" s="3" t="n">
        <v>43297.623303502798</v>
      </c>
      <c r="AA65" s="3" t="n">
        <v>3231.9301042628399</v>
      </c>
      <c r="AB65" s="3" t="n">
        <v>109639.44011775601</v>
      </c>
      <c r="AC65" s="3" t="n">
        <v>89702.180680953199</v>
      </c>
      <c r="AD65" s="3" t="n">
        <v>2102905.8692169301</v>
      </c>
      <c r="AE65" s="3" t="n">
        <v>2792969.6251550498</v>
      </c>
      <c r="AF65" s="3" t="n">
        <v>774194.50053327996</v>
      </c>
      <c r="AG65" s="3" t="n">
        <v>4568091.2354480699</v>
      </c>
      <c r="AH65" s="3" t="n">
        <v>392529038.76877201</v>
      </c>
      <c r="AI65" s="3" t="n">
        <v>2039932625.5585101</v>
      </c>
      <c r="AJ65" s="3" t="n">
        <v>2730828412.3261399</v>
      </c>
      <c r="AK65" s="3" t="n">
        <v>3108485908.5576701</v>
      </c>
      <c r="AL65" s="3" t="n">
        <v>2922572734.76019</v>
      </c>
      <c r="AM65" s="3" t="n">
        <v>3366537187.70226</v>
      </c>
      <c r="AN65" s="3" t="n">
        <v>3684599738.1381998</v>
      </c>
      <c r="AO65" s="3" t="n">
        <v>4167357876.8965702</v>
      </c>
      <c r="AP65" s="3" t="n">
        <v>4584510678.82899</v>
      </c>
      <c r="AQ65" s="3" t="n">
        <v>4440562919.4204302</v>
      </c>
      <c r="AR65" s="3" t="n">
        <v>5041285251.7542105</v>
      </c>
      <c r="AS65" s="3" t="n">
        <v>5194831825.9935198</v>
      </c>
      <c r="AT65" s="3" t="n">
        <v>5003627562.9324903</v>
      </c>
      <c r="AU65" s="3" t="n">
        <v>4203547954.8140402</v>
      </c>
      <c r="AV65" s="3" t="n">
        <v>5314455357.6316004</v>
      </c>
      <c r="AW65" s="3"/>
    </row>
    <row r="66">
      <c r="A66" s="65" t="str">
        <f t="shared" si="3"/>
        <v>Other Services</v>
      </c>
      <c r="B66" s="66" t="str">
        <f t="shared" si="4"/>
        <v>Not Multi-Year</v>
      </c>
      <c r="C66" s="3" t="n">
        <f t="shared" si="5"/>
        <v>26985941054.539501</v>
      </c>
      <c r="D66" s="3" t="n">
        <f t="shared" si="6"/>
        <v>29625263732.679401</v>
      </c>
      <c r="E66" s="3" t="n">
        <f t="shared" si="7"/>
        <v>29471816376.8176</v>
      </c>
      <c r="F66" s="3" t="n">
        <f t="shared" si="8"/>
        <v>29427671490.920101</v>
      </c>
      <c r="G66" s="27" t="n">
        <f t="shared" si="9"/>
        <v>-5.1796114710207508E-3</v>
      </c>
      <c r="H66" s="27" t="n">
        <f t="shared" si="10"/>
        <v>9.2117422077446109E-2</v>
      </c>
      <c r="I66" s="27" t="n">
        <f t="shared" si="11"/>
        <v>0.99850213216134776</v>
      </c>
      <c r="J66" s="27" t="n">
        <f t="shared" si="12"/>
        <v>6.7992367278095447E-2</v>
      </c>
      <c r="K66" s="27" t="n">
        <f>AV66/SUM(AV41:AV$77)</f>
        <v>6.4499468018640385E-2</v>
      </c>
      <c r="L66" s="67"/>
      <c r="M66" s="78" t="s">
        <v>588</v>
      </c>
      <c r="N66" s="78" t="s">
        <v>615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 t="n">
        <v>10939220871.455299</v>
      </c>
      <c r="Z66" s="3" t="n">
        <v>12179783486.7693</v>
      </c>
      <c r="AA66" s="3" t="n">
        <v>17040037883.747299</v>
      </c>
      <c r="AB66" s="3" t="n">
        <v>25534021476.998798</v>
      </c>
      <c r="AC66" s="3" t="n">
        <v>31137361156.874699</v>
      </c>
      <c r="AD66" s="3" t="n">
        <v>33338045571.908001</v>
      </c>
      <c r="AE66" s="3" t="n">
        <v>35249102232.870399</v>
      </c>
      <c r="AF66" s="3" t="n">
        <v>34672632661.2006</v>
      </c>
      <c r="AG66" s="3" t="n">
        <v>38070842439.134399</v>
      </c>
      <c r="AH66" s="3" t="n">
        <v>42079352047.984596</v>
      </c>
      <c r="AI66" s="3" t="n">
        <v>40692280556.1576</v>
      </c>
      <c r="AJ66" s="3" t="n">
        <v>46439621415.019302</v>
      </c>
      <c r="AK66" s="3" t="n">
        <v>42363709065.220802</v>
      </c>
      <c r="AL66" s="3" t="n">
        <v>37922429188.461899</v>
      </c>
      <c r="AM66" s="3" t="n">
        <v>30548151693.174198</v>
      </c>
      <c r="AN66" s="3" t="n">
        <v>26985941054.539501</v>
      </c>
      <c r="AO66" s="3" t="n">
        <v>27516210797.689602</v>
      </c>
      <c r="AP66" s="3" t="n">
        <v>29520298083.32</v>
      </c>
      <c r="AQ66" s="3" t="n">
        <v>30788001089.323799</v>
      </c>
      <c r="AR66" s="3" t="n">
        <v>31908499545.9515</v>
      </c>
      <c r="AS66" s="3" t="n">
        <v>30992189989.748798</v>
      </c>
      <c r="AT66" s="3" t="n">
        <v>29625263732.679401</v>
      </c>
      <c r="AU66" s="3" t="n">
        <v>29471816376.8176</v>
      </c>
      <c r="AV66" s="3" t="n">
        <v>29427671490.920101</v>
      </c>
      <c r="AW66" s="3"/>
    </row>
    <row r="67">
      <c r="A67" s="68" t="str">
        <f t="shared" si="3"/>
        <v>Other Services</v>
      </c>
      <c r="B67" s="4" t="str">
        <f t="shared" si="4"/>
        <v>Multi-Year Contract</v>
      </c>
      <c r="C67" s="3" t="n">
        <f t="shared" si="5"/>
        <v>118176555.747178</v>
      </c>
      <c r="D67" s="3" t="n">
        <f t="shared" si="6"/>
        <v>175345363.055805</v>
      </c>
      <c r="E67" s="3" t="n">
        <f t="shared" si="7"/>
        <v>267336269.06893799</v>
      </c>
      <c r="F67" s="3" t="n">
        <f t="shared" si="8"/>
        <v>423359381.986</v>
      </c>
      <c r="G67" s="27" t="n">
        <f t="shared" si="9"/>
        <v>0.52462696708926471</v>
      </c>
      <c r="H67" s="27" t="n">
        <f t="shared" si="10"/>
        <v>1.2621768537650229</v>
      </c>
      <c r="I67" s="27" t="n">
        <f t="shared" si="11"/>
        <v>1.5836211953598722</v>
      </c>
      <c r="J67" s="27" t="n">
        <f t="shared" si="12"/>
        <v>6.1675281770514798E-4</v>
      </c>
      <c r="K67" s="27" t="n">
        <f>AV67/SUM(AV41:AV$77)</f>
        <v>9.2791762091073916E-4</v>
      </c>
      <c r="L67" s="67"/>
      <c r="M67" s="1" t="s">
        <v>588</v>
      </c>
      <c r="N67" s="1" t="s">
        <v>616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 t="n">
        <v>500949.16616074002</v>
      </c>
      <c r="AB67" s="3" t="n">
        <v>1421347.2104361099</v>
      </c>
      <c r="AC67" s="3" t="n">
        <v>5361383.9855495598</v>
      </c>
      <c r="AD67" s="3" t="n">
        <v>26297114.498914301</v>
      </c>
      <c r="AE67" s="3" t="n">
        <v>12353385.070491301</v>
      </c>
      <c r="AF67" s="3" t="n">
        <v>11072724.486645101</v>
      </c>
      <c r="AG67" s="3" t="n">
        <v>22635387.965797599</v>
      </c>
      <c r="AH67" s="3" t="n">
        <v>31649377.856330398</v>
      </c>
      <c r="AI67" s="3" t="n">
        <v>69082762.880109906</v>
      </c>
      <c r="AJ67" s="3" t="n">
        <v>128686448.14460699</v>
      </c>
      <c r="AK67" s="3" t="n">
        <v>325700106.45882797</v>
      </c>
      <c r="AL67" s="3" t="n">
        <v>278518343.99554902</v>
      </c>
      <c r="AM67" s="3" t="n">
        <v>144342756.27359799</v>
      </c>
      <c r="AN67" s="3" t="n">
        <v>118176555.747178</v>
      </c>
      <c r="AO67" s="3" t="n">
        <v>94268986.870960593</v>
      </c>
      <c r="AP67" s="3" t="n">
        <v>118450998.461128</v>
      </c>
      <c r="AQ67" s="3" t="n">
        <v>258474156.29484099</v>
      </c>
      <c r="AR67" s="3" t="n">
        <v>102898869.60424601</v>
      </c>
      <c r="AS67" s="3" t="n">
        <v>157248779.41238299</v>
      </c>
      <c r="AT67" s="3" t="n">
        <v>175345363.055805</v>
      </c>
      <c r="AU67" s="3" t="n">
        <v>267336269.06893799</v>
      </c>
      <c r="AV67" s="3" t="n">
        <v>423359381.986</v>
      </c>
      <c r="AW67" s="3"/>
    </row>
    <row r="68">
      <c r="A68" s="75" t="str">
        <f t="shared" si="3"/>
        <v>Other Services</v>
      </c>
      <c r="B68" s="76" t="n">
        <f t="shared" si="4"/>
        <v>0</v>
      </c>
      <c r="C68" s="3" t="n">
        <f t="shared" si="5"/>
        <v>1671169337.4509101</v>
      </c>
      <c r="D68" s="3" t="n">
        <f t="shared" si="6"/>
        <v>2460198571.0815902</v>
      </c>
      <c r="E68" s="3" t="n">
        <f t="shared" si="7"/>
        <v>2374115033.23245</v>
      </c>
      <c r="F68" s="3" t="n">
        <f t="shared" si="8"/>
        <v>2240772265.4566002</v>
      </c>
      <c r="G68" s="27" t="n">
        <f t="shared" si="9"/>
        <v>-3.4990483638601133E-2</v>
      </c>
      <c r="H68" s="27" t="n">
        <f t="shared" si="10"/>
        <v>0.42063103961311676</v>
      </c>
      <c r="I68" s="27" t="n">
        <f t="shared" si="11"/>
        <v>0.94383474856553251</v>
      </c>
      <c r="J68" s="27" t="n">
        <f t="shared" si="12"/>
        <v>5.4771548260242999E-3</v>
      </c>
      <c r="K68" s="27" t="n">
        <f>AV68/SUM(AV41:AV$77)</f>
        <v>4.9113168575865267E-3</v>
      </c>
      <c r="L68" s="67"/>
      <c r="M68" s="82" t="s">
        <v>588</v>
      </c>
      <c r="N68" s="82"/>
      <c r="O68" s="3" t="n">
        <v>9069809648.8570595</v>
      </c>
      <c r="P68" s="3" t="n">
        <v>11266094474.208401</v>
      </c>
      <c r="Q68" s="3" t="n">
        <v>8204257829.6537704</v>
      </c>
      <c r="R68" s="3" t="n">
        <v>5854760360.2486897</v>
      </c>
      <c r="S68" s="3" t="n">
        <v>7478633387.28617</v>
      </c>
      <c r="T68" s="3" t="n">
        <v>9618461938.68433</v>
      </c>
      <c r="U68" s="3" t="n">
        <v>9100945054.1946602</v>
      </c>
      <c r="V68" s="3" t="n">
        <v>10191359574.3724</v>
      </c>
      <c r="W68" s="3" t="n">
        <v>10543888856.8946</v>
      </c>
      <c r="X68" s="3" t="n">
        <v>12594882380.0891</v>
      </c>
      <c r="Y68" s="3"/>
      <c r="Z68" s="3" t="n">
        <v>0</v>
      </c>
      <c r="AA68" s="3"/>
      <c r="AB68" s="3" t="n">
        <v>78650.402706139197</v>
      </c>
      <c r="AC68" s="3" t="n">
        <v>1335628.77350029</v>
      </c>
      <c r="AD68" s="3" t="n">
        <v>311256.255400325</v>
      </c>
      <c r="AE68" s="3" t="n">
        <v>540073.90261237696</v>
      </c>
      <c r="AF68" s="3" t="n">
        <v>321444.04851466703</v>
      </c>
      <c r="AG68" s="3" t="n">
        <v>4625463.0552281002</v>
      </c>
      <c r="AH68" s="3" t="n">
        <v>71395653.131649196</v>
      </c>
      <c r="AI68" s="3" t="n">
        <v>4190230205.7150002</v>
      </c>
      <c r="AJ68" s="3" t="n">
        <v>2527296847.05199</v>
      </c>
      <c r="AK68" s="3" t="n">
        <v>1693208879.7370701</v>
      </c>
      <c r="AL68" s="3" t="n">
        <v>1343758410.9012401</v>
      </c>
      <c r="AM68" s="3" t="n">
        <v>1761952167.05773</v>
      </c>
      <c r="AN68" s="3" t="n">
        <v>1671169337.4509101</v>
      </c>
      <c r="AO68" s="3" t="n">
        <v>1976663244.44468</v>
      </c>
      <c r="AP68" s="3" t="n">
        <v>2455367162.96736</v>
      </c>
      <c r="AQ68" s="3" t="n">
        <v>2929681898.8899398</v>
      </c>
      <c r="AR68" s="3" t="n">
        <v>2730325001.5846801</v>
      </c>
      <c r="AS68" s="3" t="n">
        <v>3082715782.9903598</v>
      </c>
      <c r="AT68" s="3" t="n">
        <v>2460198571.0815902</v>
      </c>
      <c r="AU68" s="3" t="n">
        <v>2374115033.23245</v>
      </c>
      <c r="AV68" s="3" t="n">
        <v>2240772265.4566002</v>
      </c>
      <c r="AW68" s="3"/>
    </row>
    <row r="69">
      <c r="A69" s="65" t="str">
        <f t="shared" si="3"/>
        <v>Ships &amp; Submarines</v>
      </c>
      <c r="B69" s="66" t="str">
        <f t="shared" si="4"/>
        <v>Not Multi-Year</v>
      </c>
      <c r="C69" s="3" t="n">
        <f t="shared" si="5"/>
        <v>22940958920.9842</v>
      </c>
      <c r="D69" s="3" t="n">
        <f t="shared" si="6"/>
        <v>32292179611.213902</v>
      </c>
      <c r="E69" s="3" t="n">
        <f t="shared" si="7"/>
        <v>31958476175.690102</v>
      </c>
      <c r="F69" s="3" t="n">
        <f t="shared" si="8"/>
        <v>33560949773.3629</v>
      </c>
      <c r="G69" s="27" t="n">
        <f t="shared" si="9"/>
        <v>-1.0333877723382789E-2</v>
      </c>
      <c r="H69" s="27" t="n">
        <f t="shared" si="10"/>
        <v>0.39307499245193012</v>
      </c>
      <c r="I69" s="27" t="n">
        <f t="shared" si="11"/>
        <v>1.0501423656391902</v>
      </c>
      <c r="J69" s="27" t="n">
        <f t="shared" si="12"/>
        <v>7.3729166265266349E-2</v>
      </c>
      <c r="K69" s="27" t="n">
        <f>AV69/SUM(AV41:AV$77)</f>
        <v>7.3558772981753673E-2</v>
      </c>
      <c r="L69" s="67"/>
      <c r="M69" s="78" t="s">
        <v>589</v>
      </c>
      <c r="N69" s="78" t="s">
        <v>615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 t="n">
        <v>14029816529.697901</v>
      </c>
      <c r="Z69" s="3" t="n">
        <v>19693077994.1455</v>
      </c>
      <c r="AA69" s="3" t="n">
        <v>20286025886.832901</v>
      </c>
      <c r="AB69" s="3" t="n">
        <v>19606615458.3899</v>
      </c>
      <c r="AC69" s="3" t="n">
        <v>22719496478.720798</v>
      </c>
      <c r="AD69" s="3" t="n">
        <v>20824757419.595402</v>
      </c>
      <c r="AE69" s="3" t="n">
        <v>24343095620.097</v>
      </c>
      <c r="AF69" s="3" t="n">
        <v>24277298681.848202</v>
      </c>
      <c r="AG69" s="3" t="n">
        <v>26685281355.7328</v>
      </c>
      <c r="AH69" s="3" t="n">
        <v>25465454401.248001</v>
      </c>
      <c r="AI69" s="3" t="n">
        <v>19177140401.057598</v>
      </c>
      <c r="AJ69" s="3" t="n">
        <v>31675399289.088501</v>
      </c>
      <c r="AK69" s="3" t="n">
        <v>25728406328.107498</v>
      </c>
      <c r="AL69" s="3" t="n">
        <v>22758150479.381401</v>
      </c>
      <c r="AM69" s="3" t="n">
        <v>23779399846.1562</v>
      </c>
      <c r="AN69" s="3" t="n">
        <v>22940958920.9842</v>
      </c>
      <c r="AO69" s="3" t="n">
        <v>25919316968.314201</v>
      </c>
      <c r="AP69" s="3" t="n">
        <v>28868564130.045601</v>
      </c>
      <c r="AQ69" s="3" t="n">
        <v>32486710691.5765</v>
      </c>
      <c r="AR69" s="3" t="n">
        <v>33177715360.196098</v>
      </c>
      <c r="AS69" s="3" t="n">
        <v>40352386332.7043</v>
      </c>
      <c r="AT69" s="3" t="n">
        <v>32292179611.213902</v>
      </c>
      <c r="AU69" s="3" t="n">
        <v>31958476175.690102</v>
      </c>
      <c r="AV69" s="3" t="n">
        <v>33560949773.3629</v>
      </c>
      <c r="AW69" s="3"/>
    </row>
    <row r="70">
      <c r="A70" s="68" t="str">
        <f t="shared" si="3"/>
        <v>Ships &amp; Submarines</v>
      </c>
      <c r="B70" s="4" t="str">
        <f t="shared" si="4"/>
        <v>Multi-Year Contract</v>
      </c>
      <c r="C70" s="3" t="n">
        <f t="shared" si="5"/>
        <v>2022749776.43785</v>
      </c>
      <c r="D70" s="3" t="n">
        <f t="shared" si="6"/>
        <v>1931770254.1001101</v>
      </c>
      <c r="E70" s="3" t="n">
        <f t="shared" si="7"/>
        <v>2301755504.9064898</v>
      </c>
      <c r="F70" s="3" t="n">
        <f t="shared" si="8"/>
        <v>5343199818.6204996</v>
      </c>
      <c r="G70" s="27" t="n">
        <f t="shared" si="9"/>
        <v>0.19152652859267283</v>
      </c>
      <c r="H70" s="27" t="n">
        <f t="shared" si="10"/>
        <v>0.13793388174783594</v>
      </c>
      <c r="I70" s="27" t="n">
        <f t="shared" si="11"/>
        <v>2.3213585488253541</v>
      </c>
      <c r="J70" s="27" t="n">
        <f t="shared" si="12"/>
        <v>5.3102192166575692E-3</v>
      </c>
      <c r="K70" s="27" t="n">
        <f>AV70/SUM(AV41:AV$77)</f>
        <v>1.171120677776543E-2</v>
      </c>
      <c r="L70" s="67"/>
      <c r="M70" s="1" t="s">
        <v>589</v>
      </c>
      <c r="N70" s="1" t="s">
        <v>616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 t="n">
        <v>1698942072.7213299</v>
      </c>
      <c r="Z70" s="3" t="n">
        <v>667231689.74621904</v>
      </c>
      <c r="AA70" s="3" t="n">
        <v>229541392.802605</v>
      </c>
      <c r="AB70" s="3" t="n">
        <v>486241383.12682599</v>
      </c>
      <c r="AC70" s="3" t="n">
        <v>253193877.89496499</v>
      </c>
      <c r="AD70" s="3" t="n">
        <v>264367639.007765</v>
      </c>
      <c r="AE70" s="3" t="n">
        <v>125002327.63675299</v>
      </c>
      <c r="AF70" s="3" t="n">
        <v>150089414.36369601</v>
      </c>
      <c r="AG70" s="3" t="n">
        <v>156376649.404194</v>
      </c>
      <c r="AH70" s="3" t="n">
        <v>3982384804.1890302</v>
      </c>
      <c r="AI70" s="3" t="n">
        <v>3740017137.8402801</v>
      </c>
      <c r="AJ70" s="3" t="n">
        <v>4790852418.3098497</v>
      </c>
      <c r="AK70" s="3" t="n">
        <v>3969606632.14502</v>
      </c>
      <c r="AL70" s="3" t="n">
        <v>5419853706.4537096</v>
      </c>
      <c r="AM70" s="3" t="n">
        <v>4333921620.5272903</v>
      </c>
      <c r="AN70" s="3" t="n">
        <v>2022749776.43785</v>
      </c>
      <c r="AO70" s="3" t="n">
        <v>2856207823.6553502</v>
      </c>
      <c r="AP70" s="3" t="n">
        <v>2595727620.3014898</v>
      </c>
      <c r="AQ70" s="3" t="n">
        <v>2650964612.30969</v>
      </c>
      <c r="AR70" s="3" t="n">
        <v>3886121215.5710201</v>
      </c>
      <c r="AS70" s="3" t="n">
        <v>4550327597.13167</v>
      </c>
      <c r="AT70" s="3" t="n">
        <v>1931770254.1001101</v>
      </c>
      <c r="AU70" s="3" t="n">
        <v>2301755504.9064898</v>
      </c>
      <c r="AV70" s="3" t="n">
        <v>5343199818.6204996</v>
      </c>
      <c r="AW70" s="3"/>
    </row>
    <row r="71">
      <c r="A71" s="75" t="str">
        <f t="shared" si="3"/>
        <v>Ships &amp; Submarines</v>
      </c>
      <c r="B71" s="76" t="n">
        <f t="shared" si="4"/>
        <v>0</v>
      </c>
      <c r="C71" s="3" t="n">
        <f t="shared" si="5"/>
        <v>1917770730.4059999</v>
      </c>
      <c r="D71" s="3" t="n">
        <f t="shared" si="6"/>
        <v>1575600990.50541</v>
      </c>
      <c r="E71" s="3" t="n">
        <f t="shared" si="7"/>
        <v>1706764968.4498</v>
      </c>
      <c r="F71" s="3" t="n">
        <f t="shared" si="8"/>
        <v>1176812391.9735999</v>
      </c>
      <c r="G71" s="27" t="n">
        <f t="shared" si="9"/>
        <v>8.3246950677732245E-2</v>
      </c>
      <c r="H71" s="27" t="n">
        <f t="shared" si="10"/>
        <v>-0.1100265837885267</v>
      </c>
      <c r="I71" s="27" t="n">
        <f t="shared" si="11"/>
        <v>0.68949879668696323</v>
      </c>
      <c r="J71" s="27" t="n">
        <f t="shared" si="12"/>
        <v>3.9375581439733669E-3</v>
      </c>
      <c r="K71" s="27" t="n">
        <f>AV71/SUM(AV41:AV$77)</f>
        <v>2.5793333075456201E-3</v>
      </c>
      <c r="L71" s="67"/>
      <c r="M71" s="82" t="s">
        <v>589</v>
      </c>
      <c r="N71" s="82"/>
      <c r="O71" s="3" t="n">
        <v>22090610970.442902</v>
      </c>
      <c r="P71" s="3" t="n">
        <v>18995974493.6362</v>
      </c>
      <c r="Q71" s="3" t="n">
        <v>16754101708.8253</v>
      </c>
      <c r="R71" s="3" t="n">
        <v>18088307988.644001</v>
      </c>
      <c r="S71" s="3" t="n">
        <v>13764359577.6929</v>
      </c>
      <c r="T71" s="3" t="n">
        <v>17610689302.8955</v>
      </c>
      <c r="U71" s="3" t="n">
        <v>14268884308.667801</v>
      </c>
      <c r="V71" s="3" t="n">
        <v>14672538942.621401</v>
      </c>
      <c r="W71" s="3" t="n">
        <v>16278142636.946501</v>
      </c>
      <c r="X71" s="3" t="n">
        <v>14278623872.163601</v>
      </c>
      <c r="Y71" s="3"/>
      <c r="Z71" s="3"/>
      <c r="AA71" s="3"/>
      <c r="AB71" s="3"/>
      <c r="AC71" s="3" t="n">
        <v>90762.380376700996</v>
      </c>
      <c r="AD71" s="3" t="n">
        <v>38174.0993192643</v>
      </c>
      <c r="AE71" s="3" t="n">
        <v>25296.872756012701</v>
      </c>
      <c r="AF71" s="3" t="n">
        <v>28327.729713427099</v>
      </c>
      <c r="AG71" s="3" t="n">
        <v>1939292.5513807</v>
      </c>
      <c r="AH71" s="3" t="n">
        <v>74074441.659049004</v>
      </c>
      <c r="AI71" s="3" t="n">
        <v>985640029.96508098</v>
      </c>
      <c r="AJ71" s="3" t="n">
        <v>1415271534.3884599</v>
      </c>
      <c r="AK71" s="3" t="n">
        <v>1522249504.59586</v>
      </c>
      <c r="AL71" s="3" t="n">
        <v>1628913012.4450901</v>
      </c>
      <c r="AM71" s="3" t="n">
        <v>2008659725.3452799</v>
      </c>
      <c r="AN71" s="3" t="n">
        <v>1917770730.4059999</v>
      </c>
      <c r="AO71" s="3" t="n">
        <v>1825389562.6974699</v>
      </c>
      <c r="AP71" s="3" t="n">
        <v>1763806059.2626901</v>
      </c>
      <c r="AQ71" s="3" t="n">
        <v>2258094248.31883</v>
      </c>
      <c r="AR71" s="3" t="n">
        <v>1999826373.2788501</v>
      </c>
      <c r="AS71" s="3" t="n">
        <v>1490895103.1533301</v>
      </c>
      <c r="AT71" s="3" t="n">
        <v>1575600990.50541</v>
      </c>
      <c r="AU71" s="3" t="n">
        <v>1706764968.4498</v>
      </c>
      <c r="AV71" s="3" t="n">
        <v>1176812391.9735999</v>
      </c>
      <c r="AW71" s="3"/>
    </row>
    <row r="72">
      <c r="A72" s="65" t="str">
        <f t="shared" si="3"/>
        <v>Space Systems</v>
      </c>
      <c r="B72" s="66" t="str">
        <f t="shared" si="4"/>
        <v>Not Multi-Year</v>
      </c>
      <c r="C72" s="3" t="n">
        <f t="shared" si="5"/>
        <v>7311026374.0454302</v>
      </c>
      <c r="D72" s="3" t="n">
        <f t="shared" si="6"/>
        <v>3973024257.29143</v>
      </c>
      <c r="E72" s="3" t="n">
        <f t="shared" si="7"/>
        <v>4769784821.65306</v>
      </c>
      <c r="F72" s="3" t="n">
        <f t="shared" si="8"/>
        <v>5025451538.9715004</v>
      </c>
      <c r="G72" s="27" t="n">
        <f t="shared" si="9"/>
        <v>0.20054258740036324</v>
      </c>
      <c r="H72" s="27" t="n">
        <f t="shared" si="10"/>
        <v>-0.34759025920271958</v>
      </c>
      <c r="I72" s="27" t="n">
        <f t="shared" si="11"/>
        <v>1.0536013105156878</v>
      </c>
      <c r="J72" s="27" t="n">
        <f t="shared" si="12"/>
        <v>1.1004037120915963E-2</v>
      </c>
      <c r="K72" s="27" t="n">
        <f>AV72/SUM(AV41:AV$77)</f>
        <v>1.1014767203620998E-2</v>
      </c>
      <c r="L72" s="67"/>
      <c r="M72" s="78" t="s">
        <v>590</v>
      </c>
      <c r="N72" s="78" t="s">
        <v>615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 t="n">
        <v>5350758182.2166796</v>
      </c>
      <c r="Z72" s="3" t="n">
        <v>6813302852.7645702</v>
      </c>
      <c r="AA72" s="3" t="n">
        <v>7261784219.3333597</v>
      </c>
      <c r="AB72" s="3" t="n">
        <v>8386638909.2741899</v>
      </c>
      <c r="AC72" s="3" t="n">
        <v>9710946898.2707901</v>
      </c>
      <c r="AD72" s="3" t="n">
        <v>9796685806.1822395</v>
      </c>
      <c r="AE72" s="3" t="n">
        <v>11653358946.5798</v>
      </c>
      <c r="AF72" s="3" t="n">
        <v>11617955357.759899</v>
      </c>
      <c r="AG72" s="3" t="n">
        <v>13248156910.466499</v>
      </c>
      <c r="AH72" s="3" t="n">
        <v>14162004767.027399</v>
      </c>
      <c r="AI72" s="3" t="n">
        <v>11983297502.0378</v>
      </c>
      <c r="AJ72" s="3" t="n">
        <v>13008660848.8734</v>
      </c>
      <c r="AK72" s="3" t="n">
        <v>11440019151.6497</v>
      </c>
      <c r="AL72" s="3" t="n">
        <v>9638259353.92449</v>
      </c>
      <c r="AM72" s="3" t="n">
        <v>9818042915.0319805</v>
      </c>
      <c r="AN72" s="3" t="n">
        <v>7311026374.0454302</v>
      </c>
      <c r="AO72" s="3" t="n">
        <v>7292140324.8750401</v>
      </c>
      <c r="AP72" s="3" t="n">
        <v>7233282612.5748997</v>
      </c>
      <c r="AQ72" s="3" t="n">
        <v>7016909571.9998703</v>
      </c>
      <c r="AR72" s="3" t="n">
        <v>8184757971.3136396</v>
      </c>
      <c r="AS72" s="3" t="n">
        <v>8239113043.8775196</v>
      </c>
      <c r="AT72" s="3" t="n">
        <v>3973024257.29143</v>
      </c>
      <c r="AU72" s="3" t="n">
        <v>4769784821.65306</v>
      </c>
      <c r="AV72" s="3" t="n">
        <v>5025451538.9715004</v>
      </c>
      <c r="AW72" s="3"/>
    </row>
    <row r="73">
      <c r="A73" s="68" t="str">
        <f t="shared" si="3"/>
        <v>Space Systems</v>
      </c>
      <c r="B73" s="4" t="str">
        <f t="shared" si="4"/>
        <v>Multi-Year Contract</v>
      </c>
      <c r="C73" s="3" t="n">
        <f t="shared" si="5"/>
        <v>128760602.731185</v>
      </c>
      <c r="D73" s="3" t="n">
        <f t="shared" si="6"/>
        <v>92717804.897584498</v>
      </c>
      <c r="E73" s="3" t="n">
        <f t="shared" si="7"/>
        <v>106530961.41211</v>
      </c>
      <c r="F73" s="3" t="n">
        <f t="shared" si="8"/>
        <v>96650466.970599994</v>
      </c>
      <c r="G73" s="27" t="n">
        <f t="shared" si="9"/>
        <v>0.14898062491647024</v>
      </c>
      <c r="H73" s="27" t="n">
        <f t="shared" si="10"/>
        <v>-0.17264319091053093</v>
      </c>
      <c r="I73" s="27" t="n">
        <f t="shared" si="11"/>
        <v>0.90725236766344597</v>
      </c>
      <c r="J73" s="27" t="n">
        <f t="shared" si="12"/>
        <v>2.4577013381904544E-4</v>
      </c>
      <c r="K73" s="27" t="n">
        <f>AV73/SUM(AV41:AV$77)</f>
        <v>2.1183815733706086E-4</v>
      </c>
      <c r="L73" s="67"/>
      <c r="M73" s="1" t="s">
        <v>590</v>
      </c>
      <c r="N73" s="1" t="s">
        <v>616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 t="n">
        <v>5539683.3369279699</v>
      </c>
      <c r="AA73" s="3"/>
      <c r="AB73" s="3"/>
      <c r="AC73" s="3" t="n">
        <v>6825742.0832172399</v>
      </c>
      <c r="AD73" s="3"/>
      <c r="AE73" s="3"/>
      <c r="AF73" s="3" t="n">
        <v>6314582.8452137904</v>
      </c>
      <c r="AG73" s="3" t="n">
        <v>35852222.515770301</v>
      </c>
      <c r="AH73" s="3" t="n">
        <v>86097755.416080505</v>
      </c>
      <c r="AI73" s="3" t="n">
        <v>340123073.33000898</v>
      </c>
      <c r="AJ73" s="3" t="n">
        <v>690048328.86036503</v>
      </c>
      <c r="AK73" s="3" t="n">
        <v>1539310026.4160399</v>
      </c>
      <c r="AL73" s="3" t="n">
        <v>42919830.006834403</v>
      </c>
      <c r="AM73" s="3" t="n">
        <v>31864603.093712199</v>
      </c>
      <c r="AN73" s="3" t="n">
        <v>128760602.731185</v>
      </c>
      <c r="AO73" s="3" t="n">
        <v>129737430.05934601</v>
      </c>
      <c r="AP73" s="3" t="n">
        <v>104426431.698331</v>
      </c>
      <c r="AQ73" s="3" t="n">
        <v>70540909.669819295</v>
      </c>
      <c r="AR73" s="3" t="n">
        <v>235407372.41841501</v>
      </c>
      <c r="AS73" s="3" t="n">
        <v>238596052.90225601</v>
      </c>
      <c r="AT73" s="3" t="n">
        <v>92717804.897584498</v>
      </c>
      <c r="AU73" s="3" t="n">
        <v>106530961.41211</v>
      </c>
      <c r="AV73" s="3" t="n">
        <v>96650466.970599994</v>
      </c>
      <c r="AW73" s="3"/>
    </row>
    <row r="74">
      <c r="A74" s="75" t="str">
        <f t="shared" si="3"/>
        <v>Space Systems</v>
      </c>
      <c r="B74" s="76" t="n">
        <f t="shared" si="4"/>
        <v>0</v>
      </c>
      <c r="C74" s="3" t="n">
        <f t="shared" si="5"/>
        <v>44068841.494114503</v>
      </c>
      <c r="D74" s="3" t="n">
        <f t="shared" si="6"/>
        <v>1859473.9710776799</v>
      </c>
      <c r="E74" s="3" t="n">
        <f t="shared" si="7"/>
        <v>5150671.7791419001</v>
      </c>
      <c r="F74" s="3" t="n">
        <f t="shared" si="8"/>
        <v>9018123.4049999993</v>
      </c>
      <c r="G74" s="27" t="n">
        <f t="shared" si="9"/>
        <v>1.7699617522243498</v>
      </c>
      <c r="H74" s="27" t="n">
        <f t="shared" si="10"/>
        <v>-0.88312214243640186</v>
      </c>
      <c r="I74" s="27" t="n">
        <f t="shared" si="11"/>
        <v>1.750863536193412</v>
      </c>
      <c r="J74" s="27" t="n">
        <f t="shared" si="12"/>
        <v>1.1882754793892113E-5</v>
      </c>
      <c r="K74" s="27" t="n">
        <f>AV74/SUM(AV41:AV$77)</f>
        <v>1.9765891512293863E-5</v>
      </c>
      <c r="L74" s="67"/>
      <c r="M74" s="82" t="s">
        <v>590</v>
      </c>
      <c r="N74" s="82"/>
      <c r="O74" s="3" t="n">
        <v>10567510130.931</v>
      </c>
      <c r="P74" s="3" t="n">
        <v>9057983393.7753201</v>
      </c>
      <c r="Q74" s="3" t="n">
        <v>6247770935.7579603</v>
      </c>
      <c r="R74" s="3" t="n">
        <v>7187332872.4316797</v>
      </c>
      <c r="S74" s="3" t="n">
        <v>6901021014.8655796</v>
      </c>
      <c r="T74" s="3" t="n">
        <v>6291954815.5742197</v>
      </c>
      <c r="U74" s="3" t="n">
        <v>5281950174.4206305</v>
      </c>
      <c r="V74" s="3" t="n">
        <v>5594330707.8607798</v>
      </c>
      <c r="W74" s="3" t="n">
        <v>6170358306.87992</v>
      </c>
      <c r="X74" s="3" t="n">
        <v>6024110971.8959703</v>
      </c>
      <c r="Y74" s="3"/>
      <c r="Z74" s="3"/>
      <c r="AA74" s="3"/>
      <c r="AB74" s="3"/>
      <c r="AC74" s="3"/>
      <c r="AD74" s="3"/>
      <c r="AE74" s="3" t="n">
        <v>78048.569865064594</v>
      </c>
      <c r="AF74" s="3" t="n">
        <v>0</v>
      </c>
      <c r="AG74" s="3" t="n">
        <v>8681.10340283808</v>
      </c>
      <c r="AH74" s="3" t="n">
        <v>4660614.0192390503</v>
      </c>
      <c r="AI74" s="3" t="n">
        <v>48781465.374967702</v>
      </c>
      <c r="AJ74" s="3" t="n">
        <v>43375404.081523903</v>
      </c>
      <c r="AK74" s="3" t="n">
        <v>60444442.206698298</v>
      </c>
      <c r="AL74" s="3" t="n">
        <v>81108748.872749597</v>
      </c>
      <c r="AM74" s="3" t="n">
        <v>73215923.215087697</v>
      </c>
      <c r="AN74" s="3" t="n">
        <v>44068841.494114503</v>
      </c>
      <c r="AO74" s="3" t="n">
        <v>51188952.645506799</v>
      </c>
      <c r="AP74" s="3" t="n">
        <v>31923929.028834</v>
      </c>
      <c r="AQ74" s="3" t="n">
        <v>13801966.377049699</v>
      </c>
      <c r="AR74" s="3" t="n">
        <v>37055967.461013302</v>
      </c>
      <c r="AS74" s="3" t="n">
        <v>8673963.8708355092</v>
      </c>
      <c r="AT74" s="3" t="n">
        <v>1859473.9710776799</v>
      </c>
      <c r="AU74" s="3" t="n">
        <v>5150671.7791419001</v>
      </c>
      <c r="AV74" s="3" t="n">
        <v>9018123.4049999993</v>
      </c>
      <c r="AW74" s="3"/>
    </row>
    <row r="75">
      <c r="A75" s="65" t="str">
        <f t="shared" si="3"/>
        <v>Unlabeled</v>
      </c>
      <c r="B75" s="66" t="str">
        <f t="shared" si="4"/>
        <v>Not Multi-Year</v>
      </c>
      <c r="C75" s="3" t="n">
        <f t="shared" si="5"/>
        <v>0</v>
      </c>
      <c r="D75" s="3" t="n">
        <f t="shared" si="6"/>
        <v>421053.108340354</v>
      </c>
      <c r="E75" s="3" t="n">
        <f t="shared" si="7"/>
        <v>62577.476227962899</v>
      </c>
      <c r="F75" s="3" t="n">
        <f t="shared" si="8"/>
        <v>30637.560600000001</v>
      </c>
      <c r="G75" s="27" t="n">
        <f t="shared" si="9"/>
        <v>-0.85137866224376846</v>
      </c>
      <c r="H75" s="27" t="e">
        <f t="shared" si="10"/>
        <v>#DIV/0!</v>
      </c>
      <c r="I75" s="27" t="n">
        <f t="shared" si="11"/>
        <v>0.48959405918498083</v>
      </c>
      <c r="J75" s="27" t="n">
        <f t="shared" si="12"/>
        <v>1.4436812080489007E-7</v>
      </c>
      <c r="K75" s="27" t="n">
        <f>AV75/SUM(AV41:AV$77)</f>
        <v>6.7151298759692349E-8</v>
      </c>
      <c r="L75" s="67"/>
      <c r="M75" s="78" t="s">
        <v>591</v>
      </c>
      <c r="N75" s="78" t="s">
        <v>615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 t="n">
        <v>49452293.813569598</v>
      </c>
      <c r="Z75" s="3" t="n">
        <v>15843052.929171201</v>
      </c>
      <c r="AA75" s="3" t="n">
        <v>134821636.29844901</v>
      </c>
      <c r="AB75" s="3" t="n">
        <v>119967911.594207</v>
      </c>
      <c r="AC75" s="3" t="n">
        <v>10934521.682951899</v>
      </c>
      <c r="AD75" s="3" t="n">
        <v>5711674.5606167903</v>
      </c>
      <c r="AE75" s="3" t="n">
        <v>159658855.74992001</v>
      </c>
      <c r="AF75" s="3" t="n">
        <v>25551712.538747199</v>
      </c>
      <c r="AG75" s="3" t="n">
        <v>647942.20632815897</v>
      </c>
      <c r="AH75" s="3" t="n">
        <v>1353970.82348517</v>
      </c>
      <c r="AI75" s="3" t="n">
        <v>-320199.70720051299</v>
      </c>
      <c r="AJ75" s="3" t="n">
        <v>-139337.83614175601</v>
      </c>
      <c r="AK75" s="3" t="n">
        <v>-7077.2030090142298</v>
      </c>
      <c r="AL75" s="3" t="n">
        <v>-117424.54404759999</v>
      </c>
      <c r="AM75" s="3" t="n">
        <v>567671.01078138105</v>
      </c>
      <c r="AN75" s="3" t="n">
        <v>0</v>
      </c>
      <c r="AO75" s="3" t="n">
        <v>4443615.1319987997</v>
      </c>
      <c r="AP75" s="3" t="n">
        <v>-299.071500057452</v>
      </c>
      <c r="AQ75" s="3" t="n">
        <v>0</v>
      </c>
      <c r="AR75" s="3" t="n">
        <v>546254.74952813599</v>
      </c>
      <c r="AS75" s="3" t="n">
        <v>0</v>
      </c>
      <c r="AT75" s="3" t="n">
        <v>421053.108340354</v>
      </c>
      <c r="AU75" s="3" t="n">
        <v>62577.476227962899</v>
      </c>
      <c r="AV75" s="3" t="n">
        <v>30637.560600000001</v>
      </c>
      <c r="AW75" s="3"/>
    </row>
    <row r="76">
      <c r="A76" s="68" t="str">
        <f t="shared" si="3"/>
        <v>Unlabeled</v>
      </c>
      <c r="B76" s="4" t="str">
        <f t="shared" si="4"/>
        <v>Multi-Year Contract</v>
      </c>
      <c r="C76" s="3" t="n">
        <f t="shared" si="5"/>
        <v>0</v>
      </c>
      <c r="D76" s="3" t="n">
        <f t="shared" si="6"/>
        <v>0</v>
      </c>
      <c r="E76" s="3" t="n">
        <f t="shared" si="7"/>
        <v>0</v>
      </c>
      <c r="F76" s="3" t="n">
        <f t="shared" si="8"/>
        <v>0</v>
      </c>
      <c r="G76" s="27" t="e">
        <f t="shared" si="9"/>
        <v>#DIV/0!</v>
      </c>
      <c r="H76" s="27" t="e">
        <f t="shared" si="10"/>
        <v>#DIV/0!</v>
      </c>
      <c r="I76" s="27" t="e">
        <f t="shared" si="11"/>
        <v>#DIV/0!</v>
      </c>
      <c r="J76" s="27" t="n">
        <f t="shared" si="12"/>
        <v>0</v>
      </c>
      <c r="K76" s="27" t="n">
        <f>AV76/SUM(AV41:AV$77)</f>
        <v>0</v>
      </c>
      <c r="L76" s="67"/>
      <c r="M76" s="1" t="s">
        <v>591</v>
      </c>
      <c r="N76" s="1" t="s">
        <v>616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 t="n">
        <v>0</v>
      </c>
      <c r="Z76" s="3"/>
      <c r="AA76" s="3" t="n">
        <v>459601.46837185399</v>
      </c>
      <c r="AB76" s="3"/>
      <c r="AC76" s="3"/>
      <c r="AD76" s="3"/>
      <c r="AE76" s="3"/>
      <c r="AF76" s="3"/>
      <c r="AG76" s="3" t="n">
        <v>-137465.71634022801</v>
      </c>
      <c r="AH76" s="3"/>
      <c r="AI76" s="3"/>
      <c r="AJ76" s="3"/>
      <c r="AK76" s="3"/>
      <c r="AL76" s="3"/>
      <c r="AM76" s="3"/>
      <c r="AN76" s="3"/>
      <c r="AO76" s="3"/>
      <c r="AP76" s="3" t="n">
        <v>24414.0000046899</v>
      </c>
      <c r="AQ76" s="3" t="n">
        <v>-278246.13339752302</v>
      </c>
      <c r="AR76" s="3"/>
      <c r="AS76" s="3" t="n">
        <v>0</v>
      </c>
      <c r="AT76" s="3"/>
      <c r="AU76" s="3"/>
      <c r="AV76" s="3"/>
      <c r="AW76" s="3"/>
    </row>
    <row r="77">
      <c r="A77" s="75" t="str">
        <f t="shared" si="3"/>
        <v>Unlabeled</v>
      </c>
      <c r="B77" s="76" t="n">
        <f t="shared" si="4"/>
        <v>0</v>
      </c>
      <c r="C77" s="3" t="n">
        <f t="shared" si="5"/>
        <v>37536.900368380397</v>
      </c>
      <c r="D77" s="3" t="n">
        <f t="shared" si="6"/>
        <v>11188.817598517</v>
      </c>
      <c r="E77" s="3" t="n">
        <f t="shared" si="7"/>
        <v>963216.022693404</v>
      </c>
      <c r="F77" s="3" t="n">
        <f t="shared" si="8"/>
        <v>2440814.9855</v>
      </c>
      <c r="G77" s="27" t="n">
        <f t="shared" si="9"/>
        <v>85.087382711562981</v>
      </c>
      <c r="H77" s="27" t="n">
        <f t="shared" si="10"/>
        <v>24.660510410837734</v>
      </c>
      <c r="I77" s="27" t="n">
        <f t="shared" si="11"/>
        <v>2.5340265610146755</v>
      </c>
      <c r="J77" s="27" t="n">
        <f t="shared" si="12"/>
        <v>2.222168350459439E-6</v>
      </c>
      <c r="K77" s="27" t="n">
        <f>AV77/SUM(AV41:AV$77)</f>
        <v>5.3497697955902081E-6</v>
      </c>
      <c r="L77" s="67"/>
      <c r="M77" s="82" t="s">
        <v>591</v>
      </c>
      <c r="N77" s="82"/>
      <c r="O77" s="3"/>
      <c r="P77" s="3"/>
      <c r="Q77" s="3"/>
      <c r="R77" s="3"/>
      <c r="S77" s="3"/>
      <c r="T77" s="3"/>
      <c r="U77" s="3"/>
      <c r="V77" s="3"/>
      <c r="W77" s="3"/>
      <c r="X77" s="3"/>
      <c r="Y77" s="3" t="n">
        <v>147956.53971094699</v>
      </c>
      <c r="Z77" s="3" t="n">
        <v>283964.77631333203</v>
      </c>
      <c r="AA77" s="3" t="n">
        <v>579975.51308764901</v>
      </c>
      <c r="AB77" s="3" t="n">
        <v>121760.900734853</v>
      </c>
      <c r="AC77" s="3" t="n">
        <v>20662.286041215499</v>
      </c>
      <c r="AD77" s="3"/>
      <c r="AE77" s="3" t="n">
        <v>0</v>
      </c>
      <c r="AF77" s="3"/>
      <c r="AG77" s="3"/>
      <c r="AH77" s="3"/>
      <c r="AI77" s="3" t="n">
        <v>-25428.890487925401</v>
      </c>
      <c r="AJ77" s="3" t="n">
        <v>-48577.775212546403</v>
      </c>
      <c r="AK77" s="3" t="n">
        <v>-1412.6516024309401</v>
      </c>
      <c r="AL77" s="3" t="n">
        <v>-10944.129657756799</v>
      </c>
      <c r="AM77" s="3"/>
      <c r="AN77" s="3" t="n">
        <v>37536.900368380397</v>
      </c>
      <c r="AO77" s="3" t="n">
        <v>2157.6747629728702</v>
      </c>
      <c r="AP77" s="3" t="n">
        <v>1633115.93671372</v>
      </c>
      <c r="AQ77" s="3" t="n">
        <v>24128.243579743801</v>
      </c>
      <c r="AR77" s="3" t="n">
        <v>0</v>
      </c>
      <c r="AS77" s="3" t="n">
        <v>11573.907270493801</v>
      </c>
      <c r="AT77" s="3" t="n">
        <v>11188.817598517</v>
      </c>
      <c r="AU77" s="3" t="n">
        <v>963216.022693404</v>
      </c>
      <c r="AV77" s="3" t="n">
        <v>2440814.9855</v>
      </c>
      <c r="AW77" s="3"/>
    </row>
    <row r="78">
      <c r="A78" t="str">
        <f t="shared" si="3"/>
        <v>Grand Total</v>
      </c>
      <c r="B78" t="str">
        <f t="shared" si="4"/>
        <v>NA</v>
      </c>
      <c r="C78" s="3" t="n">
        <f t="shared" si="5"/>
        <v>343120101981.0351</v>
      </c>
      <c r="D78" s="3" t="n">
        <f t="shared" si="6"/>
        <v>433793896470.26556</v>
      </c>
      <c r="E78" s="3" t="n">
        <f t="shared" si="7"/>
        <v>433457718221.14948</v>
      </c>
      <c r="F78" s="3" t="n">
        <f t="shared" si="8"/>
        <v>0</v>
      </c>
      <c r="G78" s="27" t="n">
        <f t="shared" si="9"/>
        <v>-7.7497228949396924E-4</v>
      </c>
      <c r="H78" s="27" t="n">
        <f t="shared" si="10"/>
        <v>0.26328278558598561</v>
      </c>
      <c r="I78" s="27" t="n">
        <f t="shared" si="11"/>
        <v>0</v>
      </c>
      <c r="J78" s="27" t="n">
        <f>SUM(J$41:J$77)</f>
        <v>0.99999999999999978</v>
      </c>
      <c r="K78" s="27" t="n">
        <f>SUM(K$41:K$77)</f>
        <v>1</v>
      </c>
      <c r="M78" s="1" t="s">
        <v>239</v>
      </c>
      <c r="N78" s="1" t="s">
        <v>240</v>
      </c>
      <c r="O78" s="3" t="n">
        <f t="shared" ref="O78:AU78" si="13">SUM(O42:O77)</f>
        <v>248917998790.87418</v>
      </c>
      <c r="P78" s="3" t="n">
        <f t="shared" si="13"/>
        <v>271885202720.12933</v>
      </c>
      <c r="Q78" s="3" t="n">
        <f t="shared" si="13"/>
        <v>240412560734.93881</v>
      </c>
      <c r="R78" s="3" t="n">
        <f t="shared" si="13"/>
        <v>231031479111.98718</v>
      </c>
      <c r="S78" s="3" t="n">
        <f t="shared" si="13"/>
        <v>218250472650.08505</v>
      </c>
      <c r="T78" s="3" t="n">
        <f t="shared" si="13"/>
        <v>212677633977.60312</v>
      </c>
      <c r="U78" s="3" t="n">
        <f t="shared" si="13"/>
        <v>212071611328.83371</v>
      </c>
      <c r="V78" s="3" t="n">
        <f t="shared" si="13"/>
        <v>204034317412.97949</v>
      </c>
      <c r="W78" s="3" t="n">
        <f t="shared" si="13"/>
        <v>203216983313.48434</v>
      </c>
      <c r="X78" s="3" t="n">
        <f t="shared" si="13"/>
        <v>209688280565.39954</v>
      </c>
      <c r="Y78" s="3" t="n">
        <f t="shared" si="13"/>
        <v>222214954426.99106</v>
      </c>
      <c r="Z78" s="3" t="n">
        <f t="shared" si="13"/>
        <v>236349380888.81039</v>
      </c>
      <c r="AA78" s="3" t="n">
        <f t="shared" si="13"/>
        <v>274407867640.78378</v>
      </c>
      <c r="AB78" s="3" t="n">
        <f t="shared" si="13"/>
        <v>335392180164.50775</v>
      </c>
      <c r="AC78" s="3" t="n">
        <f t="shared" si="13"/>
        <v>355631268362.08221</v>
      </c>
      <c r="AD78" s="3" t="n">
        <f t="shared" si="13"/>
        <v>399036148831.48181</v>
      </c>
      <c r="AE78" s="3" t="n">
        <f t="shared" si="13"/>
        <v>429398334912.12756</v>
      </c>
      <c r="AF78" s="3" t="n">
        <f t="shared" si="13"/>
        <v>464599981527.66296</v>
      </c>
      <c r="AG78" s="3" t="n">
        <f t="shared" si="13"/>
        <v>524270033515.51611</v>
      </c>
      <c r="AH78" s="3" t="n">
        <f t="shared" si="13"/>
        <v>504769356284.26007</v>
      </c>
      <c r="AI78" s="3" t="n">
        <f t="shared" si="13"/>
        <v>493692493831.53418</v>
      </c>
      <c r="AJ78" s="3" t="n">
        <f t="shared" si="13"/>
        <v>491807672354.49597</v>
      </c>
      <c r="AK78" s="3" t="n">
        <f t="shared" si="13"/>
        <v>468926656259.62933</v>
      </c>
      <c r="AL78" s="3" t="n">
        <f t="shared" si="13"/>
        <v>396767292987.88416</v>
      </c>
      <c r="AM78" s="3" t="n">
        <f t="shared" si="13"/>
        <v>358333524060.39661</v>
      </c>
      <c r="AN78" s="3" t="n">
        <f t="shared" si="13"/>
        <v>343120101981.0351</v>
      </c>
      <c r="AO78" s="3" t="n">
        <f t="shared" si="13"/>
        <v>370560495520.13202</v>
      </c>
      <c r="AP78" s="3" t="n">
        <f t="shared" si="13"/>
        <v>392888492296.06451</v>
      </c>
      <c r="AQ78" s="3" t="n">
        <f t="shared" si="13"/>
        <v>428510970525.68427</v>
      </c>
      <c r="AR78" s="3" t="n">
        <f t="shared" si="13"/>
        <v>450215201276.75867</v>
      </c>
      <c r="AS78" s="3" t="n">
        <f t="shared" si="13"/>
        <v>489284203900.49603</v>
      </c>
      <c r="AT78" s="3" t="n">
        <f t="shared" si="13"/>
        <v>433793896470.26556</v>
      </c>
      <c r="AU78" s="3" t="n">
        <f t="shared" si="13"/>
        <v>433457718221.14948</v>
      </c>
      <c r="AV78" s="3"/>
      <c r="AW78" s="3"/>
    </row>
    <row r="79">
      <c r="C79" s="3"/>
      <c r="D79" s="3"/>
      <c r="E79" s="3"/>
      <c r="F79" s="3"/>
      <c r="G79" s="27"/>
      <c r="H79" s="27"/>
      <c r="I79" s="27"/>
      <c r="J79" s="27"/>
      <c r="K79" s="27"/>
      <c r="M79" s="1"/>
      <c r="N79" s="1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</row>
    <row r="80">
      <c r="C80" s="3"/>
      <c r="D80" s="3"/>
      <c r="E80" s="3"/>
      <c r="F80" s="3"/>
      <c r="G80" s="27"/>
      <c r="H80" s="27"/>
      <c r="I80" s="27"/>
      <c r="J80" s="27"/>
      <c r="K80" s="27"/>
      <c r="M80" s="1"/>
      <c r="N80" s="1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</row>
    <row r="81">
      <c r="C81" s="3"/>
      <c r="D81" s="3"/>
      <c r="E81" s="3"/>
      <c r="F81" s="3"/>
      <c r="G81" s="27"/>
      <c r="H81" s="27"/>
      <c r="I81" s="27"/>
      <c r="J81" s="27"/>
      <c r="K81" s="27"/>
      <c r="M81" s="1" t="str">
        <f>M1</f>
        <v>PlatformPortfolio</v>
      </c>
      <c r="N81" s="1" t="str">
        <f t="shared" ref="N81:N117" si="14">N1</f>
        <v>multiyearcontracttext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 t="str">
        <f>Y41</f>
        <v>2000</v>
      </c>
      <c r="Z81" s="3" t="str">
        <f t="shared" ref="Z81:AV81" si="15">Z41</f>
        <v>2001</v>
      </c>
      <c r="AA81" s="3" t="str">
        <f t="shared" si="15"/>
        <v>2002</v>
      </c>
      <c r="AB81" s="3" t="str">
        <f t="shared" si="15"/>
        <v>2003</v>
      </c>
      <c r="AC81" s="3" t="str">
        <f t="shared" si="15"/>
        <v>2004</v>
      </c>
      <c r="AD81" s="3" t="str">
        <f t="shared" si="15"/>
        <v>2005</v>
      </c>
      <c r="AE81" s="3" t="str">
        <f t="shared" si="15"/>
        <v>2006</v>
      </c>
      <c r="AF81" s="3" t="str">
        <f t="shared" si="15"/>
        <v>2007</v>
      </c>
      <c r="AG81" s="3" t="str">
        <f t="shared" si="15"/>
        <v>2008</v>
      </c>
      <c r="AH81" s="3" t="str">
        <f t="shared" si="15"/>
        <v>2009</v>
      </c>
      <c r="AI81" s="3" t="str">
        <f t="shared" si="15"/>
        <v>2010</v>
      </c>
      <c r="AJ81" s="3" t="str">
        <f t="shared" si="15"/>
        <v>2011</v>
      </c>
      <c r="AK81" s="3" t="str">
        <f t="shared" si="15"/>
        <v>2012</v>
      </c>
      <c r="AL81" s="3" t="str">
        <f t="shared" si="15"/>
        <v>2013</v>
      </c>
      <c r="AM81" s="3" t="str">
        <f t="shared" si="15"/>
        <v>2014</v>
      </c>
      <c r="AN81" s="3" t="str">
        <f t="shared" si="15"/>
        <v>2015</v>
      </c>
      <c r="AO81" s="3" t="str">
        <f t="shared" si="15"/>
        <v>2016</v>
      </c>
      <c r="AP81" s="3" t="str">
        <f t="shared" si="15"/>
        <v>2017</v>
      </c>
      <c r="AQ81" s="3" t="str">
        <f t="shared" si="15"/>
        <v>2018</v>
      </c>
      <c r="AR81" s="3" t="str">
        <f t="shared" si="15"/>
        <v>2019</v>
      </c>
      <c r="AS81" s="3" t="str">
        <f t="shared" si="15"/>
        <v>2020</v>
      </c>
      <c r="AT81" s="3" t="str">
        <f t="shared" si="15"/>
        <v>2021</v>
      </c>
      <c r="AU81" s="3" t="str">
        <f t="shared" si="15"/>
        <v>2022</v>
      </c>
      <c r="AV81" s="3" t="str">
        <f t="shared" si="15"/>
        <v>2023</v>
      </c>
      <c r="AW81" s="3"/>
    </row>
    <row r="82">
      <c r="C82" s="3"/>
      <c r="D82" s="3"/>
      <c r="E82" s="3"/>
      <c r="F82" s="3"/>
      <c r="G82" s="27"/>
      <c r="H82" s="27"/>
      <c r="I82" s="27"/>
      <c r="J82" s="27"/>
      <c r="K82" s="27"/>
      <c r="M82" s="1" t="str">
        <f t="shared" ref="M82" si="16">M2</f>
        <v>Aircraft</v>
      </c>
      <c r="N82" s="1" t="str">
        <f t="shared" si="14"/>
        <v>Not Multi-Year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26" t="n">
        <f>Y42/SUMIFS(Y$42:Y$77,$M$42:$M$77,$M82)</f>
        <v>0.99815106871987813</v>
      </c>
      <c r="Z82" s="26" t="n">
        <f t="shared" ref="Z82:AV82" si="17">Z42/SUMIFS(Z$42:Z$77,$M$42:$M$77,$M82)</f>
        <v>0.99867322750977483</v>
      </c>
      <c r="AA82" s="26" t="n">
        <f t="shared" si="17"/>
        <v>0.98383458657039924</v>
      </c>
      <c r="AB82" s="26" t="n">
        <f t="shared" si="17"/>
        <v>0.95101380792683843</v>
      </c>
      <c r="AC82" s="26" t="n">
        <f t="shared" si="17"/>
        <v>0.92621311264609996</v>
      </c>
      <c r="AD82" s="26" t="n">
        <f t="shared" si="17"/>
        <v>0.86108829882070748</v>
      </c>
      <c r="AE82" s="26" t="n">
        <f t="shared" si="17"/>
        <v>0.87980093338202614</v>
      </c>
      <c r="AF82" s="26" t="n">
        <f t="shared" si="17"/>
        <v>0.91937714864611797</v>
      </c>
      <c r="AG82" s="26" t="n">
        <f t="shared" si="17"/>
        <v>0.86635406387280101</v>
      </c>
      <c r="AH82" s="26" t="n">
        <f t="shared" si="17"/>
        <v>0.92023549728898946</v>
      </c>
      <c r="AI82" s="26" t="n">
        <f t="shared" si="17"/>
        <v>0.91115214848989867</v>
      </c>
      <c r="AJ82" s="26" t="n">
        <f t="shared" si="17"/>
        <v>0.89515053468183037</v>
      </c>
      <c r="AK82" s="26" t="n">
        <f t="shared" si="17"/>
        <v>0.83728162046735011</v>
      </c>
      <c r="AL82" s="26" t="n">
        <f t="shared" si="17"/>
        <v>0.82663793885295556</v>
      </c>
      <c r="AM82" s="26" t="n">
        <f t="shared" si="17"/>
        <v>0.83480154023629405</v>
      </c>
      <c r="AN82" s="26" t="n">
        <f t="shared" si="17"/>
        <v>0.82843275316325315</v>
      </c>
      <c r="AO82" s="26" t="n">
        <f t="shared" si="17"/>
        <v>0.8441229381082338</v>
      </c>
      <c r="AP82" s="26" t="n">
        <f t="shared" si="17"/>
        <v>0.84252717426397772</v>
      </c>
      <c r="AQ82" s="26" t="n">
        <f t="shared" si="17"/>
        <v>0.79451598987334093</v>
      </c>
      <c r="AR82" s="26" t="n">
        <f t="shared" si="17"/>
        <v>0.79841854931180978</v>
      </c>
      <c r="AS82" s="26" t="n">
        <f t="shared" si="17"/>
        <v>0.86396201283687379</v>
      </c>
      <c r="AT82" s="26" t="n">
        <f t="shared" si="17"/>
        <v>0.79279761235440249</v>
      </c>
      <c r="AU82" s="26" t="n">
        <f t="shared" si="17"/>
        <v>0.78463285853641274</v>
      </c>
      <c r="AV82" s="26" t="n">
        <f t="shared" si="17"/>
        <v>0.81641258222194191</v>
      </c>
      <c r="AW82" s="3"/>
    </row>
    <row r="83">
      <c r="A83" s="80" t="s">
        <v>50</v>
      </c>
      <c r="B83" s="1" t="s">
        <v>86</v>
      </c>
      <c r="K83" s="59"/>
      <c r="L83" s="59"/>
      <c r="M83" s="80" t="str">
        <f t="shared" ref="M83" si="18">M3</f>
        <v>Aircraft</v>
      </c>
      <c r="N83" s="1" t="str">
        <f t="shared" si="14"/>
        <v>Multi-Year Contract</v>
      </c>
      <c r="O83" s="3" t="n">
        <v>0</v>
      </c>
      <c r="P83" s="3" t="n">
        <v>0</v>
      </c>
      <c r="Q83" s="3" t="n">
        <v>0.02</v>
      </c>
      <c r="R83" s="3" t="n">
        <v>0.05</v>
      </c>
      <c r="S83" s="3" t="n">
        <v>7.0000000000000007E-2</v>
      </c>
      <c r="T83" s="3" t="n">
        <v>0.14000000000000001</v>
      </c>
      <c r="U83" s="3" t="n">
        <v>0.12</v>
      </c>
      <c r="V83" s="3" t="n">
        <v>0.08</v>
      </c>
      <c r="W83" s="3" t="n">
        <v>0.13</v>
      </c>
      <c r="X83" s="3" t="n">
        <v>7.0000000000000007E-2</v>
      </c>
      <c r="Y83" s="26" t="n">
        <f t="shared" ref="Y83:AV83" si="19">Y43/SUMIFS(Y$42:Y$77,$M$42:$M$77,$M83)</f>
        <v>1.8489312801218529E-3</v>
      </c>
      <c r="Z83" s="26" t="n">
        <f t="shared" si="19"/>
        <v>1.3267724902252869E-3</v>
      </c>
      <c r="AA83" s="26" t="n">
        <f t="shared" si="19"/>
        <v>1.616400562258772E-2</v>
      </c>
      <c r="AB83" s="26" t="n">
        <f t="shared" si="19"/>
        <v>4.8985439757293359E-2</v>
      </c>
      <c r="AC83" s="26" t="n">
        <f t="shared" si="19"/>
        <v>7.3786097014586924E-2</v>
      </c>
      <c r="AD83" s="26" t="n">
        <f t="shared" si="19"/>
        <v>0.13891077832815374</v>
      </c>
      <c r="AE83" s="26" t="n">
        <f t="shared" si="19"/>
        <v>0.12016864899568278</v>
      </c>
      <c r="AF83" s="26" t="n">
        <f t="shared" si="19"/>
        <v>8.0610845752258922E-2</v>
      </c>
      <c r="AG83" s="26" t="n">
        <f t="shared" si="19"/>
        <v>0.13358399694053763</v>
      </c>
      <c r="AH83" s="26" t="n">
        <f t="shared" si="19"/>
        <v>7.2993832447784776E-2</v>
      </c>
      <c r="AI83" s="26" t="n">
        <f t="shared" si="19"/>
        <v>6.2060255356734616E-2</v>
      </c>
      <c r="AJ83" s="26" t="n">
        <f t="shared" si="19"/>
        <v>6.1392315231550573E-2</v>
      </c>
      <c r="AK83" s="26" t="n">
        <f t="shared" si="19"/>
        <v>9.7591343708480022E-2</v>
      </c>
      <c r="AL83" s="26" t="n">
        <f t="shared" si="19"/>
        <v>9.0789915720731404E-2</v>
      </c>
      <c r="AM83" s="26" t="n">
        <f t="shared" si="19"/>
        <v>6.6405787458587315E-2</v>
      </c>
      <c r="AN83" s="26" t="n">
        <f t="shared" si="19"/>
        <v>6.3080797995880275E-2</v>
      </c>
      <c r="AO83" s="26" t="n">
        <f t="shared" si="19"/>
        <v>6.6138056187716246E-2</v>
      </c>
      <c r="AP83" s="26" t="n">
        <f t="shared" si="19"/>
        <v>5.8896781046666534E-2</v>
      </c>
      <c r="AQ83" s="26" t="n">
        <f t="shared" si="19"/>
        <v>7.0975016691577852E-2</v>
      </c>
      <c r="AR83" s="26" t="n">
        <f t="shared" si="19"/>
        <v>8.7829427424187367E-2</v>
      </c>
      <c r="AS83" s="26" t="n">
        <f t="shared" si="19"/>
        <v>5.8327965374801283E-2</v>
      </c>
      <c r="AT83" s="26" t="n">
        <f t="shared" si="19"/>
        <v>7.8657684372222078E-2</v>
      </c>
      <c r="AU83" s="26" t="n">
        <f t="shared" si="19"/>
        <v>7.9083013606652638E-2</v>
      </c>
      <c r="AV83" s="62" t="n">
        <f t="shared" si="19"/>
        <v>8.2606253747635375E-2</v>
      </c>
    </row>
    <row r="84">
      <c r="A84" s="81" t="s">
        <v>50</v>
      </c>
      <c r="B84" s="82" t="n">
        <v>0</v>
      </c>
      <c r="M84" s="81" t="str">
        <f t="shared" ref="M84" si="20">M4</f>
        <v>Aircraft</v>
      </c>
      <c r="N84" s="82" t="n">
        <f t="shared" si="14"/>
        <v>0</v>
      </c>
      <c r="O84" s="83" t="n">
        <v>0</v>
      </c>
      <c r="P84" s="83" t="n">
        <v>0</v>
      </c>
      <c r="Q84" s="83" t="n">
        <v>0</v>
      </c>
      <c r="R84" s="83" t="n">
        <v>0</v>
      </c>
      <c r="S84" s="83" t="n">
        <v>0</v>
      </c>
      <c r="T84" s="83" t="n">
        <v>0</v>
      </c>
      <c r="U84" s="83" t="n">
        <v>0</v>
      </c>
      <c r="V84" s="83" t="n">
        <v>0</v>
      </c>
      <c r="W84" s="83" t="n">
        <v>0</v>
      </c>
      <c r="X84" s="83" t="n">
        <v>0.01</v>
      </c>
      <c r="Y84" s="85" t="n">
        <f t="shared" ref="Y84:AV84" si="21">Y44/SUMIFS(Y$42:Y$77,$M$42:$M$77,$M84)</f>
        <v>0</v>
      </c>
      <c r="Z84" s="85" t="n">
        <f t="shared" si="21"/>
        <v>0</v>
      </c>
      <c r="AA84" s="85" t="n">
        <f t="shared" si="21"/>
        <v>1.4078070129963184E-6</v>
      </c>
      <c r="AB84" s="85" t="n">
        <f t="shared" si="21"/>
        <v>7.5231586824076726E-7</v>
      </c>
      <c r="AC84" s="85" t="n">
        <f t="shared" si="21"/>
        <v>7.9033931324487624E-7</v>
      </c>
      <c r="AD84" s="85" t="n">
        <f t="shared" si="21"/>
        <v>9.2285113878704849E-7</v>
      </c>
      <c r="AE84" s="85" t="n">
        <f t="shared" si="21"/>
        <v>3.0417622291063748E-5</v>
      </c>
      <c r="AF84" s="85" t="n">
        <f t="shared" si="21"/>
        <v>1.2005601623038574E-5</v>
      </c>
      <c r="AG84" s="85" t="n">
        <f t="shared" si="21"/>
        <v>6.1939186661358588E-5</v>
      </c>
      <c r="AH84" s="85" t="n">
        <f t="shared" si="21"/>
        <v>6.7706702632258243E-3</v>
      </c>
      <c r="AI84" s="85" t="n">
        <f t="shared" si="21"/>
        <v>2.6787596153366622E-2</v>
      </c>
      <c r="AJ84" s="85" t="n">
        <f t="shared" si="21"/>
        <v>4.3457150086619024E-2</v>
      </c>
      <c r="AK84" s="85" t="n">
        <f t="shared" si="21"/>
        <v>6.5127035824169899E-2</v>
      </c>
      <c r="AL84" s="85" t="n">
        <f t="shared" si="21"/>
        <v>8.257214542631304E-2</v>
      </c>
      <c r="AM84" s="85" t="n">
        <f t="shared" si="21"/>
        <v>9.8792672305118637E-2</v>
      </c>
      <c r="AN84" s="85" t="n">
        <f t="shared" si="21"/>
        <v>0.10848644884086657</v>
      </c>
      <c r="AO84" s="85" t="n">
        <f t="shared" si="21"/>
        <v>8.9739005704049829E-2</v>
      </c>
      <c r="AP84" s="85" t="n">
        <f t="shared" si="21"/>
        <v>9.8576044689355685E-2</v>
      </c>
      <c r="AQ84" s="85" t="n">
        <f t="shared" si="21"/>
        <v>0.1345089934350813</v>
      </c>
      <c r="AR84" s="85" t="n">
        <f t="shared" si="21"/>
        <v>0.1137520232640027</v>
      </c>
      <c r="AS84" s="85" t="n">
        <f t="shared" si="21"/>
        <v>7.7710021788324937E-2</v>
      </c>
      <c r="AT84" s="85" t="n">
        <f t="shared" si="21"/>
        <v>0.12854470327337533</v>
      </c>
      <c r="AU84" s="85" t="n">
        <f t="shared" si="21"/>
        <v>0.13628412785693458</v>
      </c>
      <c r="AV84" s="63" t="n">
        <f t="shared" si="21"/>
        <v>0.10098116403042276</v>
      </c>
    </row>
    <row r="85">
      <c r="A85" s="77" t="s">
        <v>51</v>
      </c>
      <c r="B85" s="78" t="s">
        <v>85</v>
      </c>
      <c r="M85" s="77" t="str">
        <f t="shared" ref="M85" si="22">M5</f>
        <v>Electronics, Comms, &amp; Sensors</v>
      </c>
      <c r="N85" s="78" t="str">
        <f t="shared" si="14"/>
        <v>Not Multi-Year</v>
      </c>
      <c r="O85" s="79" t="n">
        <v>1</v>
      </c>
      <c r="P85" s="79" t="n">
        <v>0.99</v>
      </c>
      <c r="Q85" s="79" t="n">
        <v>0.98</v>
      </c>
      <c r="R85" s="79" t="n">
        <v>0.97</v>
      </c>
      <c r="S85" s="79" t="n">
        <v>0.96</v>
      </c>
      <c r="T85" s="79" t="n">
        <v>0.98</v>
      </c>
      <c r="U85" s="79" t="n">
        <v>0.96</v>
      </c>
      <c r="V85" s="79" t="n">
        <v>1</v>
      </c>
      <c r="W85" s="79" t="n">
        <v>1</v>
      </c>
      <c r="X85" s="79" t="n">
        <v>0.98</v>
      </c>
      <c r="Y85" s="84" t="n">
        <f t="shared" ref="Y85:AV85" si="23">Y45/SUMIFS(Y$42:Y$77,$M$42:$M$77,$M85)</f>
        <v>0.99663787787397939</v>
      </c>
      <c r="Z85" s="84" t="n">
        <f t="shared" si="23"/>
        <v>0.99356811838471815</v>
      </c>
      <c r="AA85" s="84" t="n">
        <f t="shared" si="23"/>
        <v>0.98384977639703453</v>
      </c>
      <c r="AB85" s="84" t="n">
        <f t="shared" si="23"/>
        <v>0.97461503528889348</v>
      </c>
      <c r="AC85" s="84" t="n">
        <f t="shared" si="23"/>
        <v>0.95639779333028929</v>
      </c>
      <c r="AD85" s="84" t="n">
        <f t="shared" si="23"/>
        <v>0.97738588856917552</v>
      </c>
      <c r="AE85" s="84" t="n">
        <f t="shared" si="23"/>
        <v>0.9708032735807447</v>
      </c>
      <c r="AF85" s="84" t="n">
        <f t="shared" si="23"/>
        <v>0.99541979400633041</v>
      </c>
      <c r="AG85" s="84" t="n">
        <f t="shared" si="23"/>
        <v>0.9953945215479908</v>
      </c>
      <c r="AH85" s="84" t="n">
        <f t="shared" si="23"/>
        <v>0.97684923362284748</v>
      </c>
      <c r="AI85" s="84" t="n">
        <f t="shared" si="23"/>
        <v>0.91986140749821166</v>
      </c>
      <c r="AJ85" s="84" t="n">
        <f t="shared" si="23"/>
        <v>0.89867719388726608</v>
      </c>
      <c r="AK85" s="84" t="n">
        <f t="shared" si="23"/>
        <v>0.881384517605449</v>
      </c>
      <c r="AL85" s="84" t="n">
        <f t="shared" si="23"/>
        <v>0.86287973296930087</v>
      </c>
      <c r="AM85" s="84" t="n">
        <f t="shared" si="23"/>
        <v>0.84728545512027209</v>
      </c>
      <c r="AN85" s="84" t="n">
        <f t="shared" si="23"/>
        <v>0.82878954297853902</v>
      </c>
      <c r="AO85" s="84" t="n">
        <f t="shared" si="23"/>
        <v>0.8003220964503942</v>
      </c>
      <c r="AP85" s="84" t="n">
        <f t="shared" si="23"/>
        <v>0.78484966974445003</v>
      </c>
      <c r="AQ85" s="84" t="n">
        <f t="shared" si="23"/>
        <v>0.78489680833845576</v>
      </c>
      <c r="AR85" s="84" t="n">
        <f t="shared" si="23"/>
        <v>0.77631022152359119</v>
      </c>
      <c r="AS85" s="84" t="n">
        <f t="shared" si="23"/>
        <v>0.75277196099967492</v>
      </c>
      <c r="AT85" s="84" t="n">
        <f t="shared" si="23"/>
        <v>0.7255639715557054</v>
      </c>
      <c r="AU85" s="84" t="n">
        <f t="shared" si="23"/>
        <v>0.729466175096258</v>
      </c>
      <c r="AV85" s="64" t="n">
        <f t="shared" si="23"/>
        <v>0.68910347217298773</v>
      </c>
    </row>
    <row r="86">
      <c r="A86" s="80" t="s">
        <v>51</v>
      </c>
      <c r="B86" s="1" t="s">
        <v>86</v>
      </c>
      <c r="M86" s="80" t="str">
        <f t="shared" ref="M86" si="24">M6</f>
        <v>Electronics, Comms, &amp; Sensors</v>
      </c>
      <c r="N86" s="1" t="str">
        <f t="shared" si="14"/>
        <v>Multi-Year Contract</v>
      </c>
      <c r="O86" s="3" t="n">
        <v>0</v>
      </c>
      <c r="P86" s="3" t="n">
        <v>0.01</v>
      </c>
      <c r="Q86" s="3" t="n">
        <v>0.02</v>
      </c>
      <c r="R86" s="3" t="n">
        <v>0.02</v>
      </c>
      <c r="S86" s="3" t="n">
        <v>0.04</v>
      </c>
      <c r="T86" s="3" t="n">
        <v>0.02</v>
      </c>
      <c r="U86" s="3" t="n">
        <v>0.03</v>
      </c>
      <c r="V86" s="3" t="n">
        <v>0</v>
      </c>
      <c r="W86" s="3" t="n">
        <v>0</v>
      </c>
      <c r="X86" s="3" t="n">
        <v>0.01</v>
      </c>
      <c r="Y86" s="26" t="n">
        <f t="shared" ref="Y86:AV86" si="25">Y46/SUMIFS(Y$42:Y$77,$M$42:$M$77,$M86)</f>
        <v>3.3586277917216838E-3</v>
      </c>
      <c r="Z86" s="26" t="n">
        <f t="shared" si="25"/>
        <v>6.4276557896329354E-3</v>
      </c>
      <c r="AA86" s="26" t="n">
        <f t="shared" si="25"/>
        <v>1.5215990966689817E-2</v>
      </c>
      <c r="AB86" s="26" t="n">
        <f t="shared" si="25"/>
        <v>1.7311821894107779E-2</v>
      </c>
      <c r="AC86" s="26" t="n">
        <f t="shared" si="25"/>
        <v>3.5286640586639238E-2</v>
      </c>
      <c r="AD86" s="26" t="n">
        <f t="shared" si="25"/>
        <v>2.2602540190695308E-2</v>
      </c>
      <c r="AE86" s="26" t="n">
        <f t="shared" si="25"/>
        <v>2.7439015199595077E-2</v>
      </c>
      <c r="AF86" s="26" t="n">
        <f t="shared" si="25"/>
        <v>4.5197263642804426E-3</v>
      </c>
      <c r="AG86" s="26" t="n">
        <f t="shared" si="25"/>
        <v>4.1072532315602241E-3</v>
      </c>
      <c r="AH86" s="26" t="n">
        <f t="shared" si="25"/>
        <v>7.475449000034491E-3</v>
      </c>
      <c r="AI86" s="26" t="n">
        <f t="shared" si="25"/>
        <v>7.400565244261627E-3</v>
      </c>
      <c r="AJ86" s="26" t="n">
        <f t="shared" si="25"/>
        <v>1.2909622125992478E-2</v>
      </c>
      <c r="AK86" s="26" t="n">
        <f t="shared" si="25"/>
        <v>1.3723551634541864E-2</v>
      </c>
      <c r="AL86" s="26" t="n">
        <f t="shared" si="25"/>
        <v>2.2511380710252854E-2</v>
      </c>
      <c r="AM86" s="26" t="n">
        <f t="shared" si="25"/>
        <v>1.9546230471298113E-2</v>
      </c>
      <c r="AN86" s="26" t="n">
        <f t="shared" si="25"/>
        <v>1.9908238075260102E-2</v>
      </c>
      <c r="AO86" s="26" t="n">
        <f t="shared" si="25"/>
        <v>2.7504731680407842E-2</v>
      </c>
      <c r="AP86" s="26" t="n">
        <f t="shared" si="25"/>
        <v>3.8039607111166357E-2</v>
      </c>
      <c r="AQ86" s="26" t="n">
        <f t="shared" si="25"/>
        <v>3.920346318866888E-2</v>
      </c>
      <c r="AR86" s="26" t="n">
        <f t="shared" si="25"/>
        <v>3.6762062815900713E-2</v>
      </c>
      <c r="AS86" s="26" t="n">
        <f t="shared" si="25"/>
        <v>2.9856205904112781E-2</v>
      </c>
      <c r="AT86" s="26" t="n">
        <f t="shared" si="25"/>
        <v>3.9102793572161634E-2</v>
      </c>
      <c r="AU86" s="26" t="n">
        <f t="shared" si="25"/>
        <v>3.039848987534545E-2</v>
      </c>
      <c r="AV86" s="62" t="n">
        <f t="shared" si="25"/>
        <v>5.0760374449881414E-2</v>
      </c>
    </row>
    <row r="87">
      <c r="A87" s="81" t="s">
        <v>51</v>
      </c>
      <c r="B87" s="82" t="n">
        <v>0</v>
      </c>
      <c r="M87" s="81" t="str">
        <f t="shared" ref="M87" si="26">M7</f>
        <v>Electronics, Comms, &amp; Sensors</v>
      </c>
      <c r="N87" s="82" t="n">
        <f t="shared" si="14"/>
        <v>0</v>
      </c>
      <c r="O87" s="83" t="n">
        <v>0</v>
      </c>
      <c r="P87" s="83" t="n">
        <v>0</v>
      </c>
      <c r="Q87" s="83" t="n">
        <v>0</v>
      </c>
      <c r="R87" s="83" t="n">
        <v>0.01</v>
      </c>
      <c r="S87" s="83" t="n">
        <v>0.01</v>
      </c>
      <c r="T87" s="83" t="n">
        <v>0</v>
      </c>
      <c r="U87" s="83" t="n">
        <v>0</v>
      </c>
      <c r="V87" s="83" t="n">
        <v>0</v>
      </c>
      <c r="W87" s="83" t="n">
        <v>0</v>
      </c>
      <c r="X87" s="83" t="n">
        <v>0.02</v>
      </c>
      <c r="Y87" s="85" t="n">
        <f t="shared" ref="Y87:AV87" si="27">Y47/SUMIFS(Y$42:Y$77,$M$42:$M$77,$M87)</f>
        <v>3.4943342990212022E-6</v>
      </c>
      <c r="Z87" s="85" t="n">
        <f t="shared" si="27"/>
        <v>4.225825649013697E-6</v>
      </c>
      <c r="AA87" s="85" t="n">
        <f t="shared" si="27"/>
        <v>9.3423263627566021E-4</v>
      </c>
      <c r="AB87" s="85" t="n">
        <f t="shared" si="27"/>
        <v>8.073142816998809E-3</v>
      </c>
      <c r="AC87" s="85" t="n">
        <f t="shared" si="27"/>
        <v>8.3155660830713345E-3</v>
      </c>
      <c r="AD87" s="85" t="n">
        <f t="shared" si="27"/>
        <v>1.1571240129192985E-5</v>
      </c>
      <c r="AE87" s="85" t="n">
        <f t="shared" si="27"/>
        <v>1.7577112196602563E-3</v>
      </c>
      <c r="AF87" s="85" t="n">
        <f t="shared" si="27"/>
        <v>6.0479629389177909E-5</v>
      </c>
      <c r="AG87" s="85" t="n">
        <f t="shared" si="27"/>
        <v>4.9822522044895633E-4</v>
      </c>
      <c r="AH87" s="85" t="n">
        <f t="shared" si="27"/>
        <v>1.5675317377118084E-2</v>
      </c>
      <c r="AI87" s="85" t="n">
        <f t="shared" si="27"/>
        <v>7.2738027257526885E-2</v>
      </c>
      <c r="AJ87" s="85" t="n">
        <f t="shared" si="27"/>
        <v>8.8413183986741445E-2</v>
      </c>
      <c r="AK87" s="85" t="n">
        <f t="shared" si="27"/>
        <v>0.10489193076000915</v>
      </c>
      <c r="AL87" s="85" t="n">
        <f t="shared" si="27"/>
        <v>0.11460888632044633</v>
      </c>
      <c r="AM87" s="85" t="n">
        <f t="shared" si="27"/>
        <v>0.13316831440842977</v>
      </c>
      <c r="AN87" s="85" t="n">
        <f t="shared" si="27"/>
        <v>0.15130221894620094</v>
      </c>
      <c r="AO87" s="85" t="n">
        <f t="shared" si="27"/>
        <v>0.17217317186919787</v>
      </c>
      <c r="AP87" s="85" t="n">
        <f t="shared" si="27"/>
        <v>0.17711072314438367</v>
      </c>
      <c r="AQ87" s="85" t="n">
        <f t="shared" si="27"/>
        <v>0.17589972847287533</v>
      </c>
      <c r="AR87" s="85" t="n">
        <f t="shared" si="27"/>
        <v>0.18692771566050814</v>
      </c>
      <c r="AS87" s="85" t="n">
        <f t="shared" si="27"/>
        <v>0.21737183309621233</v>
      </c>
      <c r="AT87" s="85" t="n">
        <f t="shared" si="27"/>
        <v>0.23533323487213303</v>
      </c>
      <c r="AU87" s="85" t="n">
        <f t="shared" si="27"/>
        <v>0.24013533502839654</v>
      </c>
      <c r="AV87" s="63" t="n">
        <f t="shared" si="27"/>
        <v>0.26013615337713092</v>
      </c>
    </row>
    <row r="88">
      <c r="A88" s="77" t="s">
        <v>52</v>
      </c>
      <c r="B88" s="78" t="s">
        <v>85</v>
      </c>
      <c r="M88" s="77" t="str">
        <f t="shared" ref="M88" si="28">M8</f>
        <v>Facilities and Construction</v>
      </c>
      <c r="N88" s="78" t="str">
        <f t="shared" si="14"/>
        <v>Not Multi-Year</v>
      </c>
      <c r="O88" s="79" t="n">
        <v>1</v>
      </c>
      <c r="P88" s="79" t="n">
        <v>1</v>
      </c>
      <c r="Q88" s="79" t="n">
        <v>1</v>
      </c>
      <c r="R88" s="79" t="n">
        <v>1</v>
      </c>
      <c r="S88" s="79" t="n">
        <v>0.99</v>
      </c>
      <c r="T88" s="79" t="n">
        <v>0.99</v>
      </c>
      <c r="U88" s="79" t="n">
        <v>1</v>
      </c>
      <c r="V88" s="79" t="n">
        <v>0.99</v>
      </c>
      <c r="W88" s="79" t="n">
        <v>0.99</v>
      </c>
      <c r="X88" s="79" t="n">
        <v>0.98</v>
      </c>
      <c r="Y88" s="84" t="n">
        <f t="shared" ref="Y88:AV88" si="29">Y48/SUMIFS(Y$42:Y$77,$M$42:$M$77,$M88)</f>
        <v>0.99648681473492184</v>
      </c>
      <c r="Z88" s="84" t="n">
        <f t="shared" si="29"/>
        <v>0.99767393008236993</v>
      </c>
      <c r="AA88" s="84" t="n">
        <f t="shared" si="29"/>
        <v>0.99815709546529885</v>
      </c>
      <c r="AB88" s="84" t="n">
        <f t="shared" si="29"/>
        <v>0.99825844662457164</v>
      </c>
      <c r="AC88" s="84" t="n">
        <f t="shared" si="29"/>
        <v>0.99341122424476458</v>
      </c>
      <c r="AD88" s="84" t="n">
        <f t="shared" si="29"/>
        <v>0.99041728893833092</v>
      </c>
      <c r="AE88" s="84" t="n">
        <f t="shared" si="29"/>
        <v>0.99538280884690278</v>
      </c>
      <c r="AF88" s="84" t="n">
        <f t="shared" si="29"/>
        <v>0.98973479803402631</v>
      </c>
      <c r="AG88" s="84" t="n">
        <f t="shared" si="29"/>
        <v>0.99079930012139972</v>
      </c>
      <c r="AH88" s="84" t="n">
        <f t="shared" si="29"/>
        <v>0.9688881116691217</v>
      </c>
      <c r="AI88" s="84" t="n">
        <f t="shared" si="29"/>
        <v>0.90135445625519228</v>
      </c>
      <c r="AJ88" s="84" t="n">
        <f t="shared" si="29"/>
        <v>0.88513803587822881</v>
      </c>
      <c r="AK88" s="84" t="n">
        <f t="shared" si="29"/>
        <v>0.89350868016352203</v>
      </c>
      <c r="AL88" s="84" t="n">
        <f t="shared" si="29"/>
        <v>0.89781615766061895</v>
      </c>
      <c r="AM88" s="84" t="n">
        <f t="shared" si="29"/>
        <v>0.89322839639545915</v>
      </c>
      <c r="AN88" s="84" t="n">
        <f t="shared" si="29"/>
        <v>0.90558838637383443</v>
      </c>
      <c r="AO88" s="84" t="n">
        <f t="shared" si="29"/>
        <v>0.91107822879092926</v>
      </c>
      <c r="AP88" s="84" t="n">
        <f t="shared" si="29"/>
        <v>0.91303084504722254</v>
      </c>
      <c r="AQ88" s="84" t="n">
        <f t="shared" si="29"/>
        <v>0.90158688058568093</v>
      </c>
      <c r="AR88" s="84" t="n">
        <f t="shared" si="29"/>
        <v>0.92381197322382891</v>
      </c>
      <c r="AS88" s="84" t="n">
        <f t="shared" si="29"/>
        <v>0.92443224672535973</v>
      </c>
      <c r="AT88" s="84" t="n">
        <f t="shared" si="29"/>
        <v>0.90700957087446499</v>
      </c>
      <c r="AU88" s="84" t="n">
        <f t="shared" si="29"/>
        <v>0.89646275702138689</v>
      </c>
      <c r="AV88" s="64" t="n">
        <f t="shared" si="29"/>
        <v>0.90438283047691492</v>
      </c>
    </row>
    <row r="89">
      <c r="A89" s="80" t="s">
        <v>52</v>
      </c>
      <c r="B89" s="1" t="s">
        <v>86</v>
      </c>
      <c r="M89" s="80" t="str">
        <f t="shared" ref="M89" si="30">M9</f>
        <v>Facilities and Construction</v>
      </c>
      <c r="N89" s="1" t="str">
        <f t="shared" si="14"/>
        <v>Multi-Year Contract</v>
      </c>
      <c r="O89" s="3" t="n">
        <v>0</v>
      </c>
      <c r="P89" s="3" t="n">
        <v>0</v>
      </c>
      <c r="Q89" s="3" t="n">
        <v>0</v>
      </c>
      <c r="R89" s="3" t="n">
        <v>0</v>
      </c>
      <c r="S89" s="3" t="n">
        <v>0</v>
      </c>
      <c r="T89" s="3" t="n">
        <v>0</v>
      </c>
      <c r="U89" s="3" t="n">
        <v>0</v>
      </c>
      <c r="V89" s="3" t="n">
        <v>0.01</v>
      </c>
      <c r="W89" s="3" t="n">
        <v>0.01</v>
      </c>
      <c r="X89" s="3" t="n">
        <v>0.01</v>
      </c>
      <c r="Y89" s="26" t="n">
        <f t="shared" ref="Y89:AV89" si="31">Y49/SUMIFS(Y$42:Y$77,$M$42:$M$77,$M89)</f>
        <v>3.5120546074117109E-3</v>
      </c>
      <c r="Z89" s="26" t="n">
        <f t="shared" si="31"/>
        <v>2.3257567332126521E-3</v>
      </c>
      <c r="AA89" s="26" t="n">
        <f t="shared" si="31"/>
        <v>1.8378449870950892E-3</v>
      </c>
      <c r="AB89" s="26" t="n">
        <f t="shared" si="31"/>
        <v>1.7354778639457908E-3</v>
      </c>
      <c r="AC89" s="26" t="n">
        <f t="shared" si="31"/>
        <v>4.1934477094900096E-3</v>
      </c>
      <c r="AD89" s="26" t="n">
        <f t="shared" si="31"/>
        <v>4.7935275730321188E-3</v>
      </c>
      <c r="AE89" s="26" t="n">
        <f t="shared" si="31"/>
        <v>4.4037150895813596E-3</v>
      </c>
      <c r="AF89" s="26" t="n">
        <f t="shared" si="31"/>
        <v>1.0141939552219936E-2</v>
      </c>
      <c r="AG89" s="26" t="n">
        <f t="shared" si="31"/>
        <v>8.871146844184578E-3</v>
      </c>
      <c r="AH89" s="26" t="n">
        <f t="shared" si="31"/>
        <v>9.6146981633080109E-3</v>
      </c>
      <c r="AI89" s="26" t="n">
        <f t="shared" si="31"/>
        <v>1.947714308025919E-2</v>
      </c>
      <c r="AJ89" s="26" t="n">
        <f t="shared" si="31"/>
        <v>2.592816676744614E-2</v>
      </c>
      <c r="AK89" s="26" t="n">
        <f t="shared" si="31"/>
        <v>2.6002150876168067E-2</v>
      </c>
      <c r="AL89" s="26" t="n">
        <f t="shared" si="31"/>
        <v>3.2424427781476958E-2</v>
      </c>
      <c r="AM89" s="26" t="n">
        <f t="shared" si="31"/>
        <v>3.6820882415278131E-2</v>
      </c>
      <c r="AN89" s="26" t="n">
        <f t="shared" si="31"/>
        <v>3.2129765092788774E-2</v>
      </c>
      <c r="AO89" s="26" t="n">
        <f t="shared" si="31"/>
        <v>2.5057409212638035E-2</v>
      </c>
      <c r="AP89" s="26" t="n">
        <f t="shared" si="31"/>
        <v>2.4352789887093364E-2</v>
      </c>
      <c r="AQ89" s="26" t="n">
        <f t="shared" si="31"/>
        <v>2.2320913873874654E-2</v>
      </c>
      <c r="AR89" s="26" t="n">
        <f t="shared" si="31"/>
        <v>2.3297073985570061E-2</v>
      </c>
      <c r="AS89" s="26" t="n">
        <f t="shared" si="31"/>
        <v>2.6607965275878692E-2</v>
      </c>
      <c r="AT89" s="26" t="n">
        <f t="shared" si="31"/>
        <v>3.7772151303417122E-2</v>
      </c>
      <c r="AU89" s="26" t="n">
        <f t="shared" si="31"/>
        <v>5.1621869661692805E-2</v>
      </c>
      <c r="AV89" s="62" t="n">
        <f t="shared" si="31"/>
        <v>3.6862639018384637E-2</v>
      </c>
    </row>
    <row r="90">
      <c r="A90" s="81" t="s">
        <v>52</v>
      </c>
      <c r="B90" s="82" t="n">
        <v>0</v>
      </c>
      <c r="M90" s="81" t="str">
        <f t="shared" ref="M90" si="32">M10</f>
        <v>Facilities and Construction</v>
      </c>
      <c r="N90" s="82" t="n">
        <f t="shared" si="14"/>
        <v>0</v>
      </c>
      <c r="O90" s="83" t="n">
        <v>0</v>
      </c>
      <c r="P90" s="83" t="n">
        <v>0</v>
      </c>
      <c r="Q90" s="83" t="n">
        <v>0</v>
      </c>
      <c r="R90" s="83" t="n">
        <v>0</v>
      </c>
      <c r="S90" s="83" t="n">
        <v>0</v>
      </c>
      <c r="T90" s="83" t="n">
        <v>0</v>
      </c>
      <c r="U90" s="83" t="n">
        <v>0</v>
      </c>
      <c r="V90" s="83" t="n">
        <v>0</v>
      </c>
      <c r="W90" s="83" t="n">
        <v>0</v>
      </c>
      <c r="X90" s="83" t="n">
        <v>0.02</v>
      </c>
      <c r="Y90" s="85" t="n">
        <f t="shared" ref="Y90:AV90" si="33">Y50/SUMIFS(Y$42:Y$77,$M$42:$M$77,$M90)</f>
        <v>1.1306576664378921E-6</v>
      </c>
      <c r="Z90" s="85" t="n">
        <f t="shared" si="33"/>
        <v>3.1318441743008583E-7</v>
      </c>
      <c r="AA90" s="85" t="n">
        <f t="shared" si="33"/>
        <v>5.0595476060108434E-6</v>
      </c>
      <c r="AB90" s="85" t="n">
        <f t="shared" si="33"/>
        <v>6.0755114826218048E-6</v>
      </c>
      <c r="AC90" s="85" t="n">
        <f t="shared" si="33"/>
        <v>2.3953280457454213E-3</v>
      </c>
      <c r="AD90" s="85" t="n">
        <f t="shared" si="33"/>
        <v>4.7891834886370152E-3</v>
      </c>
      <c r="AE90" s="85" t="n">
        <f t="shared" si="33"/>
        <v>2.1347606351591991E-4</v>
      </c>
      <c r="AF90" s="85" t="n">
        <f t="shared" si="33"/>
        <v>1.2326241375372078E-4</v>
      </c>
      <c r="AG90" s="85" t="n">
        <f t="shared" si="33"/>
        <v>3.2955303441576034E-4</v>
      </c>
      <c r="AH90" s="85" t="n">
        <f t="shared" si="33"/>
        <v>2.1497190167570186E-2</v>
      </c>
      <c r="AI90" s="85" t="n">
        <f t="shared" si="33"/>
        <v>7.916840066454861E-2</v>
      </c>
      <c r="AJ90" s="85" t="n">
        <f t="shared" si="33"/>
        <v>8.8933797354324981E-2</v>
      </c>
      <c r="AK90" s="85" t="n">
        <f t="shared" si="33"/>
        <v>8.0489168960309915E-2</v>
      </c>
      <c r="AL90" s="85" t="n">
        <f t="shared" si="33"/>
        <v>6.9759414557904062E-2</v>
      </c>
      <c r="AM90" s="85" t="n">
        <f t="shared" si="33"/>
        <v>6.9950721189262655E-2</v>
      </c>
      <c r="AN90" s="85" t="n">
        <f t="shared" si="33"/>
        <v>6.2281848533376774E-2</v>
      </c>
      <c r="AO90" s="85" t="n">
        <f t="shared" si="33"/>
        <v>6.3864361996432598E-2</v>
      </c>
      <c r="AP90" s="85" t="n">
        <f t="shared" si="33"/>
        <v>6.2616365065684076E-2</v>
      </c>
      <c r="AQ90" s="85" t="n">
        <f t="shared" si="33"/>
        <v>7.6092205540444463E-2</v>
      </c>
      <c r="AR90" s="85" t="n">
        <f t="shared" si="33"/>
        <v>5.2890952790601145E-2</v>
      </c>
      <c r="AS90" s="85" t="n">
        <f t="shared" si="33"/>
        <v>4.8959787998761571E-2</v>
      </c>
      <c r="AT90" s="85" t="n">
        <f t="shared" si="33"/>
        <v>5.521827782211796E-2</v>
      </c>
      <c r="AU90" s="85" t="n">
        <f t="shared" si="33"/>
        <v>5.1915373316920387E-2</v>
      </c>
      <c r="AV90" s="63" t="n">
        <f t="shared" si="33"/>
        <v>5.8754530504700468E-2</v>
      </c>
    </row>
    <row r="91">
      <c r="A91" s="77" t="s">
        <v>53</v>
      </c>
      <c r="B91" s="78" t="s">
        <v>85</v>
      </c>
      <c r="M91" s="77" t="str">
        <f t="shared" ref="M91" si="34">M11</f>
        <v>Land Vehicles</v>
      </c>
      <c r="N91" s="78" t="str">
        <f t="shared" si="14"/>
        <v>Not Multi-Year</v>
      </c>
      <c r="O91" s="79" t="n">
        <v>0.96</v>
      </c>
      <c r="P91" s="79" t="n">
        <v>0.83</v>
      </c>
      <c r="Q91" s="79" t="n">
        <v>0.87</v>
      </c>
      <c r="R91" s="79" t="n">
        <v>0.96</v>
      </c>
      <c r="S91" s="79" t="n">
        <v>0.94</v>
      </c>
      <c r="T91" s="79" t="n">
        <v>0.98</v>
      </c>
      <c r="U91" s="79" t="n">
        <v>0.98</v>
      </c>
      <c r="V91" s="79" t="n">
        <v>1</v>
      </c>
      <c r="W91" s="79" t="n">
        <v>1</v>
      </c>
      <c r="X91" s="79" t="n">
        <v>0.99</v>
      </c>
      <c r="Y91" s="84" t="n">
        <f t="shared" ref="Y91:AV91" si="35">Y51/SUMIFS(Y$42:Y$77,$M$42:$M$77,$M91)</f>
        <v>0.96088909853068205</v>
      </c>
      <c r="Z91" s="84" t="n">
        <f t="shared" si="35"/>
        <v>0.83162628922277237</v>
      </c>
      <c r="AA91" s="84" t="n">
        <f t="shared" si="35"/>
        <v>0.87134446515294761</v>
      </c>
      <c r="AB91" s="84" t="n">
        <f t="shared" si="35"/>
        <v>0.96258961884361904</v>
      </c>
      <c r="AC91" s="84" t="n">
        <f t="shared" si="35"/>
        <v>0.93502033995360101</v>
      </c>
      <c r="AD91" s="84" t="n">
        <f t="shared" si="35"/>
        <v>0.9773572828594681</v>
      </c>
      <c r="AE91" s="84" t="n">
        <f t="shared" si="35"/>
        <v>0.975774467057829</v>
      </c>
      <c r="AF91" s="84" t="n">
        <f t="shared" si="35"/>
        <v>0.99889600414182578</v>
      </c>
      <c r="AG91" s="84" t="n">
        <f t="shared" si="35"/>
        <v>0.9956468720126429</v>
      </c>
      <c r="AH91" s="84" t="n">
        <f t="shared" si="35"/>
        <v>0.99018559993775368</v>
      </c>
      <c r="AI91" s="84" t="n">
        <f t="shared" si="35"/>
        <v>0.96238724685551813</v>
      </c>
      <c r="AJ91" s="84" t="n">
        <f t="shared" si="35"/>
        <v>0.90561057705755021</v>
      </c>
      <c r="AK91" s="84" t="n">
        <f t="shared" si="35"/>
        <v>0.86154042395377362</v>
      </c>
      <c r="AL91" s="84" t="n">
        <f t="shared" si="35"/>
        <v>0.90655316877162562</v>
      </c>
      <c r="AM91" s="84" t="n">
        <f t="shared" si="35"/>
        <v>0.82966261047652246</v>
      </c>
      <c r="AN91" s="84" t="n">
        <f t="shared" si="35"/>
        <v>0.77507986833181952</v>
      </c>
      <c r="AO91" s="84" t="n">
        <f t="shared" si="35"/>
        <v>0.7719004397648872</v>
      </c>
      <c r="AP91" s="84" t="n">
        <f t="shared" si="35"/>
        <v>0.77896406872078605</v>
      </c>
      <c r="AQ91" s="84" t="n">
        <f t="shared" si="35"/>
        <v>0.8201907870917482</v>
      </c>
      <c r="AR91" s="84" t="n">
        <f t="shared" si="35"/>
        <v>0.84469000074561773</v>
      </c>
      <c r="AS91" s="84" t="n">
        <f t="shared" si="35"/>
        <v>0.87136987681917333</v>
      </c>
      <c r="AT91" s="84" t="n">
        <f t="shared" si="35"/>
        <v>0.88816229165686333</v>
      </c>
      <c r="AU91" s="84" t="n">
        <f t="shared" si="35"/>
        <v>0.91140344812121143</v>
      </c>
      <c r="AV91" s="64" t="n">
        <f t="shared" si="35"/>
        <v>0.91037992848142557</v>
      </c>
    </row>
    <row r="92">
      <c r="A92" s="80" t="s">
        <v>53</v>
      </c>
      <c r="B92" s="1" t="s">
        <v>86</v>
      </c>
      <c r="M92" s="80" t="str">
        <f t="shared" ref="M92" si="36">M12</f>
        <v>Land Vehicles</v>
      </c>
      <c r="N92" s="1" t="str">
        <f t="shared" si="14"/>
        <v>Multi-Year Contract</v>
      </c>
      <c r="O92" s="3" t="n">
        <v>0.04</v>
      </c>
      <c r="P92" s="3" t="n">
        <v>0.17</v>
      </c>
      <c r="Q92" s="3" t="n">
        <v>0.13</v>
      </c>
      <c r="R92" s="3" t="n">
        <v>0.04</v>
      </c>
      <c r="S92" s="3" t="n">
        <v>0.06</v>
      </c>
      <c r="T92" s="3" t="n">
        <v>0.02</v>
      </c>
      <c r="U92" s="3" t="n">
        <v>0.02</v>
      </c>
      <c r="V92" s="3" t="n">
        <v>0</v>
      </c>
      <c r="W92" s="3" t="n">
        <v>0</v>
      </c>
      <c r="X92" s="3" t="n">
        <v>0.01</v>
      </c>
      <c r="Y92" s="26" t="n">
        <f t="shared" ref="Y92:AV92" si="37">Y52/SUMIFS(Y$42:Y$77,$M$42:$M$77,$M92)</f>
        <v>3.9110901469317998E-2</v>
      </c>
      <c r="Z92" s="26" t="n">
        <f t="shared" si="37"/>
        <v>0.16836720415821582</v>
      </c>
      <c r="AA92" s="26" t="n">
        <f t="shared" si="37"/>
        <v>0.12865553484705236</v>
      </c>
      <c r="AB92" s="26" t="n">
        <f t="shared" si="37"/>
        <v>3.7408613876597954E-2</v>
      </c>
      <c r="AC92" s="26" t="n">
        <f t="shared" si="37"/>
        <v>6.425632594075624E-2</v>
      </c>
      <c r="AD92" s="26" t="n">
        <f t="shared" si="37"/>
        <v>2.2625089200600426E-2</v>
      </c>
      <c r="AE92" s="26" t="n">
        <f t="shared" si="37"/>
        <v>1.9039135458840114E-2</v>
      </c>
      <c r="AF92" s="26" t="n">
        <f t="shared" si="37"/>
        <v>-4.0060482095516365E-4</v>
      </c>
      <c r="AG92" s="26" t="n">
        <f t="shared" si="37"/>
        <v>2.7647186961994564E-3</v>
      </c>
      <c r="AH92" s="26" t="n">
        <f t="shared" si="37"/>
        <v>5.5130376887593813E-3</v>
      </c>
      <c r="AI92" s="26" t="n">
        <f t="shared" si="37"/>
        <v>7.3405748862472092E-3</v>
      </c>
      <c r="AJ92" s="26" t="n">
        <f t="shared" si="37"/>
        <v>1.4495770726974191E-2</v>
      </c>
      <c r="AK92" s="26" t="n">
        <f t="shared" si="37"/>
        <v>2.477094913285886E-2</v>
      </c>
      <c r="AL92" s="26" t="n">
        <f t="shared" si="37"/>
        <v>1.328585621536307E-2</v>
      </c>
      <c r="AM92" s="26" t="n">
        <f t="shared" si="37"/>
        <v>4.4846085407078747E-2</v>
      </c>
      <c r="AN92" s="26" t="n">
        <f t="shared" si="37"/>
        <v>0.12897203034024571</v>
      </c>
      <c r="AO92" s="26" t="n">
        <f t="shared" si="37"/>
        <v>0.14805441835329566</v>
      </c>
      <c r="AP92" s="26" t="n">
        <f t="shared" si="37"/>
        <v>0.14781061376192961</v>
      </c>
      <c r="AQ92" s="26" t="n">
        <f t="shared" si="37"/>
        <v>0.10279290514772681</v>
      </c>
      <c r="AR92" s="26" t="n">
        <f t="shared" si="37"/>
        <v>8.4236483210924987E-2</v>
      </c>
      <c r="AS92" s="26" t="n">
        <f t="shared" si="37"/>
        <v>5.867956873989922E-2</v>
      </c>
      <c r="AT92" s="26" t="n">
        <f t="shared" si="37"/>
        <v>3.9708139253296672E-2</v>
      </c>
      <c r="AU92" s="26" t="n">
        <f t="shared" si="37"/>
        <v>3.2392787462802608E-2</v>
      </c>
      <c r="AV92" s="62" t="n">
        <f t="shared" si="37"/>
        <v>3.0938469347060633E-2</v>
      </c>
    </row>
    <row r="93">
      <c r="A93" s="81" t="s">
        <v>53</v>
      </c>
      <c r="B93" s="82" t="n">
        <v>0</v>
      </c>
      <c r="M93" s="81" t="str">
        <f t="shared" ref="M93" si="38">M13</f>
        <v>Land Vehicles</v>
      </c>
      <c r="N93" s="82" t="n">
        <f t="shared" si="14"/>
        <v>0</v>
      </c>
      <c r="O93" s="83" t="n">
        <v>0</v>
      </c>
      <c r="P93" s="83" t="n">
        <v>0</v>
      </c>
      <c r="Q93" s="83" t="n">
        <v>0</v>
      </c>
      <c r="R93" s="83" t="n">
        <v>0</v>
      </c>
      <c r="S93" s="83" t="n">
        <v>0</v>
      </c>
      <c r="T93" s="83" t="n">
        <v>0</v>
      </c>
      <c r="U93" s="83" t="n">
        <v>0.01</v>
      </c>
      <c r="V93" s="83" t="n">
        <v>0</v>
      </c>
      <c r="W93" s="83" t="n">
        <v>0</v>
      </c>
      <c r="X93" s="83" t="n">
        <v>0</v>
      </c>
      <c r="Y93" s="85" t="n">
        <f t="shared" ref="Y93:AV93" si="39">Y53/SUMIFS(Y$42:Y$77,$M$42:$M$77,$M93)</f>
        <v>0</v>
      </c>
      <c r="Z93" s="85" t="n">
        <f t="shared" si="39"/>
        <v>6.506619011687497E-6</v>
      </c>
      <c r="AA93" s="85" t="n">
        <f t="shared" si="39"/>
        <v>0</v>
      </c>
      <c r="AB93" s="85" t="n">
        <f t="shared" si="39"/>
        <v>1.7672797830874839E-6</v>
      </c>
      <c r="AC93" s="85" t="n">
        <f t="shared" si="39"/>
        <v>7.2333410564273876E-4</v>
      </c>
      <c r="AD93" s="85" t="n">
        <f t="shared" si="39"/>
        <v>1.7627939931579295E-5</v>
      </c>
      <c r="AE93" s="85" t="n">
        <f t="shared" si="39"/>
        <v>5.1863974833309236E-3</v>
      </c>
      <c r="AF93" s="85" t="n">
        <f t="shared" si="39"/>
        <v>1.5046006791295027E-3</v>
      </c>
      <c r="AG93" s="85" t="n">
        <f t="shared" si="39"/>
        <v>1.5884092911576241E-3</v>
      </c>
      <c r="AH93" s="85" t="n">
        <f t="shared" si="39"/>
        <v>4.301362373487082E-3</v>
      </c>
      <c r="AI93" s="85" t="n">
        <f t="shared" si="39"/>
        <v>3.0272178258234663E-2</v>
      </c>
      <c r="AJ93" s="85" t="n">
        <f t="shared" si="39"/>
        <v>7.9893652215475647E-2</v>
      </c>
      <c r="AK93" s="85" t="n">
        <f t="shared" si="39"/>
        <v>0.1136886269133676</v>
      </c>
      <c r="AL93" s="85" t="n">
        <f t="shared" si="39"/>
        <v>8.0160975013011337E-2</v>
      </c>
      <c r="AM93" s="85" t="n">
        <f t="shared" si="39"/>
        <v>0.12549130411639872</v>
      </c>
      <c r="AN93" s="85" t="n">
        <f t="shared" si="39"/>
        <v>9.5948101327934757E-2</v>
      </c>
      <c r="AO93" s="85" t="n">
        <f t="shared" si="39"/>
        <v>8.004514188181712E-2</v>
      </c>
      <c r="AP93" s="85" t="n">
        <f t="shared" si="39"/>
        <v>7.3225317517284311E-2</v>
      </c>
      <c r="AQ93" s="85" t="n">
        <f t="shared" si="39"/>
        <v>7.7016307760524996E-2</v>
      </c>
      <c r="AR93" s="85" t="n">
        <f t="shared" si="39"/>
        <v>7.1073516043457338E-2</v>
      </c>
      <c r="AS93" s="85" t="n">
        <f t="shared" si="39"/>
        <v>6.9950554440927501E-2</v>
      </c>
      <c r="AT93" s="85" t="n">
        <f t="shared" si="39"/>
        <v>7.2129569089840001E-2</v>
      </c>
      <c r="AU93" s="85" t="n">
        <f t="shared" si="39"/>
        <v>5.6203764415986075E-2</v>
      </c>
      <c r="AV93" s="63" t="n">
        <f t="shared" si="39"/>
        <v>5.868160217151383E-2</v>
      </c>
    </row>
    <row r="94">
      <c r="A94" s="77" t="s">
        <v>54</v>
      </c>
      <c r="B94" s="78" t="s">
        <v>85</v>
      </c>
      <c r="M94" s="77" t="str">
        <f t="shared" ref="M94" si="40">M14</f>
        <v>Missile Defense</v>
      </c>
      <c r="N94" s="78" t="str">
        <f t="shared" si="14"/>
        <v>Not Multi-Year</v>
      </c>
      <c r="O94" s="79" t="n">
        <v>1</v>
      </c>
      <c r="P94" s="79" t="n">
        <v>1</v>
      </c>
      <c r="Q94" s="79" t="n">
        <v>1</v>
      </c>
      <c r="R94" s="79" t="n">
        <v>1</v>
      </c>
      <c r="S94" s="79" t="n">
        <v>1</v>
      </c>
      <c r="T94" s="79" t="n">
        <v>1</v>
      </c>
      <c r="U94" s="79" t="n">
        <v>1</v>
      </c>
      <c r="V94" s="79" t="n">
        <v>1</v>
      </c>
      <c r="W94" s="79" t="n">
        <v>1</v>
      </c>
      <c r="X94" s="79" t="n">
        <v>1</v>
      </c>
      <c r="Y94" s="84" t="n">
        <f t="shared" ref="Y94:AV94" si="41">Y54/SUMIFS(Y$42:Y$77,$M$42:$M$77,$M94)</f>
        <v>1</v>
      </c>
      <c r="Z94" s="84" t="n">
        <f t="shared" si="41"/>
        <v>1</v>
      </c>
      <c r="AA94" s="84" t="n">
        <f t="shared" si="41"/>
        <v>1</v>
      </c>
      <c r="AB94" s="84" t="n">
        <f t="shared" si="41"/>
        <v>1</v>
      </c>
      <c r="AC94" s="84" t="n">
        <f t="shared" si="41"/>
        <v>1</v>
      </c>
      <c r="AD94" s="84" t="n">
        <f t="shared" si="41"/>
        <v>1</v>
      </c>
      <c r="AE94" s="84" t="n">
        <f t="shared" si="41"/>
        <v>0.99977826179888618</v>
      </c>
      <c r="AF94" s="84" t="n">
        <f t="shared" si="41"/>
        <v>1</v>
      </c>
      <c r="AG94" s="84" t="n">
        <f t="shared" si="41"/>
        <v>0.99856997557126703</v>
      </c>
      <c r="AH94" s="84" t="n">
        <f t="shared" si="41"/>
        <v>0.99646360430661141</v>
      </c>
      <c r="AI94" s="84" t="n">
        <f t="shared" si="41"/>
        <v>0.98765763069721102</v>
      </c>
      <c r="AJ94" s="84" t="n">
        <f t="shared" si="41"/>
        <v>0.96193413447512521</v>
      </c>
      <c r="AK94" s="84" t="n">
        <f t="shared" si="41"/>
        <v>0.95178796625386186</v>
      </c>
      <c r="AL94" s="84" t="n">
        <f t="shared" si="41"/>
        <v>0.94607968209216164</v>
      </c>
      <c r="AM94" s="84" t="n">
        <f t="shared" si="41"/>
        <v>0.92250022484761074</v>
      </c>
      <c r="AN94" s="84" t="n">
        <f t="shared" si="41"/>
        <v>0.88487464062125587</v>
      </c>
      <c r="AO94" s="84" t="n">
        <f t="shared" si="41"/>
        <v>0.85696804218424694</v>
      </c>
      <c r="AP94" s="84" t="n">
        <f t="shared" si="41"/>
        <v>0.85538149808343511</v>
      </c>
      <c r="AQ94" s="84" t="n">
        <f t="shared" si="41"/>
        <v>0.94969544646977266</v>
      </c>
      <c r="AR94" s="84" t="n">
        <f t="shared" si="41"/>
        <v>0.94424915006965382</v>
      </c>
      <c r="AS94" s="84" t="n">
        <f t="shared" si="41"/>
        <v>0.87991834979668415</v>
      </c>
      <c r="AT94" s="84" t="n">
        <f t="shared" si="41"/>
        <v>0.83913977049985711</v>
      </c>
      <c r="AU94" s="84" t="n">
        <f t="shared" si="41"/>
        <v>0.8364624026460773</v>
      </c>
      <c r="AV94" s="64" t="n">
        <f t="shared" si="41"/>
        <v>0.74233331512814082</v>
      </c>
    </row>
    <row r="95">
      <c r="A95" s="80" t="s">
        <v>54</v>
      </c>
      <c r="B95" s="1" t="s">
        <v>86</v>
      </c>
      <c r="M95" s="80" t="str">
        <f t="shared" ref="M95" si="42">M15</f>
        <v>Missile Defense</v>
      </c>
      <c r="N95" s="1" t="str">
        <f t="shared" si="14"/>
        <v>Multi-Year Contract</v>
      </c>
      <c r="O95" s="3" t="n">
        <v>0</v>
      </c>
      <c r="P95" s="3" t="n">
        <v>0</v>
      </c>
      <c r="Q95" s="3" t="n">
        <v>0</v>
      </c>
      <c r="R95" s="3" t="n">
        <v>0</v>
      </c>
      <c r="S95" s="3" t="n">
        <v>0</v>
      </c>
      <c r="T95" s="3" t="n">
        <v>0</v>
      </c>
      <c r="U95" s="3" t="n">
        <v>0</v>
      </c>
      <c r="V95" s="3" t="n">
        <v>0</v>
      </c>
      <c r="W95" s="3" t="n">
        <v>0</v>
      </c>
      <c r="X95" s="3" t="n">
        <v>0</v>
      </c>
      <c r="Y95" s="26" t="n">
        <f t="shared" ref="Y95:AV95" si="43">Y55/SUMIFS(Y$42:Y$77,$M$42:$M$77,$M95)</f>
        <v>0</v>
      </c>
      <c r="Z95" s="26" t="n">
        <f t="shared" si="43"/>
        <v>0</v>
      </c>
      <c r="AA95" s="26" t="n">
        <f t="shared" si="43"/>
        <v>0</v>
      </c>
      <c r="AB95" s="26" t="n">
        <f t="shared" si="43"/>
        <v>0</v>
      </c>
      <c r="AC95" s="26" t="n">
        <f t="shared" si="43"/>
        <v>0</v>
      </c>
      <c r="AD95" s="26" t="n">
        <f t="shared" si="43"/>
        <v>0</v>
      </c>
      <c r="AE95" s="26" t="n">
        <f t="shared" si="43"/>
        <v>2.217382011138904E-4</v>
      </c>
      <c r="AF95" s="26" t="n">
        <f t="shared" si="43"/>
        <v>0</v>
      </c>
      <c r="AG95" s="26" t="n">
        <f t="shared" si="43"/>
        <v>1.4283127163911594E-3</v>
      </c>
      <c r="AH95" s="26" t="n">
        <f t="shared" si="43"/>
        <v>3.2321684121923181E-3</v>
      </c>
      <c r="AI95" s="26" t="n">
        <f t="shared" si="43"/>
        <v>1.1944361122056589E-2</v>
      </c>
      <c r="AJ95" s="26" t="n">
        <f t="shared" si="43"/>
        <v>3.5116099066550284E-2</v>
      </c>
      <c r="AK95" s="26" t="n">
        <f t="shared" si="43"/>
        <v>3.7260472843132754E-2</v>
      </c>
      <c r="AL95" s="26" t="n">
        <f t="shared" si="43"/>
        <v>3.9799695284601797E-2</v>
      </c>
      <c r="AM95" s="26" t="n">
        <f t="shared" si="43"/>
        <v>5.070245417806471E-2</v>
      </c>
      <c r="AN95" s="26" t="n">
        <f t="shared" si="43"/>
        <v>9.0674003555894347E-2</v>
      </c>
      <c r="AO95" s="26" t="n">
        <f t="shared" si="43"/>
        <v>0.10982895307587223</v>
      </c>
      <c r="AP95" s="26" t="n">
        <f t="shared" si="43"/>
        <v>0.11350425196418629</v>
      </c>
      <c r="AQ95" s="26" t="n">
        <f t="shared" si="43"/>
        <v>3.0536226812722486E-2</v>
      </c>
      <c r="AR95" s="26" t="n">
        <f t="shared" si="43"/>
        <v>3.5905973999067538E-2</v>
      </c>
      <c r="AS95" s="26" t="n">
        <f t="shared" si="43"/>
        <v>0.10648875015625607</v>
      </c>
      <c r="AT95" s="26" t="n">
        <f t="shared" si="43"/>
        <v>0.14190329531476065</v>
      </c>
      <c r="AU95" s="5" t="n">
        <f t="shared" si="43"/>
        <v>0.14893355703620151</v>
      </c>
      <c r="AV95" s="62" t="n">
        <f t="shared" si="43"/>
        <v>0.2427176965099194</v>
      </c>
    </row>
    <row r="96">
      <c r="A96" s="81" t="s">
        <v>54</v>
      </c>
      <c r="B96" s="82" t="n">
        <v>0</v>
      </c>
      <c r="M96" s="81" t="str">
        <f t="shared" ref="M96" si="44">M16</f>
        <v>Missile Defense</v>
      </c>
      <c r="N96" s="82" t="n">
        <f t="shared" si="14"/>
        <v>0</v>
      </c>
      <c r="O96" s="83" t="n">
        <v>0</v>
      </c>
      <c r="P96" s="83" t="n">
        <v>0</v>
      </c>
      <c r="Q96" s="83" t="n">
        <v>0</v>
      </c>
      <c r="R96" s="83" t="n">
        <v>0</v>
      </c>
      <c r="S96" s="83" t="n">
        <v>0</v>
      </c>
      <c r="T96" s="83" t="n">
        <v>0</v>
      </c>
      <c r="U96" s="83" t="n">
        <v>0</v>
      </c>
      <c r="V96" s="83" t="n">
        <v>0</v>
      </c>
      <c r="W96" s="83" t="n">
        <v>0</v>
      </c>
      <c r="X96" s="83" t="n">
        <v>0</v>
      </c>
      <c r="Y96" s="85" t="n">
        <f t="shared" ref="Y96:AV96" si="45">Y56/SUMIFS(Y$42:Y$77,$M$42:$M$77,$M96)</f>
        <v>0</v>
      </c>
      <c r="Z96" s="85" t="n">
        <f t="shared" si="45"/>
        <v>0</v>
      </c>
      <c r="AA96" s="85" t="n">
        <f t="shared" si="45"/>
        <v>0</v>
      </c>
      <c r="AB96" s="85" t="n">
        <f t="shared" si="45"/>
        <v>0</v>
      </c>
      <c r="AC96" s="85" t="n">
        <f t="shared" si="45"/>
        <v>0</v>
      </c>
      <c r="AD96" s="85" t="n">
        <f t="shared" si="45"/>
        <v>0</v>
      </c>
      <c r="AE96" s="85" t="n">
        <f t="shared" si="45"/>
        <v>0</v>
      </c>
      <c r="AF96" s="85" t="n">
        <f t="shared" si="45"/>
        <v>0</v>
      </c>
      <c r="AG96" s="85" t="n">
        <f t="shared" si="45"/>
        <v>1.7117123418155725E-6</v>
      </c>
      <c r="AH96" s="85" t="n">
        <f t="shared" si="45"/>
        <v>3.0422728119632362E-4</v>
      </c>
      <c r="AI96" s="85" t="n">
        <f t="shared" si="45"/>
        <v>3.9800818073241698E-4</v>
      </c>
      <c r="AJ96" s="85" t="n">
        <f t="shared" si="45"/>
        <v>2.9497664583244621E-3</v>
      </c>
      <c r="AK96" s="85" t="n">
        <f t="shared" si="45"/>
        <v>1.0951560903005506E-2</v>
      </c>
      <c r="AL96" s="85" t="n">
        <f t="shared" si="45"/>
        <v>1.4120622623236505E-2</v>
      </c>
      <c r="AM96" s="85" t="n">
        <f t="shared" si="45"/>
        <v>2.6797320974324353E-2</v>
      </c>
      <c r="AN96" s="85" t="n">
        <f t="shared" si="45"/>
        <v>2.4451355822849692E-2</v>
      </c>
      <c r="AO96" s="85" t="n">
        <f t="shared" si="45"/>
        <v>3.3203004739880818E-2</v>
      </c>
      <c r="AP96" s="85" t="n">
        <f t="shared" si="45"/>
        <v>3.1114249952378732E-2</v>
      </c>
      <c r="AQ96" s="85" t="n">
        <f t="shared" si="45"/>
        <v>1.9768326717504846E-2</v>
      </c>
      <c r="AR96" s="85" t="n">
        <f t="shared" si="45"/>
        <v>1.9844875931278729E-2</v>
      </c>
      <c r="AS96" s="85" t="n">
        <f t="shared" si="45"/>
        <v>1.3592900047059828E-2</v>
      </c>
      <c r="AT96" s="85" t="n">
        <f t="shared" si="45"/>
        <v>1.8956934185382295E-2</v>
      </c>
      <c r="AU96" s="85" t="n">
        <f t="shared" si="45"/>
        <v>1.4604040317721207E-2</v>
      </c>
      <c r="AV96" s="63" t="n">
        <f t="shared" si="45"/>
        <v>1.4948988361939801E-2</v>
      </c>
    </row>
    <row r="97">
      <c r="A97" s="77" t="s">
        <v>55</v>
      </c>
      <c r="B97" s="78" t="s">
        <v>85</v>
      </c>
      <c r="M97" s="77" t="str">
        <f t="shared" ref="M97" si="46">M17</f>
        <v>Ordnance and Missiles</v>
      </c>
      <c r="N97" s="78" t="str">
        <f t="shared" si="14"/>
        <v>Not Multi-Year</v>
      </c>
      <c r="O97" s="79" t="n">
        <v>0.92</v>
      </c>
      <c r="P97" s="79" t="n">
        <v>0.93</v>
      </c>
      <c r="Q97" s="79" t="n">
        <v>0.95</v>
      </c>
      <c r="R97" s="79" t="n">
        <v>0.96</v>
      </c>
      <c r="S97" s="79" t="n">
        <v>0.97</v>
      </c>
      <c r="T97" s="79" t="n">
        <v>0.98</v>
      </c>
      <c r="U97" s="79" t="n">
        <v>0.97</v>
      </c>
      <c r="V97" s="79" t="n">
        <v>0.98</v>
      </c>
      <c r="W97" s="79" t="n">
        <v>0.95</v>
      </c>
      <c r="X97" s="79" t="n">
        <v>0.96</v>
      </c>
      <c r="Y97" s="84" t="n">
        <f t="shared" ref="Y97:AV97" si="47">Y57/SUMIFS(Y$42:Y$77,$M$42:$M$77,$M97)</f>
        <v>0.92056535243598037</v>
      </c>
      <c r="Z97" s="84" t="n">
        <f t="shared" si="47"/>
        <v>0.9318618940603175</v>
      </c>
      <c r="AA97" s="84" t="n">
        <f t="shared" si="47"/>
        <v>0.9510453710954071</v>
      </c>
      <c r="AB97" s="84" t="n">
        <f t="shared" si="47"/>
        <v>0.96309904209386976</v>
      </c>
      <c r="AC97" s="84" t="n">
        <f t="shared" si="47"/>
        <v>0.96853933533870296</v>
      </c>
      <c r="AD97" s="84" t="n">
        <f t="shared" si="47"/>
        <v>0.97747961593062416</v>
      </c>
      <c r="AE97" s="84" t="n">
        <f t="shared" si="47"/>
        <v>0.96962010545521349</v>
      </c>
      <c r="AF97" s="84" t="n">
        <f t="shared" si="47"/>
        <v>0.97861597032818026</v>
      </c>
      <c r="AG97" s="84" t="n">
        <f t="shared" si="47"/>
        <v>0.95133444579206938</v>
      </c>
      <c r="AH97" s="84" t="n">
        <f t="shared" si="47"/>
        <v>0.95853011291705748</v>
      </c>
      <c r="AI97" s="84" t="n">
        <f t="shared" si="47"/>
        <v>0.91773078285307708</v>
      </c>
      <c r="AJ97" s="84" t="n">
        <f t="shared" si="47"/>
        <v>0.9276947559559805</v>
      </c>
      <c r="AK97" s="84" t="n">
        <f t="shared" si="47"/>
        <v>0.93611054900714363</v>
      </c>
      <c r="AL97" s="84" t="n">
        <f t="shared" si="47"/>
        <v>0.93124406823064909</v>
      </c>
      <c r="AM97" s="84" t="n">
        <f t="shared" si="47"/>
        <v>0.90678124242293201</v>
      </c>
      <c r="AN97" s="84" t="n">
        <f t="shared" si="47"/>
        <v>0.90463679293349997</v>
      </c>
      <c r="AO97" s="84" t="n">
        <f t="shared" si="47"/>
        <v>0.92594209996036048</v>
      </c>
      <c r="AP97" s="84" t="n">
        <f t="shared" si="47"/>
        <v>0.89882086115075099</v>
      </c>
      <c r="AQ97" s="84" t="n">
        <f t="shared" si="47"/>
        <v>0.89867903951135386</v>
      </c>
      <c r="AR97" s="84" t="n">
        <f t="shared" si="47"/>
        <v>0.91837051451609752</v>
      </c>
      <c r="AS97" s="84" t="n">
        <f t="shared" si="47"/>
        <v>0.9209181385701134</v>
      </c>
      <c r="AT97" s="84" t="n">
        <f t="shared" si="47"/>
        <v>0.91985967227848231</v>
      </c>
      <c r="AU97" s="84" t="n">
        <f t="shared" si="47"/>
        <v>0.94354045162508315</v>
      </c>
      <c r="AV97" s="64" t="n">
        <f t="shared" si="47"/>
        <v>0.94273180270446977</v>
      </c>
    </row>
    <row r="98">
      <c r="A98" s="80" t="s">
        <v>55</v>
      </c>
      <c r="B98" s="1" t="s">
        <v>86</v>
      </c>
      <c r="M98" s="80" t="str">
        <f t="shared" ref="M98" si="48">M18</f>
        <v>Ordnance and Missiles</v>
      </c>
      <c r="N98" s="1" t="str">
        <f t="shared" si="14"/>
        <v>Multi-Year Contract</v>
      </c>
      <c r="O98" s="3" t="n">
        <v>0.08</v>
      </c>
      <c r="P98" s="3" t="n">
        <v>7.0000000000000007E-2</v>
      </c>
      <c r="Q98" s="3" t="n">
        <v>0.05</v>
      </c>
      <c r="R98" s="3" t="n">
        <v>0.04</v>
      </c>
      <c r="S98" s="3" t="n">
        <v>0.03</v>
      </c>
      <c r="T98" s="3" t="n">
        <v>0.02</v>
      </c>
      <c r="U98" s="3" t="n">
        <v>0.03</v>
      </c>
      <c r="V98" s="3" t="n">
        <v>0.02</v>
      </c>
      <c r="W98" s="3" t="n">
        <v>0.05</v>
      </c>
      <c r="X98" s="3" t="n">
        <v>0.03</v>
      </c>
      <c r="Y98" s="26" t="n">
        <f t="shared" ref="Y98:AV98" si="49">Y58/SUMIFS(Y$42:Y$77,$M$42:$M$77,$M98)</f>
        <v>7.9434647564019648E-2</v>
      </c>
      <c r="Z98" s="26" t="n">
        <f t="shared" si="49"/>
        <v>6.813660935608451E-2</v>
      </c>
      <c r="AA98" s="26" t="n">
        <f t="shared" si="49"/>
        <v>4.8948079890293532E-2</v>
      </c>
      <c r="AB98" s="26" t="n">
        <f t="shared" si="49"/>
        <v>3.6753041348985396E-2</v>
      </c>
      <c r="AC98" s="26" t="n">
        <f t="shared" si="49"/>
        <v>3.1360537741594127E-2</v>
      </c>
      <c r="AD98" s="26" t="n">
        <f t="shared" si="49"/>
        <v>2.2520384069375819E-2</v>
      </c>
      <c r="AE98" s="26" t="n">
        <f t="shared" si="49"/>
        <v>3.0380268436472953E-2</v>
      </c>
      <c r="AF98" s="26" t="n">
        <f t="shared" si="49"/>
        <v>2.1380860002071105E-2</v>
      </c>
      <c r="AG98" s="26" t="n">
        <f t="shared" si="49"/>
        <v>4.8116446494247518E-2</v>
      </c>
      <c r="AH98" s="26" t="n">
        <f t="shared" si="49"/>
        <v>3.3599213858365423E-2</v>
      </c>
      <c r="AI98" s="26" t="n">
        <f t="shared" si="49"/>
        <v>5.9647480506198468E-2</v>
      </c>
      <c r="AJ98" s="26" t="n">
        <f t="shared" si="49"/>
        <v>4.4490885514008517E-2</v>
      </c>
      <c r="AK98" s="26" t="n">
        <f t="shared" si="49"/>
        <v>3.2555665005942071E-2</v>
      </c>
      <c r="AL98" s="26" t="n">
        <f t="shared" si="49"/>
        <v>4.709524757167969E-2</v>
      </c>
      <c r="AM98" s="26" t="n">
        <f t="shared" si="49"/>
        <v>6.5587127528075176E-2</v>
      </c>
      <c r="AN98" s="26" t="n">
        <f t="shared" si="49"/>
        <v>6.8338886354130421E-2</v>
      </c>
      <c r="AO98" s="26" t="n">
        <f t="shared" si="49"/>
        <v>3.9711731484741282E-2</v>
      </c>
      <c r="AP98" s="26" t="n">
        <f t="shared" si="49"/>
        <v>5.5249687027801524E-2</v>
      </c>
      <c r="AQ98" s="26" t="n">
        <f t="shared" si="49"/>
        <v>6.3486095692921546E-2</v>
      </c>
      <c r="AR98" s="26" t="n">
        <f t="shared" si="49"/>
        <v>4.582741177739072E-2</v>
      </c>
      <c r="AS98" s="26" t="n">
        <f t="shared" si="49"/>
        <v>5.0562707835374497E-2</v>
      </c>
      <c r="AT98" s="26" t="n">
        <f t="shared" si="49"/>
        <v>5.7187225905941629E-2</v>
      </c>
      <c r="AU98" s="5" t="n">
        <f t="shared" si="49"/>
        <v>3.1138961277072882E-2</v>
      </c>
      <c r="AV98" s="62" t="n">
        <f t="shared" si="49"/>
        <v>3.4893374805862645E-2</v>
      </c>
    </row>
    <row r="99">
      <c r="A99" s="81" t="s">
        <v>55</v>
      </c>
      <c r="B99" s="82" t="n">
        <v>0</v>
      </c>
      <c r="M99" s="81" t="str">
        <f t="shared" ref="M99" si="50">M19</f>
        <v>Ordnance and Missiles</v>
      </c>
      <c r="N99" s="82" t="n">
        <f t="shared" si="14"/>
        <v>0</v>
      </c>
      <c r="O99" s="83" t="n">
        <v>0</v>
      </c>
      <c r="P99" s="83" t="n">
        <v>0</v>
      </c>
      <c r="Q99" s="83" t="n">
        <v>0</v>
      </c>
      <c r="R99" s="83" t="n">
        <v>0</v>
      </c>
      <c r="S99" s="83" t="n">
        <v>0</v>
      </c>
      <c r="T99" s="83" t="n">
        <v>0</v>
      </c>
      <c r="U99" s="83" t="n">
        <v>0</v>
      </c>
      <c r="V99" s="83" t="n">
        <v>0</v>
      </c>
      <c r="W99" s="83" t="n">
        <v>0</v>
      </c>
      <c r="X99" s="83" t="n">
        <v>0.01</v>
      </c>
      <c r="Y99" s="85" t="n">
        <f t="shared" ref="Y99:AV99" si="51">Y59/SUMIFS(Y$42:Y$77,$M$42:$M$77,$M99)</f>
        <v>0</v>
      </c>
      <c r="Z99" s="85" t="n">
        <f t="shared" si="51"/>
        <v>1.4965835980743193E-6</v>
      </c>
      <c r="AA99" s="85" t="n">
        <f t="shared" si="51"/>
        <v>6.5490142993239492E-6</v>
      </c>
      <c r="AB99" s="85" t="n">
        <f t="shared" si="51"/>
        <v>1.4791655714476118E-4</v>
      </c>
      <c r="AC99" s="85" t="n">
        <f t="shared" si="51"/>
        <v>1.0012691970291879E-4</v>
      </c>
      <c r="AD99" s="85" t="n">
        <f t="shared" si="51"/>
        <v>0</v>
      </c>
      <c r="AE99" s="85" t="n">
        <f t="shared" si="51"/>
        <v>-3.7389168657855505E-7</v>
      </c>
      <c r="AF99" s="85" t="n">
        <f t="shared" si="51"/>
        <v>3.1696697485128288E-6</v>
      </c>
      <c r="AG99" s="85" t="n">
        <f t="shared" si="51"/>
        <v>5.4910771368299179E-4</v>
      </c>
      <c r="AH99" s="85" t="n">
        <f t="shared" si="51"/>
        <v>7.8706732245770704E-3</v>
      </c>
      <c r="AI99" s="85" t="n">
        <f t="shared" si="51"/>
        <v>2.262173664072446E-2</v>
      </c>
      <c r="AJ99" s="85" t="n">
        <f t="shared" si="51"/>
        <v>2.7814358530010987E-2</v>
      </c>
      <c r="AK99" s="85" t="n">
        <f t="shared" si="51"/>
        <v>3.1333785986914234E-2</v>
      </c>
      <c r="AL99" s="85" t="n">
        <f t="shared" si="51"/>
        <v>2.1660684197671334E-2</v>
      </c>
      <c r="AM99" s="85" t="n">
        <f t="shared" si="51"/>
        <v>2.7631630048992786E-2</v>
      </c>
      <c r="AN99" s="85" t="n">
        <f t="shared" si="51"/>
        <v>2.7024320712369588E-2</v>
      </c>
      <c r="AO99" s="85" t="n">
        <f t="shared" si="51"/>
        <v>3.4346168554898165E-2</v>
      </c>
      <c r="AP99" s="85" t="n">
        <f t="shared" si="51"/>
        <v>4.5929451821447462E-2</v>
      </c>
      <c r="AQ99" s="85" t="n">
        <f t="shared" si="51"/>
        <v>3.7834864795724531E-2</v>
      </c>
      <c r="AR99" s="85" t="n">
        <f t="shared" si="51"/>
        <v>3.5802073706511645E-2</v>
      </c>
      <c r="AS99" s="85" t="n">
        <f t="shared" si="51"/>
        <v>2.8519153594511983E-2</v>
      </c>
      <c r="AT99" s="85" t="n">
        <f t="shared" si="51"/>
        <v>2.2953101815576141E-2</v>
      </c>
      <c r="AU99" s="85" t="n">
        <f t="shared" si="51"/>
        <v>2.532058709784395E-2</v>
      </c>
      <c r="AV99" s="63" t="n">
        <f t="shared" si="51"/>
        <v>2.2374822489667604E-2</v>
      </c>
    </row>
    <row r="100">
      <c r="A100" s="77" t="s">
        <v>56</v>
      </c>
      <c r="B100" s="78" t="s">
        <v>85</v>
      </c>
      <c r="M100" s="77" t="str">
        <f t="shared" ref="M100" si="52">M20</f>
        <v>Other Products</v>
      </c>
      <c r="N100" s="78" t="str">
        <f t="shared" si="14"/>
        <v>Not Multi-Year</v>
      </c>
      <c r="O100" s="79" t="n">
        <v>0.94</v>
      </c>
      <c r="P100" s="79" t="n">
        <v>0.94</v>
      </c>
      <c r="Q100" s="79" t="n">
        <v>0.89</v>
      </c>
      <c r="R100" s="79" t="n">
        <v>0.95</v>
      </c>
      <c r="S100" s="79" t="n">
        <v>0.98</v>
      </c>
      <c r="T100" s="79" t="n">
        <v>0.95</v>
      </c>
      <c r="U100" s="79" t="n">
        <v>0.98</v>
      </c>
      <c r="V100" s="79" t="n">
        <v>1</v>
      </c>
      <c r="W100" s="79" t="n">
        <v>0.95</v>
      </c>
      <c r="X100" s="79" t="n">
        <v>0.92</v>
      </c>
      <c r="Y100" s="84" t="n">
        <f t="shared" ref="Y100:AV100" si="53">Y60/SUMIFS(Y$42:Y$77,$M$42:$M$77,$M100)</f>
        <v>0.9366348429752035</v>
      </c>
      <c r="Z100" s="84" t="n">
        <f t="shared" si="53"/>
        <v>0.93631527851363938</v>
      </c>
      <c r="AA100" s="84" t="n">
        <f t="shared" si="53"/>
        <v>0.89472154001912307</v>
      </c>
      <c r="AB100" s="84" t="n">
        <f t="shared" si="53"/>
        <v>0.94667024771000718</v>
      </c>
      <c r="AC100" s="84" t="n">
        <f t="shared" si="53"/>
        <v>0.98468551276790273</v>
      </c>
      <c r="AD100" s="84" t="n">
        <f t="shared" si="53"/>
        <v>0.94984045171077458</v>
      </c>
      <c r="AE100" s="84" t="n">
        <f t="shared" si="53"/>
        <v>0.97723529608052551</v>
      </c>
      <c r="AF100" s="84" t="n">
        <f t="shared" si="53"/>
        <v>0.99787604698638599</v>
      </c>
      <c r="AG100" s="84" t="n">
        <f t="shared" si="53"/>
        <v>0.95027612935550931</v>
      </c>
      <c r="AH100" s="84" t="n">
        <f t="shared" si="53"/>
        <v>0.92024875894095581</v>
      </c>
      <c r="AI100" s="84" t="n">
        <f t="shared" si="53"/>
        <v>0.8698268421867742</v>
      </c>
      <c r="AJ100" s="84" t="n">
        <f t="shared" si="53"/>
        <v>0.83469731472623165</v>
      </c>
      <c r="AK100" s="84" t="n">
        <f t="shared" si="53"/>
        <v>0.91181366417905019</v>
      </c>
      <c r="AL100" s="84" t="n">
        <f t="shared" si="53"/>
        <v>0.81300558027183634</v>
      </c>
      <c r="AM100" s="84" t="n">
        <f t="shared" si="53"/>
        <v>0.79480162464515669</v>
      </c>
      <c r="AN100" s="84" t="n">
        <f t="shared" si="53"/>
        <v>0.84714949330863143</v>
      </c>
      <c r="AO100" s="84" t="n">
        <f t="shared" si="53"/>
        <v>0.89694077003849093</v>
      </c>
      <c r="AP100" s="84" t="n">
        <f t="shared" si="53"/>
        <v>0.90677918306114857</v>
      </c>
      <c r="AQ100" s="84" t="n">
        <f t="shared" si="53"/>
        <v>0.89439355788905217</v>
      </c>
      <c r="AR100" s="84" t="n">
        <f t="shared" si="53"/>
        <v>0.90248816573305757</v>
      </c>
      <c r="AS100" s="84" t="n">
        <f t="shared" si="53"/>
        <v>0.87106834048757009</v>
      </c>
      <c r="AT100" s="84" t="n">
        <f t="shared" si="53"/>
        <v>0.83678089487643781</v>
      </c>
      <c r="AU100" s="84" t="n">
        <f t="shared" si="53"/>
        <v>0.96558401217068945</v>
      </c>
      <c r="AV100" s="64" t="n">
        <f t="shared" si="53"/>
        <v>0.90815428553494459</v>
      </c>
    </row>
    <row r="101">
      <c r="A101" s="80" t="s">
        <v>56</v>
      </c>
      <c r="B101" s="1" t="s">
        <v>86</v>
      </c>
      <c r="M101" s="80" t="str">
        <f t="shared" ref="M101" si="54">M21</f>
        <v>Other Products</v>
      </c>
      <c r="N101" s="1" t="str">
        <f t="shared" si="14"/>
        <v>Multi-Year Contract</v>
      </c>
      <c r="O101" s="3" t="n">
        <v>0.06</v>
      </c>
      <c r="P101" s="3" t="n">
        <v>0.06</v>
      </c>
      <c r="Q101" s="3" t="n">
        <v>0.11</v>
      </c>
      <c r="R101" s="3" t="n">
        <v>0.05</v>
      </c>
      <c r="S101" s="3" t="n">
        <v>0.02</v>
      </c>
      <c r="T101" s="3" t="n">
        <v>0.05</v>
      </c>
      <c r="U101" s="3" t="n">
        <v>0.02</v>
      </c>
      <c r="V101" s="3" t="n">
        <v>0</v>
      </c>
      <c r="W101" s="3" t="n">
        <v>0.05</v>
      </c>
      <c r="X101" s="3" t="n">
        <v>0.06</v>
      </c>
      <c r="Y101" s="26" t="n">
        <f t="shared" ref="Y101:AV101" si="55">Y61/SUMIFS(Y$42:Y$77,$M$42:$M$77,$M101)</f>
        <v>6.3362102166942949E-2</v>
      </c>
      <c r="Z101" s="26" t="n">
        <f t="shared" si="55"/>
        <v>6.3683241774650373E-2</v>
      </c>
      <c r="AA101" s="26" t="n">
        <f t="shared" si="55"/>
        <v>0.10527836858240071</v>
      </c>
      <c r="AB101" s="26" t="n">
        <f t="shared" si="55"/>
        <v>5.332627391390065E-2</v>
      </c>
      <c r="AC101" s="26" t="n">
        <f t="shared" si="55"/>
        <v>1.5273492996119837E-2</v>
      </c>
      <c r="AD101" s="26" t="n">
        <f t="shared" si="55"/>
        <v>5.0142266994738574E-2</v>
      </c>
      <c r="AE101" s="26" t="n">
        <f t="shared" si="55"/>
        <v>2.2698740058880597E-2</v>
      </c>
      <c r="AF101" s="26" t="n">
        <f t="shared" si="55"/>
        <v>2.1218604625402797E-3</v>
      </c>
      <c r="AG101" s="26" t="n">
        <f t="shared" si="55"/>
        <v>4.9551618578830635E-2</v>
      </c>
      <c r="AH101" s="26" t="n">
        <f t="shared" si="55"/>
        <v>5.6181816235048684E-2</v>
      </c>
      <c r="AI101" s="26" t="n">
        <f t="shared" si="55"/>
        <v>5.3074828752245388E-2</v>
      </c>
      <c r="AJ101" s="26" t="n">
        <f t="shared" si="55"/>
        <v>9.0516912006921399E-2</v>
      </c>
      <c r="AK101" s="26" t="n">
        <f t="shared" si="55"/>
        <v>3.4441117976200024E-2</v>
      </c>
      <c r="AL101" s="26" t="n">
        <f t="shared" si="55"/>
        <v>0.11044164067837262</v>
      </c>
      <c r="AM101" s="26" t="n">
        <f t="shared" si="55"/>
        <v>0.1280000552843451</v>
      </c>
      <c r="AN101" s="26" t="n">
        <f t="shared" si="55"/>
        <v>6.429114653262559E-2</v>
      </c>
      <c r="AO101" s="26" t="n">
        <f t="shared" si="55"/>
        <v>1.2914590157250709E-2</v>
      </c>
      <c r="AP101" s="26" t="n">
        <f t="shared" si="55"/>
        <v>7.9938222681760051E-3</v>
      </c>
      <c r="AQ101" s="26" t="n">
        <f t="shared" si="55"/>
        <v>9.1718310585172762E-3</v>
      </c>
      <c r="AR101" s="26" t="n">
        <f t="shared" si="55"/>
        <v>1.45261194075959E-2</v>
      </c>
      <c r="AS101" s="26" t="n">
        <f t="shared" si="55"/>
        <v>5.6386419378027713E-2</v>
      </c>
      <c r="AT101" s="26" t="n">
        <f t="shared" si="55"/>
        <v>0.13354352071335535</v>
      </c>
      <c r="AU101" s="26" t="n">
        <f t="shared" si="55"/>
        <v>4.5774823275168807E-3</v>
      </c>
      <c r="AV101" s="62" t="n">
        <f t="shared" si="55"/>
        <v>8.5474462658696668E-3</v>
      </c>
    </row>
    <row r="102">
      <c r="A102" s="81" t="s">
        <v>56</v>
      </c>
      <c r="B102" s="82" t="n">
        <v>0</v>
      </c>
      <c r="M102" s="81" t="str">
        <f t="shared" ref="M102" si="56">M22</f>
        <v>Other Products</v>
      </c>
      <c r="N102" s="82" t="n">
        <f t="shared" si="14"/>
        <v>0</v>
      </c>
      <c r="O102" s="83" t="n">
        <v>0</v>
      </c>
      <c r="P102" s="83" t="n">
        <v>0</v>
      </c>
      <c r="Q102" s="83" t="n">
        <v>0</v>
      </c>
      <c r="R102" s="83" t="n">
        <v>0</v>
      </c>
      <c r="S102" s="83" t="n">
        <v>0</v>
      </c>
      <c r="T102" s="83" t="n">
        <v>0</v>
      </c>
      <c r="U102" s="83" t="n">
        <v>0</v>
      </c>
      <c r="V102" s="83" t="n">
        <v>0</v>
      </c>
      <c r="W102" s="83" t="n">
        <v>0</v>
      </c>
      <c r="X102" s="83" t="n">
        <v>0.02</v>
      </c>
      <c r="Y102" s="85" t="n">
        <f t="shared" ref="Y102:AV102" si="57">Y62/SUMIFS(Y$42:Y$77,$M$42:$M$77,$M102)</f>
        <v>3.0548578534617431E-6</v>
      </c>
      <c r="Z102" s="85" t="n">
        <f t="shared" si="57"/>
        <v>1.4797117101988081E-6</v>
      </c>
      <c r="AA102" s="85" t="n">
        <f t="shared" si="57"/>
        <v>9.1398476146327511E-8</v>
      </c>
      <c r="AB102" s="85" t="n">
        <f t="shared" si="57"/>
        <v>3.4783760922446868E-6</v>
      </c>
      <c r="AC102" s="85" t="n">
        <f t="shared" si="57"/>
        <v>4.0994235977316688E-5</v>
      </c>
      <c r="AD102" s="85" t="n">
        <f t="shared" si="57"/>
        <v>1.7281294486733084E-5</v>
      </c>
      <c r="AE102" s="85" t="n">
        <f t="shared" si="57"/>
        <v>6.5963860593974479E-5</v>
      </c>
      <c r="AF102" s="85" t="n">
        <f t="shared" si="57"/>
        <v>2.0925510737739683E-6</v>
      </c>
      <c r="AG102" s="85" t="n">
        <f t="shared" si="57"/>
        <v>1.7225206566011037E-4</v>
      </c>
      <c r="AH102" s="85" t="n">
        <f t="shared" si="57"/>
        <v>2.3569424823995409E-2</v>
      </c>
      <c r="AI102" s="85" t="n">
        <f t="shared" si="57"/>
        <v>7.709832906098045E-2</v>
      </c>
      <c r="AJ102" s="85" t="n">
        <f t="shared" si="57"/>
        <v>7.4785773266847003E-2</v>
      </c>
      <c r="AK102" s="85" t="n">
        <f t="shared" si="57"/>
        <v>5.3745217844749907E-2</v>
      </c>
      <c r="AL102" s="85" t="n">
        <f t="shared" si="57"/>
        <v>7.6552779049790937E-2</v>
      </c>
      <c r="AM102" s="85" t="n">
        <f t="shared" si="57"/>
        <v>7.7198320070498205E-2</v>
      </c>
      <c r="AN102" s="85" t="n">
        <f t="shared" si="57"/>
        <v>8.8559360158742995E-2</v>
      </c>
      <c r="AO102" s="85" t="n">
        <f t="shared" si="57"/>
        <v>9.0144639804258311E-2</v>
      </c>
      <c r="AP102" s="85" t="n">
        <f t="shared" si="57"/>
        <v>8.5226994670675349E-2</v>
      </c>
      <c r="AQ102" s="85" t="n">
        <f t="shared" si="57"/>
        <v>9.6434611052430591E-2</v>
      </c>
      <c r="AR102" s="85" t="n">
        <f t="shared" si="57"/>
        <v>8.2985714859346471E-2</v>
      </c>
      <c r="AS102" s="85" t="n">
        <f t="shared" si="57"/>
        <v>7.2545240134402195E-2</v>
      </c>
      <c r="AT102" s="85" t="n">
        <f t="shared" si="57"/>
        <v>2.9675584410206807E-2</v>
      </c>
      <c r="AU102" s="85" t="n">
        <f t="shared" si="57"/>
        <v>2.9838505501793733E-2</v>
      </c>
      <c r="AV102" s="63" t="n">
        <f t="shared" si="57"/>
        <v>8.3298268199185774E-2</v>
      </c>
    </row>
    <row r="103">
      <c r="A103" s="77" t="s">
        <v>57</v>
      </c>
      <c r="B103" s="78" t="s">
        <v>85</v>
      </c>
      <c r="M103" s="77" t="str">
        <f t="shared" ref="M103" si="58">M23</f>
        <v>Other R&amp;D and Knowledge Based</v>
      </c>
      <c r="N103" s="78" t="str">
        <f t="shared" si="14"/>
        <v>Not Multi-Year</v>
      </c>
      <c r="O103" s="79" t="n">
        <v>0.99</v>
      </c>
      <c r="P103" s="79" t="n">
        <v>1</v>
      </c>
      <c r="Q103" s="79" t="n">
        <v>1</v>
      </c>
      <c r="R103" s="79" t="n">
        <v>0.99</v>
      </c>
      <c r="S103" s="79" t="n">
        <v>0.99</v>
      </c>
      <c r="T103" s="79" t="n">
        <v>1</v>
      </c>
      <c r="U103" s="79" t="n">
        <v>1</v>
      </c>
      <c r="V103" s="79" t="n">
        <v>1</v>
      </c>
      <c r="W103" s="79" t="n">
        <v>0.99</v>
      </c>
      <c r="X103" s="79" t="n">
        <v>0.98</v>
      </c>
      <c r="Y103" s="84" t="n">
        <f t="shared" ref="Y103:AV103" si="59">Y63/SUMIFS(Y$42:Y$77,$M$42:$M$77,$M103)</f>
        <v>0.99483233275018523</v>
      </c>
      <c r="Z103" s="84" t="n">
        <f t="shared" si="59"/>
        <v>0.99594887253480968</v>
      </c>
      <c r="AA103" s="84" t="n">
        <f t="shared" si="59"/>
        <v>0.99912145260691942</v>
      </c>
      <c r="AB103" s="84" t="n">
        <f t="shared" si="59"/>
        <v>0.99314940673786289</v>
      </c>
      <c r="AC103" s="84" t="n">
        <f t="shared" si="59"/>
        <v>0.99160192124191715</v>
      </c>
      <c r="AD103" s="84" t="n">
        <f t="shared" si="59"/>
        <v>0.99623145856243756</v>
      </c>
      <c r="AE103" s="84" t="n">
        <f t="shared" si="59"/>
        <v>0.99733055689946781</v>
      </c>
      <c r="AF103" s="84" t="n">
        <f t="shared" si="59"/>
        <v>0.99562847072529559</v>
      </c>
      <c r="AG103" s="84" t="n">
        <f t="shared" si="59"/>
        <v>0.9930264430837008</v>
      </c>
      <c r="AH103" s="84" t="n">
        <f t="shared" si="59"/>
        <v>0.98472311205752516</v>
      </c>
      <c r="AI103" s="84" t="n">
        <f t="shared" si="59"/>
        <v>0.94714574069005075</v>
      </c>
      <c r="AJ103" s="84" t="n">
        <f t="shared" si="59"/>
        <v>0.9326676537497337</v>
      </c>
      <c r="AK103" s="84" t="n">
        <f t="shared" si="59"/>
        <v>0.92605332593406586</v>
      </c>
      <c r="AL103" s="84" t="n">
        <f t="shared" si="59"/>
        <v>0.91413886884715256</v>
      </c>
      <c r="AM103" s="84" t="n">
        <f t="shared" si="59"/>
        <v>0.90732218265465359</v>
      </c>
      <c r="AN103" s="84" t="n">
        <f t="shared" si="59"/>
        <v>0.89554088584996738</v>
      </c>
      <c r="AO103" s="84" t="n">
        <f t="shared" si="59"/>
        <v>0.87879321109204833</v>
      </c>
      <c r="AP103" s="84" t="n">
        <f t="shared" si="59"/>
        <v>0.86682230708565744</v>
      </c>
      <c r="AQ103" s="84" t="n">
        <f t="shared" si="59"/>
        <v>0.88621739917887399</v>
      </c>
      <c r="AR103" s="84" t="n">
        <f t="shared" si="59"/>
        <v>0.8735057878555329</v>
      </c>
      <c r="AS103" s="84" t="n">
        <f t="shared" si="59"/>
        <v>0.87033643041177722</v>
      </c>
      <c r="AT103" s="84" t="n">
        <f t="shared" si="59"/>
        <v>0.89588273463295498</v>
      </c>
      <c r="AU103" s="84" t="n">
        <f t="shared" si="59"/>
        <v>0.90687203253838766</v>
      </c>
      <c r="AV103" s="64" t="n">
        <f t="shared" si="59"/>
        <v>0.89314687304045348</v>
      </c>
    </row>
    <row r="104">
      <c r="A104" s="80" t="s">
        <v>57</v>
      </c>
      <c r="B104" s="1" t="s">
        <v>86</v>
      </c>
      <c r="M104" s="80" t="str">
        <f t="shared" ref="M104" si="60">M24</f>
        <v>Other R&amp;D and Knowledge Based</v>
      </c>
      <c r="N104" s="1" t="str">
        <f t="shared" si="14"/>
        <v>Multi-Year Contract</v>
      </c>
      <c r="O104" s="3" t="n">
        <v>0.01</v>
      </c>
      <c r="P104" s="3" t="n">
        <v>0</v>
      </c>
      <c r="Q104" s="3" t="n">
        <v>0</v>
      </c>
      <c r="R104" s="3" t="n">
        <v>0.01</v>
      </c>
      <c r="S104" s="3" t="n">
        <v>0.01</v>
      </c>
      <c r="T104" s="3" t="n">
        <v>0</v>
      </c>
      <c r="U104" s="3" t="n">
        <v>0</v>
      </c>
      <c r="V104" s="3" t="n">
        <v>0</v>
      </c>
      <c r="W104" s="3" t="n">
        <v>0.01</v>
      </c>
      <c r="X104" s="3" t="n">
        <v>0.01</v>
      </c>
      <c r="Y104" s="26" t="n">
        <f t="shared" ref="Y104:AV104" si="61">Y64/SUMIFS(Y$42:Y$77,$M$42:$M$77,$M104)</f>
        <v>5.1660340176087642E-3</v>
      </c>
      <c r="Z104" s="26" t="n">
        <f t="shared" si="61"/>
        <v>4.049003934947986E-3</v>
      </c>
      <c r="AA104" s="26" t="n">
        <f t="shared" si="61"/>
        <v>8.7842111275299737E-4</v>
      </c>
      <c r="AB104" s="26" t="n">
        <f t="shared" si="61"/>
        <v>6.8468402779078398E-3</v>
      </c>
      <c r="AC104" s="26" t="n">
        <f t="shared" si="61"/>
        <v>8.3952569142091617E-3</v>
      </c>
      <c r="AD104" s="26" t="n">
        <f t="shared" si="61"/>
        <v>3.7134767464676362E-3</v>
      </c>
      <c r="AE104" s="26" t="n">
        <f t="shared" si="61"/>
        <v>2.6025981331941378E-3</v>
      </c>
      <c r="AF104" s="26" t="n">
        <f t="shared" si="61"/>
        <v>4.3534799205025123E-3</v>
      </c>
      <c r="AG104" s="26" t="n">
        <f t="shared" si="61"/>
        <v>6.876098350036503E-3</v>
      </c>
      <c r="AH104" s="26" t="n">
        <f t="shared" si="61"/>
        <v>7.8547371267566647E-3</v>
      </c>
      <c r="AI104" s="26" t="n">
        <f t="shared" si="61"/>
        <v>1.5458730370991195E-2</v>
      </c>
      <c r="AJ104" s="26" t="n">
        <f t="shared" si="61"/>
        <v>1.5994708328735854E-2</v>
      </c>
      <c r="AK104" s="26" t="n">
        <f t="shared" si="61"/>
        <v>1.4828388926242603E-2</v>
      </c>
      <c r="AL104" s="26" t="n">
        <f t="shared" si="61"/>
        <v>1.9246507947470775E-2</v>
      </c>
      <c r="AM104" s="26" t="n">
        <f t="shared" si="61"/>
        <v>1.3117078221651868E-2</v>
      </c>
      <c r="AN104" s="26" t="n">
        <f t="shared" si="61"/>
        <v>1.5473333371422041E-2</v>
      </c>
      <c r="AO104" s="26" t="n">
        <f t="shared" si="61"/>
        <v>2.0672326633485061E-2</v>
      </c>
      <c r="AP104" s="26" t="n">
        <f t="shared" si="61"/>
        <v>2.6281542712543113E-2</v>
      </c>
      <c r="AQ104" s="26" t="n">
        <f t="shared" si="61"/>
        <v>1.7619595042436362E-2</v>
      </c>
      <c r="AR104" s="26" t="n">
        <f t="shared" si="61"/>
        <v>2.5548844829117311E-2</v>
      </c>
      <c r="AS104" s="26" t="n">
        <f t="shared" si="61"/>
        <v>2.8331188114038116E-2</v>
      </c>
      <c r="AT104" s="26" t="n">
        <f t="shared" si="61"/>
        <v>1.8591690896354936E-2</v>
      </c>
      <c r="AU104" s="26" t="n">
        <f t="shared" si="61"/>
        <v>2.0113714608672471E-2</v>
      </c>
      <c r="AV104" s="62" t="n">
        <f t="shared" si="61"/>
        <v>2.7926292606787174E-2</v>
      </c>
    </row>
    <row r="105">
      <c r="A105" s="81" t="s">
        <v>57</v>
      </c>
      <c r="B105" s="82" t="n">
        <v>0</v>
      </c>
      <c r="M105" s="81" t="str">
        <f t="shared" ref="M105" si="62">M25</f>
        <v>Other R&amp;D and Knowledge Based</v>
      </c>
      <c r="N105" s="82" t="n">
        <f t="shared" si="14"/>
        <v>0</v>
      </c>
      <c r="O105" s="83" t="n">
        <v>0</v>
      </c>
      <c r="P105" s="83" t="n">
        <v>0</v>
      </c>
      <c r="Q105" s="83" t="n">
        <v>0</v>
      </c>
      <c r="R105" s="83" t="n">
        <v>0</v>
      </c>
      <c r="S105" s="83" t="n">
        <v>0</v>
      </c>
      <c r="T105" s="83" t="n">
        <v>0</v>
      </c>
      <c r="U105" s="83" t="n">
        <v>0</v>
      </c>
      <c r="V105" s="83" t="n">
        <v>0</v>
      </c>
      <c r="W105" s="83" t="n">
        <v>0</v>
      </c>
      <c r="X105" s="83" t="n">
        <v>0.01</v>
      </c>
      <c r="Y105" s="85" t="n">
        <f t="shared" ref="Y105:AV105" si="63">Y65/SUMIFS(Y$42:Y$77,$M$42:$M$77,$M105)</f>
        <v>1.6332322061584769E-6</v>
      </c>
      <c r="Z105" s="85" t="n">
        <f t="shared" si="63"/>
        <v>2.1235302423450443E-6</v>
      </c>
      <c r="AA105" s="85" t="n">
        <f t="shared" si="63"/>
        <v>1.2628032764716513E-7</v>
      </c>
      <c r="AB105" s="85" t="n">
        <f t="shared" si="63"/>
        <v>3.7529842293187319E-6</v>
      </c>
      <c r="AC105" s="85" t="n">
        <f t="shared" si="63"/>
        <v>2.8218438736401312E-6</v>
      </c>
      <c r="AD105" s="85" t="n">
        <f t="shared" si="63"/>
        <v>5.5064691094800453E-5</v>
      </c>
      <c r="AE105" s="85" t="n">
        <f t="shared" si="63"/>
        <v>6.6844967338187822E-5</v>
      </c>
      <c r="AF105" s="85" t="n">
        <f t="shared" si="63"/>
        <v>1.8049354201866526E-5</v>
      </c>
      <c r="AG105" s="85" t="n">
        <f t="shared" si="63"/>
        <v>9.7458566262653264E-5</v>
      </c>
      <c r="AH105" s="85" t="n">
        <f t="shared" si="63"/>
        <v>7.4221508157181603E-3</v>
      </c>
      <c r="AI105" s="85" t="n">
        <f t="shared" si="63"/>
        <v>3.7395528938958054E-2</v>
      </c>
      <c r="AJ105" s="85" t="n">
        <f t="shared" si="63"/>
        <v>5.1337637921530427E-2</v>
      </c>
      <c r="AK105" s="85" t="n">
        <f t="shared" si="63"/>
        <v>5.9118285139691473E-2</v>
      </c>
      <c r="AL105" s="85" t="n">
        <f t="shared" si="63"/>
        <v>6.6614623205376561E-2</v>
      </c>
      <c r="AM105" s="85" t="n">
        <f t="shared" si="63"/>
        <v>7.9560739123694518E-2</v>
      </c>
      <c r="AN105" s="85" t="n">
        <f t="shared" si="63"/>
        <v>8.8985780778610565E-2</v>
      </c>
      <c r="AO105" s="85" t="n">
        <f t="shared" si="63"/>
        <v>0.1005344622744667</v>
      </c>
      <c r="AP105" s="85" t="n">
        <f t="shared" si="63"/>
        <v>0.10689615020179943</v>
      </c>
      <c r="AQ105" s="85" t="n">
        <f t="shared" si="63"/>
        <v>9.6163005778689553E-2</v>
      </c>
      <c r="AR105" s="85" t="n">
        <f t="shared" si="63"/>
        <v>0.10094536731534981</v>
      </c>
      <c r="AS105" s="85" t="n">
        <f t="shared" si="63"/>
        <v>0.10133238147418458</v>
      </c>
      <c r="AT105" s="85" t="n">
        <f t="shared" si="63"/>
        <v>8.5525574470690077E-2</v>
      </c>
      <c r="AU105" s="85" t="n">
        <f t="shared" si="63"/>
        <v>7.3014252852939748E-2</v>
      </c>
      <c r="AV105" s="63" t="n">
        <f t="shared" si="63"/>
        <v>7.8926834352759365E-2</v>
      </c>
    </row>
    <row r="106">
      <c r="A106" s="77" t="s">
        <v>58</v>
      </c>
      <c r="B106" s="78" t="s">
        <v>85</v>
      </c>
      <c r="M106" s="77" t="str">
        <f t="shared" ref="M106" si="64">M26</f>
        <v>Other Services</v>
      </c>
      <c r="N106" s="78" t="str">
        <f t="shared" si="14"/>
        <v>Not Multi-Year</v>
      </c>
      <c r="O106" s="79" t="n">
        <v>1</v>
      </c>
      <c r="P106" s="79" t="n">
        <v>1</v>
      </c>
      <c r="Q106" s="79" t="n">
        <v>1</v>
      </c>
      <c r="R106" s="79" t="n">
        <v>1</v>
      </c>
      <c r="S106" s="79" t="n">
        <v>1</v>
      </c>
      <c r="T106" s="79" t="n">
        <v>1</v>
      </c>
      <c r="U106" s="79" t="n">
        <v>1</v>
      </c>
      <c r="V106" s="79" t="n">
        <v>1</v>
      </c>
      <c r="W106" s="79" t="n">
        <v>1</v>
      </c>
      <c r="X106" s="79" t="n">
        <v>1</v>
      </c>
      <c r="Y106" s="84" t="n">
        <f t="shared" ref="Y106:AV106" si="65">Y66/SUMIFS(Y$42:Y$77,$M$42:$M$77,$M106)</f>
        <v>1</v>
      </c>
      <c r="Z106" s="84" t="n">
        <f t="shared" si="65"/>
        <v>1</v>
      </c>
      <c r="AA106" s="84" t="n">
        <f t="shared" si="65"/>
        <v>0.9999706025043531</v>
      </c>
      <c r="AB106" s="84" t="n">
        <f t="shared" si="65"/>
        <v>0.99994125839119297</v>
      </c>
      <c r="AC106" s="84" t="n">
        <f t="shared" si="65"/>
        <v>0.99978496659868243</v>
      </c>
      <c r="AD106" s="84" t="n">
        <f t="shared" si="65"/>
        <v>0.99920249822461693</v>
      </c>
      <c r="AE106" s="84" t="n">
        <f t="shared" si="65"/>
        <v>0.99963435254527921</v>
      </c>
      <c r="AF106" s="84" t="n">
        <f t="shared" si="65"/>
        <v>0.99967148657244742</v>
      </c>
      <c r="AG106" s="84" t="n">
        <f t="shared" si="65"/>
        <v>0.99928445647770425</v>
      </c>
      <c r="AH106" s="84" t="n">
        <f t="shared" si="65"/>
        <v>0.99755715563544034</v>
      </c>
      <c r="AI106" s="84" t="n">
        <f t="shared" si="65"/>
        <v>0.90524667459787134</v>
      </c>
      <c r="AJ106" s="84" t="n">
        <f t="shared" si="65"/>
        <v>0.94590181115247707</v>
      </c>
      <c r="AK106" s="84" t="n">
        <f t="shared" si="65"/>
        <v>0.95451126871657255</v>
      </c>
      <c r="AL106" s="84" t="n">
        <f t="shared" si="65"/>
        <v>0.95897613305759721</v>
      </c>
      <c r="AM106" s="84" t="n">
        <f t="shared" si="65"/>
        <v>0.94126244252885105</v>
      </c>
      <c r="AN106" s="84" t="n">
        <f t="shared" si="65"/>
        <v>0.937816575158818</v>
      </c>
      <c r="AO106" s="84" t="n">
        <f t="shared" si="65"/>
        <v>0.93000567073051166</v>
      </c>
      <c r="AP106" s="84" t="n">
        <f t="shared" si="65"/>
        <v>0.91980404938398519</v>
      </c>
      <c r="AQ106" s="84" t="n">
        <f t="shared" si="65"/>
        <v>0.90616490141528361</v>
      </c>
      <c r="AR106" s="84" t="n">
        <f t="shared" si="65"/>
        <v>0.91844895438344587</v>
      </c>
      <c r="AS106" s="84" t="n">
        <f t="shared" si="65"/>
        <v>0.905353180225137</v>
      </c>
      <c r="AT106" s="84" t="n">
        <f t="shared" si="65"/>
        <v>0.91830508518705523</v>
      </c>
      <c r="AU106" s="84" t="n">
        <f t="shared" si="65"/>
        <v>0.91774579501858233</v>
      </c>
      <c r="AV106" s="64" t="n">
        <f t="shared" si="65"/>
        <v>0.91698404617664242</v>
      </c>
    </row>
    <row r="107">
      <c r="A107" s="80" t="s">
        <v>58</v>
      </c>
      <c r="B107" s="1" t="s">
        <v>86</v>
      </c>
      <c r="M107" s="80" t="str">
        <f t="shared" ref="M107" si="66">M27</f>
        <v>Other Services</v>
      </c>
      <c r="N107" s="1" t="str">
        <f t="shared" si="14"/>
        <v>Multi-Year Contract</v>
      </c>
      <c r="O107" s="59" t="n">
        <v>0</v>
      </c>
      <c r="P107" s="59" t="n">
        <v>0</v>
      </c>
      <c r="Q107" s="59" t="n">
        <v>0</v>
      </c>
      <c r="R107" s="59" t="n">
        <v>0</v>
      </c>
      <c r="S107" s="59" t="n">
        <v>0</v>
      </c>
      <c r="T107" s="59" t="n">
        <v>0</v>
      </c>
      <c r="U107" s="59" t="n">
        <v>0</v>
      </c>
      <c r="V107" s="59" t="n">
        <v>0</v>
      </c>
      <c r="W107" s="59" t="n">
        <v>0</v>
      </c>
      <c r="X107" s="59" t="n">
        <v>0</v>
      </c>
      <c r="Y107" s="26" t="n">
        <f t="shared" ref="Y107:AV107" si="67">Y67/SUMIFS(Y$42:Y$77,$M$42:$M$77,$M107)</f>
        <v>0</v>
      </c>
      <c r="Z107" s="26" t="n">
        <f t="shared" si="67"/>
        <v>0</v>
      </c>
      <c r="AA107" s="26" t="n">
        <f t="shared" si="67"/>
        <v>2.9397495646861044E-5</v>
      </c>
      <c r="AB107" s="26" t="n">
        <f t="shared" si="67"/>
        <v>5.566156978032538E-5</v>
      </c>
      <c r="AC107" s="26" t="n">
        <f t="shared" si="67"/>
        <v>1.7214789274883408E-4</v>
      </c>
      <c r="AD107" s="26" t="n">
        <f t="shared" si="67"/>
        <v>7.8817285334672755E-4</v>
      </c>
      <c r="AE107" s="26" t="n">
        <f t="shared" si="67"/>
        <v>3.5033142135369212E-4</v>
      </c>
      <c r="AF107" s="26" t="n">
        <f t="shared" si="67"/>
        <v>3.1924564414049199E-4</v>
      </c>
      <c r="AG107" s="26" t="n">
        <f t="shared" si="67"/>
        <v>5.9413424845342891E-4</v>
      </c>
      <c r="AH107" s="26" t="n">
        <f t="shared" si="67"/>
        <v>7.5029822978237611E-4</v>
      </c>
      <c r="AI107" s="26" t="n">
        <f t="shared" si="67"/>
        <v>1.5368256709758087E-3</v>
      </c>
      <c r="AJ107" s="26" t="n">
        <f t="shared" si="67"/>
        <v>2.6211398943789708E-3</v>
      </c>
      <c r="AK107" s="26" t="n">
        <f t="shared" si="67"/>
        <v>7.3384608830760851E-3</v>
      </c>
      <c r="AL107" s="26" t="n">
        <f t="shared" si="67"/>
        <v>7.0431259343407661E-3</v>
      </c>
      <c r="AM107" s="26" t="n">
        <f t="shared" si="67"/>
        <v>4.4475494522895004E-3</v>
      </c>
      <c r="AN107" s="26" t="n">
        <f t="shared" si="67"/>
        <v>4.1068767085385904E-3</v>
      </c>
      <c r="AO107" s="26" t="n">
        <f t="shared" si="67"/>
        <v>3.1861469956239313E-3</v>
      </c>
      <c r="AP107" s="26" t="n">
        <f t="shared" si="67"/>
        <v>3.6907387496768959E-3</v>
      </c>
      <c r="AQ107" s="26" t="n">
        <f t="shared" si="67"/>
        <v>7.6075159175738941E-3</v>
      </c>
      <c r="AR107" s="26" t="n">
        <f t="shared" si="67"/>
        <v>2.9618239823266533E-3</v>
      </c>
      <c r="AS107" s="26" t="n">
        <f t="shared" si="67"/>
        <v>4.5935986638766697E-3</v>
      </c>
      <c r="AT107" s="26" t="n">
        <f t="shared" si="67"/>
        <v>5.4352440542325235E-3</v>
      </c>
      <c r="AU107" s="26" t="n">
        <f t="shared" si="67"/>
        <v>8.3247918505275024E-3</v>
      </c>
      <c r="AV107" s="62" t="n">
        <f t="shared" si="67"/>
        <v>1.3192134457534239E-2</v>
      </c>
    </row>
    <row r="108">
      <c r="A108" s="81" t="s">
        <v>58</v>
      </c>
      <c r="B108" s="82" t="n">
        <v>0</v>
      </c>
      <c r="M108" s="81" t="str">
        <f t="shared" ref="M108" si="68">M28</f>
        <v>Other Services</v>
      </c>
      <c r="N108" s="82" t="n">
        <f t="shared" si="14"/>
        <v>0</v>
      </c>
      <c r="O108" s="69" t="n">
        <v>0</v>
      </c>
      <c r="P108" s="69" t="n">
        <v>0</v>
      </c>
      <c r="Q108" s="69" t="n">
        <v>0</v>
      </c>
      <c r="R108" s="69" t="n">
        <v>0</v>
      </c>
      <c r="S108" s="69" t="n">
        <v>0</v>
      </c>
      <c r="T108" s="69" t="n">
        <v>0</v>
      </c>
      <c r="U108" s="69" t="n">
        <v>0</v>
      </c>
      <c r="V108" s="69" t="n">
        <v>0</v>
      </c>
      <c r="W108" s="69" t="n">
        <v>0</v>
      </c>
      <c r="X108" s="69" t="n">
        <v>0</v>
      </c>
      <c r="Y108" s="85" t="n">
        <f t="shared" ref="Y108:AV108" si="69">Y68/SUMIFS(Y$42:Y$77,$M$42:$M$77,$M108)</f>
        <v>0</v>
      </c>
      <c r="Z108" s="85" t="n">
        <f t="shared" si="69"/>
        <v>0</v>
      </c>
      <c r="AA108" s="85" t="n">
        <f t="shared" si="69"/>
        <v>0</v>
      </c>
      <c r="AB108" s="85" t="n">
        <f t="shared" si="69"/>
        <v>3.0800390265902893E-6</v>
      </c>
      <c r="AC108" s="85" t="n">
        <f t="shared" si="69"/>
        <v>4.2885508568776122E-5</v>
      </c>
      <c r="AD108" s="85" t="n">
        <f t="shared" si="69"/>
        <v>9.3289220363329344E-6</v>
      </c>
      <c r="AE108" s="85" t="n">
        <f t="shared" si="69"/>
        <v>1.5316033367257833E-5</v>
      </c>
      <c r="AF108" s="85" t="n">
        <f t="shared" si="69"/>
        <v>9.2677834120195766E-6</v>
      </c>
      <c r="AG108" s="85" t="n">
        <f t="shared" si="69"/>
        <v>1.2140927384233646E-4</v>
      </c>
      <c r="AH108" s="85" t="n">
        <f t="shared" si="69"/>
        <v>1.6925461347771314E-3</v>
      </c>
      <c r="AI108" s="85" t="n">
        <f t="shared" si="69"/>
        <v>9.3216499731152772E-2</v>
      </c>
      <c r="AJ108" s="85" t="n">
        <f t="shared" si="69"/>
        <v>5.1477048953143985E-2</v>
      </c>
      <c r="AK108" s="85" t="n">
        <f t="shared" si="69"/>
        <v>3.8150270400351537E-2</v>
      </c>
      <c r="AL108" s="85" t="n">
        <f t="shared" si="69"/>
        <v>3.3980741008061963E-2</v>
      </c>
      <c r="AM108" s="85" t="n">
        <f t="shared" si="69"/>
        <v>5.4290008018859415E-2</v>
      </c>
      <c r="AN108" s="85" t="n">
        <f t="shared" si="69"/>
        <v>5.8076548132643492E-2</v>
      </c>
      <c r="AO108" s="85" t="n">
        <f t="shared" si="69"/>
        <v>6.6808182273864453E-2</v>
      </c>
      <c r="AP108" s="85" t="n">
        <f t="shared" si="69"/>
        <v>7.6505211866337894E-2</v>
      </c>
      <c r="AQ108" s="85" t="n">
        <f t="shared" si="69"/>
        <v>8.622758266714256E-2</v>
      </c>
      <c r="AR108" s="85" t="n">
        <f t="shared" si="69"/>
        <v>7.8589221634227491E-2</v>
      </c>
      <c r="AS108" s="85" t="n">
        <f t="shared" si="69"/>
        <v>9.005322111098632E-2</v>
      </c>
      <c r="AT108" s="85" t="n">
        <f t="shared" si="69"/>
        <v>7.6259670758712289E-2</v>
      </c>
      <c r="AU108" s="85" t="n">
        <f t="shared" si="69"/>
        <v>7.3929413130890159E-2</v>
      </c>
      <c r="AV108" s="63" t="n">
        <f t="shared" si="69"/>
        <v>6.9823819365823353E-2</v>
      </c>
    </row>
    <row r="109">
      <c r="A109" s="77" t="s">
        <v>59</v>
      </c>
      <c r="B109" s="78" t="s">
        <v>85</v>
      </c>
      <c r="M109" s="77" t="str">
        <f t="shared" ref="M109" si="70">M29</f>
        <v>Ships &amp; Submarines</v>
      </c>
      <c r="N109" s="78" t="str">
        <f t="shared" si="14"/>
        <v>Not Multi-Year</v>
      </c>
      <c r="O109" s="70" t="n">
        <v>0.89</v>
      </c>
      <c r="P109" s="70" t="n">
        <v>0.97</v>
      </c>
      <c r="Q109" s="70" t="n">
        <v>0.99</v>
      </c>
      <c r="R109" s="70" t="n">
        <v>0.98</v>
      </c>
      <c r="S109" s="70" t="n">
        <v>0.99</v>
      </c>
      <c r="T109" s="70" t="n">
        <v>0.99</v>
      </c>
      <c r="U109" s="70" t="n">
        <v>0.99</v>
      </c>
      <c r="V109" s="70" t="n">
        <v>0.99</v>
      </c>
      <c r="W109" s="70" t="n">
        <v>0.99</v>
      </c>
      <c r="X109" s="70" t="n">
        <v>0.86</v>
      </c>
      <c r="Y109" s="84" t="n">
        <f t="shared" ref="Y109:AV109" si="71">Y69/SUMIFS(Y$42:Y$77,$M$42:$M$77,$M109)</f>
        <v>0.89198498650363811</v>
      </c>
      <c r="Z109" s="84" t="n">
        <f t="shared" si="71"/>
        <v>0.96722880446783643</v>
      </c>
      <c r="AA109" s="84" t="n">
        <f t="shared" si="71"/>
        <v>0.98881135531502184</v>
      </c>
      <c r="AB109" s="84" t="n">
        <f t="shared" si="71"/>
        <v>0.97580028629268212</v>
      </c>
      <c r="AC109" s="84" t="n">
        <f t="shared" si="71"/>
        <v>0.98897457652326215</v>
      </c>
      <c r="AD109" s="84" t="n">
        <f t="shared" si="71"/>
        <v>0.98746247965414402</v>
      </c>
      <c r="AE109" s="84" t="n">
        <f t="shared" si="71"/>
        <v>0.99489018331076662</v>
      </c>
      <c r="AF109" s="84" t="n">
        <f t="shared" si="71"/>
        <v>0.99385453870814278</v>
      </c>
      <c r="AG109" s="84" t="n">
        <f t="shared" si="71"/>
        <v>0.99410228293175862</v>
      </c>
      <c r="AH109" s="84" t="n">
        <f t="shared" si="71"/>
        <v>0.86259497624920756</v>
      </c>
      <c r="AI109" s="84" t="n">
        <f t="shared" si="71"/>
        <v>0.80229690042803825</v>
      </c>
      <c r="AJ109" s="84" t="n">
        <f t="shared" si="71"/>
        <v>0.83617015838865782</v>
      </c>
      <c r="AK109" s="84" t="n">
        <f t="shared" si="71"/>
        <v>0.82409321052555895</v>
      </c>
      <c r="AL109" s="84" t="n">
        <f t="shared" si="71"/>
        <v>0.76351909618799829</v>
      </c>
      <c r="AM109" s="84" t="n">
        <f t="shared" si="71"/>
        <v>0.78943678022244379</v>
      </c>
      <c r="AN109" s="84" t="n">
        <f t="shared" si="71"/>
        <v>0.85341132293617095</v>
      </c>
      <c r="AO109" s="84" t="n">
        <f t="shared" si="71"/>
        <v>0.84701119279990345</v>
      </c>
      <c r="AP109" s="84" t="n">
        <f t="shared" si="71"/>
        <v>0.86879978190315255</v>
      </c>
      <c r="AQ109" s="84" t="n">
        <f t="shared" si="71"/>
        <v>0.86872689292366589</v>
      </c>
      <c r="AR109" s="84" t="n">
        <f t="shared" si="71"/>
        <v>0.84932422756853587</v>
      </c>
      <c r="AS109" s="84" t="n">
        <f t="shared" si="71"/>
        <v>0.86978329933355181</v>
      </c>
      <c r="AT109" s="84" t="n">
        <f t="shared" si="71"/>
        <v>0.90202750702847501</v>
      </c>
      <c r="AU109" s="84" t="n">
        <f t="shared" si="71"/>
        <v>0.88855003623265905</v>
      </c>
      <c r="AV109" s="64" t="n">
        <f t="shared" si="71"/>
        <v>0.83732894901065913</v>
      </c>
    </row>
    <row r="110">
      <c r="A110" s="80" t="s">
        <v>59</v>
      </c>
      <c r="B110" s="1" t="s">
        <v>86</v>
      </c>
      <c r="M110" s="80" t="str">
        <f t="shared" ref="M110" si="72">M30</f>
        <v>Ships &amp; Submarines</v>
      </c>
      <c r="N110" s="1" t="str">
        <f t="shared" si="14"/>
        <v>Multi-Year Contract</v>
      </c>
      <c r="O110" s="59" t="n">
        <v>0.11</v>
      </c>
      <c r="P110" s="59" t="n">
        <v>0.03</v>
      </c>
      <c r="Q110" s="59" t="n">
        <v>0.01</v>
      </c>
      <c r="R110" s="59" t="n">
        <v>0.02</v>
      </c>
      <c r="S110" s="59" t="n">
        <v>0.01</v>
      </c>
      <c r="T110" s="59" t="n">
        <v>0.01</v>
      </c>
      <c r="U110" s="59" t="n">
        <v>0.01</v>
      </c>
      <c r="V110" s="59" t="n">
        <v>0.01</v>
      </c>
      <c r="W110" s="59" t="n">
        <v>0.01</v>
      </c>
      <c r="X110" s="59" t="n">
        <v>0.13</v>
      </c>
      <c r="Y110" s="26" t="n">
        <f t="shared" ref="Y110:AV110" si="73">Y70/SUMIFS(Y$42:Y$77,$M$42:$M$77,$M110)</f>
        <v>0.10801501349636179</v>
      </c>
      <c r="Z110" s="26" t="n">
        <f t="shared" si="73"/>
        <v>3.2771195532163573E-2</v>
      </c>
      <c r="AA110" s="26" t="n">
        <f t="shared" si="73"/>
        <v>1.1188644684978129E-2</v>
      </c>
      <c r="AB110" s="26" t="n">
        <f t="shared" si="73"/>
        <v>2.4199713707317771E-2</v>
      </c>
      <c r="AC110" s="26" t="n">
        <f t="shared" si="73"/>
        <v>1.1021472610714927E-2</v>
      </c>
      <c r="AD110" s="26" t="n">
        <f t="shared" si="73"/>
        <v>1.2535710217170499E-2</v>
      </c>
      <c r="AE110" s="26" t="n">
        <f t="shared" si="73"/>
        <v>5.1087828186539468E-3</v>
      </c>
      <c r="AF110" s="26" t="n">
        <f t="shared" si="73"/>
        <v>6.1443016223603382E-3</v>
      </c>
      <c r="AG110" s="26" t="n">
        <f t="shared" si="73"/>
        <v>5.8254729301001808E-3</v>
      </c>
      <c r="AH110" s="26" t="n">
        <f t="shared" si="73"/>
        <v>0.13489588960235838</v>
      </c>
      <c r="AI110" s="26" t="n">
        <f t="shared" si="73"/>
        <v>0.15646775767838253</v>
      </c>
      <c r="AJ110" s="26" t="n">
        <f t="shared" si="73"/>
        <v>0.12646937103693598</v>
      </c>
      <c r="AK110" s="26" t="n">
        <f t="shared" si="73"/>
        <v>0.12714840679557043</v>
      </c>
      <c r="AL110" s="26" t="n">
        <f t="shared" si="73"/>
        <v>0.18183207845346799</v>
      </c>
      <c r="AM110" s="26" t="n">
        <f t="shared" si="73"/>
        <v>0.14387903613970063</v>
      </c>
      <c r="AN110" s="26" t="n">
        <f t="shared" si="73"/>
        <v>7.5246966293970929E-2</v>
      </c>
      <c r="AO110" s="26" t="n">
        <f t="shared" si="73"/>
        <v>9.3337335955118048E-2</v>
      </c>
      <c r="AP110" s="26" t="n">
        <f t="shared" si="73"/>
        <v>7.8118453700674634E-2</v>
      </c>
      <c r="AQ110" s="26" t="n">
        <f t="shared" si="73"/>
        <v>7.0889425302744627E-2</v>
      </c>
      <c r="AR110" s="26" t="n">
        <f t="shared" si="73"/>
        <v>9.9481741398394108E-2</v>
      </c>
      <c r="AS110" s="26" t="n">
        <f t="shared" si="73"/>
        <v>9.8080914418536613E-2</v>
      </c>
      <c r="AT110" s="26" t="n">
        <f t="shared" si="73"/>
        <v>5.3960739951185444E-2</v>
      </c>
      <c r="AU110" s="26" t="n">
        <f t="shared" si="73"/>
        <v>6.3996322166296776E-2</v>
      </c>
      <c r="AV110" s="62" t="n">
        <f t="shared" si="73"/>
        <v>0.13331016907127116</v>
      </c>
    </row>
    <row r="111">
      <c r="A111" s="81" t="s">
        <v>59</v>
      </c>
      <c r="B111" s="82" t="n">
        <v>0</v>
      </c>
      <c r="M111" s="81" t="str">
        <f t="shared" ref="M111" si="74">M31</f>
        <v>Ships &amp; Submarines</v>
      </c>
      <c r="N111" s="82" t="n">
        <f t="shared" si="14"/>
        <v>0</v>
      </c>
      <c r="O111" s="69" t="n">
        <v>0</v>
      </c>
      <c r="P111" s="69" t="n">
        <v>0</v>
      </c>
      <c r="Q111" s="69" t="n">
        <v>0</v>
      </c>
      <c r="R111" s="69" t="n">
        <v>0</v>
      </c>
      <c r="S111" s="69" t="n">
        <v>0</v>
      </c>
      <c r="T111" s="69" t="n">
        <v>0</v>
      </c>
      <c r="U111" s="69" t="n">
        <v>0</v>
      </c>
      <c r="V111" s="69" t="n">
        <v>0</v>
      </c>
      <c r="W111" s="69" t="n">
        <v>0</v>
      </c>
      <c r="X111" s="69" t="n">
        <v>0</v>
      </c>
      <c r="Y111" s="85" t="n">
        <f t="shared" ref="Y111:AV111" si="75">Y71/SUMIFS(Y$42:Y$77,$M$42:$M$77,$M111)</f>
        <v>0</v>
      </c>
      <c r="Z111" s="85" t="n">
        <f t="shared" si="75"/>
        <v>0</v>
      </c>
      <c r="AA111" s="85" t="n">
        <f t="shared" si="75"/>
        <v>0</v>
      </c>
      <c r="AB111" s="85" t="n">
        <f t="shared" si="75"/>
        <v>0</v>
      </c>
      <c r="AC111" s="85" t="n">
        <f t="shared" si="75"/>
        <v>3.9508660229931761E-6</v>
      </c>
      <c r="AD111" s="85" t="n">
        <f t="shared" si="75"/>
        <v>1.8101286854316054E-6</v>
      </c>
      <c r="AE111" s="85" t="n">
        <f t="shared" si="75"/>
        <v>1.0338705794114745E-6</v>
      </c>
      <c r="AF111" s="85" t="n">
        <f t="shared" si="75"/>
        <v>1.1596694968389184E-6</v>
      </c>
      <c r="AG111" s="85" t="n">
        <f t="shared" si="75"/>
        <v>7.2244138141190986E-5</v>
      </c>
      <c r="AH111" s="85" t="n">
        <f t="shared" si="75"/>
        <v>2.5091341484340169E-3</v>
      </c>
      <c r="AI111" s="85" t="n">
        <f t="shared" si="75"/>
        <v>4.1235341893579337E-2</v>
      </c>
      <c r="AJ111" s="85" t="n">
        <f t="shared" si="75"/>
        <v>3.7360470574406175E-2</v>
      </c>
      <c r="AK111" s="85" t="n">
        <f t="shared" si="75"/>
        <v>4.8758382678870692E-2</v>
      </c>
      <c r="AL111" s="85" t="n">
        <f t="shared" si="75"/>
        <v>5.4648825358533722E-2</v>
      </c>
      <c r="AM111" s="85" t="n">
        <f t="shared" si="75"/>
        <v>6.6684183637855624E-2</v>
      </c>
      <c r="AN111" s="85" t="n">
        <f t="shared" si="75"/>
        <v>7.1341710769858124E-2</v>
      </c>
      <c r="AO111" s="85" t="n">
        <f t="shared" si="75"/>
        <v>5.9651471244978507E-2</v>
      </c>
      <c r="AP111" s="85" t="n">
        <f t="shared" si="75"/>
        <v>5.3081764396172744E-2</v>
      </c>
      <c r="AQ111" s="85" t="n">
        <f t="shared" si="75"/>
        <v>6.0383681773589347E-2</v>
      </c>
      <c r="AR111" s="85" t="n">
        <f t="shared" si="75"/>
        <v>5.1194031033070103E-2</v>
      </c>
      <c r="AS111" s="85" t="n">
        <f t="shared" si="75"/>
        <v>3.2135786247911712E-2</v>
      </c>
      <c r="AT111" s="85" t="n">
        <f t="shared" si="75"/>
        <v>4.4011753020339557E-2</v>
      </c>
      <c r="AU111" s="85" t="n">
        <f t="shared" si="75"/>
        <v>4.7453641601044053E-2</v>
      </c>
      <c r="AV111" s="63" t="n">
        <f t="shared" si="75"/>
        <v>2.9360881918069643E-2</v>
      </c>
    </row>
    <row r="112">
      <c r="A112" s="77" t="s">
        <v>60</v>
      </c>
      <c r="B112" s="78" t="s">
        <v>85</v>
      </c>
      <c r="M112" s="77" t="str">
        <f t="shared" ref="M112" si="76">M32</f>
        <v>Space Systems</v>
      </c>
      <c r="N112" s="78" t="str">
        <f t="shared" si="14"/>
        <v>Not Multi-Year</v>
      </c>
      <c r="O112" s="70" t="n">
        <v>1</v>
      </c>
      <c r="P112" s="70" t="n">
        <v>1</v>
      </c>
      <c r="Q112" s="70" t="n">
        <v>1</v>
      </c>
      <c r="R112" s="70" t="n">
        <v>1</v>
      </c>
      <c r="S112" s="70" t="n">
        <v>1</v>
      </c>
      <c r="T112" s="70" t="n">
        <v>1</v>
      </c>
      <c r="U112" s="70" t="n">
        <v>1</v>
      </c>
      <c r="V112" s="70" t="n">
        <v>1</v>
      </c>
      <c r="W112" s="70" t="n">
        <v>1</v>
      </c>
      <c r="X112" s="70" t="n">
        <v>0.99</v>
      </c>
      <c r="Y112" s="84" t="n">
        <f t="shared" ref="Y112:AV112" si="77">Y72/SUMIFS(Y$42:Y$77,$M$42:$M$77,$M112)</f>
        <v>1</v>
      </c>
      <c r="Z112" s="84" t="n">
        <f t="shared" si="77"/>
        <v>0.99918759183723638</v>
      </c>
      <c r="AA112" s="84" t="n">
        <f t="shared" si="77"/>
        <v>1</v>
      </c>
      <c r="AB112" s="84" t="n">
        <f t="shared" si="77"/>
        <v>1</v>
      </c>
      <c r="AC112" s="84" t="n">
        <f t="shared" si="77"/>
        <v>0.99929760220414365</v>
      </c>
      <c r="AD112" s="84" t="n">
        <f t="shared" si="77"/>
        <v>1</v>
      </c>
      <c r="AE112" s="84" t="n">
        <f t="shared" si="77"/>
        <v>0.99999330252783825</v>
      </c>
      <c r="AF112" s="84" t="n">
        <f t="shared" si="77"/>
        <v>0.99945677596292259</v>
      </c>
      <c r="AG112" s="84" t="n">
        <f t="shared" si="77"/>
        <v>0.9973004474910333</v>
      </c>
      <c r="AH112" s="84" t="n">
        <f t="shared" si="77"/>
        <v>0.99363222635734871</v>
      </c>
      <c r="AI112" s="84" t="n">
        <f t="shared" si="77"/>
        <v>0.96856626351361874</v>
      </c>
      <c r="AJ112" s="84" t="n">
        <f t="shared" si="77"/>
        <v>0.94662936845022638</v>
      </c>
      <c r="AK112" s="84" t="n">
        <f t="shared" si="77"/>
        <v>0.87731731276870784</v>
      </c>
      <c r="AL112" s="84" t="n">
        <f t="shared" si="77"/>
        <v>0.98729513207013575</v>
      </c>
      <c r="AM112" s="84" t="n">
        <f t="shared" si="77"/>
        <v>0.9894105392389837</v>
      </c>
      <c r="AN112" s="84" t="n">
        <f t="shared" si="77"/>
        <v>0.97690636372184481</v>
      </c>
      <c r="AO112" s="84" t="n">
        <f t="shared" si="77"/>
        <v>0.97578953998612905</v>
      </c>
      <c r="AP112" s="84" t="n">
        <f t="shared" si="77"/>
        <v>0.98149835124474705</v>
      </c>
      <c r="AQ112" s="84" t="n">
        <f t="shared" si="77"/>
        <v>0.98812281683211145</v>
      </c>
      <c r="AR112" s="84" t="n">
        <f t="shared" si="77"/>
        <v>0.96778334989072301</v>
      </c>
      <c r="AS112" s="84" t="n">
        <f t="shared" si="77"/>
        <v>0.97086273209612406</v>
      </c>
      <c r="AT112" s="84" t="n">
        <f t="shared" si="77"/>
        <v>0.97674863724288363</v>
      </c>
      <c r="AU112" s="84" t="n">
        <f t="shared" si="77"/>
        <v>0.9771212945486043</v>
      </c>
      <c r="AV112" s="64" t="n">
        <f t="shared" si="77"/>
        <v>0.97940633083773743</v>
      </c>
    </row>
    <row r="113">
      <c r="A113" s="80" t="s">
        <v>60</v>
      </c>
      <c r="B113" s="1" t="s">
        <v>86</v>
      </c>
      <c r="M113" s="80" t="str">
        <f t="shared" ref="M113" si="78">M33</f>
        <v>Space Systems</v>
      </c>
      <c r="N113" s="1" t="str">
        <f t="shared" si="14"/>
        <v>Multi-Year Contract</v>
      </c>
      <c r="O113" s="59" t="n">
        <v>0</v>
      </c>
      <c r="P113" s="59" t="n">
        <v>0</v>
      </c>
      <c r="Q113" s="59" t="n">
        <v>0</v>
      </c>
      <c r="R113" s="59" t="n">
        <v>0</v>
      </c>
      <c r="S113" s="59" t="n">
        <v>0</v>
      </c>
      <c r="T113" s="59" t="n">
        <v>0</v>
      </c>
      <c r="U113" s="59" t="n">
        <v>0</v>
      </c>
      <c r="V113" s="59" t="n">
        <v>0</v>
      </c>
      <c r="W113" s="59" t="n">
        <v>0</v>
      </c>
      <c r="X113" s="59" t="n">
        <v>0.01</v>
      </c>
      <c r="Y113" s="26" t="n">
        <f t="shared" ref="Y113:AV113" si="79">Y73/SUMIFS(Y$42:Y$77,$M$42:$M$77,$M113)</f>
        <v>0</v>
      </c>
      <c r="Z113" s="26" t="n">
        <f t="shared" si="79"/>
        <v>8.1240816276352144E-4</v>
      </c>
      <c r="AA113" s="26" t="n">
        <f t="shared" si="79"/>
        <v>0</v>
      </c>
      <c r="AB113" s="26" t="n">
        <f t="shared" si="79"/>
        <v>0</v>
      </c>
      <c r="AC113" s="26" t="n">
        <f t="shared" si="79"/>
        <v>7.0239779585629266E-4</v>
      </c>
      <c r="AD113" s="26" t="n">
        <f t="shared" si="79"/>
        <v>0</v>
      </c>
      <c r="AE113" s="26" t="n">
        <f t="shared" si="79"/>
        <v>0</v>
      </c>
      <c r="AF113" s="26" t="n">
        <f t="shared" si="79"/>
        <v>5.4322403707746992E-4</v>
      </c>
      <c r="AG113" s="26" t="n">
        <f t="shared" si="79"/>
        <v>2.6988990091352102E-3</v>
      </c>
      <c r="AH113" s="26" t="n">
        <f t="shared" si="79"/>
        <v>6.0407764158949204E-3</v>
      </c>
      <c r="AI113" s="26" t="n">
        <f t="shared" si="79"/>
        <v>2.7490908425998301E-2</v>
      </c>
      <c r="AJ113" s="26" t="n">
        <f t="shared" si="79"/>
        <v>5.0214239677544736E-2</v>
      </c>
      <c r="AK113" s="26" t="n">
        <f t="shared" si="79"/>
        <v>0.11804729677384379</v>
      </c>
      <c r="AL113" s="26" t="n">
        <f t="shared" si="79"/>
        <v>4.3964929432793644E-3</v>
      </c>
      <c r="AM113" s="26" t="n">
        <f t="shared" si="79"/>
        <v>3.2111464985874203E-3</v>
      </c>
      <c r="AN113" s="26" t="n">
        <f t="shared" si="79"/>
        <v>1.7205115365375556E-2</v>
      </c>
      <c r="AO113" s="26" t="n">
        <f t="shared" si="79"/>
        <v>1.7360668000963246E-2</v>
      </c>
      <c r="AP113" s="26" t="n">
        <f t="shared" si="79"/>
        <v>1.4169828005904248E-2</v>
      </c>
      <c r="AQ113" s="26" t="n">
        <f t="shared" si="79"/>
        <v>9.9335870940938289E-3</v>
      </c>
      <c r="AR113" s="26" t="n">
        <f t="shared" si="79"/>
        <v>2.7835072981577905E-2</v>
      </c>
      <c r="AS113" s="26" t="n">
        <f t="shared" si="79"/>
        <v>2.8115164163231159E-2</v>
      </c>
      <c r="AT113" s="26" t="n">
        <f t="shared" si="79"/>
        <v>2.2794220149968823E-2</v>
      </c>
      <c r="AU113" s="26" t="n">
        <f t="shared" si="79"/>
        <v>2.1823556998202844E-2</v>
      </c>
      <c r="AV113" s="62" t="n">
        <f t="shared" si="79"/>
        <v>1.8836134125532176E-2</v>
      </c>
    </row>
    <row r="114">
      <c r="A114" s="81" t="s">
        <v>60</v>
      </c>
      <c r="B114" s="82" t="n">
        <v>0</v>
      </c>
      <c r="M114" s="81" t="str">
        <f t="shared" ref="M114" si="80">M34</f>
        <v>Space Systems</v>
      </c>
      <c r="N114" s="82" t="n">
        <f t="shared" si="14"/>
        <v>0</v>
      </c>
      <c r="O114" s="69" t="n">
        <v>0</v>
      </c>
      <c r="P114" s="69" t="n">
        <v>0</v>
      </c>
      <c r="Q114" s="69" t="n">
        <v>0</v>
      </c>
      <c r="R114" s="69" t="n">
        <v>0</v>
      </c>
      <c r="S114" s="69" t="n">
        <v>0</v>
      </c>
      <c r="T114" s="69" t="n">
        <v>0</v>
      </c>
      <c r="U114" s="69" t="n">
        <v>0</v>
      </c>
      <c r="V114" s="69" t="n">
        <v>0</v>
      </c>
      <c r="W114" s="69" t="n">
        <v>0</v>
      </c>
      <c r="X114" s="69" t="n">
        <v>0</v>
      </c>
      <c r="Y114" s="85" t="n">
        <f t="shared" ref="Y114:AV114" si="81">Y74/SUMIFS(Y$42:Y$77,$M$42:$M$77,$M114)</f>
        <v>0</v>
      </c>
      <c r="Z114" s="85" t="n">
        <f t="shared" si="81"/>
        <v>0</v>
      </c>
      <c r="AA114" s="85" t="n">
        <f t="shared" si="81"/>
        <v>0</v>
      </c>
      <c r="AB114" s="85" t="n">
        <f t="shared" si="81"/>
        <v>0</v>
      </c>
      <c r="AC114" s="85" t="n">
        <f t="shared" si="81"/>
        <v>0</v>
      </c>
      <c r="AD114" s="85" t="n">
        <f t="shared" si="81"/>
        <v>0</v>
      </c>
      <c r="AE114" s="85" t="n">
        <f t="shared" si="81"/>
        <v>6.6974721618651721E-6</v>
      </c>
      <c r="AF114" s="85" t="n">
        <f t="shared" si="81"/>
        <v>0</v>
      </c>
      <c r="AG114" s="85" t="n">
        <f t="shared" si="81"/>
        <v>6.5349983147667085E-7</v>
      </c>
      <c r="AH114" s="85" t="n">
        <f t="shared" si="81"/>
        <v>3.269972267563924E-4</v>
      </c>
      <c r="AI114" s="85" t="n">
        <f t="shared" si="81"/>
        <v>3.9428280603829406E-3</v>
      </c>
      <c r="AJ114" s="85" t="n">
        <f t="shared" si="81"/>
        <v>3.1563918722289034E-3</v>
      </c>
      <c r="AK114" s="85" t="n">
        <f t="shared" si="81"/>
        <v>4.6353904574484052E-3</v>
      </c>
      <c r="AL114" s="85" t="n">
        <f t="shared" si="81"/>
        <v>8.3083749865849633E-3</v>
      </c>
      <c r="AM114" s="85" t="n">
        <f t="shared" si="81"/>
        <v>7.378314262428947E-3</v>
      </c>
      <c r="AN114" s="85" t="n">
        <f t="shared" si="81"/>
        <v>5.8885209127796032E-3</v>
      </c>
      <c r="AO114" s="85" t="n">
        <f t="shared" si="81"/>
        <v>6.8497920129076476E-3</v>
      </c>
      <c r="AP114" s="85" t="n">
        <f t="shared" si="81"/>
        <v>4.3318207493486674E-3</v>
      </c>
      <c r="AQ114" s="85" t="n">
        <f t="shared" si="81"/>
        <v>1.9435960737948488E-3</v>
      </c>
      <c r="AR114" s="85" t="n">
        <f t="shared" si="81"/>
        <v>4.3815771276991431E-3</v>
      </c>
      <c r="AS114" s="85" t="n">
        <f t="shared" si="81"/>
        <v>1.0221037406447826E-3</v>
      </c>
      <c r="AT114" s="85" t="n">
        <f t="shared" si="81"/>
        <v>4.5714260714756872E-4</v>
      </c>
      <c r="AU114" s="85" t="n">
        <f t="shared" si="81"/>
        <v>1.0551484531928785E-3</v>
      </c>
      <c r="AV114" s="63" t="n">
        <f t="shared" si="81"/>
        <v>1.7575350367303704E-3</v>
      </c>
    </row>
    <row r="115">
      <c r="A115" s="77" t="s">
        <v>34</v>
      </c>
      <c r="B115" s="78" t="s">
        <v>85</v>
      </c>
      <c r="M115" s="77" t="str">
        <f t="shared" ref="M115" si="82">M35</f>
        <v>Unlabeled</v>
      </c>
      <c r="N115" s="78" t="str">
        <f t="shared" si="14"/>
        <v>Not Multi-Year</v>
      </c>
      <c r="O115" s="70" t="n">
        <v>1</v>
      </c>
      <c r="P115" s="70" t="n">
        <v>0.98</v>
      </c>
      <c r="Q115" s="70" t="n">
        <v>0.99</v>
      </c>
      <c r="R115" s="70" t="n">
        <v>1</v>
      </c>
      <c r="S115" s="70" t="n">
        <v>1</v>
      </c>
      <c r="T115" s="70" t="n">
        <v>1</v>
      </c>
      <c r="U115" s="70" t="n">
        <v>1</v>
      </c>
      <c r="V115" s="70" t="n">
        <v>1</v>
      </c>
      <c r="W115" s="70" t="n">
        <v>1.27</v>
      </c>
      <c r="X115" s="70" t="n">
        <v>1</v>
      </c>
      <c r="Y115" s="84" t="n">
        <f t="shared" ref="Y115:AV115" si="83">Y75/SUMIFS(Y$42:Y$77,$M$42:$M$77,$M115)</f>
        <v>0.99701702030418959</v>
      </c>
      <c r="Z115" s="84" t="n">
        <f t="shared" si="83"/>
        <v>0.98239198458765498</v>
      </c>
      <c r="AA115" s="84" t="n">
        <f t="shared" si="83"/>
        <v>0.99234824306097036</v>
      </c>
      <c r="AB115" s="84" t="n">
        <f t="shared" si="83"/>
        <v>0.99898608349739659</v>
      </c>
      <c r="AC115" s="84" t="n">
        <f t="shared" si="83"/>
        <v>0.99811392614677252</v>
      </c>
      <c r="AD115" s="84" t="n">
        <f t="shared" si="83"/>
        <v>1</v>
      </c>
      <c r="AE115" s="84" t="n">
        <f t="shared" si="83"/>
        <v>1</v>
      </c>
      <c r="AF115" s="84" t="n">
        <f t="shared" si="83"/>
        <v>1</v>
      </c>
      <c r="AG115" s="84" t="n">
        <f t="shared" si="83"/>
        <v>1.2692890251292044</v>
      </c>
      <c r="AH115" s="84" t="n">
        <f t="shared" si="83"/>
        <v>1</v>
      </c>
      <c r="AI115" s="84" t="n">
        <f t="shared" si="83"/>
        <v>0.92642712247194348</v>
      </c>
      <c r="AJ115" s="84" t="n">
        <f t="shared" si="83"/>
        <v>0.74149154047155652</v>
      </c>
      <c r="AK115" s="84" t="n">
        <f t="shared" si="83"/>
        <v>0.83360709139511713</v>
      </c>
      <c r="AL115" s="84" t="n">
        <f t="shared" si="83"/>
        <v>0.91474454520830573</v>
      </c>
      <c r="AM115" s="84" t="n">
        <f t="shared" si="83"/>
        <v>1</v>
      </c>
      <c r="AN115" s="84" t="n">
        <f t="shared" si="83"/>
        <v>0</v>
      </c>
      <c r="AO115" s="84" t="n">
        <f t="shared" si="83"/>
        <v>0.99951466823502744</v>
      </c>
      <c r="AP115" s="84" t="n">
        <f t="shared" si="83"/>
        <v>-1.8046459689733519E-4</v>
      </c>
      <c r="AQ115" s="84" t="n">
        <f t="shared" si="83"/>
        <v>0</v>
      </c>
      <c r="AR115" s="84" t="n">
        <f t="shared" si="83"/>
        <v>1</v>
      </c>
      <c r="AS115" s="84" t="n">
        <f t="shared" si="83"/>
        <v>0</v>
      </c>
      <c r="AT115" s="84" t="n">
        <f t="shared" si="83"/>
        <v>0.97411445552345755</v>
      </c>
      <c r="AU115" s="84" t="n">
        <f t="shared" si="83"/>
        <v>6.1003970383672543E-2</v>
      </c>
      <c r="AV115" s="64" t="n">
        <f t="shared" si="83"/>
        <v>1.239658056487739E-2</v>
      </c>
    </row>
    <row r="116">
      <c r="A116" s="80" t="s">
        <v>34</v>
      </c>
      <c r="B116" s="1" t="s">
        <v>86</v>
      </c>
      <c r="M116" s="80" t="str">
        <f t="shared" ref="M116" si="84">M36</f>
        <v>Unlabeled</v>
      </c>
      <c r="N116" s="1" t="str">
        <f t="shared" si="14"/>
        <v>Multi-Year Contract</v>
      </c>
      <c r="O116" s="59" t="n">
        <v>0</v>
      </c>
      <c r="P116" s="59" t="n">
        <v>0</v>
      </c>
      <c r="Q116" s="59" t="n">
        <v>0</v>
      </c>
      <c r="R116" s="59" t="n">
        <v>0</v>
      </c>
      <c r="S116" s="59" t="n">
        <v>0</v>
      </c>
      <c r="T116" s="59" t="n">
        <v>0</v>
      </c>
      <c r="U116" s="59" t="n">
        <v>0</v>
      </c>
      <c r="V116" s="59" t="n">
        <v>0</v>
      </c>
      <c r="W116" s="59" t="n">
        <v>-0.27</v>
      </c>
      <c r="X116" s="59" t="n">
        <v>0</v>
      </c>
      <c r="Y116" s="26" t="n">
        <f t="shared" ref="Y116:AV116" si="85">Y76/SUMIFS(Y$42:Y$77,$M$42:$M$77,$M116)</f>
        <v>0</v>
      </c>
      <c r="Z116" s="26" t="n">
        <f t="shared" si="85"/>
        <v>0</v>
      </c>
      <c r="AA116" s="26" t="n">
        <f t="shared" si="85"/>
        <v>3.3828747534070556E-3</v>
      </c>
      <c r="AB116" s="26" t="n">
        <f t="shared" si="85"/>
        <v>0</v>
      </c>
      <c r="AC116" s="26" t="n">
        <f t="shared" si="85"/>
        <v>0</v>
      </c>
      <c r="AD116" s="26" t="n">
        <f t="shared" si="85"/>
        <v>0</v>
      </c>
      <c r="AE116" s="26" t="n">
        <f t="shared" si="85"/>
        <v>0</v>
      </c>
      <c r="AF116" s="26" t="n">
        <f t="shared" si="85"/>
        <v>0</v>
      </c>
      <c r="AG116" s="26" t="n">
        <f t="shared" si="85"/>
        <v>-0.26928902512920444</v>
      </c>
      <c r="AH116" s="26" t="n">
        <f t="shared" si="85"/>
        <v>0</v>
      </c>
      <c r="AI116" s="26" t="n">
        <f t="shared" si="85"/>
        <v>0</v>
      </c>
      <c r="AJ116" s="26" t="n">
        <f t="shared" si="85"/>
        <v>0</v>
      </c>
      <c r="AK116" s="26" t="n">
        <f t="shared" si="85"/>
        <v>0</v>
      </c>
      <c r="AL116" s="26" t="n">
        <f t="shared" si="85"/>
        <v>0</v>
      </c>
      <c r="AM116" s="26" t="n">
        <f t="shared" si="85"/>
        <v>0</v>
      </c>
      <c r="AN116" s="26" t="n">
        <f t="shared" si="85"/>
        <v>0</v>
      </c>
      <c r="AO116" s="26" t="n">
        <f t="shared" si="85"/>
        <v>0</v>
      </c>
      <c r="AP116" s="26" t="n">
        <f t="shared" si="85"/>
        <v>1.4731803828353858E-2</v>
      </c>
      <c r="AQ116" s="26" t="n">
        <f t="shared" si="85"/>
        <v>1.0949490159746151</v>
      </c>
      <c r="AR116" s="26" t="n">
        <f t="shared" si="85"/>
        <v>0</v>
      </c>
      <c r="AS116" s="26" t="n">
        <f t="shared" si="85"/>
        <v>0</v>
      </c>
      <c r="AT116" s="26" t="n">
        <f t="shared" si="85"/>
        <v>0</v>
      </c>
      <c r="AU116" s="26" t="n">
        <f t="shared" si="85"/>
        <v>0</v>
      </c>
      <c r="AV116" s="62" t="n">
        <f t="shared" si="85"/>
        <v>0</v>
      </c>
    </row>
    <row r="117">
      <c r="A117" s="81" t="s">
        <v>34</v>
      </c>
      <c r="B117" s="82" t="n">
        <v>0</v>
      </c>
      <c r="M117" s="81" t="str">
        <f t="shared" ref="M117" si="86">M37</f>
        <v>Unlabeled</v>
      </c>
      <c r="N117" s="82" t="n">
        <f t="shared" si="14"/>
        <v>0</v>
      </c>
      <c r="O117" s="69" t="n">
        <v>0</v>
      </c>
      <c r="P117" s="69" t="n">
        <v>0.02</v>
      </c>
      <c r="Q117" s="69" t="n">
        <v>0</v>
      </c>
      <c r="R117" s="69" t="n">
        <v>0</v>
      </c>
      <c r="S117" s="69" t="n">
        <v>0</v>
      </c>
      <c r="T117" s="69" t="n">
        <v>0</v>
      </c>
      <c r="U117" s="69" t="n">
        <v>0</v>
      </c>
      <c r="V117" s="69" t="n">
        <v>0</v>
      </c>
      <c r="W117" s="69" t="n">
        <v>0</v>
      </c>
      <c r="X117" s="69" t="n">
        <v>0</v>
      </c>
      <c r="Y117" s="85" t="n">
        <f t="shared" ref="Y117:AV117" si="87">Y77/SUMIFS(Y$42:Y$77,$M$42:$M$77,$M117)</f>
        <v>2.98297969581037E-3</v>
      </c>
      <c r="Z117" s="85" t="n">
        <f t="shared" si="87"/>
        <v>1.7608015412344979E-2</v>
      </c>
      <c r="AA117" s="85" t="n">
        <f t="shared" si="87"/>
        <v>4.2688821856224149E-3</v>
      </c>
      <c r="AB117" s="85" t="n">
        <f t="shared" si="87"/>
        <v>1.0139165026033486E-3</v>
      </c>
      <c r="AC117" s="85" t="n">
        <f t="shared" si="87"/>
        <v>1.8860738532275473E-3</v>
      </c>
      <c r="AD117" s="85" t="n">
        <f t="shared" si="87"/>
        <v>0</v>
      </c>
      <c r="AE117" s="85" t="n">
        <f t="shared" si="87"/>
        <v>0</v>
      </c>
      <c r="AF117" s="85" t="n">
        <f t="shared" si="87"/>
        <v>0</v>
      </c>
      <c r="AG117" s="85" t="n">
        <f t="shared" si="87"/>
        <v>0</v>
      </c>
      <c r="AH117" s="85" t="n">
        <f t="shared" si="87"/>
        <v>0</v>
      </c>
      <c r="AI117" s="85" t="n">
        <f t="shared" si="87"/>
        <v>7.3572877528056538E-2</v>
      </c>
      <c r="AJ117" s="85" t="n">
        <f t="shared" si="87"/>
        <v>0.25850845952844348</v>
      </c>
      <c r="AK117" s="85" t="n">
        <f t="shared" si="87"/>
        <v>0.16639290860488296</v>
      </c>
      <c r="AL117" s="85" t="n">
        <f t="shared" si="87"/>
        <v>8.5255454791694274E-2</v>
      </c>
      <c r="AM117" s="85" t="n">
        <f t="shared" si="87"/>
        <v>0</v>
      </c>
      <c r="AN117" s="85" t="n">
        <f t="shared" si="87"/>
        <v>1</v>
      </c>
      <c r="AO117" s="85" t="n">
        <f t="shared" si="87"/>
        <v>4.8533176497259761E-4</v>
      </c>
      <c r="AP117" s="85" t="n">
        <f t="shared" si="87"/>
        <v>0.98544866076854343</v>
      </c>
      <c r="AQ117" s="85" t="n">
        <f t="shared" si="87"/>
        <v>-9.4949015974615109E-2</v>
      </c>
      <c r="AR117" s="85" t="n">
        <f t="shared" si="87"/>
        <v>0</v>
      </c>
      <c r="AS117" s="85" t="n">
        <f t="shared" si="87"/>
        <v>1</v>
      </c>
      <c r="AT117" s="85" t="n">
        <f t="shared" si="87"/>
        <v>2.588554447654242E-2</v>
      </c>
      <c r="AU117" s="85" t="n">
        <f t="shared" si="87"/>
        <v>0.93899602961632744</v>
      </c>
      <c r="AV117" s="63" t="n">
        <f t="shared" si="87"/>
        <v>0.98760341943512264</v>
      </c>
    </row>
    <row r="118">
      <c r="M118" s="1"/>
      <c r="N118" s="1"/>
      <c r="Y118" s="74"/>
      <c r="Z118" s="74"/>
      <c r="AA118" s="74"/>
      <c r="AB118" s="74"/>
      <c r="AC118" s="74"/>
      <c r="AD118" s="74"/>
      <c r="AE118" s="74"/>
      <c r="AF118" s="74"/>
      <c r="AG118" s="74"/>
      <c r="AH118" s="74"/>
      <c r="AI118" s="74"/>
      <c r="AJ118" s="74"/>
      <c r="AK118" s="74"/>
      <c r="AL118" s="74"/>
      <c r="AM118" s="74"/>
      <c r="AN118" s="74"/>
      <c r="AO118" s="74"/>
      <c r="AP118" s="74"/>
      <c r="AQ118" s="74"/>
      <c r="AR118" s="74"/>
      <c r="AS118" s="74"/>
      <c r="AT118" s="74"/>
      <c r="AU118" s="74"/>
      <c r="AV118" s="74"/>
    </row>
    <row r="119">
      <c r="M119" s="1"/>
      <c r="N119" s="1"/>
      <c r="Y119" s="74"/>
      <c r="Z119" s="74"/>
      <c r="AA119" s="74"/>
      <c r="AB119" s="74"/>
      <c r="AC119" s="74"/>
      <c r="AD119" s="74"/>
      <c r="AE119" s="74"/>
      <c r="AF119" s="74"/>
      <c r="AG119" s="74"/>
      <c r="AH119" s="74"/>
      <c r="AI119" s="74"/>
      <c r="AJ119" s="74"/>
      <c r="AK119" s="74"/>
      <c r="AL119" s="74"/>
      <c r="AM119" s="74"/>
      <c r="AN119" s="74"/>
      <c r="AO119" s="74"/>
      <c r="AP119" s="74"/>
      <c r="AQ119" s="74"/>
      <c r="AR119" s="74"/>
      <c r="AS119" s="74"/>
      <c r="AT119" s="74"/>
      <c r="AU119" s="74"/>
      <c r="AV119" s="74"/>
    </row>
    <row r="139">
      <c r="A139" s="1" t="s">
        <v>49</v>
      </c>
      <c r="B139" s="20" t="n">
        <v>2021</v>
      </c>
      <c r="C139" s="1" t="n">
        <v>2022</v>
      </c>
      <c r="D139" s="1" t="s">
        <v>88</v>
      </c>
      <c r="F139" s="1" t="s">
        <v>49</v>
      </c>
      <c r="G139" s="1" t="s">
        <v>84</v>
      </c>
      <c r="H139" s="1" t="n">
        <v>2000</v>
      </c>
      <c r="I139" s="1" t="n">
        <v>2001</v>
      </c>
      <c r="J139" s="1" t="n">
        <v>2002</v>
      </c>
      <c r="K139" s="1" t="n">
        <v>2003</v>
      </c>
      <c r="L139" s="1" t="n">
        <v>2004</v>
      </c>
      <c r="M139" s="1" t="n">
        <v>2005</v>
      </c>
      <c r="N139" s="1" t="n">
        <v>2006</v>
      </c>
      <c r="O139" s="1" t="n">
        <v>2017</v>
      </c>
      <c r="P139" s="1" t="n">
        <v>2018</v>
      </c>
      <c r="Q139" s="1" t="n">
        <v>2019</v>
      </c>
      <c r="R139" s="1" t="n">
        <v>2020</v>
      </c>
      <c r="S139" s="1" t="n">
        <v>2021</v>
      </c>
      <c r="T139" s="1" t="n">
        <v>2022</v>
      </c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>
      <c r="A140" s="1" t="s">
        <v>50</v>
      </c>
      <c r="B140" s="71" t="n">
        <v>0.08</v>
      </c>
      <c r="C140" s="71" t="n">
        <v>0.08</v>
      </c>
      <c r="D140" s="71" t="n">
        <v>0.14000000000000001</v>
      </c>
      <c r="F140" s="1" t="s">
        <v>50</v>
      </c>
      <c r="G140" s="1" t="s">
        <v>86</v>
      </c>
      <c r="H140" s="25" t="n">
        <v>0</v>
      </c>
      <c r="I140" s="25" t="n">
        <v>0</v>
      </c>
      <c r="J140" s="25" t="n">
        <v>0.02</v>
      </c>
      <c r="K140" s="25" t="n">
        <v>0.05</v>
      </c>
      <c r="L140" s="25" t="n">
        <v>7.0000000000000007E-2</v>
      </c>
      <c r="M140" s="25" t="n">
        <v>0.14000000000000001</v>
      </c>
      <c r="N140" s="25" t="n">
        <v>0.12</v>
      </c>
      <c r="O140" s="25" t="n">
        <v>0.06</v>
      </c>
      <c r="P140" s="25" t="n">
        <v>7.0000000000000007E-2</v>
      </c>
      <c r="Q140" s="25" t="n">
        <v>0.09</v>
      </c>
      <c r="R140" s="25" t="n">
        <v>0.06</v>
      </c>
      <c r="S140" s="25" t="n">
        <v>0.08</v>
      </c>
      <c r="T140" s="25" t="n">
        <v>0.08</v>
      </c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" t="s">
        <v>89</v>
      </c>
      <c r="B141" s="71" t="n">
        <v>0.05</v>
      </c>
      <c r="C141" s="71" t="n">
        <v>0.06</v>
      </c>
      <c r="D141" s="71" t="n">
        <v>0.18</v>
      </c>
      <c r="F141" s="1" t="s">
        <v>89</v>
      </c>
      <c r="G141" s="1" t="s">
        <v>86</v>
      </c>
      <c r="H141" s="25" t="n">
        <v>0.11</v>
      </c>
      <c r="I141" s="25" t="n">
        <v>0.03</v>
      </c>
      <c r="J141" s="25" t="n">
        <v>0.01</v>
      </c>
      <c r="K141" s="25" t="n">
        <v>0.02</v>
      </c>
      <c r="L141" s="25" t="n">
        <v>0.01</v>
      </c>
      <c r="M141" s="25" t="n">
        <v>0.01</v>
      </c>
      <c r="N141" s="25" t="n">
        <v>0.01</v>
      </c>
      <c r="O141" s="25" t="n">
        <v>0.08</v>
      </c>
      <c r="P141" s="25" t="n">
        <v>7.0000000000000007E-2</v>
      </c>
      <c r="Q141" s="25" t="n">
        <v>0.1</v>
      </c>
      <c r="R141" s="25" t="n">
        <v>0.1</v>
      </c>
      <c r="S141" s="25" t="n">
        <v>0.05</v>
      </c>
      <c r="T141" s="25" t="n">
        <v>0.06</v>
      </c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" t="s">
        <v>53</v>
      </c>
      <c r="B142" s="71" t="n">
        <v>0.04</v>
      </c>
      <c r="C142" s="71" t="n">
        <v>0.03</v>
      </c>
      <c r="D142" s="71" t="n">
        <v>0.17</v>
      </c>
      <c r="F142" s="1" t="s">
        <v>53</v>
      </c>
      <c r="G142" s="1" t="s">
        <v>86</v>
      </c>
      <c r="H142" s="25" t="n">
        <v>0.04</v>
      </c>
      <c r="I142" s="25" t="n">
        <v>0.17</v>
      </c>
      <c r="J142" s="25" t="n">
        <v>0.13</v>
      </c>
      <c r="K142" s="25" t="n">
        <v>0.04</v>
      </c>
      <c r="L142" s="25" t="n">
        <v>0.06</v>
      </c>
      <c r="M142" s="25" t="n">
        <v>0.02</v>
      </c>
      <c r="N142" s="25" t="n">
        <v>0.02</v>
      </c>
      <c r="O142" s="25" t="n">
        <v>0.15</v>
      </c>
      <c r="P142" s="25" t="n">
        <v>0.1</v>
      </c>
      <c r="Q142" s="25" t="n">
        <v>0.08</v>
      </c>
      <c r="R142" s="25" t="n">
        <v>0.06</v>
      </c>
      <c r="S142" s="25" t="n">
        <v>0.04</v>
      </c>
      <c r="T142" s="25" t="n">
        <v>0.03</v>
      </c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" t="s">
        <v>60</v>
      </c>
      <c r="B143" s="71" t="n">
        <v>0.01</v>
      </c>
      <c r="C143" s="71" t="n">
        <v>0.01</v>
      </c>
      <c r="D143" s="71" t="n">
        <v>0.12</v>
      </c>
      <c r="F143" s="1" t="s">
        <v>60</v>
      </c>
      <c r="G143" s="1" t="s">
        <v>86</v>
      </c>
      <c r="H143" s="25"/>
      <c r="I143" s="25" t="n">
        <v>0</v>
      </c>
      <c r="J143" s="25"/>
      <c r="K143" s="25"/>
      <c r="L143" s="25" t="n">
        <v>0</v>
      </c>
      <c r="M143" s="25"/>
      <c r="N143" s="25"/>
      <c r="O143" s="25" t="n">
        <v>0.01</v>
      </c>
      <c r="P143" s="25" t="n">
        <v>0.01</v>
      </c>
      <c r="Q143" s="25" t="n">
        <v>0.03</v>
      </c>
      <c r="R143" s="25" t="n">
        <v>0.03</v>
      </c>
      <c r="S143" s="25" t="n">
        <v>0.01</v>
      </c>
      <c r="T143" s="25" t="n">
        <v>0.01</v>
      </c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" t="s">
        <v>90</v>
      </c>
      <c r="B144" s="71" t="n">
        <v>0.14000000000000001</v>
      </c>
      <c r="C144" s="71" t="n">
        <v>0.15</v>
      </c>
      <c r="D144" s="71" t="n">
        <v>0.15</v>
      </c>
      <c r="F144" s="1" t="s">
        <v>90</v>
      </c>
      <c r="G144" s="1" t="s">
        <v>86</v>
      </c>
      <c r="H144" s="25"/>
      <c r="I144" s="25"/>
      <c r="J144" s="25"/>
      <c r="K144" s="25"/>
      <c r="L144" s="25"/>
      <c r="M144" s="25" t="n">
        <v>0</v>
      </c>
      <c r="N144" s="25" t="n">
        <v>0</v>
      </c>
      <c r="O144" s="25" t="n">
        <v>0.11</v>
      </c>
      <c r="P144" s="25" t="n">
        <v>0.03</v>
      </c>
      <c r="Q144" s="25" t="n">
        <v>0.04</v>
      </c>
      <c r="R144" s="25" t="n">
        <v>0.11</v>
      </c>
      <c r="S144" s="25" t="n">
        <v>0.14000000000000001</v>
      </c>
      <c r="T144" s="25" t="n">
        <v>0.15</v>
      </c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" t="s">
        <v>91</v>
      </c>
      <c r="B145" s="71" t="n">
        <v>0.06</v>
      </c>
      <c r="C145" s="71" t="n">
        <v>0.03</v>
      </c>
      <c r="D145" s="71" t="n">
        <v>0.08</v>
      </c>
      <c r="F145" s="1" t="s">
        <v>91</v>
      </c>
      <c r="G145" s="1" t="s">
        <v>86</v>
      </c>
      <c r="H145" s="25" t="n">
        <v>0.08</v>
      </c>
      <c r="I145" s="25" t="n">
        <v>7.0000000000000007E-2</v>
      </c>
      <c r="J145" s="25" t="n">
        <v>0.05</v>
      </c>
      <c r="K145" s="25" t="n">
        <v>0.04</v>
      </c>
      <c r="L145" s="25" t="n">
        <v>0.03</v>
      </c>
      <c r="M145" s="25" t="n">
        <v>0.02</v>
      </c>
      <c r="N145" s="25" t="n">
        <v>0.03</v>
      </c>
      <c r="O145" s="25" t="n">
        <v>0.06</v>
      </c>
      <c r="P145" s="25" t="n">
        <v>0.06</v>
      </c>
      <c r="Q145" s="25" t="n">
        <v>0.05</v>
      </c>
      <c r="R145" s="25" t="n">
        <v>0.05</v>
      </c>
      <c r="S145" s="25" t="n">
        <v>0.06</v>
      </c>
      <c r="T145" s="25" t="n">
        <v>0.03</v>
      </c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" t="s">
        <v>92</v>
      </c>
      <c r="B146" s="71" t="n">
        <v>0.04</v>
      </c>
      <c r="C146" s="71" t="n">
        <v>0.03</v>
      </c>
      <c r="D146" s="71" t="n">
        <v>0.04</v>
      </c>
      <c r="F146" s="1" t="s">
        <v>92</v>
      </c>
      <c r="G146" s="1" t="s">
        <v>86</v>
      </c>
      <c r="H146" s="25" t="n">
        <v>0</v>
      </c>
      <c r="I146" s="25" t="n">
        <v>0.01</v>
      </c>
      <c r="J146" s="25" t="n">
        <v>0.02</v>
      </c>
      <c r="K146" s="25" t="n">
        <v>0.02</v>
      </c>
      <c r="L146" s="25" t="n">
        <v>0.04</v>
      </c>
      <c r="M146" s="25" t="n">
        <v>0.02</v>
      </c>
      <c r="N146" s="25" t="n">
        <v>0.03</v>
      </c>
      <c r="O146" s="25" t="n">
        <v>0.04</v>
      </c>
      <c r="P146" s="25" t="n">
        <v>0.04</v>
      </c>
      <c r="Q146" s="25" t="n">
        <v>0.04</v>
      </c>
      <c r="R146" s="25" t="n">
        <v>0.03</v>
      </c>
      <c r="S146" s="25" t="n">
        <v>0.04</v>
      </c>
      <c r="T146" s="25" t="n">
        <v>0.03</v>
      </c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" t="s">
        <v>93</v>
      </c>
      <c r="B147" s="71" t="n">
        <v>0.04</v>
      </c>
      <c r="C147" s="71" t="n">
        <v>0.05</v>
      </c>
      <c r="D147" s="71" t="n">
        <v>0.05</v>
      </c>
      <c r="F147" s="1" t="s">
        <v>93</v>
      </c>
      <c r="G147" s="1" t="s">
        <v>86</v>
      </c>
      <c r="H147" s="25" t="n">
        <v>0</v>
      </c>
      <c r="I147" s="25" t="n">
        <v>0</v>
      </c>
      <c r="J147" s="25" t="n">
        <v>0</v>
      </c>
      <c r="K147" s="25" t="n">
        <v>0</v>
      </c>
      <c r="L147" s="25" t="n">
        <v>0</v>
      </c>
      <c r="M147" s="25" t="n">
        <v>0</v>
      </c>
      <c r="N147" s="25" t="n">
        <v>0</v>
      </c>
      <c r="O147" s="25" t="n">
        <v>0.03</v>
      </c>
      <c r="P147" s="25" t="n">
        <v>0.02</v>
      </c>
      <c r="Q147" s="25" t="n">
        <v>0.02</v>
      </c>
      <c r="R147" s="25" t="n">
        <v>0.03</v>
      </c>
      <c r="S147" s="25" t="n">
        <v>0.04</v>
      </c>
      <c r="T147" s="25" t="n">
        <v>0.05</v>
      </c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" t="s">
        <v>94</v>
      </c>
      <c r="B148" s="71" t="n">
        <v>0.13</v>
      </c>
      <c r="C148" s="71" t="n">
        <v>0</v>
      </c>
      <c r="D148" s="71" t="n">
        <v>0.13</v>
      </c>
      <c r="F148" s="1" t="s">
        <v>94</v>
      </c>
      <c r="G148" s="1" t="s">
        <v>86</v>
      </c>
      <c r="H148" s="25" t="n">
        <v>0.06</v>
      </c>
      <c r="I148" s="25" t="n">
        <v>0.06</v>
      </c>
      <c r="J148" s="25" t="n">
        <v>0.11</v>
      </c>
      <c r="K148" s="25" t="n">
        <v>0.05</v>
      </c>
      <c r="L148" s="25" t="n">
        <v>0.02</v>
      </c>
      <c r="M148" s="25" t="n">
        <v>0.05</v>
      </c>
      <c r="N148" s="25" t="n">
        <v>0.02</v>
      </c>
      <c r="O148" s="25" t="n">
        <v>0.01</v>
      </c>
      <c r="P148" s="25" t="n">
        <v>0.01</v>
      </c>
      <c r="Q148" s="25" t="n">
        <v>0.01</v>
      </c>
      <c r="R148" s="25" t="n">
        <v>0.06</v>
      </c>
      <c r="S148" s="25" t="n">
        <v>0.13</v>
      </c>
      <c r="T148" s="25" t="n">
        <v>0</v>
      </c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" t="s">
        <v>95</v>
      </c>
      <c r="B149" s="71" t="n">
        <v>0.01</v>
      </c>
      <c r="C149" s="71" t="n">
        <v>0.01</v>
      </c>
      <c r="D149" s="71" t="n">
        <v>0.01</v>
      </c>
      <c r="F149" s="1" t="s">
        <v>95</v>
      </c>
      <c r="G149" s="1" t="s">
        <v>86</v>
      </c>
      <c r="H149" s="25"/>
      <c r="I149" s="25"/>
      <c r="J149" s="25" t="n">
        <v>0</v>
      </c>
      <c r="K149" s="25" t="n">
        <v>0</v>
      </c>
      <c r="L149" s="25" t="n">
        <v>0</v>
      </c>
      <c r="M149" s="25" t="n">
        <v>0</v>
      </c>
      <c r="N149" s="25" t="n">
        <v>0</v>
      </c>
      <c r="O149" s="25" t="n">
        <v>0</v>
      </c>
      <c r="P149" s="25" t="n">
        <v>0.01</v>
      </c>
      <c r="Q149" s="25" t="n">
        <v>0</v>
      </c>
      <c r="R149" s="25" t="n">
        <v>0</v>
      </c>
      <c r="S149" s="25" t="n">
        <v>0.01</v>
      </c>
      <c r="T149" s="25" t="n">
        <v>0.01</v>
      </c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" t="s">
        <v>96</v>
      </c>
      <c r="B150" s="71" t="n">
        <v>0.02</v>
      </c>
      <c r="C150" s="71" t="n">
        <v>0.02</v>
      </c>
      <c r="D150" s="71" t="n">
        <v>0.03</v>
      </c>
      <c r="F150" s="1" t="s">
        <v>96</v>
      </c>
      <c r="G150" s="1" t="s">
        <v>86</v>
      </c>
      <c r="H150" s="25" t="n">
        <v>0.01</v>
      </c>
      <c r="I150" s="25" t="n">
        <v>0</v>
      </c>
      <c r="J150" s="25" t="n">
        <v>0</v>
      </c>
      <c r="K150" s="25" t="n">
        <v>0.01</v>
      </c>
      <c r="L150" s="25" t="n">
        <v>0.01</v>
      </c>
      <c r="M150" s="25" t="n">
        <v>0</v>
      </c>
      <c r="N150" s="25" t="n">
        <v>0</v>
      </c>
      <c r="O150" s="25" t="n">
        <v>0.03</v>
      </c>
      <c r="P150" s="25" t="n">
        <v>0.02</v>
      </c>
      <c r="Q150" s="25" t="n">
        <v>0.03</v>
      </c>
      <c r="R150" s="25" t="n">
        <v>0.03</v>
      </c>
      <c r="S150" s="25" t="n">
        <v>0.02</v>
      </c>
      <c r="T150" s="25" t="n">
        <v>0.02</v>
      </c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</row>
    <row r="152">
      <c r="F152" s="37" t="s">
        <v>39</v>
      </c>
      <c r="G152" s="73"/>
      <c r="H152" s="3" t="s">
        <v>87</v>
      </c>
      <c r="I152" s="3" t="s">
        <v>87</v>
      </c>
      <c r="J152" s="3" t="s">
        <v>87</v>
      </c>
      <c r="K152" s="3" t="s">
        <v>87</v>
      </c>
      <c r="L152" s="3" t="s">
        <v>87</v>
      </c>
      <c r="M152" s="3" t="s">
        <v>87</v>
      </c>
      <c r="N152" s="3" t="s">
        <v>87</v>
      </c>
      <c r="O152" s="3" t="s">
        <v>87</v>
      </c>
      <c r="P152" s="3" t="s">
        <v>87</v>
      </c>
      <c r="Q152" s="3" t="s">
        <v>87</v>
      </c>
      <c r="R152" s="3" t="s">
        <v>87</v>
      </c>
      <c r="S152" s="3" t="s">
        <v>87</v>
      </c>
      <c r="T152" s="3" t="s">
        <v>87</v>
      </c>
      <c r="U152" s="3"/>
      <c r="V152" s="3"/>
      <c r="W152" s="3"/>
      <c r="X152" s="3"/>
      <c r="Y152" s="3"/>
      <c r="Z152" s="3"/>
      <c r="AA152" s="3"/>
      <c r="AB152" s="3"/>
      <c r="AC152" s="3"/>
      <c r="AD152" s="3"/>
    </row>
    <row r="153">
      <c r="F153" s="72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</sheetData>
  <pageMargins left="0.7" right="0.7" top="0.75" bottom="0.75" header="0.3" footer="0.3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"/>
  <sheetViews>
    <sheetView zoomScale="70" zoomScaleNormal="70" workbookViewId="0">
      <pane xSplit="1" ySplit="1" topLeftCell="L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5.0" baseColWidth="10"/>
  <cols>
    <col min="1" max="1" width="33.5703125" hidden="0" customWidth="1"/>
    <col min="2" max="2" width="10.140625" hidden="0" customWidth="1"/>
    <col min="3" max="3" width="9.7109375" hidden="0" customWidth="1"/>
    <col min="8" max="8" width="7.7109375" hidden="0" customWidth="1"/>
    <col min="12" max="12" width="31" hidden="0" customWidth="1"/>
    <col min="13" max="13" width="8.7109375" hidden="0" customWidth="1"/>
    <col min="14" max="14" width="8.42578125" hidden="0" customWidth="1"/>
    <col min="15" max="15" width="8.42578125" hidden="0" customWidth="1"/>
    <col min="16" max="16" width="8.42578125" hidden="0" customWidth="1"/>
    <col min="17" max="17" width="8.42578125" hidden="0" customWidth="1"/>
    <col min="18" max="18" width="8.42578125" hidden="0" customWidth="1"/>
    <col min="19" max="19" width="8.42578125" hidden="0" customWidth="1"/>
    <col min="20" max="20" width="8.42578125" hidden="0" customWidth="1"/>
    <col min="21" max="21" width="8.42578125" hidden="0" customWidth="1"/>
    <col min="22" max="22" width="8.42578125" hidden="0" customWidth="1"/>
    <col min="23" max="23" width="7.85546875" hidden="0" customWidth="1"/>
    <col min="24" max="24" width="7.85546875" hidden="0" customWidth="1"/>
    <col min="25" max="25" width="7.85546875" hidden="0" customWidth="1"/>
    <col min="26" max="26" width="7.85546875" hidden="0" customWidth="1"/>
    <col min="27" max="27" width="7.85546875" hidden="0" customWidth="1"/>
    <col min="28" max="28" width="7.85546875" hidden="0" customWidth="1"/>
    <col min="29" max="29" width="7.85546875" hidden="0" customWidth="1"/>
    <col min="30" max="30" width="7.85546875" hidden="0" customWidth="1"/>
    <col min="31" max="31" width="7.85546875" hidden="0" customWidth="1"/>
    <col min="32" max="32" width="7.85546875" hidden="0" customWidth="1"/>
    <col min="33" max="33" width="7.85546875" hidden="0" customWidth="1"/>
    <col min="34" max="34" width="7.85546875" hidden="0" customWidth="1"/>
    <col min="35" max="35" width="7.85546875" hidden="0" customWidth="1"/>
    <col min="36" max="36" width="7.85546875" hidden="0" customWidth="1"/>
    <col min="37" max="37" width="8.42578125" hidden="0" customWidth="1"/>
    <col min="38" max="38" width="7.85546875" hidden="0" customWidth="1"/>
    <col min="39" max="39" width="7.85546875" hidden="0" customWidth="1"/>
    <col min="40" max="40" width="7.85546875" hidden="0" customWidth="1"/>
    <col min="41" max="41" width="7.85546875" hidden="0" customWidth="1"/>
    <col min="42" max="42" width="7.85546875" hidden="0" customWidth="1"/>
    <col min="43" max="43" width="7.85546875" hidden="0" customWidth="1"/>
    <col min="44" max="44" width="7.85546875" hidden="0" customWidth="1"/>
    <col min="45" max="45" width="12.28515625" hidden="0" customWidth="1"/>
  </cols>
  <sheetData>
    <row r="1" ht="29.25" customHeight="1">
      <c r="A1" s="44" t="str">
        <f>L1</f>
      </c>
      <c r="B1" s="12" t="n">
        <f t="shared" ref="B1:I1" si="0">B14</f>
        <v>2015</v>
      </c>
      <c r="C1" s="12" t="n">
        <f t="shared" si="0"/>
        <v>2021</v>
      </c>
      <c r="D1" s="12" t="n">
        <f t="shared" si="0"/>
        <v>2022</v>
      </c>
      <c r="E1" s="12" t="n">
        <f t="shared" si="0"/>
        <v>2023</v>
      </c>
      <c r="F1" s="12" t="str">
        <f t="shared" si="0"/>
        <v>2021-2022</v>
      </c>
      <c r="G1" s="12" t="str">
        <f t="shared" si="0"/>
        <v>2015-2022</v>
      </c>
      <c r="H1" s="12" t="str">
        <f t="shared" si="0"/>
        <v>2023/2022</v>
      </c>
      <c r="I1" s="12" t="str">
        <f t="shared" si="0"/>
        <v>Share 2022</v>
      </c>
      <c r="J1" s="12" t="str">
        <f>J14</f>
        <v>Share 2023</v>
      </c>
      <c r="L1" s="21" t="s">
        <v>871</v>
      </c>
      <c r="M1" s="22" t="s">
        <v>758</v>
      </c>
      <c r="N1" s="22" t="s">
        <v>759</v>
      </c>
      <c r="O1" s="22" t="s">
        <v>760</v>
      </c>
      <c r="P1" s="22" t="s">
        <v>761</v>
      </c>
      <c r="Q1" s="22" t="s">
        <v>762</v>
      </c>
      <c r="R1" s="22" t="s">
        <v>763</v>
      </c>
      <c r="S1" s="22" t="s">
        <v>764</v>
      </c>
      <c r="T1" s="22" t="s">
        <v>765</v>
      </c>
      <c r="U1" s="22" t="s">
        <v>766</v>
      </c>
      <c r="V1" s="22" t="s">
        <v>767</v>
      </c>
      <c r="W1" s="22" t="s">
        <v>768</v>
      </c>
      <c r="X1" s="22" t="s">
        <v>769</v>
      </c>
      <c r="Y1" s="22" t="s">
        <v>770</v>
      </c>
      <c r="Z1" s="22" t="s">
        <v>771</v>
      </c>
      <c r="AA1" s="22" t="s">
        <v>772</v>
      </c>
      <c r="AB1" s="22" t="s">
        <v>773</v>
      </c>
      <c r="AC1" s="22" t="s">
        <v>774</v>
      </c>
      <c r="AD1" s="22" t="s">
        <v>775</v>
      </c>
      <c r="AE1" s="22" t="s">
        <v>776</v>
      </c>
      <c r="AF1" s="22" t="s">
        <v>777</v>
      </c>
      <c r="AG1" s="22" t="s">
        <v>778</v>
      </c>
      <c r="AH1" s="22" t="s">
        <v>779</v>
      </c>
      <c r="AI1" s="22" t="s">
        <v>780</v>
      </c>
      <c r="AJ1" s="22" t="s">
        <v>781</v>
      </c>
      <c r="AK1" s="22" t="s">
        <v>782</v>
      </c>
      <c r="AL1" s="22" t="s">
        <v>737</v>
      </c>
      <c r="AM1" s="22" t="s">
        <v>738</v>
      </c>
      <c r="AN1" s="22" t="s">
        <v>739</v>
      </c>
      <c r="AO1" s="22" t="s">
        <v>740</v>
      </c>
      <c r="AP1" s="22" t="s">
        <v>741</v>
      </c>
      <c r="AQ1" s="22" t="s">
        <v>742</v>
      </c>
      <c r="AR1" s="22" t="s">
        <v>743</v>
      </c>
      <c r="AS1" s="22" t="s">
        <v>744</v>
      </c>
      <c r="AT1" s="44" t="s">
        <v>745</v>
      </c>
      <c r="AU1" t="s">
        <v>786</v>
      </c>
      <c r="AV1" t="s">
        <v>818</v>
      </c>
    </row>
    <row r="2">
      <c r="A2" t="str">
        <f>L2</f>
      </c>
      <c r="L2" s="1" t="s">
        <v>872</v>
      </c>
      <c r="M2" s="86" t="n">
        <v>5572578000</v>
      </c>
      <c r="N2" s="86" t="n">
        <v>6359493090</v>
      </c>
      <c r="O2" s="86" t="n">
        <v>5722962451</v>
      </c>
      <c r="P2" s="86" t="n">
        <v>5158762100</v>
      </c>
      <c r="Q2" s="86" t="n">
        <v>4994144580</v>
      </c>
      <c r="R2" s="86" t="n">
        <v>4864764461</v>
      </c>
      <c r="S2" s="86" t="n">
        <v>4993235718</v>
      </c>
      <c r="T2" s="86" t="n">
        <v>6201501669</v>
      </c>
      <c r="U2" s="86" t="n">
        <v>6554511969</v>
      </c>
      <c r="V2" s="86" t="n">
        <v>6185035625.63</v>
      </c>
      <c r="W2" s="86" t="n">
        <v>5183352832</v>
      </c>
      <c r="X2" s="86" t="n">
        <v>6131452396.6202</v>
      </c>
      <c r="Y2" s="86" t="n">
        <v>6346266477.5</v>
      </c>
      <c r="Z2" s="86" t="n">
        <v>7042720966.11</v>
      </c>
      <c r="AA2" s="86" t="n">
        <v>6812793609.9516</v>
      </c>
      <c r="AB2" s="86" t="n">
        <v>7731286669.8175</v>
      </c>
      <c r="AC2" s="86" t="n">
        <v>8054503318.9835</v>
      </c>
      <c r="AD2" s="86" t="n">
        <v>8851010066.2331</v>
      </c>
      <c r="AE2" s="86" t="n">
        <v>8730149076.1817</v>
      </c>
      <c r="AF2" s="86" t="n">
        <v>9131386724.7716</v>
      </c>
      <c r="AG2" s="86" t="n">
        <v>7563205269.5142</v>
      </c>
      <c r="AH2" s="86" t="n">
        <v>6804152783.8531</v>
      </c>
      <c r="AI2" s="86" t="n">
        <v>7038430576.557</v>
      </c>
      <c r="AJ2" s="86" t="n">
        <v>5202578400.9542</v>
      </c>
      <c r="AK2" s="86" t="n">
        <v>4204010781.3185</v>
      </c>
      <c r="AL2" s="86" t="n">
        <v>4024050305.8765</v>
      </c>
      <c r="AM2" s="86" t="n">
        <v>4018903694.869</v>
      </c>
      <c r="AN2" s="86" t="n">
        <v>4240585299.0255</v>
      </c>
      <c r="AO2" s="86" t="n">
        <v>4789276950.0452</v>
      </c>
      <c r="AP2" s="86" t="n">
        <v>6252241780.788</v>
      </c>
      <c r="AQ2" s="86" t="n">
        <v>6181548824.3987</v>
      </c>
      <c r="AR2" s="86" t="n">
        <v>3001269428.7737</v>
      </c>
      <c r="AS2" s="86" t="n">
        <v>2091386128.0721</v>
      </c>
      <c r="AT2" s="86" t="n">
        <v>1421947872.6701</v>
      </c>
      <c r="AU2" s="86" t="n">
        <v>795171393.26</v>
      </c>
      <c r="AV2" s="86" t="n">
        <v>221414358.8</v>
      </c>
      <c r="AW2" s="86"/>
      <c r="AX2" s="86"/>
    </row>
    <row r="3">
      <c r="A3" t="str">
        <f>L3</f>
      </c>
      <c r="L3" s="1" t="s">
        <v>873</v>
      </c>
      <c r="M3" s="86" t="n">
        <v>1675170000</v>
      </c>
      <c r="N3" s="86" t="n">
        <v>2290366546</v>
      </c>
      <c r="O3" s="86" t="n">
        <v>2172713114</v>
      </c>
      <c r="P3" s="86" t="n">
        <v>2208996182</v>
      </c>
      <c r="Q3" s="86" t="n">
        <v>2194041767</v>
      </c>
      <c r="R3" s="86" t="n">
        <v>2331770552</v>
      </c>
      <c r="S3" s="86" t="n">
        <v>2321341066</v>
      </c>
      <c r="T3" s="86" t="n">
        <v>2410024429</v>
      </c>
      <c r="U3" s="86" t="n">
        <v>2501790722</v>
      </c>
      <c r="V3" s="86" t="n">
        <v>2893006861</v>
      </c>
      <c r="W3" s="86" t="n">
        <v>2519227091.54</v>
      </c>
      <c r="X3" s="86" t="n">
        <v>2780061195.84</v>
      </c>
      <c r="Y3" s="86" t="n">
        <v>3190310551.5</v>
      </c>
      <c r="Z3" s="86" t="n">
        <v>3765369999.18</v>
      </c>
      <c r="AA3" s="86" t="n">
        <v>4499572627.2009</v>
      </c>
      <c r="AB3" s="86" t="n">
        <v>5037631429.2362</v>
      </c>
      <c r="AC3" s="86" t="n">
        <v>5307033372.6408</v>
      </c>
      <c r="AD3" s="86" t="n">
        <v>5945384421.3247</v>
      </c>
      <c r="AE3" s="86" t="n">
        <v>6565856574.2061</v>
      </c>
      <c r="AF3" s="86" t="n">
        <v>6882843624.8012</v>
      </c>
      <c r="AG3" s="86" t="n">
        <v>7771588869.9702</v>
      </c>
      <c r="AH3" s="86" t="n">
        <v>8699694472.4304</v>
      </c>
      <c r="AI3" s="86" t="n">
        <v>7928633760.8961</v>
      </c>
      <c r="AJ3" s="86" t="n">
        <v>6679443508.5658</v>
      </c>
      <c r="AK3" s="86" t="n">
        <v>7289864776.1587</v>
      </c>
      <c r="AL3" s="86" t="n">
        <v>6153611171.9566</v>
      </c>
      <c r="AM3" s="86" t="n">
        <v>6652983871.8909</v>
      </c>
      <c r="AN3" s="86" t="n">
        <v>6859939074.9712</v>
      </c>
      <c r="AO3" s="86" t="n">
        <v>6894918522.4382</v>
      </c>
      <c r="AP3" s="86" t="n">
        <v>7741156363.7894</v>
      </c>
      <c r="AQ3" s="86" t="n">
        <v>7919463143.7303</v>
      </c>
      <c r="AR3" s="86" t="n">
        <v>8445751313.0454</v>
      </c>
      <c r="AS3" s="86" t="n">
        <v>10658189280.1127</v>
      </c>
      <c r="AT3" s="86" t="n">
        <v>12146138051.5894</v>
      </c>
      <c r="AU3" s="86" t="n">
        <v>13460703404.5</v>
      </c>
      <c r="AV3" s="86" t="n">
        <v>5301073092.28</v>
      </c>
      <c r="AW3" s="86"/>
      <c r="AX3" s="86"/>
    </row>
    <row r="4">
      <c r="A4" t="str">
        <f>L4</f>
      </c>
      <c r="L4" s="1" t="s">
        <v>874</v>
      </c>
      <c r="M4" s="86" t="n">
        <v>935688764</v>
      </c>
      <c r="N4" s="86" t="n">
        <v>1063920181</v>
      </c>
      <c r="O4" s="86" t="n">
        <v>1203502701</v>
      </c>
      <c r="P4" s="86" t="n">
        <v>1374700200</v>
      </c>
      <c r="Q4" s="86" t="n">
        <v>1071493947</v>
      </c>
      <c r="R4" s="86" t="n">
        <v>1604020609</v>
      </c>
      <c r="S4" s="86" t="n">
        <v>1605951963</v>
      </c>
      <c r="T4" s="86" t="n">
        <v>1976513159</v>
      </c>
      <c r="U4" s="86" t="n">
        <v>1878367263</v>
      </c>
      <c r="V4" s="86" t="n">
        <v>2241263609</v>
      </c>
      <c r="W4" s="86" t="n">
        <v>1708919088.875</v>
      </c>
      <c r="X4" s="86" t="n">
        <v>1970144229.6295</v>
      </c>
      <c r="Y4" s="86" t="n">
        <v>2491746278</v>
      </c>
      <c r="Z4" s="86" t="n">
        <v>3387565429.1503</v>
      </c>
      <c r="AA4" s="86" t="n">
        <v>3796217367.2369</v>
      </c>
      <c r="AB4" s="86" t="n">
        <v>4673593561.2338</v>
      </c>
      <c r="AC4" s="86" t="n">
        <v>4497778074.653</v>
      </c>
      <c r="AD4" s="86" t="n">
        <v>4765324401.984</v>
      </c>
      <c r="AE4" s="86" t="n">
        <v>4963434817.5166</v>
      </c>
      <c r="AF4" s="86" t="n">
        <v>4892554949.6748</v>
      </c>
      <c r="AG4" s="86" t="n">
        <v>5180191110.8912</v>
      </c>
      <c r="AH4" s="86" t="n">
        <v>4488531528.332</v>
      </c>
      <c r="AI4" s="86" t="n">
        <v>4177515857.9888</v>
      </c>
      <c r="AJ4" s="86" t="n">
        <v>3437604987.0232</v>
      </c>
      <c r="AK4" s="86" t="n">
        <v>3322550750.0981</v>
      </c>
      <c r="AL4" s="86" t="n">
        <v>3120429940.4127</v>
      </c>
      <c r="AM4" s="86" t="n">
        <v>3256162479.0175</v>
      </c>
      <c r="AN4" s="86" t="n">
        <v>3269837990.3011</v>
      </c>
      <c r="AO4" s="86" t="n">
        <v>3582552845.074</v>
      </c>
      <c r="AP4" s="86" t="n">
        <v>3879582809.8445</v>
      </c>
      <c r="AQ4" s="86" t="n">
        <v>3796529333.2221</v>
      </c>
      <c r="AR4" s="86" t="n">
        <v>3524103986.9903</v>
      </c>
      <c r="AS4" s="86" t="n">
        <v>3460844872.5008</v>
      </c>
      <c r="AT4" s="86" t="n">
        <v>3758269998.4367</v>
      </c>
      <c r="AU4" s="86" t="n">
        <v>3907354403.53</v>
      </c>
      <c r="AV4" s="86" t="n">
        <v>2040001716.26</v>
      </c>
      <c r="AW4" s="86"/>
      <c r="AX4" s="86"/>
    </row>
    <row r="5">
      <c r="A5" t="str">
        <f>L5</f>
      </c>
      <c r="L5" s="1" t="s">
        <v>875</v>
      </c>
      <c r="M5" s="86"/>
      <c r="N5" s="86"/>
      <c r="O5" s="86"/>
      <c r="P5" s="86"/>
      <c r="Q5" s="86"/>
      <c r="R5" s="86" t="n">
        <v>1785124648</v>
      </c>
      <c r="S5" s="86" t="n">
        <v>932495950</v>
      </c>
      <c r="T5" s="86" t="n">
        <v>661951150</v>
      </c>
      <c r="U5" s="86" t="n">
        <v>628829381</v>
      </c>
      <c r="V5" s="86" t="n">
        <v>461384688</v>
      </c>
      <c r="W5" s="86" t="n">
        <v>584614636</v>
      </c>
      <c r="X5" s="86" t="n">
        <v>659696018</v>
      </c>
      <c r="Y5" s="86" t="n">
        <v>922008502.2008</v>
      </c>
      <c r="Z5" s="86" t="n">
        <v>1067853236</v>
      </c>
      <c r="AA5" s="86" t="n">
        <v>1393788521.9854</v>
      </c>
      <c r="AB5" s="86" t="n">
        <v>1752995268.6445</v>
      </c>
      <c r="AC5" s="86" t="n">
        <v>1844790679.0331</v>
      </c>
      <c r="AD5" s="86" t="n">
        <v>1977657179.2117</v>
      </c>
      <c r="AE5" s="86" t="n">
        <v>1925505790.6157</v>
      </c>
      <c r="AF5" s="86" t="n">
        <v>1803467486.443</v>
      </c>
      <c r="AG5" s="86" t="n">
        <v>1852564047.5418</v>
      </c>
      <c r="AH5" s="86" t="n">
        <v>1998342615.0229</v>
      </c>
      <c r="AI5" s="86" t="n">
        <v>1526935092.1837</v>
      </c>
      <c r="AJ5" s="86" t="n">
        <v>1314876155.306</v>
      </c>
      <c r="AK5" s="86" t="n">
        <v>1452896777.4004</v>
      </c>
      <c r="AL5" s="86" t="n">
        <v>1043993398.111</v>
      </c>
      <c r="AM5" s="86" t="n">
        <v>919602805.376</v>
      </c>
      <c r="AN5" s="86" t="n">
        <v>948429340.886</v>
      </c>
      <c r="AO5" s="86" t="n">
        <v>722485034.7752</v>
      </c>
      <c r="AP5" s="86" t="n">
        <v>726524761.7438</v>
      </c>
      <c r="AQ5" s="86" t="n">
        <v>740014349.6747</v>
      </c>
      <c r="AR5" s="86" t="n">
        <v>421367926.2983</v>
      </c>
      <c r="AS5" s="86" t="n">
        <v>229728585.4066</v>
      </c>
      <c r="AT5" s="86" t="n">
        <v>211958607.4595</v>
      </c>
      <c r="AU5" s="86" t="n">
        <v>175844713.09</v>
      </c>
      <c r="AV5" s="86" t="n">
        <v>225122672.96</v>
      </c>
      <c r="AW5" s="86"/>
      <c r="AX5" s="86"/>
    </row>
    <row r="6">
      <c r="A6" t="str">
        <f>L6</f>
      </c>
      <c r="L6" s="1" t="s">
        <v>876</v>
      </c>
      <c r="M6" s="86" t="n">
        <v>8795036000</v>
      </c>
      <c r="N6" s="86" t="n">
        <v>6057487019</v>
      </c>
      <c r="O6" s="86" t="n">
        <v>8087200498</v>
      </c>
      <c r="P6" s="86" t="n">
        <v>8657773210</v>
      </c>
      <c r="Q6" s="86" t="n">
        <v>9591360963</v>
      </c>
      <c r="R6" s="86" t="n">
        <v>6207390078</v>
      </c>
      <c r="S6" s="86" t="n">
        <v>5859105377</v>
      </c>
      <c r="T6" s="86" t="n">
        <v>6388407776</v>
      </c>
      <c r="U6" s="86" t="n">
        <v>5848602673</v>
      </c>
      <c r="V6" s="86" t="n">
        <v>5550091746</v>
      </c>
      <c r="W6" s="86" t="n">
        <v>3265656468</v>
      </c>
      <c r="X6" s="86" t="n">
        <v>3619911773</v>
      </c>
      <c r="Y6" s="86" t="n">
        <v>3760202187.5996</v>
      </c>
      <c r="Z6" s="86" t="n">
        <v>3594220166</v>
      </c>
      <c r="AA6" s="86" t="n">
        <v>3605566918</v>
      </c>
      <c r="AB6" s="86" t="n">
        <v>2651441519.7494</v>
      </c>
      <c r="AC6" s="86" t="n">
        <v>2596502359.8824</v>
      </c>
      <c r="AD6" s="86" t="n">
        <v>3691281611.7313</v>
      </c>
      <c r="AE6" s="86" t="n">
        <v>3936874911.0864</v>
      </c>
      <c r="AF6" s="86" t="n">
        <v>5470201815.9223</v>
      </c>
      <c r="AG6" s="86" t="n">
        <v>5974035203.7865</v>
      </c>
      <c r="AH6" s="86" t="n">
        <v>5444140660.112</v>
      </c>
      <c r="AI6" s="86" t="n">
        <v>4622332260.0736</v>
      </c>
      <c r="AJ6" s="86" t="n">
        <v>3728508150.3086</v>
      </c>
      <c r="AK6" s="86" t="n">
        <v>3837699820.1095</v>
      </c>
      <c r="AL6" s="86" t="n">
        <v>3970036675.8556</v>
      </c>
      <c r="AM6" s="86" t="n">
        <v>4831677949.8462</v>
      </c>
      <c r="AN6" s="86" t="n">
        <v>5180314619.3017</v>
      </c>
      <c r="AO6" s="86" t="n">
        <v>5857949740.8846</v>
      </c>
      <c r="AP6" s="86" t="n">
        <v>7136827806.5817</v>
      </c>
      <c r="AQ6" s="86" t="n">
        <v>7799782952.0546</v>
      </c>
      <c r="AR6" s="86" t="n">
        <v>2628893529.3627</v>
      </c>
      <c r="AS6" s="86" t="n">
        <v>1754498215.5086</v>
      </c>
      <c r="AT6" s="86" t="n">
        <v>1833138668.0936</v>
      </c>
      <c r="AU6" s="86" t="n">
        <v>1562762231.69</v>
      </c>
      <c r="AV6" s="86" t="n">
        <v>703378872.82</v>
      </c>
      <c r="AW6" s="86"/>
      <c r="AX6" s="86"/>
    </row>
    <row r="7">
      <c r="A7" t="str">
        <f>L7</f>
      </c>
      <c r="L7" s="1" t="s">
        <v>877</v>
      </c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  <c r="AD7" s="86"/>
      <c r="AE7" s="86"/>
      <c r="AF7" s="86"/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86" t="n">
        <v>5193866768.2567</v>
      </c>
      <c r="AS7" s="86" t="n">
        <v>8225714638.4295</v>
      </c>
      <c r="AT7" s="86" t="n">
        <v>13016580961.4651</v>
      </c>
      <c r="AU7" s="86" t="n">
        <v>13452207746.58</v>
      </c>
      <c r="AV7" s="86" t="n">
        <v>6307912924.27</v>
      </c>
      <c r="AW7" s="86"/>
      <c r="AX7" s="86"/>
    </row>
    <row r="8">
      <c r="A8" t="str">
        <f>L8</f>
      </c>
      <c r="L8" s="1" t="s">
        <v>878</v>
      </c>
      <c r="M8" s="86" t="n">
        <v>3832409000</v>
      </c>
      <c r="N8" s="86" t="n">
        <v>4339674737</v>
      </c>
      <c r="O8" s="86" t="n">
        <v>3910131088</v>
      </c>
      <c r="P8" s="86" t="n">
        <v>4309708710</v>
      </c>
      <c r="Q8" s="86" t="n">
        <v>4226638058</v>
      </c>
      <c r="R8" s="86" t="n">
        <v>5169079900</v>
      </c>
      <c r="S8" s="86" t="n">
        <v>4709990569</v>
      </c>
      <c r="T8" s="86" t="n">
        <v>7239513143</v>
      </c>
      <c r="U8" s="86" t="n">
        <v>5774994793</v>
      </c>
      <c r="V8" s="86" t="n">
        <v>6062873344.4</v>
      </c>
      <c r="W8" s="86" t="n">
        <v>5047190255.7802</v>
      </c>
      <c r="X8" s="86" t="n">
        <v>4868326299</v>
      </c>
      <c r="Y8" s="86" t="n">
        <v>7276919638.5195</v>
      </c>
      <c r="Z8" s="86" t="n">
        <v>8902654052.42</v>
      </c>
      <c r="AA8" s="86" t="n">
        <v>9314382843.8013</v>
      </c>
      <c r="AB8" s="86" t="n">
        <v>11795563619.4019</v>
      </c>
      <c r="AC8" s="86" t="n">
        <v>14993827625.0118</v>
      </c>
      <c r="AD8" s="86" t="n">
        <v>15060555192.4469</v>
      </c>
      <c r="AE8" s="86" t="n">
        <v>12975978560.4096</v>
      </c>
      <c r="AF8" s="86" t="n">
        <v>13837083045.5777</v>
      </c>
      <c r="AG8" s="86" t="n">
        <v>11457240141.0361</v>
      </c>
      <c r="AH8" s="86" t="n">
        <v>10083944204.7894</v>
      </c>
      <c r="AI8" s="86" t="n">
        <v>8202342435.8797</v>
      </c>
      <c r="AJ8" s="86" t="n">
        <v>6393957006.2045</v>
      </c>
      <c r="AK8" s="86" t="n">
        <v>4349160200.2223</v>
      </c>
      <c r="AL8" s="86" t="n">
        <v>4277970817.1888</v>
      </c>
      <c r="AM8" s="86" t="n">
        <v>3765011982.3622</v>
      </c>
      <c r="AN8" s="86" t="n">
        <v>4193509568.9828</v>
      </c>
      <c r="AO8" s="86" t="n">
        <v>4136865201.2425</v>
      </c>
      <c r="AP8" s="86" t="n">
        <v>4078805710.292</v>
      </c>
      <c r="AQ8" s="86" t="n">
        <v>3788278294.1767</v>
      </c>
      <c r="AR8" s="86" t="n">
        <v>322462363.0246</v>
      </c>
      <c r="AS8" s="86" t="n">
        <v>160585471.5389</v>
      </c>
      <c r="AT8" s="86" t="n">
        <v>151462415.228</v>
      </c>
      <c r="AU8" s="86" t="n">
        <v>67927493.56</v>
      </c>
      <c r="AV8" s="86" t="n">
        <v>16137543.13</v>
      </c>
      <c r="AW8" s="86"/>
      <c r="AX8" s="86"/>
    </row>
    <row r="9">
      <c r="A9" t="str">
        <f>L9</f>
      </c>
      <c r="L9" s="1" t="s">
        <v>879</v>
      </c>
      <c r="M9" s="86" t="n">
        <v>747497000</v>
      </c>
      <c r="N9" s="86" t="n">
        <v>1128460755</v>
      </c>
      <c r="O9" s="86" t="n">
        <v>1415903659</v>
      </c>
      <c r="P9" s="86" t="n">
        <v>1444629272</v>
      </c>
      <c r="Q9" s="86" t="n">
        <v>1123271507</v>
      </c>
      <c r="R9" s="86" t="n">
        <v>790371572</v>
      </c>
      <c r="S9" s="86" t="n">
        <v>832402845</v>
      </c>
      <c r="T9" s="86" t="n">
        <v>1169651118</v>
      </c>
      <c r="U9" s="86" t="n">
        <v>1097974091</v>
      </c>
      <c r="V9" s="86" t="n">
        <v>1295197021</v>
      </c>
      <c r="W9" s="86" t="n">
        <v>1091711883.0078</v>
      </c>
      <c r="X9" s="86" t="n">
        <v>1122007882.3</v>
      </c>
      <c r="Y9" s="86" t="n">
        <v>1445155024.3</v>
      </c>
      <c r="Z9" s="86" t="n">
        <v>1200014368.711</v>
      </c>
      <c r="AA9" s="86" t="n">
        <v>1135233258.9288</v>
      </c>
      <c r="AB9" s="86" t="n">
        <v>1282356278.3424</v>
      </c>
      <c r="AC9" s="86" t="n">
        <v>1285136315.6505</v>
      </c>
      <c r="AD9" s="86" t="n">
        <v>1357657132.9198</v>
      </c>
      <c r="AE9" s="86" t="n">
        <v>1455069378.0673</v>
      </c>
      <c r="AF9" s="86" t="n">
        <v>1566984611.0194</v>
      </c>
      <c r="AG9" s="86" t="n">
        <v>1560809352.5333</v>
      </c>
      <c r="AH9" s="86" t="n">
        <v>1394202764.6376</v>
      </c>
      <c r="AI9" s="86" t="n">
        <v>1406055817.0368</v>
      </c>
      <c r="AJ9" s="86" t="n">
        <v>1211522912.0013</v>
      </c>
      <c r="AK9" s="86" t="n">
        <v>1318360049.536</v>
      </c>
      <c r="AL9" s="86" t="n">
        <v>1161244078.2967</v>
      </c>
      <c r="AM9" s="86" t="n">
        <v>1114604996.1783</v>
      </c>
      <c r="AN9" s="86" t="n">
        <v>957084880.0261</v>
      </c>
      <c r="AO9" s="86" t="n">
        <v>1001698524.4612</v>
      </c>
      <c r="AP9" s="86" t="n">
        <v>1024497447.301</v>
      </c>
      <c r="AQ9" s="86" t="n">
        <v>1122902195.8166</v>
      </c>
      <c r="AR9" s="86" t="n">
        <v>6581389204.6846</v>
      </c>
      <c r="AS9" s="86" t="n">
        <v>6265009751.8457</v>
      </c>
      <c r="AT9" s="86" t="n">
        <v>7918008104.1244</v>
      </c>
      <c r="AU9" s="86" t="n">
        <v>7686957472.8</v>
      </c>
      <c r="AV9" s="86" t="n">
        <v>2048046469.49</v>
      </c>
      <c r="AW9" s="86"/>
      <c r="AX9" s="86"/>
    </row>
    <row r="10">
      <c r="A10" t="str">
        <f>L10</f>
      </c>
      <c r="L10" s="1" t="s">
        <v>880</v>
      </c>
      <c r="M10" s="86" t="n">
        <v>269165000</v>
      </c>
      <c r="N10" s="86" t="n">
        <v>186487171</v>
      </c>
      <c r="O10" s="86" t="n">
        <v>189829933</v>
      </c>
      <c r="P10" s="86" t="n">
        <v>402735554</v>
      </c>
      <c r="Q10" s="86" t="n">
        <v>659221559</v>
      </c>
      <c r="R10" s="86" t="n">
        <v>712176742</v>
      </c>
      <c r="S10" s="86" t="n">
        <v>655248434</v>
      </c>
      <c r="T10" s="86" t="n">
        <v>503238128</v>
      </c>
      <c r="U10" s="86" t="n">
        <v>622651235</v>
      </c>
      <c r="V10" s="86" t="n">
        <v>1056276479</v>
      </c>
      <c r="W10" s="86" t="n">
        <v>677627434</v>
      </c>
      <c r="X10" s="86" t="n">
        <v>647983928</v>
      </c>
      <c r="Y10" s="86" t="n">
        <v>491454421</v>
      </c>
      <c r="Z10" s="86" t="n">
        <v>643125394</v>
      </c>
      <c r="AA10" s="86" t="n">
        <v>722979696</v>
      </c>
      <c r="AB10" s="86" t="n">
        <v>854716869.03</v>
      </c>
      <c r="AC10" s="86" t="n">
        <v>749217812.419</v>
      </c>
      <c r="AD10" s="86" t="n">
        <v>606342334.4436</v>
      </c>
      <c r="AE10" s="86" t="n">
        <v>600356882.3521</v>
      </c>
      <c r="AF10" s="86" t="n">
        <v>181259414.8457</v>
      </c>
      <c r="AG10" s="86" t="n">
        <v>107986642.537</v>
      </c>
      <c r="AH10" s="86" t="n">
        <v>121129904.6469</v>
      </c>
      <c r="AI10" s="86" t="n">
        <v>66834251.5757</v>
      </c>
      <c r="AJ10" s="86" t="n">
        <v>52769881.01</v>
      </c>
      <c r="AK10" s="86" t="n">
        <v>71472041.9488</v>
      </c>
      <c r="AL10" s="86" t="n">
        <v>78680030.5424</v>
      </c>
      <c r="AM10" s="86" t="n">
        <v>101850022.8654</v>
      </c>
      <c r="AN10" s="86" t="n">
        <v>109143373.3469</v>
      </c>
      <c r="AO10" s="86" t="n">
        <v>149583916.4037</v>
      </c>
      <c r="AP10" s="86" t="n">
        <v>104761413.121</v>
      </c>
      <c r="AQ10" s="86" t="n">
        <v>183600063.12</v>
      </c>
      <c r="AR10" s="86" t="n">
        <v>2618635475.0518</v>
      </c>
      <c r="AS10" s="86" t="n">
        <v>2308296198.1375</v>
      </c>
      <c r="AT10" s="86" t="n">
        <v>2570671066.7235</v>
      </c>
      <c r="AU10" s="86" t="n">
        <v>3474921468.29</v>
      </c>
      <c r="AV10" s="86" t="n">
        <v>1278120502.79</v>
      </c>
      <c r="AW10" s="86"/>
      <c r="AX10" s="86"/>
    </row>
    <row r="11">
      <c r="A11" t="str">
        <f>L11</f>
      </c>
      <c r="L11" s="37" t="s">
        <v>755</v>
      </c>
      <c r="M11" s="86" t="str">
        <f>Sum(M2:M10)</f>
      </c>
      <c r="N11" s="86" t="str">
        <f>Sum(N2:N10)</f>
      </c>
      <c r="O11" s="86" t="str">
        <f>Sum(O2:O10)</f>
      </c>
      <c r="P11" s="86" t="str">
        <f>Sum(P2:P10)</f>
      </c>
      <c r="Q11" s="86" t="str">
        <f>Sum(Q2:Q10)</f>
      </c>
      <c r="R11" s="86" t="str">
        <f>Sum(R2:R10)</f>
      </c>
      <c r="S11" s="86" t="str">
        <f>Sum(S2:S10)</f>
      </c>
      <c r="T11" s="86" t="str">
        <f>Sum(T2:T10)</f>
      </c>
      <c r="U11" s="86" t="str">
        <f>Sum(U2:U10)</f>
      </c>
      <c r="V11" s="86" t="str">
        <f>Sum(V2:V10)</f>
      </c>
      <c r="W11" s="86" t="str">
        <f>Sum(W2:W10)</f>
      </c>
      <c r="X11" s="86" t="str">
        <f>Sum(X2:X10)</f>
      </c>
      <c r="Y11" s="86" t="str">
        <f>Sum(Y2:Y10)</f>
      </c>
      <c r="Z11" s="86" t="str">
        <f>Sum(Z2:Z10)</f>
      </c>
      <c r="AA11" s="86" t="str">
        <f>Sum(AA2:AA10)</f>
      </c>
      <c r="AB11" s="86" t="str">
        <f>Sum(AB2:AB10)</f>
      </c>
      <c r="AC11" s="86" t="str">
        <f>Sum(AC2:AC10)</f>
      </c>
      <c r="AD11" s="86" t="str">
        <f>Sum(AD2:AD10)</f>
      </c>
      <c r="AE11" s="86" t="str">
        <f>Sum(AE2:AE10)</f>
      </c>
      <c r="AF11" s="86" t="str">
        <f>Sum(AF2:AF10)</f>
      </c>
      <c r="AG11" s="86" t="str">
        <f>Sum(AG2:AG10)</f>
      </c>
      <c r="AH11" s="86" t="str">
        <f>Sum(AH2:AH10)</f>
      </c>
      <c r="AI11" s="86" t="str">
        <f>Sum(AI2:AI10)</f>
      </c>
      <c r="AJ11" s="86" t="str">
        <f>Sum(AJ2:AJ10)</f>
      </c>
      <c r="AK11" s="86" t="str">
        <f>Sum(AK2:AK10)</f>
      </c>
      <c r="AL11" s="86" t="str">
        <f>Sum(AL2:AL10)</f>
      </c>
      <c r="AM11" s="86" t="str">
        <f>Sum(AM2:AM10)</f>
      </c>
      <c r="AN11" s="86" t="str">
        <f>Sum(AN2:AN10)</f>
      </c>
      <c r="AO11" s="86" t="str">
        <f>Sum(AO2:AO10)</f>
      </c>
      <c r="AP11" s="86" t="str">
        <f>Sum(AP2:AP10)</f>
      </c>
      <c r="AQ11" s="86" t="str">
        <f>Sum(AQ2:AQ10)</f>
      </c>
      <c r="AR11" s="86" t="str">
        <f>Sum(AR2:AR10)</f>
      </c>
      <c r="AS11" s="86" t="str">
        <f>Sum(AS2:AS10)</f>
      </c>
      <c r="AT11" s="86" t="str">
        <f>Sum(AT2:AT10)</f>
      </c>
      <c r="AU11" s="86" t="str">
        <f>Sum(AU2:AU10)</f>
      </c>
      <c r="AV11" s="86" t="str">
        <f>Sum(AV2:AV10)</f>
      </c>
      <c r="AW11" s="86" t="str">
        <f>Sum(AW2:AW10)</f>
      </c>
      <c r="AX11" s="86"/>
    </row>
    <row r="12"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</row>
    <row r="13"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</row>
    <row r="14" ht="30" customHeight="1">
      <c r="A14" s="33" t="str">
        <f t="shared" ref="A14:A24" si="3">L14</f>
        <v>PlatformPortfolio</v>
      </c>
      <c r="B14" s="22" t="n">
        <f>AL14</f>
        <v>2015</v>
      </c>
      <c r="C14" s="12" t="n">
        <f t="shared" ref="C14:E24" si="4">AR14</f>
        <v>2021</v>
      </c>
      <c r="D14" s="12" t="n">
        <f t="shared" si="4"/>
        <v>2022</v>
      </c>
      <c r="E14" s="12" t="n">
        <f t="shared" si="4"/>
        <v>2023</v>
      </c>
      <c r="F14" s="12" t="str">
        <f>C14&amp;"-"&amp;$D14</f>
        <v>2021-2022</v>
      </c>
      <c r="G14" s="12" t="str">
        <f>B14&amp;"-"&amp;$D14</f>
        <v>2015-2022</v>
      </c>
      <c r="H14" s="12" t="str">
        <f>$E14&amp;"/"&amp;D14</f>
        <v>2023/2022</v>
      </c>
      <c r="I14" s="12" t="str">
        <f>"Share "&amp;AS14</f>
        <v>Share 2022</v>
      </c>
      <c r="J14" s="12" t="str">
        <f>"Share "&amp;AT14</f>
        <v>Share 2023</v>
      </c>
      <c r="K14" s="1"/>
      <c r="L14" s="11" t="s">
        <v>49</v>
      </c>
      <c r="M14" s="11" t="n">
        <f t="shared" ref="M14:AT14" si="5">M1+0</f>
        <v>1990</v>
      </c>
      <c r="N14" s="11" t="n">
        <f t="shared" si="5"/>
        <v>1991</v>
      </c>
      <c r="O14" s="11" t="n">
        <f t="shared" si="5"/>
        <v>1992</v>
      </c>
      <c r="P14" s="11" t="n">
        <f t="shared" si="5"/>
        <v>1993</v>
      </c>
      <c r="Q14" s="11" t="n">
        <f t="shared" si="5"/>
        <v>1994</v>
      </c>
      <c r="R14" s="11" t="n">
        <f t="shared" si="5"/>
        <v>1995</v>
      </c>
      <c r="S14" s="11" t="n">
        <f t="shared" si="5"/>
        <v>1996</v>
      </c>
      <c r="T14" s="11" t="n">
        <f t="shared" si="5"/>
        <v>1997</v>
      </c>
      <c r="U14" s="11" t="n">
        <f t="shared" si="5"/>
        <v>1998</v>
      </c>
      <c r="V14" s="11" t="n">
        <f t="shared" si="5"/>
        <v>1999</v>
      </c>
      <c r="W14" s="11" t="n">
        <f t="shared" si="5"/>
        <v>2000</v>
      </c>
      <c r="X14" s="11" t="n">
        <f t="shared" si="5"/>
        <v>2001</v>
      </c>
      <c r="Y14" s="11" t="n">
        <f t="shared" si="5"/>
        <v>2002</v>
      </c>
      <c r="Z14" s="11" t="n">
        <f t="shared" si="5"/>
        <v>2003</v>
      </c>
      <c r="AA14" s="11" t="n">
        <f t="shared" si="5"/>
        <v>2004</v>
      </c>
      <c r="AB14" s="11" t="n">
        <f t="shared" si="5"/>
        <v>2005</v>
      </c>
      <c r="AC14" s="11" t="n">
        <f t="shared" si="5"/>
        <v>2006</v>
      </c>
      <c r="AD14" s="11" t="n">
        <f t="shared" si="5"/>
        <v>2007</v>
      </c>
      <c r="AE14" s="11" t="n">
        <f t="shared" si="5"/>
        <v>2008</v>
      </c>
      <c r="AF14" s="11" t="n">
        <f t="shared" si="5"/>
        <v>2009</v>
      </c>
      <c r="AG14" s="11" t="n">
        <f t="shared" si="5"/>
        <v>2010</v>
      </c>
      <c r="AH14" s="11" t="n">
        <f t="shared" si="5"/>
        <v>2011</v>
      </c>
      <c r="AI14" s="11" t="n">
        <f t="shared" si="5"/>
        <v>2012</v>
      </c>
      <c r="AJ14" s="11" t="n">
        <f t="shared" si="5"/>
        <v>2013</v>
      </c>
      <c r="AK14" s="11" t="n">
        <f t="shared" si="5"/>
        <v>2014</v>
      </c>
      <c r="AL14" s="11" t="n">
        <f t="shared" si="5"/>
        <v>2015</v>
      </c>
      <c r="AM14" s="11" t="n">
        <f t="shared" si="5"/>
        <v>2016</v>
      </c>
      <c r="AN14" s="11" t="n">
        <f t="shared" si="5"/>
        <v>2017</v>
      </c>
      <c r="AO14" s="11" t="n">
        <f t="shared" si="5"/>
        <v>2018</v>
      </c>
      <c r="AP14" s="11" t="n">
        <f t="shared" si="5"/>
        <v>2019</v>
      </c>
      <c r="AQ14" s="11" t="n">
        <f t="shared" si="5"/>
        <v>2020</v>
      </c>
      <c r="AR14" s="11" t="n">
        <f t="shared" si="5"/>
        <v>2021</v>
      </c>
      <c r="AS14" s="11" t="n">
        <f t="shared" si="5"/>
        <v>2022</v>
      </c>
      <c r="AT14" s="11" t="n">
        <f t="shared" si="5"/>
        <v>2023</v>
      </c>
    </row>
    <row r="15">
      <c r="A15" s="10" t="str">
        <f t="shared" si="3"/>
        <v>Advanced Development</v>
      </c>
      <c r="B15" s="3" t="n">
        <f>AL15</f>
        <v>4730607478.467062</v>
      </c>
      <c r="C15" s="3" t="n">
        <f t="shared" si="4"/>
        <v>3210115442.429996</v>
      </c>
      <c r="D15" s="3" t="n">
        <f t="shared" si="4"/>
        <v>2093265783.6803</v>
      </c>
      <c r="E15" s="3" t="n">
        <f t="shared" si="4"/>
        <v>672492495.63538754</v>
      </c>
      <c r="F15" s="26" t="n">
        <f>(D15/C15)-1</f>
        <v>-0.34791573037767831</v>
      </c>
      <c r="G15" s="25" t="n">
        <f>(D15/B15)-1</f>
        <v>-0.55750592430073787</v>
      </c>
      <c r="H15" s="25" t="n">
        <f>E15/D15</f>
        <v>0.32126474376943998</v>
      </c>
      <c r="I15" s="16" t="n">
        <f t="shared" ref="I15:I24" si="6">AS28</f>
        <v>5.9610922735195811E-2</v>
      </c>
      <c r="J15" s="16" t="n">
        <f t="shared" ref="J15:J24" si="7">AT28</f>
        <v>3.1321178569489121E-2</v>
      </c>
      <c r="K15" s="25"/>
      <c r="L15" s="21" t="str">
        <f t="shared" ref="L15:L24" si="8">L2</f>
        <v>Advanced Development</v>
      </c>
      <c r="M15" s="3" t="n">
        <f t="shared" ref="M15:AT15" si="9">IF(M2="","",M2/VLOOKUP(M$14,deflator,2,FALSE))</f>
        <v>10904238159.245413</v>
      </c>
      <c r="N15" s="3" t="n">
        <f t="shared" si="9"/>
        <v>12063677742.358585</v>
      </c>
      <c r="O15" s="3" t="n">
        <f t="shared" si="9"/>
        <v>10706192730.379021</v>
      </c>
      <c r="P15" s="3" t="n">
        <f t="shared" si="9"/>
        <v>9403574153.1652927</v>
      </c>
      <c r="Q15" s="3" t="n">
        <f t="shared" si="9"/>
        <v>8590775913.5948486</v>
      </c>
      <c r="R15" s="3" t="n">
        <f t="shared" si="9"/>
        <v>8348465552.329751</v>
      </c>
      <c r="S15" s="3" t="n">
        <f t="shared" si="9"/>
        <v>8469721264.6483946</v>
      </c>
      <c r="T15" s="3" t="n">
        <f t="shared" si="9"/>
        <v>8472749273.0032196</v>
      </c>
      <c r="U15" s="3" t="n">
        <f t="shared" si="9"/>
        <v>8650865088.5007515</v>
      </c>
      <c r="V15" s="3" t="n">
        <f t="shared" si="9"/>
        <v>7788749094.8049335</v>
      </c>
      <c r="W15" s="3" t="n">
        <f t="shared" si="9"/>
        <v>8374898930.8342638</v>
      </c>
      <c r="X15" s="3" t="n">
        <f t="shared" si="9"/>
        <v>9672226005.2193851</v>
      </c>
      <c r="Y15" s="3" t="n">
        <f t="shared" si="9"/>
        <v>9855535094.126276</v>
      </c>
      <c r="Z15" s="3" t="n">
        <f t="shared" si="9"/>
        <v>10731968238.214705</v>
      </c>
      <c r="AA15" s="3" t="n">
        <f t="shared" si="9"/>
        <v>10133889681.777004</v>
      </c>
      <c r="AB15" s="3" t="n">
        <f t="shared" si="9"/>
        <v>11161308421.431822</v>
      </c>
      <c r="AC15" s="3" t="n">
        <f t="shared" si="9"/>
        <v>11261281263.942505</v>
      </c>
      <c r="AD15" s="3" t="n">
        <f t="shared" si="9"/>
        <v>12044604439.068697</v>
      </c>
      <c r="AE15" s="3" t="n">
        <f t="shared" si="9"/>
        <v>11637426418.721519</v>
      </c>
      <c r="AF15" s="3" t="n">
        <f t="shared" si="9"/>
        <v>12049832673.005793</v>
      </c>
      <c r="AG15" s="3" t="n">
        <f t="shared" si="9"/>
        <v>9745118167.8109398</v>
      </c>
      <c r="AH15" s="3" t="n">
        <f t="shared" si="9"/>
        <v>8555292862.6370516</v>
      </c>
      <c r="AI15" s="3" t="n">
        <f t="shared" si="9"/>
        <v>8660567661.2628975</v>
      </c>
      <c r="AJ15" s="3" t="n">
        <f t="shared" si="9"/>
        <v>6219992322.7013597</v>
      </c>
      <c r="AK15" s="3" t="n">
        <f t="shared" si="9"/>
        <v>4906428095.9638767</v>
      </c>
      <c r="AL15" s="3" t="n">
        <f t="shared" si="9"/>
        <v>4730607478.467062</v>
      </c>
      <c r="AM15" s="3" t="n">
        <f t="shared" si="9"/>
        <v>4725065610.7609043</v>
      </c>
      <c r="AN15" s="3" t="n">
        <f t="shared" si="9"/>
        <v>4873865091.7596331</v>
      </c>
      <c r="AO15" s="3" t="n">
        <f t="shared" si="9"/>
        <v>5469238052.015276</v>
      </c>
      <c r="AP15" s="3" t="n">
        <f t="shared" si="9"/>
        <v>6854483615.0551739</v>
      </c>
      <c r="AQ15" s="3" t="n">
        <f t="shared" si="9"/>
        <v>6753072693.2157736</v>
      </c>
      <c r="AR15" s="3" t="n">
        <f t="shared" si="9"/>
        <v>3210115442.429996</v>
      </c>
      <c r="AS15" s="3" t="n">
        <f t="shared" si="9"/>
        <v>2093265783.6803</v>
      </c>
      <c r="AT15" s="3" t="n">
        <f t="shared" si="9"/>
        <v>672492495.63538754</v>
      </c>
    </row>
    <row r="16">
      <c r="A16" s="10" t="str">
        <f t="shared" si="3"/>
        <v>Applied Research (6.2)</v>
      </c>
      <c r="B16" s="3" t="n">
        <f t="shared" ref="B16:B24" si="10">AL16</f>
        <v>7385988789.4862576</v>
      </c>
      <c r="C16" s="3" t="n">
        <f t="shared" si="4"/>
        <v>9113284064.5064163</v>
      </c>
      <c r="D16" s="3" t="n">
        <f t="shared" si="4"/>
        <v>10727955364.504601</v>
      </c>
      <c r="E16" s="3" t="n">
        <f t="shared" si="4"/>
        <v>4709186989.9869452</v>
      </c>
      <c r="F16" s="26" t="n">
        <f t="shared" ref="F16:F24" si="11">(D16/C16)-1</f>
        <v>0.17717776474090807</v>
      </c>
      <c r="G16" s="25" t="n">
        <f t="shared" ref="G16:G24" si="12">(D16/B16)-1</f>
        <v>0.45247382175498774</v>
      </c>
      <c r="H16" s="25" t="n">
        <f t="shared" ref="H16:H24" si="13">E16/D16</f>
        <v>0.43896407376639079</v>
      </c>
      <c r="I16" s="16" t="n">
        <f t="shared" si="6"/>
        <v>0.30550507409324906</v>
      </c>
      <c r="J16" s="16" t="n">
        <f t="shared" si="7"/>
        <v>0.21932926774318426</v>
      </c>
      <c r="K16" s="25"/>
      <c r="L16" s="21" t="str">
        <f t="shared" si="8"/>
        <v>Applied Research (6.2)</v>
      </c>
      <c r="M16" s="3" t="n">
        <f t="shared" ref="M16:AT16" si="14">IF(M3="","",M3/VLOOKUP(M$14,deflator,2,FALSE))</f>
        <v>3283783753.9976687</v>
      </c>
      <c r="N16" s="3" t="n">
        <f t="shared" si="14"/>
        <v>4385347301.0365543</v>
      </c>
      <c r="O16" s="3" t="n">
        <f t="shared" si="14"/>
        <v>4046402965.7020488</v>
      </c>
      <c r="P16" s="3" t="n">
        <f t="shared" si="14"/>
        <v>4028615185.1435699</v>
      </c>
      <c r="Q16" s="3" t="n">
        <f t="shared" si="14"/>
        <v>3915774490.9295869</v>
      </c>
      <c r="R16" s="3" t="n">
        <f t="shared" si="14"/>
        <v>4074191441.2158513</v>
      </c>
      <c r="S16" s="3" t="n">
        <f t="shared" si="14"/>
        <v>3958148773.4508338</v>
      </c>
      <c r="T16" s="3" t="n">
        <f t="shared" si="14"/>
        <v>3351520995.0680194</v>
      </c>
      <c r="U16" s="3" t="n">
        <f t="shared" si="14"/>
        <v>3427511929.9345455</v>
      </c>
      <c r="V16" s="3" t="n">
        <f t="shared" si="14"/>
        <v>3716411927.2926264</v>
      </c>
      <c r="W16" s="3" t="n">
        <f t="shared" si="14"/>
        <v>4070390913.9937682</v>
      </c>
      <c r="X16" s="3" t="n">
        <f t="shared" si="14"/>
        <v>4385839493.5184364</v>
      </c>
      <c r="Y16" s="3" t="n">
        <f t="shared" si="14"/>
        <v>4954443295.9347525</v>
      </c>
      <c r="Z16" s="3" t="n">
        <f t="shared" si="14"/>
        <v>5737815152.728404</v>
      </c>
      <c r="AA16" s="3" t="n">
        <f t="shared" si="14"/>
        <v>6693021277.1963091</v>
      </c>
      <c r="AB16" s="3" t="n">
        <f t="shared" si="14"/>
        <v>7272600336.4522476</v>
      </c>
      <c r="AC16" s="3" t="n">
        <f t="shared" si="14"/>
        <v>7419947958.8106699</v>
      </c>
      <c r="AD16" s="3" t="n">
        <f t="shared" si="14"/>
        <v>8090579875.0440998</v>
      </c>
      <c r="AE16" s="3" t="n">
        <f t="shared" si="14"/>
        <v>8752390368.0677948</v>
      </c>
      <c r="AF16" s="3" t="n">
        <f t="shared" si="14"/>
        <v>9082641702.1258316</v>
      </c>
      <c r="AG16" s="3" t="n">
        <f t="shared" si="14"/>
        <v>10163437996.071985</v>
      </c>
      <c r="AH16" s="3" t="n">
        <f t="shared" si="14"/>
        <v>11153184499.085361</v>
      </c>
      <c r="AI16" s="3" t="n">
        <f t="shared" si="14"/>
        <v>9988506328.9124908</v>
      </c>
      <c r="AJ16" s="3" t="n">
        <f t="shared" si="14"/>
        <v>8232427292.663332</v>
      </c>
      <c r="AK16" s="3" t="n">
        <f t="shared" si="14"/>
        <v>8294606613.8184881</v>
      </c>
      <c r="AL16" s="3" t="n">
        <f t="shared" si="14"/>
        <v>7385988789.4862576</v>
      </c>
      <c r="AM16" s="3" t="n">
        <f t="shared" si="14"/>
        <v>7910082577.6327877</v>
      </c>
      <c r="AN16" s="3" t="n">
        <f t="shared" si="14"/>
        <v>7992508082.3455324</v>
      </c>
      <c r="AO16" s="3" t="n">
        <f t="shared" si="14"/>
        <v>7881105876.2539587</v>
      </c>
      <c r="AP16" s="3" t="n">
        <f t="shared" si="14"/>
        <v>8693784230.6948452</v>
      </c>
      <c r="AQ16" s="3" t="n">
        <f t="shared" si="14"/>
        <v>8835129573.2514572</v>
      </c>
      <c r="AR16" s="3" t="n">
        <f t="shared" si="14"/>
        <v>9113284064.5064163</v>
      </c>
      <c r="AS16" s="3" t="n">
        <f t="shared" si="14"/>
        <v>10727955364.504601</v>
      </c>
      <c r="AT16" s="3" t="n">
        <f t="shared" si="14"/>
        <v>4709186989.9869452</v>
      </c>
    </row>
    <row r="17">
      <c r="A17" s="10" t="str">
        <f t="shared" si="3"/>
        <v>Basic Research (6.1)</v>
      </c>
      <c r="B17" s="3" t="n">
        <f t="shared" si="10"/>
        <v>3753038190.6149216</v>
      </c>
      <c r="C17" s="3" t="n">
        <f t="shared" si="4"/>
        <v>3737953451.9467115</v>
      </c>
      <c r="D17" s="3" t="n">
        <f t="shared" si="4"/>
        <v>3518389135.1300001</v>
      </c>
      <c r="E17" s="3" t="n">
        <f t="shared" si="4"/>
        <v>1687459299.8734179</v>
      </c>
      <c r="F17" s="26" t="n">
        <f t="shared" si="11"/>
        <v>-5.873917897569414E-2</v>
      </c>
      <c r="G17" s="25" t="n">
        <f t="shared" si="12"/>
        <v>-6.2522426782572915E-2</v>
      </c>
      <c r="H17" s="25" t="n">
        <f t="shared" si="13"/>
        <v>0.47961133207940865</v>
      </c>
      <c r="I17" s="16" t="n">
        <f t="shared" si="6"/>
        <v>0.10019483647119086</v>
      </c>
      <c r="J17" s="16" t="n">
        <f t="shared" si="7"/>
        <v>7.8593016878416438E-2</v>
      </c>
      <c r="K17" s="25"/>
      <c r="L17" s="21" t="str">
        <f t="shared" si="8"/>
        <v>Basic Research (6.1)</v>
      </c>
      <c r="M17" s="3" t="n">
        <f t="shared" ref="M17:AT17" si="15">IF(M4="","",M4/VLOOKUP(M$14,deflator,2,FALSE))</f>
        <v>1801243738.8209174</v>
      </c>
      <c r="N17" s="3" t="n">
        <f t="shared" si="15"/>
        <v>2037454481.7599463</v>
      </c>
      <c r="O17" s="3" t="n">
        <f t="shared" si="15"/>
        <v>2249433892.6009574</v>
      </c>
      <c r="P17" s="3" t="n">
        <f t="shared" si="15"/>
        <v>2511583117.8739448</v>
      </c>
      <c r="Q17" s="3" t="n">
        <f t="shared" si="15"/>
        <v>1916452557.9170494</v>
      </c>
      <c r="R17" s="3" t="n">
        <f t="shared" si="15"/>
        <v>2808722188.0974069</v>
      </c>
      <c r="S17" s="3" t="n">
        <f t="shared" si="15"/>
        <v>2755053388.2369089</v>
      </c>
      <c r="T17" s="3" t="n">
        <f t="shared" si="15"/>
        <v>2884335281.733181</v>
      </c>
      <c r="U17" s="3" t="n">
        <f t="shared" si="15"/>
        <v>2763378162.9437814</v>
      </c>
      <c r="V17" s="3" t="n">
        <f t="shared" si="15"/>
        <v>2925948475.7314038</v>
      </c>
      <c r="W17" s="3" t="n">
        <f t="shared" si="15"/>
        <v>2761151924.5194902</v>
      </c>
      <c r="X17" s="3" t="n">
        <f t="shared" si="15"/>
        <v>3107500979.2457519</v>
      </c>
      <c r="Y17" s="3" t="n">
        <f t="shared" si="15"/>
        <v>3869596854.2763648</v>
      </c>
      <c r="Z17" s="3" t="n">
        <f t="shared" si="15"/>
        <v>5162102067.0022821</v>
      </c>
      <c r="AA17" s="3" t="n">
        <f t="shared" si="15"/>
        <v>5646794851.9747591</v>
      </c>
      <c r="AB17" s="3" t="n">
        <f t="shared" si="15"/>
        <v>6747055343.8841591</v>
      </c>
      <c r="AC17" s="3" t="n">
        <f t="shared" si="15"/>
        <v>6288499989.1644554</v>
      </c>
      <c r="AD17" s="3" t="n">
        <f t="shared" si="15"/>
        <v>6484734194.5595856</v>
      </c>
      <c r="AE17" s="3" t="n">
        <f t="shared" si="15"/>
        <v>6616336900.0749693</v>
      </c>
      <c r="AF17" s="3" t="n">
        <f t="shared" si="15"/>
        <v>6456244838.5881901</v>
      </c>
      <c r="AG17" s="3" t="n">
        <f t="shared" si="15"/>
        <v>6776869565.8205576</v>
      </c>
      <c r="AH17" s="3" t="n">
        <f t="shared" si="15"/>
        <v>5756016041.1031713</v>
      </c>
      <c r="AI17" s="3" t="n">
        <f t="shared" si="15"/>
        <v>5260745721.9172478</v>
      </c>
      <c r="AJ17" s="3" t="n">
        <f t="shared" si="15"/>
        <v>4227670363.9256673</v>
      </c>
      <c r="AK17" s="3" t="n">
        <f t="shared" si="15"/>
        <v>4030302082.3663483</v>
      </c>
      <c r="AL17" s="3" t="n">
        <f t="shared" si="15"/>
        <v>3753038190.6149216</v>
      </c>
      <c r="AM17" s="3" t="n">
        <f t="shared" si="15"/>
        <v>3892870301.8526635</v>
      </c>
      <c r="AN17" s="3" t="n">
        <f t="shared" si="15"/>
        <v>3831167853.3937826</v>
      </c>
      <c r="AO17" s="3" t="n">
        <f t="shared" si="15"/>
        <v>4201659024.9550695</v>
      </c>
      <c r="AP17" s="3" t="n">
        <f t="shared" si="15"/>
        <v>4352630030.5865765</v>
      </c>
      <c r="AQ17" s="3" t="n">
        <f t="shared" si="15"/>
        <v>4173490287.0020738</v>
      </c>
      <c r="AR17" s="3" t="n">
        <f t="shared" si="15"/>
        <v>3737953451.9467115</v>
      </c>
      <c r="AS17" s="3" t="n">
        <f t="shared" si="15"/>
        <v>3518389135.1300001</v>
      </c>
      <c r="AT17" s="3" t="n">
        <f t="shared" si="15"/>
        <v>1687459299.8734179</v>
      </c>
    </row>
    <row r="18">
      <c r="A18" s="10" t="str">
        <f t="shared" si="3"/>
        <v>Commercialization</v>
      </c>
      <c r="B18" s="3" t="n">
        <f t="shared" si="10"/>
        <v>1252391172.4328175</v>
      </c>
      <c r="C18" s="3" t="n">
        <f t="shared" si="4"/>
        <v>452608499.06285924</v>
      </c>
      <c r="D18" s="3" t="n">
        <f t="shared" si="4"/>
        <v>230728367.7877</v>
      </c>
      <c r="E18" s="3" t="n">
        <f t="shared" si="4"/>
        <v>155823645.73799691</v>
      </c>
      <c r="F18" s="26" t="n">
        <f t="shared" si="11"/>
        <v>-0.49022528683082478</v>
      </c>
      <c r="G18" s="25" t="n">
        <f t="shared" si="12"/>
        <v>-0.815769726850197</v>
      </c>
      <c r="H18" s="25" t="n">
        <f t="shared" si="13"/>
        <v>0.67535538534808537</v>
      </c>
      <c r="I18" s="16" t="n">
        <f t="shared" si="6"/>
        <v>6.5705611835057036E-3</v>
      </c>
      <c r="J18" s="16" t="n">
        <f t="shared" si="7"/>
        <v>7.2574493621632465E-3</v>
      </c>
      <c r="K18" s="25"/>
      <c r="L18" s="21" t="str">
        <f t="shared" si="8"/>
        <v>Commercialization</v>
      </c>
      <c r="M18" s="3" t="str">
        <f t="shared" ref="M18:AT18" si="16">IF(M5="","",M5/VLOOKUP(M$14,deflator,2,FALSE))</f>
      </c>
      <c r="N18" s="3" t="str">
        <f t="shared" si="16"/>
      </c>
      <c r="O18" s="3" t="str">
        <f t="shared" si="16"/>
      </c>
      <c r="P18" s="3" t="str">
        <f t="shared" si="16"/>
      </c>
      <c r="Q18" s="3" t="str">
        <f t="shared" si="16"/>
      </c>
      <c r="R18" s="3" t="n">
        <f t="shared" si="16"/>
        <v>3129621980.7559323</v>
      </c>
      <c r="S18" s="3" t="n">
        <f t="shared" si="16"/>
        <v>1604662681.6355047</v>
      </c>
      <c r="T18" s="3" t="n">
        <f t="shared" si="16"/>
        <v>646238932.06463528</v>
      </c>
      <c r="U18" s="3" t="n">
        <f t="shared" si="16"/>
        <v>703299815.54670024</v>
      </c>
      <c r="V18" s="3" t="n">
        <f t="shared" si="16"/>
        <v>435503866.00316989</v>
      </c>
      <c r="W18" s="3" t="n">
        <f t="shared" si="16"/>
        <v>944579434.92006588</v>
      </c>
      <c r="X18" s="3" t="n">
        <f t="shared" si="16"/>
        <v>1040655384.4576174</v>
      </c>
      <c r="Y18" s="3" t="n">
        <f t="shared" si="16"/>
        <v>1431847708.4905832</v>
      </c>
      <c r="Z18" s="3" t="n">
        <f t="shared" si="16"/>
        <v>1627235707.0333757</v>
      </c>
      <c r="AA18" s="3" t="n">
        <f t="shared" si="16"/>
        <v>2073231613.5252032</v>
      </c>
      <c r="AB18" s="3" t="n">
        <f t="shared" si="16"/>
        <v>2530719873.6183381</v>
      </c>
      <c r="AC18" s="3" t="n">
        <f t="shared" si="16"/>
        <v>2579266019.107399</v>
      </c>
      <c r="AD18" s="3" t="n">
        <f t="shared" si="16"/>
        <v>2691229402.2323351</v>
      </c>
      <c r="AE18" s="3" t="n">
        <f t="shared" si="16"/>
        <v>2566729577.2396064</v>
      </c>
      <c r="AF18" s="3" t="n">
        <f t="shared" si="16"/>
        <v>2379866509.0583372</v>
      </c>
      <c r="AG18" s="3" t="n">
        <f t="shared" si="16"/>
        <v>2423557037.5932722</v>
      </c>
      <c r="AH18" s="3" t="n">
        <f t="shared" si="16"/>
        <v>2560604801.1445975</v>
      </c>
      <c r="AI18" s="3" t="n">
        <f t="shared" si="16"/>
        <v>1922090175.9213891</v>
      </c>
      <c r="AJ18" s="3" t="n">
        <f t="shared" si="16"/>
        <v>1624549982.3733244</v>
      </c>
      <c r="AK18" s="3" t="n">
        <f t="shared" si="16"/>
        <v>1762592003.9072268</v>
      </c>
      <c r="AL18" s="3" t="n">
        <f t="shared" si="16"/>
        <v>1252391172.4328175</v>
      </c>
      <c r="AM18" s="3" t="n">
        <f t="shared" si="16"/>
        <v>1094051226.2205951</v>
      </c>
      <c r="AN18" s="3" t="n">
        <f t="shared" si="16"/>
        <v>1107877420.7957509</v>
      </c>
      <c r="AO18" s="3" t="n">
        <f t="shared" si="16"/>
        <v>825013968.98211408</v>
      </c>
      <c r="AP18" s="3" t="n">
        <f t="shared" si="16"/>
        <v>814584502.889449</v>
      </c>
      <c r="AQ18" s="3" t="n">
        <f t="shared" si="16"/>
        <v>819022590.06413805</v>
      </c>
      <c r="AR18" s="3" t="n">
        <f t="shared" si="16"/>
        <v>452608499.06285924</v>
      </c>
      <c r="AS18" s="3" t="n">
        <f t="shared" si="16"/>
        <v>230728367.7877</v>
      </c>
      <c r="AT18" s="3" t="n">
        <f t="shared" si="16"/>
        <v>155823645.73799691</v>
      </c>
    </row>
    <row r="19">
      <c r="A19" s="10" t="str">
        <f t="shared" si="3"/>
        <v>Engineering Development</v>
      </c>
      <c r="B19" s="3" t="n">
        <f t="shared" si="10"/>
        <v>4721889519.7392035</v>
      </c>
      <c r="C19" s="3" t="n">
        <f t="shared" si="4"/>
        <v>2857405144.3635774</v>
      </c>
      <c r="D19" s="3" t="n">
        <f t="shared" si="4"/>
        <v>1779038404.9054</v>
      </c>
      <c r="E19" s="3" t="n">
        <f t="shared" si="4"/>
        <v>1382118273.2045178</v>
      </c>
      <c r="F19" s="26" t="n">
        <f t="shared" si="11"/>
        <v>-0.37739371386844733</v>
      </c>
      <c r="G19" s="25" t="n">
        <f t="shared" si="12"/>
        <v>-0.62323591065221307</v>
      </c>
      <c r="H19" s="25" t="n">
        <f t="shared" si="13"/>
        <v>0.77689063338574282</v>
      </c>
      <c r="I19" s="16" t="n">
        <f t="shared" si="6"/>
        <v>5.0662520605151501E-2</v>
      </c>
      <c r="J19" s="16" t="n">
        <f t="shared" si="7"/>
        <v>6.4371830942576674E-2</v>
      </c>
      <c r="K19" s="25"/>
      <c r="L19" s="21" t="str">
        <f t="shared" si="8"/>
        <v>Engineering Development</v>
      </c>
      <c r="M19" s="3" t="n">
        <f t="shared" ref="M19:AT19" si="17">IF(M6="","",M6/VLOOKUP(M$14,deflator,2,FALSE))</f>
        <v>15921634396.974962</v>
      </c>
      <c r="N19" s="3" t="n">
        <f t="shared" si="17"/>
        <v>11111528206.206158</v>
      </c>
      <c r="O19" s="3" t="n">
        <f t="shared" si="17"/>
        <v>13889624953.836432</v>
      </c>
      <c r="P19" s="3" t="n">
        <f t="shared" si="17"/>
        <v>15246455620.206327</v>
      </c>
      <c r="Q19" s="3" t="n">
        <f t="shared" si="17"/>
        <v>16272418870.850752</v>
      </c>
      <c r="R19" s="3" t="n">
        <f t="shared" si="17"/>
        <v>9724525816.1338692</v>
      </c>
      <c r="S19" s="3" t="n">
        <f t="shared" si="17"/>
        <v>9588255442.958147</v>
      </c>
      <c r="T19" s="3" t="n">
        <f t="shared" si="17"/>
        <v>9740907357.334959</v>
      </c>
      <c r="U19" s="3" t="n">
        <f t="shared" si="17"/>
        <v>8486435972.9931269</v>
      </c>
      <c r="V19" s="3" t="n">
        <f t="shared" si="17"/>
        <v>7085243706.0037527</v>
      </c>
      <c r="W19" s="3" t="n">
        <f t="shared" si="17"/>
        <v>5276419287.5706558</v>
      </c>
      <c r="X19" s="3" t="n">
        <f t="shared" si="17"/>
        <v>5710328074.735465</v>
      </c>
      <c r="Y19" s="3" t="n">
        <f t="shared" si="17"/>
        <v>5839465555.0671768</v>
      </c>
      <c r="Z19" s="3" t="n">
        <f t="shared" si="17"/>
        <v>5477010497.1371403</v>
      </c>
      <c r="AA19" s="3" t="n">
        <f t="shared" si="17"/>
        <v>5363206264.6679411</v>
      </c>
      <c r="AB19" s="3" t="n">
        <f t="shared" si="17"/>
        <v>3827766046.8066664</v>
      </c>
      <c r="AC19" s="3" t="n">
        <f t="shared" si="17"/>
        <v>3670491609.5192704</v>
      </c>
      <c r="AD19" s="3" t="n">
        <f t="shared" si="17"/>
        <v>5043570807.760498</v>
      </c>
      <c r="AE19" s="3" t="n">
        <f t="shared" si="17"/>
        <v>5247916355.5601807</v>
      </c>
      <c r="AF19" s="3" t="n">
        <f t="shared" si="17"/>
        <v>7218128664.1206379</v>
      </c>
      <c r="AG19" s="3" t="n">
        <f t="shared" si="17"/>
        <v>7815398432.9480648</v>
      </c>
      <c r="AH19" s="3" t="n">
        <f t="shared" si="17"/>
        <v>6981547155.7163591</v>
      </c>
      <c r="AI19" s="3" t="n">
        <f t="shared" si="17"/>
        <v>5820903017.5347853</v>
      </c>
      <c r="AJ19" s="3" t="n">
        <f t="shared" si="17"/>
        <v>4602547270.3289909</v>
      </c>
      <c r="AK19" s="3" t="n">
        <f t="shared" si="17"/>
        <v>5174866467.7677126</v>
      </c>
      <c r="AL19" s="3" t="n">
        <f t="shared" si="17"/>
        <v>4721889519.7392035</v>
      </c>
      <c r="AM19" s="3" t="n">
        <f t="shared" si="17"/>
        <v>5763588272.2912426</v>
      </c>
      <c r="AN19" s="3" t="n">
        <f t="shared" si="17"/>
        <v>5972422410.8569336</v>
      </c>
      <c r="AO19" s="3" t="n">
        <f t="shared" si="17"/>
        <v>6689660777.2608566</v>
      </c>
      <c r="AP19" s="3" t="n">
        <f t="shared" si="17"/>
        <v>7990530271.6376972</v>
      </c>
      <c r="AQ19" s="3" t="n">
        <f t="shared" si="17"/>
        <v>8704861458.9047527</v>
      </c>
      <c r="AR19" s="3" t="n">
        <f t="shared" si="17"/>
        <v>2857405144.3635774</v>
      </c>
      <c r="AS19" s="3" t="n">
        <f t="shared" si="17"/>
        <v>1779038404.9054</v>
      </c>
      <c r="AT19" s="3" t="n">
        <f t="shared" si="17"/>
        <v>1382118273.2045178</v>
      </c>
    </row>
    <row r="20">
      <c r="A20" s="10" t="str">
        <f t="shared" si="3"/>
        <v>Experimental Development</v>
      </c>
      <c r="B20" s="3" t="str">
        <f t="shared" si="10"/>
      </c>
      <c r="C20" s="3" t="n">
        <f t="shared" si="4"/>
        <v>5316753072.6401405</v>
      </c>
      <c r="D20" s="3" t="n">
        <f t="shared" si="4"/>
        <v>7971232383.1028004</v>
      </c>
      <c r="E20" s="3" t="n">
        <f t="shared" si="4"/>
        <v>5857019946.7789278</v>
      </c>
      <c r="F20" s="26" t="n">
        <f t="shared" si="11"/>
        <v>0.49926699137534425</v>
      </c>
      <c r="G20" s="25" t="e">
        <f t="shared" si="12"/>
        <v>#VALUE!</v>
      </c>
      <c r="H20" s="25" t="n">
        <f t="shared" si="13"/>
        <v>0.73476968996594283</v>
      </c>
      <c r="I20" s="16" t="n">
        <f t="shared" si="6"/>
        <v>0.22700056600457186</v>
      </c>
      <c r="J20" s="16" t="n">
        <f t="shared" si="7"/>
        <v>0.27278931561131475</v>
      </c>
      <c r="K20" s="25"/>
      <c r="L20" s="21" t="str">
        <f t="shared" si="8"/>
        <v>Experimental Development</v>
      </c>
      <c r="M20" s="3" t="str">
        <f t="shared" ref="M20:AT20" si="18">IF(M7="","",M7/VLOOKUP(M$14,deflator,2,FALSE))</f>
      </c>
      <c r="N20" s="3" t="str">
        <f t="shared" si="18"/>
      </c>
      <c r="O20" s="3" t="str">
        <f t="shared" si="18"/>
      </c>
      <c r="P20" s="3" t="str">
        <f t="shared" si="18"/>
      </c>
      <c r="Q20" s="3" t="str">
        <f t="shared" si="18"/>
      </c>
      <c r="R20" s="3" t="str">
        <f t="shared" si="18"/>
      </c>
      <c r="S20" s="3" t="str">
        <f t="shared" si="18"/>
      </c>
      <c r="T20" s="3" t="str">
        <f t="shared" si="18"/>
      </c>
      <c r="U20" s="3" t="str">
        <f t="shared" si="18"/>
      </c>
      <c r="V20" s="3" t="str">
        <f t="shared" si="18"/>
      </c>
      <c r="W20" s="3" t="str">
        <f t="shared" si="18"/>
      </c>
      <c r="X20" s="3" t="str">
        <f t="shared" si="18"/>
      </c>
      <c r="Y20" s="3" t="str">
        <f t="shared" si="18"/>
      </c>
      <c r="Z20" s="3" t="str">
        <f t="shared" si="18"/>
      </c>
      <c r="AA20" s="3" t="str">
        <f t="shared" si="18"/>
      </c>
      <c r="AB20" s="3" t="str">
        <f t="shared" si="18"/>
      </c>
      <c r="AC20" s="3" t="str">
        <f t="shared" si="18"/>
      </c>
      <c r="AD20" s="3" t="str">
        <f t="shared" si="18"/>
      </c>
      <c r="AE20" s="3" t="str">
        <f t="shared" si="18"/>
      </c>
      <c r="AF20" s="3" t="str">
        <f t="shared" si="18"/>
      </c>
      <c r="AG20" s="3" t="str">
        <f t="shared" si="18"/>
      </c>
      <c r="AH20" s="3" t="str">
        <f t="shared" si="18"/>
      </c>
      <c r="AI20" s="3" t="str">
        <f t="shared" si="18"/>
      </c>
      <c r="AJ20" s="3" t="str">
        <f t="shared" si="18"/>
      </c>
      <c r="AK20" s="3" t="str">
        <f t="shared" si="18"/>
      </c>
      <c r="AL20" s="3" t="str">
        <f t="shared" si="18"/>
      </c>
      <c r="AM20" s="3" t="str">
        <f t="shared" si="18"/>
      </c>
      <c r="AN20" s="3" t="str">
        <f t="shared" si="18"/>
      </c>
      <c r="AO20" s="3" t="str">
        <f t="shared" si="18"/>
      </c>
      <c r="AP20" s="3" t="str">
        <f t="shared" si="18"/>
      </c>
      <c r="AQ20" s="3" t="str">
        <f t="shared" si="18"/>
      </c>
      <c r="AR20" s="3" t="n">
        <f t="shared" si="18"/>
        <v>5316753072.6401405</v>
      </c>
      <c r="AS20" s="3" t="n">
        <f t="shared" si="18"/>
        <v>7971232383.1028004</v>
      </c>
      <c r="AT20" s="3" t="n">
        <f t="shared" si="18"/>
        <v>5857019946.7789278</v>
      </c>
    </row>
    <row r="21" ht="30" customHeight="1">
      <c r="A21" s="10" t="str">
        <f t="shared" si="3"/>
        <v>Operational Systems Development</v>
      </c>
      <c r="B21" s="3" t="n">
        <f t="shared" si="10"/>
        <v>5118367612.2598724</v>
      </c>
      <c r="C21" s="3" t="n">
        <f t="shared" si="4"/>
        <v>344820588.71775663</v>
      </c>
      <c r="D21" s="3" t="n">
        <f t="shared" si="4"/>
        <v>163702780.1909</v>
      </c>
      <c r="E21" s="3" t="n">
        <f t="shared" si="4"/>
        <v>69116522.514555246</v>
      </c>
      <c r="F21" s="26" t="n">
        <f t="shared" si="11"/>
        <v>-0.52525230352502417</v>
      </c>
      <c r="G21" s="25" t="n">
        <f t="shared" si="12"/>
        <v>-0.96801660361424846</v>
      </c>
      <c r="H21" s="25" t="n">
        <f t="shared" si="13"/>
        <v>0.42220738361288584</v>
      </c>
      <c r="I21" s="16" t="n">
        <f t="shared" si="6"/>
        <v>4.6618417295960892E-3</v>
      </c>
      <c r="J21" s="16" t="n">
        <f t="shared" si="7"/>
        <v>3.2190856520043884E-3</v>
      </c>
      <c r="K21" s="25"/>
      <c r="L21" s="21" t="str">
        <f t="shared" si="8"/>
        <v>Operational Systems Development</v>
      </c>
      <c r="M21" s="3" t="n">
        <f t="shared" ref="M21:AT21" si="19">IF(M8="","",M8/VLOOKUP(M$14,deflator,2,FALSE))</f>
        <v>7605376990.7839127</v>
      </c>
      <c r="N21" s="3" t="n">
        <f t="shared" si="19"/>
        <v>8267829829.8658648</v>
      </c>
      <c r="O21" s="3" t="n">
        <f t="shared" si="19"/>
        <v>7320792610.0846043</v>
      </c>
      <c r="P21" s="3" t="n">
        <f t="shared" si="19"/>
        <v>6806676954.2183819</v>
      </c>
      <c r="Q21" s="3" t="n">
        <f t="shared" si="19"/>
        <v>6418869185.7672348</v>
      </c>
      <c r="R21" s="3" t="n">
        <f t="shared" si="19"/>
        <v>8349796975.8749399</v>
      </c>
      <c r="S21" s="3" t="n">
        <f t="shared" si="19"/>
        <v>6991556113.0012531</v>
      </c>
      <c r="T21" s="3" t="n">
        <f t="shared" si="19"/>
        <v>6946083141.539052</v>
      </c>
      <c r="U21" s="3" t="n">
        <f t="shared" si="19"/>
        <v>7970192739.730876</v>
      </c>
      <c r="V21" s="3" t="n">
        <f t="shared" si="19"/>
        <v>8344245233.5387774</v>
      </c>
      <c r="W21" s="3" t="n">
        <f t="shared" si="19"/>
        <v>8154896963.1662178</v>
      </c>
      <c r="X21" s="3" t="n">
        <f t="shared" si="19"/>
        <v>7679673452.0731077</v>
      </c>
      <c r="Y21" s="3" t="n">
        <f t="shared" si="19"/>
        <v>11300807598.795256</v>
      </c>
      <c r="Z21" s="3" t="n">
        <f t="shared" si="19"/>
        <v>13566205557.300655</v>
      </c>
      <c r="AA21" s="3" t="n">
        <f t="shared" si="19"/>
        <v>13854951957.439199</v>
      </c>
      <c r="AB21" s="3" t="n">
        <f t="shared" si="19"/>
        <v>17028720945.069265</v>
      </c>
      <c r="AC21" s="3" t="n">
        <f t="shared" si="19"/>
        <v>20963391881.882217</v>
      </c>
      <c r="AD21" s="3" t="n">
        <f t="shared" si="19"/>
        <v>20493323545.181633</v>
      </c>
      <c r="AE21" s="3" t="n">
        <f t="shared" si="19"/>
        <v>17296377708.962749</v>
      </c>
      <c r="AF21" s="3" t="n">
        <f t="shared" si="19"/>
        <v>18259497729.477215</v>
      </c>
      <c r="AG21" s="3" t="n">
        <f t="shared" si="19"/>
        <v>14988679099.764082</v>
      </c>
      <c r="AH21" s="3" t="n">
        <f t="shared" si="19"/>
        <v>12931480785.323357</v>
      </c>
      <c r="AI21" s="3" t="n">
        <f t="shared" si="19"/>
        <v>10329231134.66534</v>
      </c>
      <c r="AJ21" s="3" t="n">
        <f t="shared" si="19"/>
        <v>7898387779.3371601</v>
      </c>
      <c r="AK21" s="3" t="n">
        <f t="shared" si="19"/>
        <v>5125100167.796629</v>
      </c>
      <c r="AL21" s="3" t="n">
        <f t="shared" si="19"/>
        <v>5118367612.2598724</v>
      </c>
      <c r="AM21" s="3" t="n">
        <f t="shared" si="19"/>
        <v>4403867855.797431</v>
      </c>
      <c r="AN21" s="3" t="n">
        <f t="shared" si="19"/>
        <v>4895865305.8370104</v>
      </c>
      <c r="AO21" s="3" t="n">
        <f t="shared" si="19"/>
        <v>4723975167.7461424</v>
      </c>
      <c r="AP21" s="3" t="n">
        <f t="shared" si="19"/>
        <v>4568160823.0562601</v>
      </c>
      <c r="AQ21" s="3" t="n">
        <f t="shared" si="19"/>
        <v>4186922122.6266551</v>
      </c>
      <c r="AR21" s="3" t="n">
        <f t="shared" si="19"/>
        <v>344820588.71775663</v>
      </c>
      <c r="AS21" s="3" t="n">
        <f t="shared" si="19"/>
        <v>163702780.1909</v>
      </c>
      <c r="AT21" s="3" t="n">
        <f t="shared" si="19"/>
        <v>69116522.514555246</v>
      </c>
    </row>
    <row r="22" ht="30" customHeight="1">
      <c r="A22" s="10" t="str">
        <f t="shared" si="3"/>
        <v>R&amp;D administrative and operational expenses</v>
      </c>
      <c r="B22" s="3" t="n">
        <f t="shared" si="10"/>
        <v>1467720432.8205588</v>
      </c>
      <c r="C22" s="3" t="n">
        <f t="shared" si="4"/>
        <v>7124804438.73524</v>
      </c>
      <c r="D22" s="3" t="n">
        <f t="shared" si="4"/>
        <v>6358372138.7579002</v>
      </c>
      <c r="E22" s="3" t="n">
        <f t="shared" si="4"/>
        <v>5555253688.0990725</v>
      </c>
      <c r="F22" s="26" t="n">
        <f t="shared" si="11"/>
        <v>-0.1075723981714497</v>
      </c>
      <c r="G22" s="25" t="n">
        <f t="shared" si="12"/>
        <v>3.3321411875004294</v>
      </c>
      <c r="H22" s="25" t="n">
        <f t="shared" si="13"/>
        <v>0.87369118492398967</v>
      </c>
      <c r="I22" s="16" t="n">
        <f t="shared" si="6"/>
        <v>0.18107037971008422</v>
      </c>
      <c r="J22" s="16" t="n">
        <f t="shared" si="7"/>
        <v>0.25873462364716399</v>
      </c>
      <c r="K22" s="25"/>
      <c r="L22" s="21" t="str">
        <f t="shared" si="8"/>
        <v>R&amp;D administrative and operational expenses</v>
      </c>
      <c r="M22" s="3" t="n">
        <f t="shared" ref="M22:AT22" si="20">IF(M9="","",M9/VLOOKUP(M$14,deflator,2,FALSE))</f>
        <v>1484517140.0280166</v>
      </c>
      <c r="N22" s="3" t="n">
        <f t="shared" si="20"/>
        <v>2163690717.0635176</v>
      </c>
      <c r="O22" s="3" t="n">
        <f t="shared" si="20"/>
        <v>2646334243.4206676</v>
      </c>
      <c r="P22" s="3" t="n">
        <f t="shared" si="20"/>
        <v>2641680427.7753563</v>
      </c>
      <c r="Q22" s="3" t="n">
        <f t="shared" si="20"/>
        <v>2009284415.719228</v>
      </c>
      <c r="R22" s="3" t="n">
        <f t="shared" si="20"/>
        <v>1383677659.5790114</v>
      </c>
      <c r="S22" s="3" t="n">
        <f t="shared" si="20"/>
        <v>1429329325.5402408</v>
      </c>
      <c r="T22" s="3" t="n">
        <f t="shared" si="20"/>
        <v>1700193682.8084598</v>
      </c>
      <c r="U22" s="3" t="n">
        <f t="shared" si="20"/>
        <v>1460703480.883549</v>
      </c>
      <c r="V22" s="3" t="n">
        <f t="shared" si="20"/>
        <v>1662121589.3389282</v>
      </c>
      <c r="W22" s="3" t="n">
        <f t="shared" si="20"/>
        <v>1763911695.0657883</v>
      </c>
      <c r="X22" s="3" t="n">
        <f t="shared" si="20"/>
        <v>1769941786.5832188</v>
      </c>
      <c r="Y22" s="3" t="n">
        <f t="shared" si="20"/>
        <v>2244276391.5131059</v>
      </c>
      <c r="Z22" s="3" t="n">
        <f t="shared" si="20"/>
        <v>1828627896.8820491</v>
      </c>
      <c r="AA22" s="3" t="n">
        <f t="shared" si="20"/>
        <v>1688636002.9358382</v>
      </c>
      <c r="AB22" s="3" t="n">
        <f t="shared" si="20"/>
        <v>1851279674.6967521</v>
      </c>
      <c r="AC22" s="3" t="n">
        <f t="shared" si="20"/>
        <v>1796793788.376991</v>
      </c>
      <c r="AD22" s="3" t="n">
        <f t="shared" si="20"/>
        <v>1847522835.5383213</v>
      </c>
      <c r="AE22" s="3" t="n">
        <f t="shared" si="20"/>
        <v>1940181645.1342428</v>
      </c>
      <c r="AF22" s="3" t="n">
        <f t="shared" si="20"/>
        <v>2068006496.9209704</v>
      </c>
      <c r="AG22" s="3" t="n">
        <f t="shared" si="20"/>
        <v>2191292389.9839067</v>
      </c>
      <c r="AH22" s="3" t="n">
        <f t="shared" si="20"/>
        <v>1958285998.3711352</v>
      </c>
      <c r="AI22" s="3" t="n">
        <f t="shared" si="20"/>
        <v>1969540127.9299698</v>
      </c>
      <c r="AJ22" s="3" t="n">
        <f t="shared" si="20"/>
        <v>1683855396.9228206</v>
      </c>
      <c r="AK22" s="3" t="n">
        <f t="shared" si="20"/>
        <v>1787814153.6066964</v>
      </c>
      <c r="AL22" s="3" t="n">
        <f t="shared" si="20"/>
        <v>1467720432.8205588</v>
      </c>
      <c r="AM22" s="3" t="n">
        <f t="shared" si="20"/>
        <v>1321438634.3605721</v>
      </c>
      <c r="AN22" s="3" t="n">
        <f t="shared" si="20"/>
        <v>1115725802.7538459</v>
      </c>
      <c r="AO22" s="3" t="n">
        <f t="shared" si="20"/>
        <v>1147021841.691787</v>
      </c>
      <c r="AP22" s="3" t="n">
        <f t="shared" si="20"/>
        <v>1184522511.0350168</v>
      </c>
      <c r="AQ22" s="3" t="n">
        <f t="shared" si="20"/>
        <v>1369470299.2643671</v>
      </c>
      <c r="AR22" s="3" t="n">
        <f t="shared" si="20"/>
        <v>7124804438.73524</v>
      </c>
      <c r="AS22" s="3" t="n">
        <f t="shared" si="20"/>
        <v>6358372138.7579002</v>
      </c>
      <c r="AT22" s="3" t="n">
        <f t="shared" si="20"/>
        <v>5555253688.0990725</v>
      </c>
    </row>
    <row r="23" ht="30" customHeight="1">
      <c r="A23" s="10" t="str">
        <f t="shared" si="3"/>
        <v>R&amp;D facilities and major equipment</v>
      </c>
      <c r="B23" s="3" t="n">
        <f t="shared" si="10"/>
        <v>101474417.91517244</v>
      </c>
      <c r="C23" s="3" t="n">
        <f t="shared" si="4"/>
        <v>2822372709.9232249</v>
      </c>
      <c r="D23" s="3" t="n">
        <f t="shared" si="4"/>
        <v>2272789243.6329002</v>
      </c>
      <c r="E23" s="3" t="n">
        <f t="shared" si="4"/>
        <v>1382384525.7912226</v>
      </c>
      <c r="F23" s="26" t="n">
        <f t="shared" si="11"/>
        <v>-0.19472391593003835</v>
      </c>
      <c r="G23" s="25" t="n">
        <f t="shared" si="12"/>
        <v>21.39765736358142</v>
      </c>
      <c r="H23" s="25" t="n">
        <f t="shared" si="13"/>
        <v>0.60823260654893552</v>
      </c>
      <c r="I23" s="16" t="n">
        <f t="shared" si="6"/>
        <v>6.4723297467454796E-2</v>
      </c>
      <c r="J23" s="16" t="n">
        <f t="shared" si="7"/>
        <v>6.4384231593687127E-2</v>
      </c>
      <c r="K23" s="25"/>
      <c r="L23" s="21" t="str">
        <f t="shared" si="8"/>
        <v>R&amp;D facilities and major equipment</v>
      </c>
      <c r="M23" s="3" t="n">
        <f t="shared" ref="M23:AT23" si="21">IF(M10="","",M10/VLOOKUP(M$14,deflator,2,FALSE))</f>
        <v>570512986.05126691</v>
      </c>
      <c r="N23" s="3" t="n">
        <f t="shared" si="21"/>
        <v>429579472.80815983</v>
      </c>
      <c r="O23" s="3" t="n">
        <f t="shared" si="21"/>
        <v>361362702.64577508</v>
      </c>
      <c r="P23" s="3" t="n">
        <f t="shared" si="21"/>
        <v>753710018.72043467</v>
      </c>
      <c r="Q23" s="3" t="n">
        <f t="shared" si="21"/>
        <v>1209722711.9151883</v>
      </c>
      <c r="R23" s="3" t="n">
        <f t="shared" si="21"/>
        <v>1258662591.9835112</v>
      </c>
      <c r="S23" s="3" t="n">
        <f t="shared" si="21"/>
        <v>1140449765.2074039</v>
      </c>
      <c r="T23" s="3" t="n">
        <f t="shared" si="21"/>
        <v>871128658.73294485</v>
      </c>
      <c r="U23" s="3" t="n">
        <f t="shared" si="21"/>
        <v>1049260299.103472</v>
      </c>
      <c r="V23" s="3" t="n">
        <f t="shared" si="21"/>
        <v>1125861770.2461233</v>
      </c>
      <c r="W23" s="3" t="n">
        <f t="shared" si="21"/>
        <v>1104641415.6173589</v>
      </c>
      <c r="X23" s="3" t="n">
        <f t="shared" si="21"/>
        <v>1032204121.6676064</v>
      </c>
      <c r="Y23" s="3" t="n">
        <f t="shared" si="21"/>
        <v>784392001.30221772</v>
      </c>
      <c r="Z23" s="3" t="n">
        <f t="shared" si="21"/>
        <v>988123130.86751664</v>
      </c>
      <c r="AA23" s="3" t="n">
        <f t="shared" si="21"/>
        <v>1086061866.4964991</v>
      </c>
      <c r="AB23" s="3" t="n">
        <f t="shared" si="21"/>
        <v>1238094950.1892424</v>
      </c>
      <c r="AC23" s="3" t="n">
        <f t="shared" si="21"/>
        <v>1077142324.5820932</v>
      </c>
      <c r="AD23" s="3" t="n">
        <f t="shared" si="21"/>
        <v>830372707.9546566</v>
      </c>
      <c r="AE23" s="3" t="n">
        <f t="shared" si="21"/>
        <v>826790289.00223148</v>
      </c>
      <c r="AF23" s="3" t="n">
        <f t="shared" si="21"/>
        <v>254412234.63698307</v>
      </c>
      <c r="AG23" s="3" t="n">
        <f t="shared" si="21"/>
        <v>146052984.36824736</v>
      </c>
      <c r="AH23" s="3" t="n">
        <f t="shared" si="21"/>
        <v>160268837.15318584</v>
      </c>
      <c r="AI23" s="3" t="n">
        <f t="shared" si="21"/>
        <v>93705802.206740886</v>
      </c>
      <c r="AJ23" s="3" t="n">
        <f t="shared" si="21"/>
        <v>123791672.22399932</v>
      </c>
      <c r="AK23" s="3" t="n">
        <f t="shared" si="21"/>
        <v>98020024.718675956</v>
      </c>
      <c r="AL23" s="3" t="n">
        <f t="shared" si="21"/>
        <v>101474417.91517244</v>
      </c>
      <c r="AM23" s="3" t="n">
        <f t="shared" si="21"/>
        <v>136174700.29242882</v>
      </c>
      <c r="AN23" s="3" t="n">
        <f t="shared" si="21"/>
        <v>184593622.20543244</v>
      </c>
      <c r="AO23" s="3" t="n">
        <f t="shared" si="21"/>
        <v>223832371.7319448</v>
      </c>
      <c r="AP23" s="3" t="n">
        <f t="shared" si="21"/>
        <v>153571570.5437119</v>
      </c>
      <c r="AQ23" s="3" t="n">
        <f t="shared" si="21"/>
        <v>252342182.94907048</v>
      </c>
      <c r="AR23" s="3" t="n">
        <f t="shared" si="21"/>
        <v>2822372709.9232249</v>
      </c>
      <c r="AS23" s="3" t="n">
        <f t="shared" si="21"/>
        <v>2272789243.6329002</v>
      </c>
      <c r="AT23" s="3" t="n">
        <f t="shared" si="21"/>
        <v>1382384525.7912226</v>
      </c>
    </row>
    <row r="24">
      <c r="A24" s="10" t="str">
        <f t="shared" si="3"/>
        <v>Grand Total</v>
      </c>
      <c r="B24" s="3" t="n">
        <f t="shared" si="10"/>
        <v>28531477613.735867</v>
      </c>
      <c r="C24" s="3" t="n">
        <f t="shared" si="4"/>
        <v>34980117412.32592</v>
      </c>
      <c r="D24" s="3" t="n">
        <f t="shared" si="4"/>
        <v>35115473601.692505</v>
      </c>
      <c r="E24" s="3" t="n">
        <f t="shared" si="4"/>
        <v>21470855387.622044</v>
      </c>
      <c r="F24" s="26" t="n">
        <f t="shared" si="11"/>
        <v>3.869517868424488E-3</v>
      </c>
      <c r="G24" s="25" t="n">
        <f t="shared" si="12"/>
        <v>0.23076253102247035</v>
      </c>
      <c r="H24" s="25" t="n">
        <f t="shared" si="13"/>
        <v>0.61143573431933396</v>
      </c>
      <c r="I24" s="16" t="n">
        <f t="shared" si="6"/>
        <v>0.99999999999999978</v>
      </c>
      <c r="J24" s="16" t="n">
        <f t="shared" si="7"/>
        <v>1</v>
      </c>
      <c r="K24" s="25"/>
      <c r="L24" s="21" t="str">
        <f t="shared" si="8"/>
        <v>Grand Total</v>
      </c>
      <c r="M24" s="3" t="n">
        <f t="shared" ref="M24:AT24" si="22">IF(M11="","",M11/VLOOKUP(M$14,deflator,2,FALSE))</f>
        <v>41571307165.902153</v>
      </c>
      <c r="N24" s="3" t="n">
        <f t="shared" si="22"/>
        <v>40459107751.098785</v>
      </c>
      <c r="O24" s="3" t="n">
        <f t="shared" si="22"/>
        <v>41220144098.669502</v>
      </c>
      <c r="P24" s="3" t="n">
        <f t="shared" si="22"/>
        <v>41392295477.10331</v>
      </c>
      <c r="Q24" s="3" t="n">
        <f t="shared" si="22"/>
        <v>40333298146.693886</v>
      </c>
      <c r="R24" s="3" t="n">
        <f t="shared" si="22"/>
        <v>39077664205.970276</v>
      </c>
      <c r="S24" s="3" t="n">
        <f t="shared" si="22"/>
        <v>35937176754.678688</v>
      </c>
      <c r="T24" s="3" t="n">
        <f t="shared" si="22"/>
        <v>34613157322.28447</v>
      </c>
      <c r="U24" s="3" t="n">
        <f t="shared" si="22"/>
        <v>34511647489.636803</v>
      </c>
      <c r="V24" s="3" t="n">
        <f t="shared" si="22"/>
        <v>33084085662.959717</v>
      </c>
      <c r="W24" s="3" t="n">
        <f t="shared" si="22"/>
        <v>32450890565.687614</v>
      </c>
      <c r="X24" s="3" t="n">
        <f t="shared" si="22"/>
        <v>34398369297.500587</v>
      </c>
      <c r="Y24" s="3" t="n">
        <f t="shared" si="22"/>
        <v>40280364499.505737</v>
      </c>
      <c r="Z24" s="3" t="n">
        <f t="shared" si="22"/>
        <v>45119088247.16613</v>
      </c>
      <c r="AA24" s="3" t="n">
        <f t="shared" si="22"/>
        <v>46539793516.012749</v>
      </c>
      <c r="AB24" s="3" t="n">
        <f t="shared" si="22"/>
        <v>51657545592.148491</v>
      </c>
      <c r="AC24" s="3" t="n">
        <f t="shared" si="22"/>
        <v>55056814835.385597</v>
      </c>
      <c r="AD24" s="3" t="n">
        <f t="shared" si="22"/>
        <v>57525937807.339828</v>
      </c>
      <c r="AE24" s="3" t="n">
        <f t="shared" si="22"/>
        <v>54884149262.763298</v>
      </c>
      <c r="AF24" s="3" t="n">
        <f t="shared" si="22"/>
        <v>57768630847.93396</v>
      </c>
      <c r="AG24" s="3" t="n">
        <f t="shared" si="22"/>
        <v>54250405674.361053</v>
      </c>
      <c r="AH24" s="3" t="n">
        <f t="shared" si="22"/>
        <v>50056680980.53421</v>
      </c>
      <c r="AI24" s="3" t="n">
        <f t="shared" si="22"/>
        <v>44045289970.350868</v>
      </c>
      <c r="AJ24" s="3" t="n">
        <f t="shared" si="22"/>
        <v>34613222080.476654</v>
      </c>
      <c r="AK24" s="3" t="n">
        <f t="shared" si="22"/>
        <v>31179729609.945652</v>
      </c>
      <c r="AL24" s="3" t="n">
        <f t="shared" si="22"/>
        <v>28531477613.735867</v>
      </c>
      <c r="AM24" s="3" t="n">
        <f t="shared" si="22"/>
        <v>29247139179.208622</v>
      </c>
      <c r="AN24" s="3" t="n">
        <f t="shared" si="22"/>
        <v>29974025589.947922</v>
      </c>
      <c r="AO24" s="3" t="n">
        <f t="shared" si="22"/>
        <v>31161507080.63715</v>
      </c>
      <c r="AP24" s="3" t="n">
        <f t="shared" si="22"/>
        <v>34612267555.498726</v>
      </c>
      <c r="AQ24" s="3" t="n">
        <f t="shared" si="22"/>
        <v>35094311207.278282</v>
      </c>
      <c r="AR24" s="3" t="n">
        <f t="shared" si="22"/>
        <v>34980117412.32592</v>
      </c>
      <c r="AS24" s="3" t="n">
        <f t="shared" si="22"/>
        <v>35115473601.692505</v>
      </c>
      <c r="AT24" s="3" t="n">
        <f t="shared" si="22"/>
        <v>21470855387.622044</v>
      </c>
    </row>
    <row r="25">
      <c r="L25" s="21" t="s">
        <v>40</v>
      </c>
      <c r="M25" s="21" t="b">
        <f t="shared" ref="M25:AT25" si="23">M24=SUM(M15:M23)</f>
        <v>1</v>
      </c>
      <c r="N25" s="21" t="b">
        <f t="shared" si="23"/>
        <v>1</v>
      </c>
      <c r="O25" s="21" t="b">
        <f t="shared" si="23"/>
        <v>1</v>
      </c>
      <c r="P25" s="21" t="b">
        <f t="shared" si="23"/>
        <v>1</v>
      </c>
      <c r="Q25" s="21" t="b">
        <f t="shared" si="23"/>
        <v>1</v>
      </c>
      <c r="R25" s="21" t="b">
        <f t="shared" si="23"/>
        <v>1</v>
      </c>
      <c r="S25" s="21" t="b">
        <f t="shared" si="23"/>
        <v>1</v>
      </c>
      <c r="T25" s="21" t="b">
        <f t="shared" si="23"/>
        <v>1</v>
      </c>
      <c r="U25" s="21" t="b">
        <f t="shared" si="23"/>
        <v>1</v>
      </c>
      <c r="V25" s="21" t="b">
        <f t="shared" si="23"/>
        <v>1</v>
      </c>
      <c r="W25" s="21" t="b">
        <f t="shared" si="23"/>
        <v>1</v>
      </c>
      <c r="X25" s="21" t="b">
        <f t="shared" si="23"/>
        <v>1</v>
      </c>
      <c r="Y25" s="21" t="b">
        <f t="shared" si="23"/>
        <v>1</v>
      </c>
      <c r="Z25" s="21" t="b">
        <f t="shared" si="23"/>
        <v>1</v>
      </c>
      <c r="AA25" s="21" t="b">
        <f t="shared" si="23"/>
        <v>1</v>
      </c>
      <c r="AB25" s="21" t="b">
        <f t="shared" si="23"/>
        <v>1</v>
      </c>
      <c r="AC25" s="21" t="b">
        <f t="shared" si="23"/>
        <v>1</v>
      </c>
      <c r="AD25" s="21" t="b">
        <f t="shared" si="23"/>
        <v>1</v>
      </c>
      <c r="AE25" s="21" t="b">
        <f t="shared" si="23"/>
        <v>1</v>
      </c>
      <c r="AF25" s="21" t="b">
        <f t="shared" si="23"/>
        <v>1</v>
      </c>
      <c r="AG25" s="21" t="b">
        <f t="shared" si="23"/>
        <v>1</v>
      </c>
      <c r="AH25" s="21" t="b">
        <f t="shared" si="23"/>
        <v>1</v>
      </c>
      <c r="AI25" s="21" t="b">
        <f t="shared" si="23"/>
        <v>1</v>
      </c>
      <c r="AJ25" s="21" t="b">
        <f t="shared" si="23"/>
        <v>1</v>
      </c>
      <c r="AK25" s="21" t="b">
        <f t="shared" si="23"/>
        <v>1</v>
      </c>
      <c r="AL25" s="21" t="b">
        <f t="shared" si="23"/>
        <v>1</v>
      </c>
      <c r="AM25" s="21" t="b">
        <f t="shared" si="23"/>
        <v>1</v>
      </c>
      <c r="AN25" s="21" t="b">
        <f t="shared" si="23"/>
        <v>1</v>
      </c>
      <c r="AO25" s="21" t="b">
        <f t="shared" si="23"/>
        <v>1</v>
      </c>
      <c r="AP25" s="21" t="b">
        <f t="shared" si="23"/>
        <v>1</v>
      </c>
      <c r="AQ25" s="21" t="b">
        <f t="shared" si="23"/>
        <v>1</v>
      </c>
      <c r="AR25" s="21" t="b">
        <f t="shared" si="23"/>
        <v>1</v>
      </c>
      <c r="AS25" s="21" t="b">
        <f t="shared" si="23"/>
        <v>1</v>
      </c>
      <c r="AT25" s="21" t="b">
        <f t="shared" si="23"/>
        <v>1</v>
      </c>
    </row>
    <row r="26">
      <c r="L26" s="21"/>
      <c r="M26" s="21"/>
      <c r="W26" s="24"/>
      <c r="AN26" s="10"/>
      <c r="AO26" s="10"/>
      <c r="AP26" s="10"/>
      <c r="AQ26" s="10"/>
      <c r="AR26" s="10"/>
    </row>
    <row r="27">
      <c r="L27" s="21"/>
      <c r="M27" s="21"/>
      <c r="W27" s="24"/>
      <c r="AN27" s="10"/>
      <c r="AO27" s="10"/>
      <c r="AP27" s="10"/>
      <c r="AQ27" s="10"/>
      <c r="AR27" s="10"/>
    </row>
    <row r="28">
      <c r="L28" s="34" t="str">
        <f t="shared" ref="L28:L36" si="24">L15</f>
        <v>Advanced Development</v>
      </c>
      <c r="M28" s="26" t="n">
        <f t="shared" ref="M28:AT28" si="25">IFERROR(M15/M$24,"")</f>
        <v>0.26230202759150539</v>
      </c>
      <c r="N28" s="26" t="n">
        <f t="shared" si="25"/>
        <v>0.29816964369489735</v>
      </c>
      <c r="O28" s="26" t="n">
        <f t="shared" si="25"/>
        <v>0.25973205490867252</v>
      </c>
      <c r="P28" s="26" t="n">
        <f t="shared" si="25"/>
        <v>0.22718175072863506</v>
      </c>
      <c r="Q28" s="26" t="n">
        <f t="shared" si="25"/>
        <v>0.21299462995438256</v>
      </c>
      <c r="R28" s="26" t="n">
        <f t="shared" si="25"/>
        <v>0.2136377831675588</v>
      </c>
      <c r="S28" s="26" t="n">
        <f t="shared" si="25"/>
        <v>0.23568132027916508</v>
      </c>
      <c r="T28" s="26" t="n">
        <f t="shared" si="25"/>
        <v>0.2447840627225398</v>
      </c>
      <c r="U28" s="26" t="n">
        <f t="shared" si="25"/>
        <v>0.2506650860727076</v>
      </c>
      <c r="V28" s="26" t="n">
        <f t="shared" si="25"/>
        <v>0.23542283060659167</v>
      </c>
      <c r="W28" s="26" t="n">
        <f t="shared" si="25"/>
        <v>0.25807917085916821</v>
      </c>
      <c r="X28" s="26" t="n">
        <f t="shared" si="25"/>
        <v>0.28118268984111922</v>
      </c>
      <c r="Y28" s="26" t="n">
        <f t="shared" si="25"/>
        <v>0.24467343373338166</v>
      </c>
      <c r="Z28" s="26" t="n">
        <f t="shared" si="25"/>
        <v>0.23785871246830359</v>
      </c>
      <c r="AA28" s="26" t="n">
        <f t="shared" si="25"/>
        <v>0.21774676929518993</v>
      </c>
      <c r="AB28" s="26" t="n">
        <f t="shared" si="25"/>
        <v>0.21606346746617877</v>
      </c>
      <c r="AC28" s="26" t="n">
        <f t="shared" si="25"/>
        <v>0.20453927997129176</v>
      </c>
      <c r="AD28" s="26" t="n">
        <f t="shared" si="25"/>
        <v>0.2093769332263177</v>
      </c>
      <c r="AE28" s="26" t="n">
        <f t="shared" si="25"/>
        <v>0.21203619943175558</v>
      </c>
      <c r="AF28" s="26" t="n">
        <f t="shared" si="25"/>
        <v>0.20858781826983083</v>
      </c>
      <c r="AG28" s="26" t="n">
        <f t="shared" si="25"/>
        <v>0.17963217134828763</v>
      </c>
      <c r="AH28" s="26" t="n">
        <f t="shared" si="25"/>
        <v>0.170912107935482</v>
      </c>
      <c r="AI28" s="26" t="n">
        <f t="shared" si="25"/>
        <v>0.19662868985748005</v>
      </c>
      <c r="AJ28" s="26" t="n">
        <f t="shared" si="25"/>
        <v>0.17969989353316237</v>
      </c>
      <c r="AK28" s="26" t="n">
        <f t="shared" si="25"/>
        <v>0.1573595460044924</v>
      </c>
      <c r="AL28" s="26" t="n">
        <f t="shared" si="25"/>
        <v>0.16580310149060112</v>
      </c>
      <c r="AM28" s="26" t="n">
        <f t="shared" si="25"/>
        <v>0.16155650581099865</v>
      </c>
      <c r="AN28" s="26" t="n">
        <f t="shared" si="25"/>
        <v>0.16260295358505769</v>
      </c>
      <c r="AO28" s="26" t="n">
        <f t="shared" si="25"/>
        <v>0.17551262966397735</v>
      </c>
      <c r="AP28" s="26" t="n">
        <f t="shared" si="25"/>
        <v>0.19803624839269529</v>
      </c>
      <c r="AQ28" s="26" t="n">
        <f t="shared" si="25"/>
        <v>0.192426420719015</v>
      </c>
      <c r="AR28" s="26" t="n">
        <f t="shared" si="25"/>
        <v>9.1769716053007017E-2</v>
      </c>
      <c r="AS28" s="26" t="n">
        <f t="shared" si="25"/>
        <v>5.9610922735195811E-2</v>
      </c>
      <c r="AT28" s="26" t="n">
        <f t="shared" si="25"/>
        <v>3.1321178569489121E-2</v>
      </c>
    </row>
    <row r="29">
      <c r="L29" s="34" t="str">
        <f t="shared" si="24"/>
        <v>Applied Research (6.2)</v>
      </c>
      <c r="M29" s="26" t="n">
        <f t="shared" ref="M29:AT29" si="26">IFERROR(M16/M$24,"")</f>
        <v>7.8991592467679533E-2</v>
      </c>
      <c r="N29" s="26" t="n">
        <f t="shared" si="26"/>
        <v>0.10838961966276821</v>
      </c>
      <c r="O29" s="26" t="n">
        <f t="shared" si="26"/>
        <v>9.8165667640949805E-2</v>
      </c>
      <c r="P29" s="26" t="n">
        <f t="shared" si="26"/>
        <v>9.7327658171846285E-2</v>
      </c>
      <c r="Q29" s="26" t="n">
        <f t="shared" si="26"/>
        <v>9.7085402653850725E-2</v>
      </c>
      <c r="R29" s="26" t="n">
        <f t="shared" si="26"/>
        <v>0.10425882723546709</v>
      </c>
      <c r="S29" s="26" t="n">
        <f t="shared" si="26"/>
        <v>0.11014078263494974</v>
      </c>
      <c r="T29" s="26" t="n">
        <f t="shared" si="26"/>
        <v>9.6827947934996952E-2</v>
      </c>
      <c r="U29" s="26" t="n">
        <f t="shared" si="26"/>
        <v>9.9314642425104821E-2</v>
      </c>
      <c r="V29" s="26" t="n">
        <f t="shared" si="26"/>
        <v>0.11233231485231726</v>
      </c>
      <c r="W29" s="26" t="n">
        <f t="shared" si="26"/>
        <v>0.12543233307432403</v>
      </c>
      <c r="X29" s="26" t="n">
        <f t="shared" si="26"/>
        <v>0.12750137820739993</v>
      </c>
      <c r="Y29" s="26" t="n">
        <f t="shared" si="26"/>
        <v>0.12299896879025378</v>
      </c>
      <c r="Z29" s="26" t="n">
        <f t="shared" si="26"/>
        <v>0.1271704587933199</v>
      </c>
      <c r="AA29" s="26" t="n">
        <f t="shared" si="26"/>
        <v>0.1438128700526673</v>
      </c>
      <c r="AB29" s="26" t="n">
        <f t="shared" si="26"/>
        <v>0.1407848602384551</v>
      </c>
      <c r="AC29" s="26" t="n">
        <f t="shared" si="26"/>
        <v>0.13476892880555436</v>
      </c>
      <c r="AD29" s="26" t="n">
        <f t="shared" si="26"/>
        <v>0.14064229430105543</v>
      </c>
      <c r="AE29" s="26" t="n">
        <f t="shared" si="26"/>
        <v>0.15947027485412699</v>
      </c>
      <c r="AF29" s="26" t="n">
        <f t="shared" si="26"/>
        <v>0.15722445847876043</v>
      </c>
      <c r="AG29" s="26" t="n">
        <f t="shared" si="26"/>
        <v>0.1873430782633809</v>
      </c>
      <c r="AH29" s="26" t="n">
        <f t="shared" si="26"/>
        <v>0.22281110694140022</v>
      </c>
      <c r="AI29" s="26" t="n">
        <f t="shared" si="26"/>
        <v>0.22677808082626461</v>
      </c>
      <c r="AJ29" s="26" t="n">
        <f t="shared" si="26"/>
        <v>0.23784053601027727</v>
      </c>
      <c r="AK29" s="26" t="n">
        <f t="shared" si="26"/>
        <v>0.26602561079210546</v>
      </c>
      <c r="AL29" s="26" t="n">
        <f t="shared" si="26"/>
        <v>0.25887158350082901</v>
      </c>
      <c r="AM29" s="26" t="n">
        <f t="shared" si="26"/>
        <v>0.27045662583149171</v>
      </c>
      <c r="AN29" s="26" t="n">
        <f t="shared" si="26"/>
        <v>0.26664780339100991</v>
      </c>
      <c r="AO29" s="26" t="n">
        <f t="shared" si="26"/>
        <v>0.2529115763194601</v>
      </c>
      <c r="AP29" s="26" t="n">
        <f t="shared" si="26"/>
        <v>0.25117638469524933</v>
      </c>
      <c r="AQ29" s="26" t="n">
        <f t="shared" si="26"/>
        <v>0.25175389598240988</v>
      </c>
      <c r="AR29" s="26" t="n">
        <f t="shared" si="26"/>
        <v>0.26052754360667685</v>
      </c>
      <c r="AS29" s="26" t="n">
        <f t="shared" si="26"/>
        <v>0.30550507409324906</v>
      </c>
      <c r="AT29" s="26" t="n">
        <f t="shared" si="26"/>
        <v>0.21932926774318426</v>
      </c>
    </row>
    <row r="30">
      <c r="L30" s="34" t="str">
        <f t="shared" si="24"/>
        <v>Basic Research (6.1)</v>
      </c>
      <c r="M30" s="26" t="n">
        <f t="shared" ref="M30:AT30" si="27">IFERROR(M17/M$24,"")</f>
        <v>4.3329013726523938E-2</v>
      </c>
      <c r="N30" s="26" t="n">
        <f t="shared" si="27"/>
        <v>5.035836416102412E-2</v>
      </c>
      <c r="O30" s="26" t="n">
        <f t="shared" si="27"/>
        <v>5.4571228261998346E-2</v>
      </c>
      <c r="P30" s="26" t="n">
        <f t="shared" si="27"/>
        <v>6.0677550953009113E-2</v>
      </c>
      <c r="Q30" s="26" t="n">
        <f t="shared" si="27"/>
        <v>4.7515394127870023E-2</v>
      </c>
      <c r="R30" s="26" t="n">
        <f t="shared" si="27"/>
        <v>7.1875385726567834E-2</v>
      </c>
      <c r="S30" s="26" t="n">
        <f t="shared" si="27"/>
        <v>7.6663044708380618E-2</v>
      </c>
      <c r="T30" s="26" t="n">
        <f t="shared" si="27"/>
        <v>8.3330603298538239E-2</v>
      </c>
      <c r="U30" s="26" t="n">
        <f t="shared" si="27"/>
        <v>8.0070885163438563E-2</v>
      </c>
      <c r="V30" s="26" t="n">
        <f t="shared" si="27"/>
        <v>8.8439756369245448E-2</v>
      </c>
      <c r="W30" s="26" t="n">
        <f t="shared" si="27"/>
        <v>8.5087092415239637E-2</v>
      </c>
      <c r="X30" s="26" t="n">
        <f t="shared" si="27"/>
        <v>9.033861321651504E-2</v>
      </c>
      <c r="Y30" s="26" t="n">
        <f t="shared" si="27"/>
        <v>9.6066579892141915E-2</v>
      </c>
      <c r="Z30" s="26" t="n">
        <f t="shared" si="27"/>
        <v>0.11441060242006346</v>
      </c>
      <c r="AA30" s="26" t="n">
        <f t="shared" si="27"/>
        <v>0.12133261506697253</v>
      </c>
      <c r="AB30" s="26" t="n">
        <f t="shared" si="27"/>
        <v>0.13061122565044311</v>
      </c>
      <c r="AC30" s="26" t="n">
        <f t="shared" si="27"/>
        <v>0.11421837619859494</v>
      </c>
      <c r="AD30" s="26" t="n">
        <f t="shared" si="27"/>
        <v>0.11272713564927207</v>
      </c>
      <c r="AE30" s="26" t="n">
        <f t="shared" si="27"/>
        <v>0.12055096032187</v>
      </c>
      <c r="AF30" s="26" t="n">
        <f t="shared" si="27"/>
        <v>0.11176039216825391</v>
      </c>
      <c r="AG30" s="26" t="n">
        <f t="shared" si="27"/>
        <v>0.12491832054674075</v>
      </c>
      <c r="AH30" s="26" t="n">
        <f t="shared" si="27"/>
        <v>0.11498996594164007</v>
      </c>
      <c r="AI30" s="26" t="n">
        <f t="shared" si="27"/>
        <v>0.11943946164183558</v>
      </c>
      <c r="AJ30" s="26" t="n">
        <f t="shared" si="27"/>
        <v>0.12214032990330176</v>
      </c>
      <c r="AK30" s="26" t="n">
        <f t="shared" si="27"/>
        <v>0.12926032819350589</v>
      </c>
      <c r="AL30" s="26" t="n">
        <f t="shared" si="27"/>
        <v>0.13154026725934803</v>
      </c>
      <c r="AM30" s="26" t="n">
        <f t="shared" si="27"/>
        <v>0.13310260118090628</v>
      </c>
      <c r="AN30" s="26" t="n">
        <f t="shared" si="27"/>
        <v>0.1278162601782325</v>
      </c>
      <c r="AO30" s="26" t="n">
        <f t="shared" si="27"/>
        <v>0.13483491071475992</v>
      </c>
      <c r="AP30" s="26" t="n">
        <f t="shared" si="27"/>
        <v>0.12575396927136864</v>
      </c>
      <c r="AQ30" s="26" t="n">
        <f t="shared" si="27"/>
        <v>0.11892213134921209</v>
      </c>
      <c r="AR30" s="26" t="n">
        <f t="shared" si="27"/>
        <v>0.10685937408059046</v>
      </c>
      <c r="AS30" s="26" t="n">
        <f t="shared" si="27"/>
        <v>0.10019483647119086</v>
      </c>
      <c r="AT30" s="26" t="n">
        <f t="shared" si="27"/>
        <v>7.8593016878416438E-2</v>
      </c>
    </row>
    <row r="31">
      <c r="L31" s="34" t="str">
        <f t="shared" si="24"/>
        <v>Commercialization</v>
      </c>
      <c r="M31" s="26" t="str">
        <f t="shared" ref="M31:AT31" si="28">IFERROR(M18/M$24,"")</f>
      </c>
      <c r="N31" s="26" t="str">
        <f t="shared" si="28"/>
      </c>
      <c r="O31" s="26" t="str">
        <f t="shared" si="28"/>
      </c>
      <c r="P31" s="26" t="str">
        <f t="shared" si="28"/>
      </c>
      <c r="Q31" s="26" t="str">
        <f t="shared" si="28"/>
      </c>
      <c r="R31" s="26" t="n">
        <f t="shared" si="28"/>
        <v>8.0087232549528625E-2</v>
      </c>
      <c r="S31" s="26" t="n">
        <f t="shared" si="28"/>
        <v>4.4651884943259834E-2</v>
      </c>
      <c r="T31" s="26" t="n">
        <f t="shared" si="28"/>
        <v>1.8670326027974828E-2</v>
      </c>
      <c r="U31" s="26" t="n">
        <f t="shared" si="28"/>
        <v>2.0378621906064841E-2</v>
      </c>
      <c r="V31" s="26" t="n">
        <f t="shared" si="28"/>
        <v>1.3163545471373004E-2</v>
      </c>
      <c r="W31" s="26" t="n">
        <f t="shared" si="28"/>
        <v>2.9107966482708171E-2</v>
      </c>
      <c r="X31" s="26" t="n">
        <f t="shared" si="28"/>
        <v>3.0253044132915692E-2</v>
      </c>
      <c r="Y31" s="26" t="n">
        <f t="shared" si="28"/>
        <v>3.5547039513710278E-2</v>
      </c>
      <c r="Z31" s="26" t="n">
        <f t="shared" si="28"/>
        <v>3.606534994943255E-2</v>
      </c>
      <c r="AA31" s="26" t="n">
        <f t="shared" si="28"/>
        <v>4.4547503478112239E-2</v>
      </c>
      <c r="AB31" s="26" t="n">
        <f t="shared" si="28"/>
        <v>4.899032357439348E-2</v>
      </c>
      <c r="AC31" s="26" t="n">
        <f t="shared" si="28"/>
        <v>4.6847352626902733E-2</v>
      </c>
      <c r="AD31" s="26" t="n">
        <f t="shared" si="28"/>
        <v>4.6782886204229018E-2</v>
      </c>
      <c r="AE31" s="26" t="n">
        <f t="shared" si="28"/>
        <v>4.6766317993764184E-2</v>
      </c>
      <c r="AF31" s="26" t="n">
        <f t="shared" si="28"/>
        <v>4.1196519185696626E-2</v>
      </c>
      <c r="AG31" s="26" t="n">
        <f t="shared" si="28"/>
        <v>4.4673528381349123E-2</v>
      </c>
      <c r="AH31" s="26" t="n">
        <f t="shared" si="28"/>
        <v>5.1154106724342202E-2</v>
      </c>
      <c r="AI31" s="26" t="n">
        <f t="shared" si="28"/>
        <v>4.3638949300032898E-2</v>
      </c>
      <c r="AJ31" s="26" t="n">
        <f t="shared" si="28"/>
        <v>4.6934376077332612E-2</v>
      </c>
      <c r="AK31" s="26" t="n">
        <f t="shared" si="28"/>
        <v>5.6530060586060971E-2</v>
      </c>
      <c r="AL31" s="26" t="n">
        <f t="shared" si="28"/>
        <v>4.389506878640876E-2</v>
      </c>
      <c r="AM31" s="26" t="n">
        <f t="shared" si="28"/>
        <v>3.7407119360184829E-2</v>
      </c>
      <c r="AN31" s="26" t="n">
        <f t="shared" si="28"/>
        <v>3.6961248914369652E-2</v>
      </c>
      <c r="AO31" s="26" t="n">
        <f t="shared" si="28"/>
        <v>2.6475419396347285E-2</v>
      </c>
      <c r="AP31" s="26" t="n">
        <f t="shared" si="28"/>
        <v>2.3534560444019186E-2</v>
      </c>
      <c r="AQ31" s="26" t="n">
        <f t="shared" si="28"/>
        <v>2.3337759365805111E-2</v>
      </c>
      <c r="AR31" s="26" t="n">
        <f t="shared" si="28"/>
        <v>1.2939021722762253E-2</v>
      </c>
      <c r="AS31" s="26" t="n">
        <f t="shared" si="28"/>
        <v>6.5705611835057036E-3</v>
      </c>
      <c r="AT31" s="26" t="n">
        <f t="shared" si="28"/>
        <v>7.2574493621632465E-3</v>
      </c>
    </row>
    <row r="32">
      <c r="L32" s="34" t="str">
        <f t="shared" si="24"/>
        <v>Engineering Development</v>
      </c>
      <c r="M32" s="26" t="n">
        <f t="shared" ref="M32:AT32" si="29">IFERROR(M19/M$24,"")</f>
        <v>0.38299576035545724</v>
      </c>
      <c r="N32" s="26" t="n">
        <f t="shared" si="29"/>
        <v>0.27463601705117663</v>
      </c>
      <c r="O32" s="26" t="n">
        <f t="shared" si="29"/>
        <v>0.33696206691050262</v>
      </c>
      <c r="P32" s="26" t="n">
        <f t="shared" si="29"/>
        <v>0.36834042288473962</v>
      </c>
      <c r="Q32" s="26" t="n">
        <f t="shared" si="29"/>
        <v>0.40344875372371697</v>
      </c>
      <c r="R32" s="26" t="n">
        <f t="shared" si="29"/>
        <v>0.24885125592148771</v>
      </c>
      <c r="S32" s="26" t="n">
        <f t="shared" si="29"/>
        <v>0.26680602954459537</v>
      </c>
      <c r="T32" s="26" t="n">
        <f t="shared" si="29"/>
        <v>0.28142209815293612</v>
      </c>
      <c r="U32" s="26" t="n">
        <f t="shared" si="29"/>
        <v>0.24590063327291006</v>
      </c>
      <c r="V32" s="26" t="n">
        <f t="shared" si="29"/>
        <v>0.2141586676501763</v>
      </c>
      <c r="W32" s="26" t="n">
        <f t="shared" si="29"/>
        <v>0.16259705652422829</v>
      </c>
      <c r="X32" s="26" t="n">
        <f t="shared" si="29"/>
        <v>0.16600577851085463</v>
      </c>
      <c r="Y32" s="26" t="n">
        <f t="shared" si="29"/>
        <v>0.14497052416541142</v>
      </c>
      <c r="Z32" s="26" t="n">
        <f t="shared" si="29"/>
        <v>0.12139009696148158</v>
      </c>
      <c r="AA32" s="26" t="n">
        <f t="shared" si="29"/>
        <v>0.11523915040195969</v>
      </c>
      <c r="AB32" s="26" t="n">
        <f t="shared" si="29"/>
        <v>7.4098875642060205E-2</v>
      </c>
      <c r="AC32" s="26" t="n">
        <f t="shared" si="29"/>
        <v>6.6667343915438548E-2</v>
      </c>
      <c r="AD32" s="26" t="n">
        <f t="shared" si="29"/>
        <v>8.7674725523848487E-2</v>
      </c>
      <c r="AE32" s="26" t="n">
        <f t="shared" si="29"/>
        <v>9.5618068714798901E-2</v>
      </c>
      <c r="AF32" s="26" t="n">
        <f t="shared" si="29"/>
        <v>0.12494893090198254</v>
      </c>
      <c r="AG32" s="26" t="n">
        <f t="shared" si="29"/>
        <v>0.14406156665187209</v>
      </c>
      <c r="AH32" s="26" t="n">
        <f t="shared" si="29"/>
        <v>0.13947283397457591</v>
      </c>
      <c r="AI32" s="26" t="n">
        <f t="shared" si="29"/>
        <v>0.13215721865954638</v>
      </c>
      <c r="AJ32" s="26" t="n">
        <f t="shared" si="29"/>
        <v>0.13297078381284316</v>
      </c>
      <c r="AK32" s="26" t="n">
        <f t="shared" si="29"/>
        <v>0.16596893342259914</v>
      </c>
      <c r="AL32" s="26" t="n">
        <f t="shared" si="29"/>
        <v>0.16549754568147396</v>
      </c>
      <c r="AM32" s="26" t="n">
        <f t="shared" si="29"/>
        <v>0.19706502700915432</v>
      </c>
      <c r="AN32" s="26" t="n">
        <f t="shared" si="29"/>
        <v>0.19925326322734049</v>
      </c>
      <c r="AO32" s="26" t="n">
        <f t="shared" si="29"/>
        <v>0.214677061669383</v>
      </c>
      <c r="AP32" s="26" t="n">
        <f t="shared" si="29"/>
        <v>0.23085832960309099</v>
      </c>
      <c r="AQ32" s="26" t="n">
        <f t="shared" si="29"/>
        <v>0.24804195208422936</v>
      </c>
      <c r="AR32" s="26" t="n">
        <f t="shared" si="29"/>
        <v>8.1686550982150663E-2</v>
      </c>
      <c r="AS32" s="26" t="n">
        <f t="shared" si="29"/>
        <v>5.0662520605151501E-2</v>
      </c>
      <c r="AT32" s="26" t="n">
        <f t="shared" si="29"/>
        <v>6.4371830942576674E-2</v>
      </c>
    </row>
    <row r="33">
      <c r="L33" s="34" t="str">
        <f t="shared" si="24"/>
        <v>Experimental Development</v>
      </c>
      <c r="M33" s="26" t="str">
        <f t="shared" ref="M33:AT33" si="30">IFERROR(M20/M$24,"")</f>
      </c>
      <c r="N33" s="26" t="str">
        <f t="shared" si="30"/>
      </c>
      <c r="O33" s="26" t="str">
        <f t="shared" si="30"/>
      </c>
      <c r="P33" s="26" t="str">
        <f t="shared" si="30"/>
      </c>
      <c r="Q33" s="26" t="str">
        <f t="shared" si="30"/>
      </c>
      <c r="R33" s="26" t="str">
        <f t="shared" si="30"/>
      </c>
      <c r="S33" s="26" t="str">
        <f t="shared" si="30"/>
      </c>
      <c r="T33" s="26" t="str">
        <f t="shared" si="30"/>
      </c>
      <c r="U33" s="26" t="str">
        <f t="shared" si="30"/>
      </c>
      <c r="V33" s="26" t="str">
        <f t="shared" si="30"/>
      </c>
      <c r="W33" s="26" t="str">
        <f t="shared" si="30"/>
      </c>
      <c r="X33" s="26" t="str">
        <f t="shared" si="30"/>
      </c>
      <c r="Y33" s="26" t="str">
        <f t="shared" si="30"/>
      </c>
      <c r="Z33" s="26" t="str">
        <f t="shared" si="30"/>
      </c>
      <c r="AA33" s="26" t="str">
        <f t="shared" si="30"/>
      </c>
      <c r="AB33" s="26" t="str">
        <f t="shared" si="30"/>
      </c>
      <c r="AC33" s="26" t="str">
        <f t="shared" si="30"/>
      </c>
      <c r="AD33" s="26" t="str">
        <f t="shared" si="30"/>
      </c>
      <c r="AE33" s="26" t="str">
        <f t="shared" si="30"/>
      </c>
      <c r="AF33" s="26" t="str">
        <f t="shared" si="30"/>
      </c>
      <c r="AG33" s="26" t="str">
        <f t="shared" si="30"/>
      </c>
      <c r="AH33" s="26" t="str">
        <f t="shared" si="30"/>
      </c>
      <c r="AI33" s="26" t="str">
        <f t="shared" si="30"/>
      </c>
      <c r="AJ33" s="26" t="str">
        <f t="shared" si="30"/>
      </c>
      <c r="AK33" s="26" t="str">
        <f t="shared" si="30"/>
      </c>
      <c r="AL33" s="26" t="str">
        <f t="shared" si="30"/>
      </c>
      <c r="AM33" s="26" t="str">
        <f t="shared" si="30"/>
      </c>
      <c r="AN33" s="26" t="str">
        <f t="shared" si="30"/>
      </c>
      <c r="AO33" s="26" t="str">
        <f t="shared" si="30"/>
      </c>
      <c r="AP33" s="26" t="str">
        <f t="shared" si="30"/>
      </c>
      <c r="AQ33" s="26" t="str">
        <f t="shared" si="30"/>
      </c>
      <c r="AR33" s="26" t="n">
        <f t="shared" si="30"/>
        <v>0.15199357423445012</v>
      </c>
      <c r="AS33" s="26" t="n">
        <f t="shared" si="30"/>
        <v>0.22700056600457186</v>
      </c>
      <c r="AT33" s="26" t="n">
        <f t="shared" si="30"/>
        <v>0.27278931561131475</v>
      </c>
    </row>
    <row r="34">
      <c r="L34" s="34" t="str">
        <f t="shared" si="24"/>
        <v>Operational Systems Development</v>
      </c>
      <c r="M34" s="26" t="n">
        <f t="shared" ref="M34:AT34" si="31">IFERROR(M21/M$24,"")</f>
        <v>0.1829477471187636</v>
      </c>
      <c r="N34" s="26" t="n">
        <f t="shared" si="31"/>
        <v>0.20435027585701832</v>
      </c>
      <c r="O34" s="26" t="n">
        <f t="shared" si="31"/>
        <v>0.17760230513897945</v>
      </c>
      <c r="P34" s="26" t="n">
        <f t="shared" si="31"/>
        <v>0.16444308960790988</v>
      </c>
      <c r="Q34" s="26" t="n">
        <f t="shared" si="31"/>
        <v>0.15914565584053009</v>
      </c>
      <c r="R34" s="26" t="n">
        <f t="shared" si="31"/>
        <v>0.21367185438374436</v>
      </c>
      <c r="S34" s="26" t="n">
        <f t="shared" si="31"/>
        <v>0.19454939826598974</v>
      </c>
      <c r="T34" s="26" t="n">
        <f t="shared" si="31"/>
        <v>0.20067753648890793</v>
      </c>
      <c r="U34" s="26" t="n">
        <f t="shared" si="31"/>
        <v>0.23094211141685353</v>
      </c>
      <c r="V34" s="26" t="n">
        <f t="shared" si="31"/>
        <v>0.25221326406130146</v>
      </c>
      <c r="W34" s="26" t="n">
        <f t="shared" si="31"/>
        <v>0.25129963526452209</v>
      </c>
      <c r="X34" s="26" t="n">
        <f t="shared" si="31"/>
        <v>0.22325690458329717</v>
      </c>
      <c r="Y34" s="26" t="n">
        <f t="shared" si="31"/>
        <v>0.28055375712734482</v>
      </c>
      <c r="Z34" s="26" t="n">
        <f t="shared" si="31"/>
        <v>0.30067552524518781</v>
      </c>
      <c r="AA34" s="26" t="n">
        <f t="shared" si="31"/>
        <v>0.29770119097481995</v>
      </c>
      <c r="AB34" s="26" t="n">
        <f t="shared" si="31"/>
        <v>0.32964634207587062</v>
      </c>
      <c r="AC34" s="26" t="n">
        <f t="shared" si="31"/>
        <v>0.38075925649823139</v>
      </c>
      <c r="AD34" s="26" t="n">
        <f t="shared" si="31"/>
        <v>0.35624492752844539</v>
      </c>
      <c r="AE34" s="26" t="n">
        <f t="shared" si="31"/>
        <v>0.31514340554236575</v>
      </c>
      <c r="AF34" s="26" t="n">
        <f t="shared" si="31"/>
        <v>0.31607980769948002</v>
      </c>
      <c r="AG34" s="26" t="n">
        <f t="shared" si="31"/>
        <v>0.27628694962640232</v>
      </c>
      <c r="AH34" s="26" t="n">
        <f t="shared" si="31"/>
        <v>0.25833676008906953</v>
      </c>
      <c r="AI34" s="26" t="n">
        <f t="shared" si="31"/>
        <v>0.23451386383466821</v>
      </c>
      <c r="AJ34" s="26" t="n">
        <f t="shared" si="31"/>
        <v>0.22818990271905923</v>
      </c>
      <c r="AK34" s="26" t="n">
        <f t="shared" si="31"/>
        <v>0.1643728227252437</v>
      </c>
      <c r="AL34" s="26" t="n">
        <f t="shared" si="31"/>
        <v>0.17939370969682075</v>
      </c>
      <c r="AM34" s="26" t="n">
        <f t="shared" si="31"/>
        <v>0.15057431186049397</v>
      </c>
      <c r="AN34" s="26" t="n">
        <f t="shared" si="31"/>
        <v>0.16333692954071827</v>
      </c>
      <c r="AO34" s="26" t="n">
        <f t="shared" si="31"/>
        <v>0.1515964922852362</v>
      </c>
      <c r="AP34" s="26" t="n">
        <f t="shared" si="31"/>
        <v>0.13198097511905235</v>
      </c>
      <c r="AQ34" s="26" t="n">
        <f t="shared" si="31"/>
        <v>0.11930486676023778</v>
      </c>
      <c r="AR34" s="26" t="n">
        <f t="shared" si="31"/>
        <v>9.8576166755876132E-3</v>
      </c>
      <c r="AS34" s="26" t="n">
        <f t="shared" si="31"/>
        <v>4.6618417295960892E-3</v>
      </c>
      <c r="AT34" s="26" t="n">
        <f t="shared" si="31"/>
        <v>3.2190856520043884E-3</v>
      </c>
    </row>
    <row r="35">
      <c r="L35" s="34" t="str">
        <f t="shared" si="24"/>
        <v>R&amp;D administrative and operational expenses</v>
      </c>
      <c r="M35" s="26" t="n">
        <f t="shared" ref="M35:AT35" si="32">IFERROR(M22/M$24,"")</f>
        <v>3.5710138584375703E-2</v>
      </c>
      <c r="N35" s="26" t="n">
        <f t="shared" si="32"/>
        <v>5.3478458555595708E-2</v>
      </c>
      <c r="O35" s="26" t="n">
        <f t="shared" si="32"/>
        <v>6.4200024072843684E-2</v>
      </c>
      <c r="P35" s="26" t="n">
        <f t="shared" si="32"/>
        <v>6.3820582969036754E-2</v>
      </c>
      <c r="Q35" s="26" t="n">
        <f t="shared" si="32"/>
        <v>4.9817012444937601E-2</v>
      </c>
      <c r="R35" s="26" t="n">
        <f t="shared" si="32"/>
        <v>3.5408402413356466E-2</v>
      </c>
      <c r="S35" s="26" t="n">
        <f t="shared" si="32"/>
        <v>3.977299984629859E-2</v>
      </c>
      <c r="T35" s="26" t="n">
        <f t="shared" si="32"/>
        <v>4.9119866962088705E-2</v>
      </c>
      <c r="U35" s="26" t="n">
        <f t="shared" si="32"/>
        <v>4.2324942074184392E-2</v>
      </c>
      <c r="V35" s="26" t="n">
        <f t="shared" si="32"/>
        <v>5.02393085990527E-2</v>
      </c>
      <c r="W35" s="26" t="n">
        <f t="shared" si="32"/>
        <v>5.4356341669429681E-2</v>
      </c>
      <c r="X35" s="26" t="n">
        <f t="shared" si="32"/>
        <v>5.145423526550208E-2</v>
      </c>
      <c r="Y35" s="26" t="n">
        <f t="shared" si="32"/>
        <v>5.5716387361406432E-2</v>
      </c>
      <c r="Z35" s="26" t="n">
        <f t="shared" si="32"/>
        <v>4.0528919531012529E-2</v>
      </c>
      <c r="AA35" s="26" t="n">
        <f t="shared" si="32"/>
        <v>3.6283702082924724E-2</v>
      </c>
      <c r="AB35" s="26" t="n">
        <f t="shared" si="32"/>
        <v>3.5837546160499945E-2</v>
      </c>
      <c r="AC35" s="26" t="n">
        <f t="shared" si="32"/>
        <v>3.2635265838556513E-2</v>
      </c>
      <c r="AD35" s="26" t="n">
        <f t="shared" si="32"/>
        <v>3.2116344486653334E-2</v>
      </c>
      <c r="AE35" s="26" t="n">
        <f t="shared" si="32"/>
        <v>3.5350491374940167E-2</v>
      </c>
      <c r="AF35" s="26" t="n">
        <f t="shared" si="32"/>
        <v>3.5798087414684342E-2</v>
      </c>
      <c r="AG35" s="26" t="n">
        <f t="shared" si="32"/>
        <v>4.0392184403876631E-2</v>
      </c>
      <c r="AH35" s="26" t="n">
        <f t="shared" si="32"/>
        <v>3.9121371213817861E-2</v>
      </c>
      <c r="AI35" s="26" t="n">
        <f t="shared" si="32"/>
        <v>4.4716248417385099E-2</v>
      </c>
      <c r="AJ35" s="26" t="n">
        <f t="shared" si="32"/>
        <v>4.8647750648807338E-2</v>
      </c>
      <c r="AK35" s="26" t="n">
        <f t="shared" si="32"/>
        <v>5.7338988373921713E-2</v>
      </c>
      <c r="AL35" s="26" t="n">
        <f t="shared" si="32"/>
        <v>5.1442145853461033E-2</v>
      </c>
      <c r="AM35" s="26" t="n">
        <f t="shared" si="32"/>
        <v>4.5181808253573194E-2</v>
      </c>
      <c r="AN35" s="26" t="n">
        <f t="shared" si="32"/>
        <v>3.7223088350468857E-2</v>
      </c>
      <c r="AO35" s="26" t="n">
        <f t="shared" si="32"/>
        <v>3.6808933493608621E-2</v>
      </c>
      <c r="AP35" s="26" t="n">
        <f t="shared" si="32"/>
        <v>3.4222620899821282E-2</v>
      </c>
      <c r="AQ35" s="26" t="n">
        <f t="shared" si="32"/>
        <v>3.9022572381484717E-2</v>
      </c>
      <c r="AR35" s="26" t="n">
        <f t="shared" si="32"/>
        <v>0.2036815472844776</v>
      </c>
      <c r="AS35" s="26" t="n">
        <f t="shared" si="32"/>
        <v>0.18107037971008422</v>
      </c>
      <c r="AT35" s="26" t="n">
        <f t="shared" si="32"/>
        <v>0.25873462364716399</v>
      </c>
    </row>
    <row r="36">
      <c r="L36" s="34" t="str">
        <f t="shared" si="24"/>
        <v>R&amp;D facilities and major equipment</v>
      </c>
      <c r="M36" s="26" t="n">
        <f t="shared" ref="M36:AT36" si="33">IFERROR(M23/M$24,"")</f>
        <v>1.37237201556947E-2</v>
      </c>
      <c r="N36" s="26" t="n">
        <f t="shared" si="33"/>
        <v>1.0617621017519679E-2</v>
      </c>
      <c r="O36" s="26" t="n">
        <f t="shared" si="33"/>
        <v>8.7666530660536705E-3</v>
      </c>
      <c r="P36" s="26" t="n">
        <f t="shared" si="33"/>
        <v>1.8208944684823272E-2</v>
      </c>
      <c r="Q36" s="26" t="n">
        <f t="shared" si="33"/>
        <v>2.9993151254712084E-2</v>
      </c>
      <c r="R36" s="26" t="n">
        <f t="shared" si="33"/>
        <v>3.2209258602289056E-2</v>
      </c>
      <c r="S36" s="26" t="n">
        <f t="shared" si="33"/>
        <v>3.1734539777361001E-2</v>
      </c>
      <c r="T36" s="26" t="n">
        <f t="shared" si="33"/>
        <v>2.5167558412017479E-2</v>
      </c>
      <c r="U36" s="26" t="n">
        <f t="shared" si="33"/>
        <v>3.0403077668736189E-2</v>
      </c>
      <c r="V36" s="26" t="n">
        <f t="shared" si="33"/>
        <v>3.4030312389942086E-2</v>
      </c>
      <c r="W36" s="26" t="n">
        <f t="shared" si="33"/>
        <v>3.4040403710379717E-2</v>
      </c>
      <c r="X36" s="26" t="n">
        <f t="shared" si="33"/>
        <v>3.0007356242396269E-2</v>
      </c>
      <c r="Y36" s="26" t="n">
        <f t="shared" si="33"/>
        <v>1.9473309416349564E-2</v>
      </c>
      <c r="Z36" s="26" t="n">
        <f t="shared" si="33"/>
        <v>2.1900334631198566E-2</v>
      </c>
      <c r="AA36" s="26" t="n">
        <f t="shared" si="33"/>
        <v>2.3336198647353739E-2</v>
      </c>
      <c r="AB36" s="26" t="n">
        <f t="shared" si="33"/>
        <v>2.3967359192098789E-2</v>
      </c>
      <c r="AC36" s="26" t="n">
        <f t="shared" si="33"/>
        <v>1.9564196145429803E-2</v>
      </c>
      <c r="AD36" s="26" t="n">
        <f t="shared" si="33"/>
        <v>1.443475308017852E-2</v>
      </c>
      <c r="AE36" s="26" t="n">
        <f t="shared" si="33"/>
        <v>1.5064281766378324E-2</v>
      </c>
      <c r="AF36" s="26" t="n">
        <f t="shared" si="33"/>
        <v>4.4039858813112566E-3</v>
      </c>
      <c r="AG36" s="26" t="n">
        <f t="shared" si="33"/>
        <v>2.6922007780906337E-3</v>
      </c>
      <c r="AH36" s="26" t="n">
        <f t="shared" si="33"/>
        <v>3.2017471796723872E-3</v>
      </c>
      <c r="AI36" s="26" t="n">
        <f t="shared" si="33"/>
        <v>2.1274874627870322E-3</v>
      </c>
      <c r="AJ36" s="26" t="n">
        <f t="shared" si="33"/>
        <v>3.5764272952162738E-3</v>
      </c>
      <c r="AK36" s="26" t="n">
        <f t="shared" si="33"/>
        <v>3.1437099020707898E-3</v>
      </c>
      <c r="AL36" s="26" t="n">
        <f t="shared" si="33"/>
        <v>3.5565777310572855E-3</v>
      </c>
      <c r="AM36" s="26" t="n">
        <f t="shared" si="33"/>
        <v>4.6560006931971485E-3</v>
      </c>
      <c r="AN36" s="26" t="n">
        <f t="shared" si="33"/>
        <v>6.1584528128026186E-3</v>
      </c>
      <c r="AO36" s="26" t="n">
        <f t="shared" si="33"/>
        <v>7.1829764572275039E-3</v>
      </c>
      <c r="AP36" s="26" t="n">
        <f t="shared" si="33"/>
        <v>4.4369115747030724E-3</v>
      </c>
      <c r="AQ36" s="26" t="n">
        <f t="shared" si="33"/>
        <v>7.190401357606264E-3</v>
      </c>
      <c r="AR36" s="26" t="n">
        <f t="shared" si="33"/>
        <v>8.0685055360297547E-2</v>
      </c>
      <c r="AS36" s="26" t="n">
        <f t="shared" si="33"/>
        <v>6.4723297467454796E-2</v>
      </c>
      <c r="AT36" s="26" t="n">
        <f t="shared" si="33"/>
        <v>6.4384231593687127E-2</v>
      </c>
    </row>
    <row r="37">
      <c r="L37" s="1" t="s">
        <v>40</v>
      </c>
      <c r="M37" s="26" t="n">
        <f t="shared" ref="M37:AT37" si="34">IF(SUM(M28:M36)=1,SUM(M28:M36),FALSE)</f>
        <v>1</v>
      </c>
      <c r="N37" s="26" t="n">
        <f t="shared" si="34"/>
        <v>1</v>
      </c>
      <c r="O37" s="26" t="n">
        <f t="shared" si="34"/>
        <v>1</v>
      </c>
      <c r="P37" s="26" t="n">
        <f t="shared" si="34"/>
        <v>1</v>
      </c>
      <c r="Q37" s="26" t="n">
        <f t="shared" si="34"/>
        <v>1</v>
      </c>
      <c r="R37" s="26" t="n">
        <f t="shared" si="34"/>
        <v>1</v>
      </c>
      <c r="S37" s="26" t="n">
        <f t="shared" si="34"/>
        <v>0.99999999999999989</v>
      </c>
      <c r="T37" s="26" t="n">
        <f t="shared" si="34"/>
        <v>1</v>
      </c>
      <c r="U37" s="26" t="n">
        <f t="shared" si="34"/>
        <v>1</v>
      </c>
      <c r="V37" s="26" t="n">
        <f t="shared" si="34"/>
        <v>1</v>
      </c>
      <c r="W37" s="26" t="n">
        <f t="shared" si="34"/>
        <v>0.99999999999999989</v>
      </c>
      <c r="X37" s="26" t="n">
        <f t="shared" si="34"/>
        <v>1</v>
      </c>
      <c r="Y37" s="26" t="n">
        <f t="shared" si="34"/>
        <v>0.99999999999999989</v>
      </c>
      <c r="Z37" s="26" t="n">
        <f t="shared" si="34"/>
        <v>1</v>
      </c>
      <c r="AA37" s="26" t="n">
        <f t="shared" si="34"/>
        <v>1</v>
      </c>
      <c r="AB37" s="26" t="n">
        <f t="shared" si="34"/>
        <v>1</v>
      </c>
      <c r="AC37" s="26" t="n">
        <f t="shared" si="34"/>
        <v>1</v>
      </c>
      <c r="AD37" s="26" t="n">
        <f t="shared" si="34"/>
        <v>0.99999999999999989</v>
      </c>
      <c r="AE37" s="26" t="n">
        <f t="shared" si="34"/>
        <v>0.99999999999999989</v>
      </c>
      <c r="AF37" s="26" t="n">
        <f t="shared" si="34"/>
        <v>1</v>
      </c>
      <c r="AG37" s="26" t="n">
        <f t="shared" si="34"/>
        <v>1</v>
      </c>
      <c r="AH37" s="26" t="n">
        <f t="shared" si="34"/>
        <v>1.0000000000000002</v>
      </c>
      <c r="AI37" s="26" t="n">
        <f t="shared" si="34"/>
        <v>0.99999999999999978</v>
      </c>
      <c r="AJ37" s="26" t="n">
        <f t="shared" si="34"/>
        <v>1</v>
      </c>
      <c r="AK37" s="26" t="n">
        <f t="shared" si="34"/>
        <v>1</v>
      </c>
      <c r="AL37" s="26" t="n">
        <f t="shared" si="34"/>
        <v>1.0000000000000002</v>
      </c>
      <c r="AM37" s="26" t="n">
        <f t="shared" si="34"/>
        <v>1</v>
      </c>
      <c r="AN37" s="26" t="n">
        <f t="shared" si="34"/>
        <v>1</v>
      </c>
      <c r="AO37" s="26" t="n">
        <f t="shared" si="34"/>
        <v>1</v>
      </c>
      <c r="AP37" s="26" t="n">
        <f t="shared" si="34"/>
        <v>1.0000000000000002</v>
      </c>
      <c r="AQ37" s="26" t="n">
        <f t="shared" si="34"/>
        <v>1.0000000000000002</v>
      </c>
      <c r="AR37" s="26" t="n">
        <f t="shared" si="34"/>
        <v>1</v>
      </c>
      <c r="AS37" s="26" t="n">
        <f t="shared" si="34"/>
        <v>0.99999999999999978</v>
      </c>
      <c r="AT37" s="26" t="n">
        <f t="shared" si="34"/>
        <v>1</v>
      </c>
    </row>
  </sheetData>
  <pageMargins left="0.7" right="0.7" top="0.75" bottom="0.75" header="0.3" footer="0.3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workbookViewId="0">
      <pane xSplit="1" ySplit="1" topLeftCell="B2" activePane="bottomRight" state="frozen"/>
      <selection pane="topRight"/>
      <selection pane="bottomLeft"/>
      <selection pane="bottomRight" activeCell="F9" sqref="F9:F12"/>
    </sheetView>
  </sheetViews>
  <sheetFormatPr defaultRowHeight="15.0" baseColWidth="10"/>
  <cols>
    <col min="14" max="14" width="18" hidden="0" customWidth="1"/>
    <col min="15" max="15" width="8.7109375" hidden="0" customWidth="1"/>
    <col min="16" max="16" width="8.7109375" hidden="0" customWidth="1"/>
    <col min="17" max="17" width="8.7109375" hidden="0" customWidth="1"/>
    <col min="18" max="18" width="8.7109375" hidden="0" customWidth="1"/>
    <col min="19" max="19" width="8.7109375" hidden="0" customWidth="1"/>
    <col min="20" max="20" width="8.7109375" hidden="0" customWidth="1"/>
    <col min="21" max="21" width="8.7109375" hidden="0" customWidth="1"/>
    <col min="22" max="22" width="8.7109375" hidden="0" customWidth="1"/>
    <col min="23" max="23" width="8.7109375" hidden="0" customWidth="1"/>
    <col min="24" max="24" width="8.7109375" hidden="0" customWidth="1"/>
    <col min="25" max="25" width="8.7109375" hidden="0" customWidth="1"/>
    <col min="26" max="26" width="7.85546875" hidden="0" customWidth="1"/>
  </cols>
  <sheetData>
    <row r="1" ht="12.75" customHeight="1">
      <c r="A1" s="51" t="str">
        <f>L1</f>
        <v>SimpleArea</v>
      </c>
      <c r="L1" t="s">
        <v>379</v>
      </c>
      <c r="M1" t="s">
        <v>360</v>
      </c>
      <c r="N1" s="90" t="s">
        <v>361</v>
      </c>
      <c r="O1" s="90" t="s">
        <v>362</v>
      </c>
      <c r="P1" s="90" t="s">
        <v>363</v>
      </c>
      <c r="Q1" t="s">
        <v>364</v>
      </c>
      <c r="R1" t="s">
        <v>365</v>
      </c>
      <c r="S1" t="s">
        <v>366</v>
      </c>
      <c r="T1" t="s">
        <v>367</v>
      </c>
      <c r="U1" t="s">
        <v>368</v>
      </c>
      <c r="V1" t="s">
        <v>369</v>
      </c>
      <c r="W1" t="s">
        <v>370</v>
      </c>
      <c r="X1" t="s">
        <v>376</v>
      </c>
    </row>
    <row r="2">
      <c r="A2" t="str">
        <f>L2</f>
        <v>Products</v>
      </c>
      <c r="L2" t="s">
        <v>412</v>
      </c>
      <c r="M2" s="3" t="n">
        <v>13270461</v>
      </c>
      <c r="N2" s="3" t="n">
        <v>-1320382</v>
      </c>
      <c r="O2" s="3" t="n">
        <v>1977295.89</v>
      </c>
      <c r="P2" s="3" t="n">
        <v>244624801</v>
      </c>
      <c r="Q2" s="3" t="n">
        <v>219930669.09999999</v>
      </c>
      <c r="R2" s="3" t="n">
        <v>479062468.04000002</v>
      </c>
      <c r="S2" s="3" t="n">
        <v>579939887.13</v>
      </c>
      <c r="T2" s="3" t="n">
        <v>946973502.76999998</v>
      </c>
      <c r="U2" s="3" t="n">
        <v>1409196643.4200001</v>
      </c>
      <c r="V2" s="3" t="n">
        <v>1074251887.6700001</v>
      </c>
      <c r="W2" s="3" t="n">
        <v>2240471975.8099999</v>
      </c>
      <c r="X2" s="3" t="n">
        <v>233567363.78999999</v>
      </c>
      <c r="Y2" s="3"/>
      <c r="Z2" s="3"/>
    </row>
    <row r="3">
      <c r="A3" t="str">
        <f>L3</f>
        <v>R&amp;D</v>
      </c>
      <c r="L3" t="s">
        <v>380</v>
      </c>
      <c r="M3" s="3" t="n">
        <v>326666879.73000002</v>
      </c>
      <c r="N3" s="3" t="n">
        <v>524299944.60000002</v>
      </c>
      <c r="O3" s="3" t="n">
        <v>692906021.78999996</v>
      </c>
      <c r="P3" s="3" t="n">
        <v>1187333627.8199999</v>
      </c>
      <c r="Q3" s="3" t="n">
        <v>1853556666.47</v>
      </c>
      <c r="R3" s="3" t="n">
        <v>3314653610.8800001</v>
      </c>
      <c r="S3" s="3" t="n">
        <v>6283324286.9300003</v>
      </c>
      <c r="T3" s="3" t="n">
        <v>14847864768.360001</v>
      </c>
      <c r="U3" s="3" t="n">
        <v>11797929547.51</v>
      </c>
      <c r="V3" s="3" t="n">
        <v>8909173660.8199997</v>
      </c>
      <c r="W3" s="3" t="n">
        <v>12472345754.83</v>
      </c>
      <c r="X3" s="3" t="n">
        <v>2683432286.9200001</v>
      </c>
      <c r="Y3" s="3"/>
      <c r="Z3" s="3"/>
    </row>
    <row r="4">
      <c r="A4" t="str">
        <f>L4</f>
        <v>Services</v>
      </c>
      <c r="L4" t="s">
        <v>425</v>
      </c>
      <c r="M4" s="3" t="n">
        <v>622432</v>
      </c>
      <c r="N4" s="3" t="n">
        <v>579522</v>
      </c>
      <c r="O4" s="3" t="n">
        <v>0</v>
      </c>
      <c r="P4" s="3" t="n">
        <v>1197901.48</v>
      </c>
      <c r="Q4" s="3" t="n">
        <v>42000986.299999997</v>
      </c>
      <c r="R4" s="3" t="n">
        <v>160193150.25999999</v>
      </c>
      <c r="S4" s="3" t="n">
        <v>348151914.73000002</v>
      </c>
      <c r="T4" s="3" t="n">
        <v>540302437.99000001</v>
      </c>
      <c r="U4" s="3" t="n">
        <v>1459620002.1099999</v>
      </c>
      <c r="V4" s="3" t="n">
        <v>997211964.92999995</v>
      </c>
      <c r="W4" s="3" t="n">
        <v>967685666.61000001</v>
      </c>
      <c r="X4" s="3" t="n">
        <v>209387718.94999999</v>
      </c>
      <c r="Y4" s="3"/>
      <c r="Z4" s="3"/>
    </row>
    <row r="5">
      <c r="A5" t="str">
        <f>L5</f>
        <v>Grand Total</v>
      </c>
      <c r="L5" t="s">
        <v>375</v>
      </c>
      <c r="M5" s="3" t="n">
        <f t="shared" ref="M5:X5" si="0">SUM(M2:M4)</f>
        <v>340559772.73000002</v>
      </c>
      <c r="N5" s="3" t="n">
        <f t="shared" si="0"/>
        <v>523559084.60000002</v>
      </c>
      <c r="O5" s="3" t="n">
        <f t="shared" si="0"/>
        <v>694883317.67999995</v>
      </c>
      <c r="P5" s="3" t="n">
        <f t="shared" si="0"/>
        <v>1433156330.3</v>
      </c>
      <c r="Q5" s="3" t="n">
        <f t="shared" si="0"/>
        <v>2115488321.8699999</v>
      </c>
      <c r="R5" s="3" t="n">
        <f t="shared" si="0"/>
        <v>3953909229.1800003</v>
      </c>
      <c r="S5" s="3" t="n">
        <f t="shared" si="0"/>
        <v>7211416088.7900009</v>
      </c>
      <c r="T5" s="3" t="n">
        <f t="shared" si="0"/>
        <v>16335140709.120001</v>
      </c>
      <c r="U5" s="3" t="n">
        <f t="shared" si="0"/>
        <v>14666746193.040001</v>
      </c>
      <c r="V5" s="3" t="n">
        <f t="shared" si="0"/>
        <v>10980637513.42</v>
      </c>
      <c r="W5" s="3" t="n">
        <f t="shared" si="0"/>
        <v>15680503397.25</v>
      </c>
      <c r="X5" s="3" t="n">
        <f t="shared" si="0"/>
        <v>3126387369.6599998</v>
      </c>
      <c r="Y5" s="3"/>
      <c r="Z5" s="3"/>
    </row>
    <row r="6">
      <c r="N6" s="47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2.75" customHeight="1"/>
    <row r="8">
      <c r="A8" s="1" t="str">
        <f>L8</f>
        <v>SimpleArea</v>
      </c>
      <c r="B8" s="4" t="str">
        <f>O8</f>
        <v>2015</v>
      </c>
      <c r="C8" s="4" t="str">
        <f t="shared" ref="C8:E12" si="1">U8</f>
        <v>2021</v>
      </c>
      <c r="D8" s="4" t="str">
        <f t="shared" si="1"/>
        <v>2022</v>
      </c>
      <c r="E8" s="4" t="str">
        <f t="shared" si="1"/>
        <v>2023</v>
      </c>
      <c r="F8" s="4" t="str">
        <f>U8&amp;"-"&amp;V8</f>
        <v>2021-2022</v>
      </c>
      <c r="G8" s="4" t="str">
        <f>O8&amp;"-"&amp;V8</f>
        <v>2015-2022</v>
      </c>
      <c r="H8" s="4" t="str">
        <f>W8&amp;"/"&amp;V8</f>
        <v>2023/2022</v>
      </c>
      <c r="I8" s="4" t="str">
        <f>"Share "&amp;V8</f>
        <v>Share 2022</v>
      </c>
      <c r="J8" s="4" t="str">
        <f>"Share "&amp;W8</f>
        <v>Share 2023</v>
      </c>
      <c r="K8" s="4"/>
      <c r="L8" s="4" t="s">
        <v>379</v>
      </c>
      <c r="M8" s="4" t="s">
        <v>360</v>
      </c>
      <c r="N8" t="s">
        <v>361</v>
      </c>
      <c r="O8" s="87" t="s">
        <v>362</v>
      </c>
      <c r="P8" s="87" t="s">
        <v>363</v>
      </c>
      <c r="Q8" s="87" t="s">
        <v>364</v>
      </c>
      <c r="R8" s="87" t="s">
        <v>365</v>
      </c>
      <c r="S8" s="87" t="s">
        <v>366</v>
      </c>
      <c r="T8" s="87" t="s">
        <v>367</v>
      </c>
      <c r="U8" s="87" t="s">
        <v>368</v>
      </c>
      <c r="V8" s="87" t="s">
        <v>369</v>
      </c>
      <c r="W8" s="87" t="s">
        <v>370</v>
      </c>
      <c r="X8" s="87" t="s">
        <v>376</v>
      </c>
      <c r="Y8" s="87"/>
      <c r="Z8" s="87"/>
    </row>
    <row r="9">
      <c r="A9" s="24" t="str">
        <f>L9</f>
        <v>Products</v>
      </c>
      <c r="B9" s="3" t="n">
        <f>O9</f>
        <v>2371662.74464904</v>
      </c>
      <c r="C9" s="3" t="n">
        <f t="shared" si="1"/>
        <v>1506836489.61796</v>
      </c>
      <c r="D9" s="3" t="n">
        <f t="shared" si="1"/>
        <v>1074251887.6700001</v>
      </c>
      <c r="E9" s="3" t="n">
        <f t="shared" si="1"/>
        <v>2136958539.69783</v>
      </c>
      <c r="F9" s="27" t="n">
        <f>V9/U9-1</f>
        <v>-0.28708131567588757</v>
      </c>
      <c r="G9" s="27" t="n">
        <f>V9/O9-1</f>
        <v>451.95305586501865</v>
      </c>
      <c r="H9" s="27" t="n">
        <f>W9/V9</f>
        <v>1.9892527667163693</v>
      </c>
      <c r="I9" s="27" t="n">
        <f>V9/SUM(V$8:V$11)</f>
        <v>9.7831468014229747E-2</v>
      </c>
      <c r="J9" s="27" t="n">
        <f>W9/SUM(W8:W$11)</f>
        <v>0.14288265619093177</v>
      </c>
      <c r="K9" s="25"/>
      <c r="L9" s="25" t="s">
        <v>412</v>
      </c>
      <c r="M9" s="3" t="n">
        <v>16411167.1706478</v>
      </c>
      <c r="N9" s="3" t="n">
        <v>-1601885.40746089</v>
      </c>
      <c r="O9" s="3" t="n">
        <v>2371662.74464904</v>
      </c>
      <c r="P9" s="3" t="n">
        <v>291003223.18941498</v>
      </c>
      <c r="Q9" s="3" t="n">
        <v>257038228.98910701</v>
      </c>
      <c r="R9" s="3" t="n">
        <v>547046940.46116495</v>
      </c>
      <c r="S9" s="3" t="n">
        <v>649518231.93742394</v>
      </c>
      <c r="T9" s="3" t="n">
        <v>1046624304.62441</v>
      </c>
      <c r="U9" s="3" t="n">
        <v>1506836489.61796</v>
      </c>
      <c r="V9" s="3" t="n">
        <v>1074251887.6700001</v>
      </c>
      <c r="W9" s="3" t="n">
        <v>2136958539.69783</v>
      </c>
      <c r="X9" s="3" t="n">
        <v>217633282.50904801</v>
      </c>
      <c r="Y9" s="3"/>
      <c r="Z9" s="3"/>
    </row>
    <row r="10">
      <c r="A10" s="24" t="str">
        <f>L10</f>
        <v>R&amp;D</v>
      </c>
      <c r="B10" s="3" t="n">
        <f>O10</f>
        <v>831104442.048033</v>
      </c>
      <c r="C10" s="3" t="n">
        <f t="shared" si="1"/>
        <v>12615379710.943199</v>
      </c>
      <c r="D10" s="3" t="n">
        <f t="shared" si="1"/>
        <v>8909173660.8199997</v>
      </c>
      <c r="E10" s="3" t="n">
        <f t="shared" si="1"/>
        <v>11896103168.7138</v>
      </c>
      <c r="F10" s="27" t="n">
        <f>V10/U10-1</f>
        <v>-0.29378474013812317</v>
      </c>
      <c r="G10" s="27" t="n">
        <f>V10/O10-1</f>
        <v>9.719679994569324</v>
      </c>
      <c r="H10" s="27" t="n">
        <f>W10/V10</f>
        <v>1.3352644837342731</v>
      </c>
      <c r="I10" s="27" t="n">
        <f>V10/SUM(V$8:V$11)</f>
        <v>0.81135304302064815</v>
      </c>
      <c r="J10" s="27" t="n">
        <f>W10/SUM(W8:W$11)</f>
        <v>0.79540467795296366</v>
      </c>
      <c r="K10" s="25"/>
      <c r="L10" s="25" t="s">
        <v>380</v>
      </c>
      <c r="M10" s="3" t="n">
        <v>403978789.61122203</v>
      </c>
      <c r="N10" s="3" t="n">
        <v>636079884.75099897</v>
      </c>
      <c r="O10" s="3" t="n">
        <v>831104442.048033</v>
      </c>
      <c r="P10" s="3" t="n">
        <v>1412440240.25512</v>
      </c>
      <c r="Q10" s="3" t="n">
        <v>2166295973.3177199</v>
      </c>
      <c r="R10" s="3" t="n">
        <v>3785041069.7776799</v>
      </c>
      <c r="S10" s="3" t="n">
        <v>7037166734.1815701</v>
      </c>
      <c r="T10" s="3" t="n">
        <v>16410317810.2507</v>
      </c>
      <c r="U10" s="3" t="n">
        <v>12615379710.943199</v>
      </c>
      <c r="V10" s="3" t="n">
        <v>8909173660.8199997</v>
      </c>
      <c r="W10" s="3" t="n">
        <v>11896103168.7138</v>
      </c>
      <c r="X10" s="3" t="n">
        <v>2500367206.7739601</v>
      </c>
      <c r="Y10" s="3"/>
      <c r="Z10" s="3"/>
    </row>
    <row r="11">
      <c r="A11" s="24" t="str">
        <f>L11</f>
        <v>Services</v>
      </c>
      <c r="B11" s="3" t="n">
        <f>O11</f>
        <v>0</v>
      </c>
      <c r="C11" s="3" t="n">
        <f t="shared" si="1"/>
        <v>1560753561.5596001</v>
      </c>
      <c r="D11" s="3" t="n">
        <f t="shared" si="1"/>
        <v>997211964.92999995</v>
      </c>
      <c r="E11" s="3" t="n">
        <f t="shared" si="1"/>
        <v>922977020.61540496</v>
      </c>
      <c r="F11" s="27" t="n">
        <f>V11/U11-1</f>
        <v>-0.3610701974413405</v>
      </c>
      <c r="G11" s="27" t="e">
        <f>V11/O11-1</f>
        <v>#DIV/0!</v>
      </c>
      <c r="H11" s="27" t="n">
        <f>W11/V11</f>
        <v>0.92555750740535292</v>
      </c>
      <c r="I11" s="27" t="n">
        <f>V11/SUM(V$8:V$11)</f>
        <v>9.0815488965122121E-2</v>
      </c>
      <c r="J11" s="27" t="n">
        <f>W11/SUM(W8:W$11)</f>
        <v>6.1712665856104618E-2</v>
      </c>
      <c r="K11" s="25"/>
      <c r="L11" s="25" t="s">
        <v>425</v>
      </c>
      <c r="M11" s="3" t="n">
        <v>769742.33256558701</v>
      </c>
      <c r="N11" s="3" t="n">
        <v>703075.19725545403</v>
      </c>
      <c r="O11" s="3" t="n">
        <v>0</v>
      </c>
      <c r="P11" s="3" t="n">
        <v>1425011.6517963801</v>
      </c>
      <c r="Q11" s="3" t="n">
        <v>49087556.449159801</v>
      </c>
      <c r="R11" s="3" t="n">
        <v>182926400.164689</v>
      </c>
      <c r="S11" s="3" t="n">
        <v>389921474.82756001</v>
      </c>
      <c r="T11" s="3" t="n">
        <v>597158908.66431499</v>
      </c>
      <c r="U11" s="3" t="n">
        <v>1560753561.5596001</v>
      </c>
      <c r="V11" s="3" t="n">
        <v>997211964.92999995</v>
      </c>
      <c r="W11" s="3" t="n">
        <v>922977020.61540496</v>
      </c>
      <c r="X11" s="3" t="n">
        <v>195103185.02006999</v>
      </c>
      <c r="Y11" s="3"/>
      <c r="Z11" s="3"/>
    </row>
    <row r="12">
      <c r="A12" s="24" t="str">
        <f>L12</f>
        <v>Grand Total</v>
      </c>
      <c r="B12" s="3" t="n">
        <f>O12</f>
        <v>833476104.79268205</v>
      </c>
      <c r="C12" s="3" t="n">
        <f t="shared" si="1"/>
        <v>15682969762.12076</v>
      </c>
      <c r="D12" s="3" t="n">
        <f t="shared" si="1"/>
        <v>10980637513.42</v>
      </c>
      <c r="E12" s="3" t="n">
        <f t="shared" si="1"/>
        <v>14956038729.027035</v>
      </c>
      <c r="F12" s="27" t="n">
        <f>V12/U12-1</f>
        <v>-0.29983684978200698</v>
      </c>
      <c r="G12" s="27" t="n">
        <f>V12/O12-1</f>
        <v>12.174507883643901</v>
      </c>
      <c r="H12" s="27" t="n">
        <f>W12/V12</f>
        <v>1.3620373781347843</v>
      </c>
      <c r="I12" s="27" t="n">
        <f>SUM(I$8:I$11)</f>
        <v>1</v>
      </c>
      <c r="J12" s="27" t="n">
        <f>SUM(J$8:J$11)</f>
        <v>1</v>
      </c>
      <c r="K12" s="25"/>
      <c r="L12" s="25" t="s">
        <v>375</v>
      </c>
      <c r="M12" s="3" t="n">
        <f t="shared" ref="M12:X12" si="2">SUM(M9:M11)</f>
        <v>421159699.11443543</v>
      </c>
      <c r="N12" s="3" t="n">
        <f t="shared" si="2"/>
        <v>635181074.54079354</v>
      </c>
      <c r="O12" s="3" t="n">
        <f t="shared" si="2"/>
        <v>833476104.79268205</v>
      </c>
      <c r="P12" s="3" t="n">
        <f t="shared" si="2"/>
        <v>1704868475.0963314</v>
      </c>
      <c r="Q12" s="3" t="n">
        <f t="shared" si="2"/>
        <v>2472421758.7559867</v>
      </c>
      <c r="R12" s="3" t="n">
        <f t="shared" si="2"/>
        <v>4515014410.4035339</v>
      </c>
      <c r="S12" s="3" t="n">
        <f t="shared" si="2"/>
        <v>8076606440.9465542</v>
      </c>
      <c r="T12" s="3" t="n">
        <f t="shared" si="2"/>
        <v>18054101023.539425</v>
      </c>
      <c r="U12" s="3" t="n">
        <f t="shared" si="2"/>
        <v>15682969762.12076</v>
      </c>
      <c r="V12" s="3" t="n">
        <f t="shared" si="2"/>
        <v>10980637513.42</v>
      </c>
      <c r="W12" s="3" t="n">
        <f t="shared" si="2"/>
        <v>14956038729.027035</v>
      </c>
      <c r="X12" s="3" t="n">
        <f t="shared" si="2"/>
        <v>2913103674.3030782</v>
      </c>
      <c r="Y12" s="3"/>
      <c r="Z12" s="3"/>
    </row>
    <row r="13">
      <c r="B13" s="89"/>
      <c r="C13" s="89"/>
      <c r="D13" s="89"/>
      <c r="E13" s="88"/>
      <c r="F13" s="88"/>
      <c r="N13" s="47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ht="12.75" customHeight="1"/>
    <row r="15" ht="12.75" customHeight="1">
      <c r="N15" s="49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ht="12.75" customHeight="1">
      <c r="N16" s="49"/>
      <c r="O16" s="48"/>
      <c r="P16" s="48"/>
      <c r="Q16" s="48"/>
      <c r="R16" s="48"/>
      <c r="S16" s="50"/>
      <c r="T16" s="50"/>
      <c r="U16" s="50"/>
      <c r="V16" s="50"/>
      <c r="W16" s="50"/>
      <c r="X16" s="50"/>
      <c r="Y16" s="50"/>
      <c r="Z16" s="50"/>
    </row>
    <row r="17" ht="12.75" customHeight="1">
      <c r="N17" s="49"/>
      <c r="O17" s="48"/>
      <c r="P17" s="48"/>
      <c r="Q17" s="48"/>
      <c r="R17" s="48"/>
      <c r="S17" s="50"/>
      <c r="T17" s="50"/>
      <c r="U17" s="50"/>
      <c r="V17" s="50"/>
      <c r="W17" s="50"/>
      <c r="X17" s="50"/>
      <c r="Y17" s="50"/>
      <c r="Z17" s="50"/>
    </row>
    <row r="18" ht="12.75" customHeight="1">
      <c r="N18" s="47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</row>
  </sheetData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85" zoomScaleNormal="85" workbookViewId="0">
      <pane xSplit="13" ySplit="1" topLeftCell="N2" activePane="bottomRight" state="frozen"/>
      <selection pane="topRight" activeCell="Q56" sqref="Q56"/>
      <selection pane="bottomLeft" activeCell="Q56" sqref="Q56"/>
      <selection pane="bottomRight" activeCell="E21" sqref="E21"/>
    </sheetView>
  </sheetViews>
  <sheetFormatPr defaultRowHeight="15.0" baseColWidth="10"/>
  <cols>
    <col min="1" max="1" width="33.5703125" hidden="0" customWidth="1"/>
    <col min="2" max="2" width="7.85546875" hidden="0" customWidth="1"/>
    <col min="3" max="3" width="7.85546875" hidden="0" customWidth="1"/>
    <col min="13" max="13" width="31" hidden="0" customWidth="1"/>
    <col min="14" max="14" width="7.85546875" hidden="0" customWidth="1"/>
    <col min="15" max="15" width="7.85546875" hidden="0" customWidth="1"/>
    <col min="16" max="16" width="7.85546875" hidden="0" customWidth="1"/>
    <col min="17" max="17" width="7.85546875" hidden="0" customWidth="1"/>
    <col min="18" max="18" width="8.42578125" hidden="0" customWidth="1"/>
    <col min="19" max="19" width="7.85546875" hidden="0" customWidth="1"/>
    <col min="20" max="20" width="7.85546875" hidden="0" customWidth="1"/>
    <col min="21" max="21" width="7.85546875" hidden="0" customWidth="1"/>
    <col min="22" max="22" width="7.85546875" hidden="0" customWidth="1"/>
    <col min="23" max="23" width="7.85546875" hidden="0" customWidth="1"/>
    <col min="24" max="24" width="7.85546875" hidden="0" customWidth="1"/>
  </cols>
  <sheetData>
    <row r="1">
      <c r="A1" t="str">
        <f t="shared" ref="A1:A13" si="0">L1</f>
        <v>PlatformPortfolio</v>
      </c>
      <c r="B1" s="20"/>
      <c r="L1" t="s">
        <v>381</v>
      </c>
      <c r="M1" s="1" t="s">
        <v>360</v>
      </c>
      <c r="N1" s="1" t="s">
        <v>361</v>
      </c>
      <c r="O1" s="1" t="s">
        <v>362</v>
      </c>
      <c r="P1" s="1" t="s">
        <v>363</v>
      </c>
      <c r="Q1" s="1" t="s">
        <v>364</v>
      </c>
      <c r="R1" s="1" t="s">
        <v>365</v>
      </c>
      <c r="S1" s="1" t="s">
        <v>366</v>
      </c>
      <c r="T1" s="1" t="s">
        <v>367</v>
      </c>
      <c r="U1" s="1" t="s">
        <v>368</v>
      </c>
      <c r="V1" s="1" t="s">
        <v>369</v>
      </c>
      <c r="W1" s="1" t="s">
        <v>370</v>
      </c>
      <c r="X1" s="1" t="s">
        <v>376</v>
      </c>
    </row>
    <row r="2">
      <c r="A2" t="str">
        <f t="shared" si="0"/>
        <v>Aircraft</v>
      </c>
      <c r="L2" t="s">
        <v>382</v>
      </c>
      <c r="M2" s="3" t="n">
        <v>12000000</v>
      </c>
      <c r="N2" s="3" t="n">
        <v>-2456382</v>
      </c>
      <c r="O2" s="3"/>
      <c r="P2" s="3"/>
      <c r="Q2" s="3" t="n">
        <v>4095000</v>
      </c>
      <c r="R2" s="3" t="n">
        <v>15151991</v>
      </c>
      <c r="S2" s="3" t="n">
        <v>139945505.38999999</v>
      </c>
      <c r="T2" s="3" t="n">
        <v>456065507.38999999</v>
      </c>
      <c r="U2" s="3" t="n">
        <v>26882453.649999999</v>
      </c>
      <c r="V2" s="3" t="n">
        <v>69975938.930000007</v>
      </c>
      <c r="W2" s="3" t="n">
        <v>24244803.27</v>
      </c>
      <c r="X2" s="3" t="n">
        <v>42165650.189999998</v>
      </c>
      <c r="Y2" s="3"/>
      <c r="Z2" s="3"/>
    </row>
    <row r="3">
      <c r="A3" t="str">
        <f t="shared" si="0"/>
        <v>Electronics, Comms, &amp; Sensors</v>
      </c>
      <c r="L3" t="s">
        <v>383</v>
      </c>
      <c r="M3" s="3" t="n">
        <v>2358098</v>
      </c>
      <c r="N3" s="3" t="n">
        <v>1136000</v>
      </c>
      <c r="O3" s="3" t="n">
        <v>1118000</v>
      </c>
      <c r="P3" s="3" t="n">
        <v>2131800</v>
      </c>
      <c r="Q3" s="3" t="n">
        <v>81573195.400000006</v>
      </c>
      <c r="R3" s="3" t="n">
        <v>269947923.24000001</v>
      </c>
      <c r="S3" s="3" t="n">
        <v>735818973.79999995</v>
      </c>
      <c r="T3" s="3" t="n">
        <v>851863707.26999998</v>
      </c>
      <c r="U3" s="3" t="n">
        <v>1018802944.8099999</v>
      </c>
      <c r="V3" s="3" t="n">
        <v>1090495121.9000001</v>
      </c>
      <c r="W3" s="3" t="n">
        <v>2254721615.3299999</v>
      </c>
      <c r="X3" s="3" t="n">
        <v>263394122.59999999</v>
      </c>
      <c r="Y3" s="3"/>
      <c r="Z3" s="3"/>
    </row>
    <row r="4">
      <c r="A4" t="str">
        <f t="shared" si="0"/>
        <v>Facilities and Construction</v>
      </c>
      <c r="L4" t="s">
        <v>384</v>
      </c>
      <c r="M4" s="3"/>
      <c r="N4" s="3"/>
      <c r="O4" s="3"/>
      <c r="P4" s="3"/>
      <c r="Q4" s="3"/>
      <c r="R4" s="3" t="n">
        <v>38076</v>
      </c>
      <c r="S4" s="3" t="n">
        <v>3250215.47</v>
      </c>
      <c r="T4" s="3" t="n">
        <v>5885710.4299999997</v>
      </c>
      <c r="U4" s="3" t="n">
        <v>15220614.890000001</v>
      </c>
      <c r="V4" s="3" t="n">
        <v>54211804.259999998</v>
      </c>
      <c r="W4" s="3" t="n">
        <v>59459175.780000001</v>
      </c>
      <c r="X4" s="3" t="n">
        <v>-1486728.82</v>
      </c>
      <c r="Y4" s="3"/>
      <c r="Z4" s="3"/>
    </row>
    <row r="5">
      <c r="A5" t="str">
        <f t="shared" si="0"/>
        <v>Land Vehicles</v>
      </c>
      <c r="L5" t="s">
        <v>385</v>
      </c>
      <c r="M5" s="3"/>
      <c r="N5" s="3"/>
      <c r="O5" s="3"/>
      <c r="P5" s="3" t="n">
        <v>242871013</v>
      </c>
      <c r="Q5" s="3" t="n">
        <v>172456428</v>
      </c>
      <c r="R5" s="3" t="n">
        <v>310034438.70999998</v>
      </c>
      <c r="S5" s="3" t="n">
        <v>95938894.909999996</v>
      </c>
      <c r="T5" s="3" t="n">
        <v>157498288.30000001</v>
      </c>
      <c r="U5" s="3" t="n">
        <v>173475467.55000001</v>
      </c>
      <c r="V5" s="3" t="n">
        <v>113872998</v>
      </c>
      <c r="W5" s="3" t="n">
        <v>57687985.229999997</v>
      </c>
      <c r="X5" s="3" t="n">
        <v>90544.79</v>
      </c>
      <c r="Y5" s="3"/>
      <c r="Z5" s="3"/>
    </row>
    <row r="6">
      <c r="A6" t="str">
        <f t="shared" si="0"/>
        <v>Missile Defense</v>
      </c>
      <c r="L6" t="s">
        <v>386</v>
      </c>
      <c r="M6" s="3"/>
      <c r="N6" s="3"/>
      <c r="O6" s="3"/>
      <c r="P6" s="3"/>
      <c r="Q6" s="3"/>
      <c r="R6" s="3"/>
      <c r="S6" s="3"/>
      <c r="T6" s="3" t="n">
        <v>79948980</v>
      </c>
      <c r="U6" s="3" t="n">
        <v>164193402</v>
      </c>
      <c r="V6" s="3" t="n">
        <v>239101539</v>
      </c>
      <c r="W6" s="3" t="n">
        <v>429224933.80000001</v>
      </c>
      <c r="X6" s="3" t="n">
        <v>50819960</v>
      </c>
      <c r="Y6" s="3"/>
      <c r="Z6" s="3"/>
    </row>
    <row r="7">
      <c r="A7" t="str">
        <f t="shared" si="0"/>
        <v>Ordnance and Missiles</v>
      </c>
      <c r="L7" t="s">
        <v>387</v>
      </c>
      <c r="M7" s="3" t="n">
        <v>285893757.00999999</v>
      </c>
      <c r="N7" s="3" t="n">
        <v>446685336.89999998</v>
      </c>
      <c r="O7" s="3" t="n">
        <v>501648660.81999999</v>
      </c>
      <c r="P7" s="3" t="n">
        <v>579220498.38999999</v>
      </c>
      <c r="Q7" s="3" t="n">
        <v>946511490.71000004</v>
      </c>
      <c r="R7" s="3" t="n">
        <v>2166459171.6399999</v>
      </c>
      <c r="S7" s="3" t="n">
        <v>2807329764.1300001</v>
      </c>
      <c r="T7" s="3" t="n">
        <v>2587690747</v>
      </c>
      <c r="U7" s="3" t="n">
        <v>2167354026.9400001</v>
      </c>
      <c r="V7" s="3" t="n">
        <v>1636760006.6400001</v>
      </c>
      <c r="W7" s="3" t="n">
        <v>1547941201.6400001</v>
      </c>
      <c r="X7" s="3" t="n">
        <v>153494175.31</v>
      </c>
      <c r="Y7" s="3"/>
      <c r="Z7" s="3"/>
    </row>
    <row r="8">
      <c r="A8" t="str">
        <f t="shared" si="0"/>
        <v>Other Products</v>
      </c>
      <c r="L8" t="s">
        <v>388</v>
      </c>
      <c r="M8" s="3"/>
      <c r="N8" s="3"/>
      <c r="O8" s="3"/>
      <c r="P8" s="3"/>
      <c r="Q8" s="3" t="n">
        <v>57335</v>
      </c>
      <c r="R8" s="3" t="n">
        <v>25981140.039999999</v>
      </c>
      <c r="S8" s="3" t="n">
        <v>134059084.94</v>
      </c>
      <c r="T8" s="3" t="n">
        <v>131780525.2</v>
      </c>
      <c r="U8" s="3" t="n">
        <v>465404468.74000001</v>
      </c>
      <c r="V8" s="3" t="n">
        <v>314663002.43000001</v>
      </c>
      <c r="W8" s="3" t="n">
        <v>576789050.77999997</v>
      </c>
      <c r="X8" s="3" t="n">
        <v>27941324.289999999</v>
      </c>
      <c r="Y8" s="3"/>
      <c r="Z8" s="3"/>
    </row>
    <row r="9">
      <c r="A9" t="str">
        <f t="shared" si="0"/>
        <v>Other R&amp;D and Knowledge Based</v>
      </c>
      <c r="L9" t="s">
        <v>389</v>
      </c>
      <c r="M9" s="3" t="n">
        <v>40307917.719999999</v>
      </c>
      <c r="N9" s="3" t="n">
        <v>78194129.700000003</v>
      </c>
      <c r="O9" s="3" t="n">
        <v>192116656.86000001</v>
      </c>
      <c r="P9" s="3" t="n">
        <v>608933018.90999997</v>
      </c>
      <c r="Q9" s="3" t="n">
        <v>910794872.75999999</v>
      </c>
      <c r="R9" s="3" t="n">
        <v>1102650839.8399999</v>
      </c>
      <c r="S9" s="3" t="n">
        <v>2411777510.5799999</v>
      </c>
      <c r="T9" s="3" t="n">
        <v>11316837286.629999</v>
      </c>
      <c r="U9" s="3" t="n">
        <v>9513377624.6700001</v>
      </c>
      <c r="V9" s="3" t="n">
        <v>7241890545.6000004</v>
      </c>
      <c r="W9" s="3" t="n">
        <v>10902539385.049999</v>
      </c>
      <c r="X9" s="3" t="n">
        <v>2362204414.7399998</v>
      </c>
      <c r="Y9" s="3"/>
      <c r="Z9" s="3"/>
    </row>
    <row r="10">
      <c r="A10" t="str">
        <f t="shared" si="0"/>
        <v>Other Services</v>
      </c>
      <c r="L10" t="s">
        <v>390</v>
      </c>
      <c r="M10" s="3"/>
      <c r="N10" s="3"/>
      <c r="O10" s="3"/>
      <c r="P10" s="3"/>
      <c r="Q10" s="3"/>
      <c r="R10" s="3"/>
      <c r="S10" s="3"/>
      <c r="T10" s="3" t="n">
        <v>4655556.8499999996</v>
      </c>
      <c r="U10" s="3" t="n">
        <v>657827090.72000003</v>
      </c>
      <c r="V10" s="3" t="n">
        <v>20404883.870000001</v>
      </c>
      <c r="W10" s="3" t="n">
        <v>-359173171.51999998</v>
      </c>
      <c r="X10" s="3" t="n">
        <v>1579654</v>
      </c>
      <c r="Y10" s="3"/>
      <c r="Z10" s="3"/>
    </row>
    <row r="11">
      <c r="A11" t="str">
        <f t="shared" si="0"/>
        <v>Ships &amp; Submarines</v>
      </c>
      <c r="L11" t="s">
        <v>391</v>
      </c>
      <c r="M11" s="3"/>
      <c r="N11" s="3"/>
      <c r="O11" s="3"/>
      <c r="P11" s="3"/>
      <c r="Q11" s="3"/>
      <c r="R11" s="3"/>
      <c r="S11" s="3"/>
      <c r="T11" s="3" t="n">
        <v>16050000</v>
      </c>
      <c r="U11" s="3" t="n">
        <v>17718734.32</v>
      </c>
      <c r="V11" s="3" t="n">
        <v>23467888.649999999</v>
      </c>
      <c r="W11" s="3" t="n">
        <v>45173911.590000004</v>
      </c>
      <c r="X11" s="3" t="n">
        <v>563100.51</v>
      </c>
      <c r="Y11" s="3"/>
      <c r="Z11" s="3"/>
    </row>
    <row r="12">
      <c r="A12" t="str">
        <f t="shared" si="0"/>
        <v>Space Systems</v>
      </c>
      <c r="L12" t="s">
        <v>392</v>
      </c>
      <c r="M12" s="3"/>
      <c r="N12" s="3"/>
      <c r="O12" s="3"/>
      <c r="P12" s="3"/>
      <c r="Q12" s="3"/>
      <c r="R12" s="3" t="n">
        <v>63645648.710000001</v>
      </c>
      <c r="S12" s="3" t="n">
        <v>883296139.57000005</v>
      </c>
      <c r="T12" s="3" t="n">
        <v>726864400.04999995</v>
      </c>
      <c r="U12" s="3" t="n">
        <v>446489364.75</v>
      </c>
      <c r="V12" s="3" t="n">
        <v>175793784.13999999</v>
      </c>
      <c r="W12" s="3" t="n">
        <v>141894506.30000001</v>
      </c>
      <c r="X12" s="3" t="n">
        <v>225621152.05000001</v>
      </c>
      <c r="Y12" s="3"/>
      <c r="Z12" s="3"/>
    </row>
    <row r="13">
      <c r="A13" t="str">
        <f t="shared" si="0"/>
        <v>Grand Total</v>
      </c>
      <c r="L13" t="s">
        <v>375</v>
      </c>
      <c r="M13" s="3" t="n">
        <f t="shared" ref="M13:X13" si="1">SUM(M2:M12)</f>
        <v>340559772.73000002</v>
      </c>
      <c r="N13" s="3" t="n">
        <f t="shared" si="1"/>
        <v>523559084.59999996</v>
      </c>
      <c r="O13" s="3" t="n">
        <f t="shared" si="1"/>
        <v>694883317.68000007</v>
      </c>
      <c r="P13" s="3" t="n">
        <f t="shared" si="1"/>
        <v>1433156330.3</v>
      </c>
      <c r="Q13" s="3" t="n">
        <f t="shared" si="1"/>
        <v>2115488321.8700001</v>
      </c>
      <c r="R13" s="3" t="n">
        <f t="shared" si="1"/>
        <v>3953909229.1800003</v>
      </c>
      <c r="S13" s="3" t="n">
        <f t="shared" si="1"/>
        <v>7211416088.789999</v>
      </c>
      <c r="T13" s="3" t="n">
        <f t="shared" si="1"/>
        <v>16335140709.119999</v>
      </c>
      <c r="U13" s="3" t="n">
        <f t="shared" si="1"/>
        <v>14666746193.039999</v>
      </c>
      <c r="V13" s="3" t="n">
        <f t="shared" si="1"/>
        <v>10980637513.42</v>
      </c>
      <c r="W13" s="3" t="n">
        <f t="shared" si="1"/>
        <v>15680503397.249998</v>
      </c>
      <c r="X13" s="3" t="n">
        <f t="shared" si="1"/>
        <v>3126387369.6600003</v>
      </c>
      <c r="Y13" s="3"/>
      <c r="Z13" s="3"/>
    </row>
    <row r="14"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</row>
    <row r="15"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1" t="str">
        <f t="shared" ref="A16:A28" si="2">L16</f>
        <v>PlatformPortfolio</v>
      </c>
      <c r="B16" s="4" t="str">
        <f t="shared" ref="B16:B28" si="3">O16</f>
        <v>2015</v>
      </c>
      <c r="C16" s="4" t="str">
        <f t="shared" ref="C16:C28" si="4">U16</f>
        <v>2021</v>
      </c>
      <c r="D16" s="4" t="str">
        <f t="shared" ref="D16:D28" si="5">V16</f>
        <v>2022</v>
      </c>
      <c r="E16" s="1" t="str">
        <f t="shared" ref="E16:E28" si="6">W16</f>
        <v>2023</v>
      </c>
      <c r="F16" s="1" t="str">
        <f>U16&amp;"-"&amp;V16</f>
        <v>2021-2022</v>
      </c>
      <c r="G16" s="1" t="str">
        <f>O16&amp;"-"&amp;V16</f>
        <v>2015-2022</v>
      </c>
      <c r="H16" s="1" t="str">
        <f>W16&amp;"/"&amp;V16</f>
        <v>2023/2022</v>
      </c>
      <c r="I16" t="str">
        <f>"Share "&amp;V16</f>
        <v>Share 2022</v>
      </c>
      <c r="J16" s="1" t="str">
        <f>"Share "&amp;W16</f>
        <v>Share 2023</v>
      </c>
      <c r="K16" s="1"/>
      <c r="L16" s="1" t="s">
        <v>381</v>
      </c>
      <c r="M16" s="11" t="s">
        <v>360</v>
      </c>
      <c r="N16" s="11" t="s">
        <v>361</v>
      </c>
      <c r="O16" s="11" t="s">
        <v>362</v>
      </c>
      <c r="P16" s="11" t="s">
        <v>363</v>
      </c>
      <c r="Q16" s="11" t="s">
        <v>364</v>
      </c>
      <c r="R16" s="11" t="s">
        <v>365</v>
      </c>
      <c r="S16" s="11" t="s">
        <v>366</v>
      </c>
      <c r="T16" s="11" t="s">
        <v>367</v>
      </c>
      <c r="U16" s="11" t="s">
        <v>368</v>
      </c>
      <c r="V16" s="11" t="s">
        <v>369</v>
      </c>
      <c r="W16" s="11" t="s">
        <v>370</v>
      </c>
      <c r="X16" s="11" t="s">
        <v>376</v>
      </c>
    </row>
    <row r="17">
      <c r="A17" s="24" t="str">
        <f t="shared" si="2"/>
        <v>Aircraft</v>
      </c>
      <c r="B17" s="3" t="n">
        <f t="shared" si="3"/>
        <v>0</v>
      </c>
      <c r="C17" s="3" t="n">
        <f t="shared" si="4"/>
        <v>28745074.209072299</v>
      </c>
      <c r="D17" s="3" t="n">
        <f t="shared" si="5"/>
        <v>69975938.930000007</v>
      </c>
      <c r="E17" s="3" t="n">
        <f t="shared" si="6"/>
        <v>23124654.068654101</v>
      </c>
      <c r="F17" s="27" t="n">
        <f t="shared" ref="F17:F28" si="7">V17/U17-1</f>
        <v>1.4343627858130468</v>
      </c>
      <c r="G17" s="27" t="e">
        <f t="shared" ref="G17:G28" si="8">V17/O17-1</f>
        <v>#DIV/0!</v>
      </c>
      <c r="H17" s="27" t="n">
        <f t="shared" ref="H17:H28" si="9">W17/V17</f>
        <v>0.33046579184577579</v>
      </c>
      <c r="I17" s="27" t="n">
        <f t="shared" ref="I17:I27" si="10">V17/SUM(V$16:V$27)</f>
        <v>6.3726663269303646E-3</v>
      </c>
      <c r="J17" s="27" t="n">
        <f>W17/SUM(W16:W$27)</f>
        <v>1.5461750592938241E-3</v>
      </c>
      <c r="K17" s="25"/>
      <c r="L17" s="25" t="s">
        <v>382</v>
      </c>
      <c r="M17" s="3" t="n">
        <v>14840027.490211099</v>
      </c>
      <c r="N17" s="3" t="n">
        <v>-2980078.8566866298</v>
      </c>
      <c r="O17" s="3"/>
      <c r="P17" s="3"/>
      <c r="Q17" s="3" t="n">
        <v>4785924.3643359197</v>
      </c>
      <c r="R17" s="3" t="n">
        <v>17302232.738785598</v>
      </c>
      <c r="S17" s="3" t="n">
        <v>156735481.117419</v>
      </c>
      <c r="T17" s="3" t="n">
        <v>504057656.45923299</v>
      </c>
      <c r="U17" s="3" t="n">
        <v>28745074.209072299</v>
      </c>
      <c r="V17" s="3" t="n">
        <v>69975938.930000007</v>
      </c>
      <c r="W17" s="3" t="n">
        <v>23124654.068654101</v>
      </c>
      <c r="X17" s="3" t="n">
        <v>39289088.642660901</v>
      </c>
      <c r="Y17" s="3"/>
      <c r="Z17" s="3"/>
    </row>
    <row r="18">
      <c r="A18" s="24" t="str">
        <f t="shared" si="2"/>
        <v>Electronics, Comms, &amp; Sensors</v>
      </c>
      <c r="B18" s="3" t="n">
        <f t="shared" si="3"/>
        <v>1340982.3799904999</v>
      </c>
      <c r="C18" s="3" t="n">
        <f t="shared" si="4"/>
        <v>1089393350.5576701</v>
      </c>
      <c r="D18" s="3" t="n">
        <f t="shared" si="5"/>
        <v>1090495121.9000001</v>
      </c>
      <c r="E18" s="3" t="n">
        <f t="shared" si="6"/>
        <v>2150549822.7795401</v>
      </c>
      <c r="F18" s="27" t="n">
        <f t="shared" si="7"/>
        <v>1.0113622795346888E-3</v>
      </c>
      <c r="G18" s="27" t="n">
        <f t="shared" si="8"/>
        <v>812.20615257280679</v>
      </c>
      <c r="H18" s="27" t="n">
        <f t="shared" si="9"/>
        <v>1.9720856880428563</v>
      </c>
      <c r="I18" s="27" t="n">
        <f t="shared" si="10"/>
        <v>9.93107295061193E-2</v>
      </c>
      <c r="J18" s="27" t="n">
        <f>W18/SUM(W16:W$27)</f>
        <v>0.14379140504669208</v>
      </c>
      <c r="K18" s="25"/>
      <c r="L18" s="25" t="s">
        <v>383</v>
      </c>
      <c r="M18" s="3" t="n">
        <v>2916186.59538431</v>
      </c>
      <c r="N18" s="3" t="n">
        <v>1378193.44922573</v>
      </c>
      <c r="O18" s="3" t="n">
        <v>1340982.3799904999</v>
      </c>
      <c r="P18" s="3" t="n">
        <v>2535968.0157499402</v>
      </c>
      <c r="Q18" s="3" t="n">
        <v>95336542.9405604</v>
      </c>
      <c r="R18" s="3" t="n">
        <v>308256637.37856698</v>
      </c>
      <c r="S18" s="3" t="n">
        <v>824098927.31081104</v>
      </c>
      <c r="T18" s="3" t="n">
        <v>941506026.98836195</v>
      </c>
      <c r="U18" s="3" t="n">
        <v>1089393350.5576701</v>
      </c>
      <c r="V18" s="3" t="n">
        <v>1090495121.9000001</v>
      </c>
      <c r="W18" s="3" t="n">
        <v>2150549822.7795401</v>
      </c>
      <c r="X18" s="3" t="n">
        <v>245425245.05507499</v>
      </c>
      <c r="Y18" s="3"/>
      <c r="Z18" s="3"/>
    </row>
    <row r="19">
      <c r="A19" s="24" t="str">
        <f t="shared" si="2"/>
        <v>Facilities and Construction</v>
      </c>
      <c r="B19" s="3" t="n">
        <f t="shared" si="3"/>
        <v>0</v>
      </c>
      <c r="C19" s="3" t="n">
        <f t="shared" si="4"/>
        <v>16275214.688997</v>
      </c>
      <c r="D19" s="3" t="n">
        <f t="shared" si="5"/>
        <v>54211804.259999998</v>
      </c>
      <c r="E19" s="3" t="n">
        <f t="shared" si="6"/>
        <v>56712065.5015238</v>
      </c>
      <c r="F19" s="27" t="n">
        <f t="shared" si="7"/>
        <v>2.3309424972839441</v>
      </c>
      <c r="G19" s="27" t="e">
        <f t="shared" si="8"/>
        <v>#DIV/0!</v>
      </c>
      <c r="H19" s="27" t="n">
        <f t="shared" si="9"/>
        <v>1.0461202366468481</v>
      </c>
      <c r="I19" s="27" t="n">
        <f t="shared" si="10"/>
        <v>4.9370361414576317E-3</v>
      </c>
      <c r="J19" s="27" t="n">
        <f>W19/SUM(W16:W$27)</f>
        <v>3.7919175343839998E-3</v>
      </c>
      <c r="K19" s="25"/>
      <c r="L19" s="25" t="s">
        <v>384</v>
      </c>
      <c r="M19" s="3"/>
      <c r="N19" s="3"/>
      <c r="O19" s="3"/>
      <c r="P19" s="3"/>
      <c r="Q19" s="3"/>
      <c r="R19" s="3" t="n">
        <v>43479.422193558603</v>
      </c>
      <c r="S19" s="3" t="n">
        <v>3640160.38961783</v>
      </c>
      <c r="T19" s="3" t="n">
        <v>6505068.5874529202</v>
      </c>
      <c r="U19" s="3" t="n">
        <v>16275214.688997</v>
      </c>
      <c r="V19" s="3" t="n">
        <v>54211804.259999998</v>
      </c>
      <c r="W19" s="3" t="n">
        <v>56712065.5015238</v>
      </c>
      <c r="X19" s="3" t="n">
        <v>-1385303.4432854999</v>
      </c>
      <c r="Y19" s="3"/>
      <c r="Z19" s="3"/>
    </row>
    <row r="20">
      <c r="A20" s="24" t="str">
        <f t="shared" si="2"/>
        <v>Land Vehicles</v>
      </c>
      <c r="B20" s="3" t="n">
        <f t="shared" si="3"/>
        <v>0</v>
      </c>
      <c r="C20" s="3" t="n">
        <f t="shared" si="4"/>
        <v>185495165.47490701</v>
      </c>
      <c r="D20" s="3" t="n">
        <f t="shared" si="5"/>
        <v>113872998</v>
      </c>
      <c r="E20" s="3" t="n">
        <f t="shared" si="6"/>
        <v>55022706.825262599</v>
      </c>
      <c r="F20" s="27" t="n">
        <f t="shared" si="7"/>
        <v>-0.38611339164306013</v>
      </c>
      <c r="G20" s="27" t="e">
        <f t="shared" si="8"/>
        <v>#DIV/0!</v>
      </c>
      <c r="H20" s="27" t="n">
        <f t="shared" si="9"/>
        <v>0.48319362615940437</v>
      </c>
      <c r="I20" s="27" t="n">
        <f t="shared" si="10"/>
        <v>1.0370344878503636E-2</v>
      </c>
      <c r="J20" s="27" t="n">
        <f>W20/SUM(W16:W$27)</f>
        <v>3.6789625797420027E-3</v>
      </c>
      <c r="K20" s="25"/>
      <c r="L20" s="25" t="s">
        <v>385</v>
      </c>
      <c r="M20" s="3"/>
      <c r="N20" s="3"/>
      <c r="O20" s="3"/>
      <c r="P20" s="3" t="n">
        <v>288916934.47827601</v>
      </c>
      <c r="Q20" s="3" t="n">
        <v>201553948.85263601</v>
      </c>
      <c r="R20" s="3" t="n">
        <v>354031890.30399901</v>
      </c>
      <c r="S20" s="3" t="n">
        <v>107449173.23130301</v>
      </c>
      <c r="T20" s="3" t="n">
        <v>174071962.931743</v>
      </c>
      <c r="U20" s="3" t="n">
        <v>185495165.47490701</v>
      </c>
      <c r="V20" s="3" t="n">
        <v>113872998</v>
      </c>
      <c r="W20" s="3" t="n">
        <v>55022706.825262599</v>
      </c>
      <c r="X20" s="3" t="n">
        <v>84367.779564912198</v>
      </c>
      <c r="Y20" s="3"/>
      <c r="Z20" s="3"/>
    </row>
    <row r="21">
      <c r="A21" s="24" t="str">
        <f t="shared" si="2"/>
        <v>Missile Defense</v>
      </c>
      <c r="B21" s="3" t="n">
        <f t="shared" si="3"/>
        <v>0</v>
      </c>
      <c r="C21" s="3" t="n">
        <f t="shared" si="4"/>
        <v>175569967.92701799</v>
      </c>
      <c r="D21" s="3" t="n">
        <f t="shared" si="5"/>
        <v>239101539</v>
      </c>
      <c r="E21" s="3" t="n">
        <f t="shared" si="6"/>
        <v>409394046.27167201</v>
      </c>
      <c r="F21" s="27" t="n">
        <f t="shared" si="7"/>
        <v>0.36185898888693324</v>
      </c>
      <c r="G21" s="27" t="e">
        <f t="shared" si="8"/>
        <v>#DIV/0!</v>
      </c>
      <c r="H21" s="27" t="n">
        <f t="shared" si="9"/>
        <v>1.7122183654019558</v>
      </c>
      <c r="I21" s="27" t="n">
        <f t="shared" si="10"/>
        <v>2.1774832172338058E-2</v>
      </c>
      <c r="J21" s="27" t="n">
        <f>W21/SUM(W16:W$27)</f>
        <v>2.7373160346068803E-2</v>
      </c>
      <c r="K21" s="25"/>
      <c r="L21" s="25" t="s">
        <v>386</v>
      </c>
      <c r="M21" s="3"/>
      <c r="N21" s="3"/>
      <c r="O21" s="3"/>
      <c r="P21" s="3"/>
      <c r="Q21" s="3"/>
      <c r="R21" s="3"/>
      <c r="S21" s="3"/>
      <c r="T21" s="3" t="n">
        <v>88362077.030843899</v>
      </c>
      <c r="U21" s="3" t="n">
        <v>175569967.92701799</v>
      </c>
      <c r="V21" s="3" t="n">
        <v>239101539</v>
      </c>
      <c r="W21" s="3" t="n">
        <v>409394046.27167201</v>
      </c>
      <c r="X21" s="3" t="n">
        <v>47352997.149561599</v>
      </c>
      <c r="Y21" s="3"/>
      <c r="Z21" s="3"/>
    </row>
    <row r="22">
      <c r="A22" s="24" t="str">
        <f t="shared" si="2"/>
        <v>Ordnance and Missiles</v>
      </c>
      <c r="B22" s="3" t="n">
        <f t="shared" si="3"/>
        <v>601701265.74727094</v>
      </c>
      <c r="C22" s="3" t="n">
        <f t="shared" si="4"/>
        <v>2317524774.8161602</v>
      </c>
      <c r="D22" s="3" t="n">
        <f t="shared" si="5"/>
        <v>1636760006.6400001</v>
      </c>
      <c r="E22" s="3" t="n">
        <f t="shared" si="6"/>
        <v>1476423809.5853901</v>
      </c>
      <c r="F22" s="27" t="n">
        <f t="shared" si="7"/>
        <v>-0.29374649003705355</v>
      </c>
      <c r="G22" s="27" t="n">
        <f t="shared" si="8"/>
        <v>1.7202203149884663</v>
      </c>
      <c r="H22" s="27" t="n">
        <f t="shared" si="9"/>
        <v>0.90204049683267007</v>
      </c>
      <c r="I22" s="27" t="n">
        <f t="shared" si="10"/>
        <v>0.14905874131985797</v>
      </c>
      <c r="J22" s="27" t="n">
        <f>W22/SUM(W16:W$27)</f>
        <v>9.8717570630511398E-2</v>
      </c>
      <c r="K22" s="25"/>
      <c r="L22" s="25" t="s">
        <v>387</v>
      </c>
      <c r="M22" s="3" t="n">
        <v>353555934.442343</v>
      </c>
      <c r="N22" s="3" t="n">
        <v>541917962.30701602</v>
      </c>
      <c r="O22" s="3" t="n">
        <v>601701265.74727094</v>
      </c>
      <c r="P22" s="3" t="n">
        <v>689034927.28388298</v>
      </c>
      <c r="Q22" s="3" t="n">
        <v>1106210599.3926499</v>
      </c>
      <c r="R22" s="3" t="n">
        <v>2473904637.7992101</v>
      </c>
      <c r="S22" s="3" t="n">
        <v>3144139427.7719102</v>
      </c>
      <c r="T22" s="3" t="n">
        <v>2859995576.1588998</v>
      </c>
      <c r="U22" s="3" t="n">
        <v>2317524774.8161602</v>
      </c>
      <c r="V22" s="3" t="n">
        <v>1636760006.6400001</v>
      </c>
      <c r="W22" s="3" t="n">
        <v>1476423809.5853901</v>
      </c>
      <c r="X22" s="3" t="n">
        <v>143022726.62018499</v>
      </c>
      <c r="Y22" s="3"/>
      <c r="Z22" s="3"/>
    </row>
    <row r="23">
      <c r="A23" s="24" t="str">
        <f t="shared" si="2"/>
        <v>Other Products</v>
      </c>
      <c r="B23" s="3" t="n">
        <f t="shared" si="3"/>
        <v>0</v>
      </c>
      <c r="C23" s="3" t="n">
        <f t="shared" si="4"/>
        <v>497651225.04601401</v>
      </c>
      <c r="D23" s="3" t="n">
        <f t="shared" si="5"/>
        <v>314663002.43000001</v>
      </c>
      <c r="E23" s="3" t="n">
        <f t="shared" si="6"/>
        <v>550140461.90999997</v>
      </c>
      <c r="F23" s="27" t="n">
        <f t="shared" si="7"/>
        <v>-0.36770375195820015</v>
      </c>
      <c r="G23" s="27" t="e">
        <f t="shared" si="8"/>
        <v>#DIV/0!</v>
      </c>
      <c r="H23" s="27" t="n">
        <f t="shared" si="9"/>
        <v>1.7483480983195168</v>
      </c>
      <c r="I23" s="27" t="n">
        <f t="shared" si="10"/>
        <v>2.865616882857978E-2</v>
      </c>
      <c r="J23" s="27" t="n">
        <f>W23/SUM(W16:W$27)</f>
        <v>3.6783835070062665E-2</v>
      </c>
      <c r="K23" s="25"/>
      <c r="L23" s="25" t="s">
        <v>388</v>
      </c>
      <c r="M23" s="3"/>
      <c r="N23" s="3"/>
      <c r="O23" s="3"/>
      <c r="P23" s="3"/>
      <c r="Q23" s="3" t="n">
        <v>67008.784720195399</v>
      </c>
      <c r="R23" s="3" t="n">
        <v>29668162.5398973</v>
      </c>
      <c r="S23" s="3" t="n">
        <v>150142836.79690999</v>
      </c>
      <c r="T23" s="3" t="n">
        <v>145647898.433319</v>
      </c>
      <c r="U23" s="3" t="n">
        <v>497651225.04601401</v>
      </c>
      <c r="V23" s="3" t="n">
        <v>314663002.43000001</v>
      </c>
      <c r="W23" s="3" t="n">
        <v>550140461.90999997</v>
      </c>
      <c r="X23" s="3" t="n">
        <v>26035153.3031381</v>
      </c>
      <c r="Y23" s="3"/>
      <c r="Z23" s="3"/>
    </row>
    <row r="24">
      <c r="A24" s="24" t="str">
        <f t="shared" si="2"/>
        <v>Other R&amp;D and Knowledge Based</v>
      </c>
      <c r="B24" s="3" t="n">
        <f t="shared" si="3"/>
        <v>230433856.66542101</v>
      </c>
      <c r="C24" s="3" t="n">
        <f t="shared" si="4"/>
        <v>10172536679.889999</v>
      </c>
      <c r="D24" s="3" t="n">
        <f t="shared" si="5"/>
        <v>7241890545.6000004</v>
      </c>
      <c r="E24" s="3" t="n">
        <f t="shared" si="6"/>
        <v>10398824397.190399</v>
      </c>
      <c r="F24" s="27" t="n">
        <f t="shared" si="7"/>
        <v>-0.28809393630239433</v>
      </c>
      <c r="G24" s="27" t="n">
        <f t="shared" si="8"/>
        <v>30.427198461183075</v>
      </c>
      <c r="H24" s="27" t="n">
        <f t="shared" si="9"/>
        <v>1.4359267558260014</v>
      </c>
      <c r="I24" s="27" t="n">
        <f t="shared" si="10"/>
        <v>0.65951458071075697</v>
      </c>
      <c r="J24" s="27" t="n">
        <f>W24/SUM(W16:W$27)</f>
        <v>0.69529268983558568</v>
      </c>
      <c r="K24" s="25"/>
      <c r="L24" s="25" t="s">
        <v>389</v>
      </c>
      <c r="M24" s="3" t="n">
        <v>49847550.586497098</v>
      </c>
      <c r="N24" s="3" t="n">
        <v>94864997.641238898</v>
      </c>
      <c r="O24" s="3" t="n">
        <v>230433856.66542101</v>
      </c>
      <c r="P24" s="3" t="n">
        <v>724380645.31842399</v>
      </c>
      <c r="Q24" s="3" t="n">
        <v>1064467734.42108</v>
      </c>
      <c r="R24" s="3" t="n">
        <v>1259129672.1684301</v>
      </c>
      <c r="S24" s="3" t="n">
        <v>2701130753.82797</v>
      </c>
      <c r="T24" s="3" t="n">
        <v>12507717397.604401</v>
      </c>
      <c r="U24" s="3" t="n">
        <v>10172536679.889999</v>
      </c>
      <c r="V24" s="3" t="n">
        <v>7241890545.6000004</v>
      </c>
      <c r="W24" s="3" t="n">
        <v>10398824397.190399</v>
      </c>
      <c r="X24" s="3" t="n">
        <v>2201053659.1895199</v>
      </c>
      <c r="Y24" s="3"/>
      <c r="Z24" s="3"/>
    </row>
    <row r="25">
      <c r="A25" s="24" t="str">
        <f t="shared" si="2"/>
        <v>Other Services</v>
      </c>
      <c r="B25" s="3" t="n">
        <f t="shared" si="3"/>
        <v>0</v>
      </c>
      <c r="C25" s="3" t="n">
        <f t="shared" si="4"/>
        <v>703406347.71203494</v>
      </c>
      <c r="D25" s="3" t="n">
        <f t="shared" si="5"/>
        <v>20404883.870000001</v>
      </c>
      <c r="E25" s="3" t="n">
        <f t="shared" si="6"/>
        <v>-342578788.93242002</v>
      </c>
      <c r="F25" s="27" t="n">
        <f t="shared" si="7"/>
        <v>-0.97099132821821865</v>
      </c>
      <c r="G25" s="27" t="e">
        <f t="shared" si="8"/>
        <v>#DIV/0!</v>
      </c>
      <c r="H25" s="27" t="n">
        <f t="shared" si="9"/>
        <v>-16.789058497710528</v>
      </c>
      <c r="I25" s="27" t="n">
        <f t="shared" si="10"/>
        <v>1.858260401098037E-3</v>
      </c>
      <c r="J25" s="27" t="n">
        <f>W25/SUM(W16:W$27)</f>
        <v>-2.2905716890631943E-2</v>
      </c>
      <c r="K25" s="25"/>
      <c r="L25" s="25" t="s">
        <v>390</v>
      </c>
      <c r="M25" s="3"/>
      <c r="N25" s="3"/>
      <c r="O25" s="3"/>
      <c r="P25" s="3"/>
      <c r="Q25" s="3"/>
      <c r="R25" s="3"/>
      <c r="S25" s="3"/>
      <c r="T25" s="3" t="n">
        <v>5145464.9327755403</v>
      </c>
      <c r="U25" s="3" t="n">
        <v>703406347.71203494</v>
      </c>
      <c r="V25" s="3" t="n">
        <v>20404883.870000001</v>
      </c>
      <c r="W25" s="3" t="n">
        <v>-342578788.93242002</v>
      </c>
      <c r="X25" s="3" t="n">
        <v>1471889.22146522</v>
      </c>
      <c r="Y25" s="3"/>
      <c r="Z25" s="3"/>
    </row>
    <row r="26">
      <c r="A26" s="24" t="str">
        <f t="shared" si="2"/>
        <v>Ships &amp; Submarines</v>
      </c>
      <c r="B26" s="3" t="n">
        <f t="shared" si="3"/>
        <v>0</v>
      </c>
      <c r="C26" s="3" t="n">
        <f t="shared" si="4"/>
        <v>18946422.806135401</v>
      </c>
      <c r="D26" s="3" t="n">
        <f t="shared" si="5"/>
        <v>23467888.649999999</v>
      </c>
      <c r="E26" s="3" t="n">
        <f t="shared" si="6"/>
        <v>43086803.667296402</v>
      </c>
      <c r="F26" s="27" t="n">
        <f t="shared" si="7"/>
        <v>0.23864482969315004</v>
      </c>
      <c r="G26" s="27" t="e">
        <f t="shared" si="8"/>
        <v>#DIV/0!</v>
      </c>
      <c r="H26" s="27" t="n">
        <f t="shared" si="9"/>
        <v>1.8359897777722072</v>
      </c>
      <c r="I26" s="27" t="n">
        <f t="shared" si="10"/>
        <v>2.1372063890934098E-3</v>
      </c>
      <c r="J26" s="27" t="n">
        <f>W26/SUM(W16:W$27)</f>
        <v>2.8808967700566673E-3</v>
      </c>
      <c r="K26" s="25"/>
      <c r="L26" s="25" t="s">
        <v>391</v>
      </c>
      <c r="M26" s="3"/>
      <c r="N26" s="3"/>
      <c r="O26" s="3"/>
      <c r="P26" s="3"/>
      <c r="Q26" s="3"/>
      <c r="R26" s="3"/>
      <c r="S26" s="3"/>
      <c r="T26" s="3" t="n">
        <v>17738954.722687501</v>
      </c>
      <c r="U26" s="3" t="n">
        <v>18946422.806135401</v>
      </c>
      <c r="V26" s="3" t="n">
        <v>23467888.649999999</v>
      </c>
      <c r="W26" s="3" t="n">
        <v>43086803.667296402</v>
      </c>
      <c r="X26" s="3" t="n">
        <v>524685.51421423198</v>
      </c>
      <c r="Y26" s="3"/>
      <c r="Z26" s="3"/>
    </row>
    <row r="27">
      <c r="A27" s="24" t="str">
        <f t="shared" si="2"/>
        <v>Space Systems</v>
      </c>
      <c r="B27" s="3" t="n">
        <f t="shared" si="3"/>
        <v>0</v>
      </c>
      <c r="C27" s="3" t="n">
        <f t="shared" si="4"/>
        <v>477425538.99280399</v>
      </c>
      <c r="D27" s="3" t="n">
        <f t="shared" si="5"/>
        <v>175793784.13999999</v>
      </c>
      <c r="E27" s="3" t="n">
        <f t="shared" si="6"/>
        <v>135338750.159715</v>
      </c>
      <c r="F27" s="27" t="n">
        <f t="shared" si="7"/>
        <v>-0.63178805953518613</v>
      </c>
      <c r="G27" s="27" t="e">
        <f t="shared" si="8"/>
        <v>#DIV/0!</v>
      </c>
      <c r="H27" s="27" t="n">
        <f t="shared" si="9"/>
        <v>0.76987221602746148</v>
      </c>
      <c r="I27" s="27" t="n">
        <f t="shared" si="10"/>
        <v>1.6009433325264895E-2</v>
      </c>
      <c r="J27" s="27" t="n">
        <f>W27/SUM(W16:W$27)</f>
        <v>9.0491040182348794E-3</v>
      </c>
      <c r="K27" s="25"/>
      <c r="L27" s="25" t="s">
        <v>392</v>
      </c>
      <c r="M27" s="3"/>
      <c r="N27" s="3"/>
      <c r="O27" s="3"/>
      <c r="P27" s="3"/>
      <c r="Q27" s="3"/>
      <c r="R27" s="3" t="n">
        <v>72677698.0524479</v>
      </c>
      <c r="S27" s="3" t="n">
        <v>989269680.50061595</v>
      </c>
      <c r="T27" s="3" t="n">
        <v>803352939.68973994</v>
      </c>
      <c r="U27" s="3" t="n">
        <v>477425538.99280399</v>
      </c>
      <c r="V27" s="3" t="n">
        <v>175793784.13999999</v>
      </c>
      <c r="W27" s="3" t="n">
        <v>135338750.159715</v>
      </c>
      <c r="X27" s="3" t="n">
        <v>210229165.27097699</v>
      </c>
      <c r="Y27" s="3"/>
      <c r="Z27" s="3"/>
    </row>
    <row r="28">
      <c r="A28" s="24" t="str">
        <f t="shared" si="2"/>
        <v>Grand Total</v>
      </c>
      <c r="B28" s="3" t="n">
        <f t="shared" si="3"/>
        <v>833476104.79268241</v>
      </c>
      <c r="C28" s="3" t="n">
        <f t="shared" si="4"/>
        <v>15682969762.12081</v>
      </c>
      <c r="D28" s="3" t="n">
        <f t="shared" si="5"/>
        <v>10980637513.42</v>
      </c>
      <c r="E28" s="3" t="n">
        <f t="shared" si="6"/>
        <v>14956038729.027033</v>
      </c>
      <c r="F28" s="27" t="n">
        <f t="shared" si="7"/>
        <v>-0.2998368497820092</v>
      </c>
      <c r="G28" s="27" t="n">
        <f t="shared" si="8"/>
        <v>12.174507883643896</v>
      </c>
      <c r="H28" s="27" t="n">
        <f t="shared" si="9"/>
        <v>1.3620373781347841</v>
      </c>
      <c r="I28" s="27" t="n">
        <f>SUM(I$16:I$27)</f>
        <v>1</v>
      </c>
      <c r="J28" s="27" t="n">
        <f>SUM(J$16:J$27)</f>
        <v>1</v>
      </c>
      <c r="K28" s="25"/>
      <c r="L28" s="25" t="s">
        <v>375</v>
      </c>
      <c r="M28" s="3" t="n">
        <f t="shared" ref="M28:X28" si="11">SUM(M17:M27)</f>
        <v>421159699.11443555</v>
      </c>
      <c r="N28" s="3" t="n">
        <f t="shared" si="11"/>
        <v>635181074.54079401</v>
      </c>
      <c r="O28" s="3" t="n">
        <f t="shared" si="11"/>
        <v>833476104.79268241</v>
      </c>
      <c r="P28" s="3" t="n">
        <f t="shared" si="11"/>
        <v>1704868475.096333</v>
      </c>
      <c r="Q28" s="3" t="n">
        <f t="shared" si="11"/>
        <v>2472421758.7559824</v>
      </c>
      <c r="R28" s="3" t="n">
        <f t="shared" si="11"/>
        <v>4515014410.4035311</v>
      </c>
      <c r="S28" s="3" t="n">
        <f t="shared" si="11"/>
        <v>8076606440.946558</v>
      </c>
      <c r="T28" s="3" t="n">
        <f t="shared" si="11"/>
        <v>18054101023.539455</v>
      </c>
      <c r="U28" s="3" t="n">
        <f t="shared" si="11"/>
        <v>15682969762.12081</v>
      </c>
      <c r="V28" s="3" t="n">
        <f t="shared" si="11"/>
        <v>10980637513.42</v>
      </c>
      <c r="W28" s="3" t="n">
        <f t="shared" si="11"/>
        <v>14956038729.027033</v>
      </c>
      <c r="X28" s="3" t="n">
        <f t="shared" si="11"/>
        <v>2913103674.3030758</v>
      </c>
      <c r="Y28" s="3"/>
      <c r="Z28" s="3"/>
    </row>
    <row r="29">
      <c r="M29" s="21" t="s">
        <v>40</v>
      </c>
      <c r="N29" s="21" t="b">
        <f>N28=SUM(N17:N27)</f>
        <v>1</v>
      </c>
      <c r="O29" s="21"/>
      <c r="P29" s="21" t="b">
        <f t="shared" ref="P29:X29" si="12">P28=SUM(P17:P27)</f>
        <v>1</v>
      </c>
      <c r="Q29" s="21" t="b">
        <f t="shared" si="12"/>
        <v>1</v>
      </c>
      <c r="R29" s="21" t="b">
        <f t="shared" si="12"/>
        <v>1</v>
      </c>
      <c r="S29" s="21" t="b">
        <f t="shared" si="12"/>
        <v>1</v>
      </c>
      <c r="T29" s="21" t="b">
        <f t="shared" si="12"/>
        <v>1</v>
      </c>
      <c r="U29" s="21" t="b">
        <f t="shared" si="12"/>
        <v>1</v>
      </c>
      <c r="V29" s="21" t="b">
        <f t="shared" si="12"/>
        <v>1</v>
      </c>
      <c r="W29" s="21" t="b">
        <f t="shared" si="12"/>
        <v>1</v>
      </c>
      <c r="X29" s="21" t="b">
        <f t="shared" si="12"/>
        <v>1</v>
      </c>
    </row>
    <row r="30">
      <c r="M30" s="21"/>
      <c r="U30" s="10"/>
      <c r="V30" s="10"/>
      <c r="W30" s="10"/>
      <c r="X30" s="10"/>
    </row>
    <row r="31">
      <c r="M31" s="21"/>
      <c r="U31" s="10"/>
      <c r="V31" s="10"/>
      <c r="W31" s="10"/>
      <c r="X31" s="10"/>
    </row>
    <row r="32">
      <c r="M32" s="34" t="n">
        <f t="shared" ref="M32:M42" si="13">M17</f>
        <v>14840027.490211099</v>
      </c>
      <c r="N32" s="26" t="n">
        <f t="shared" ref="N32:N42" si="14">N17/N$28</f>
        <v>-4.6916996997133243E-3</v>
      </c>
      <c r="O32" s="26"/>
      <c r="P32" s="26" t="n">
        <f t="shared" ref="P32:X32" si="15">P17/P$28</f>
        <v>0</v>
      </c>
      <c r="Q32" s="26" t="n">
        <f t="shared" si="15"/>
        <v>1.9357232832087651E-3</v>
      </c>
      <c r="R32" s="26" t="n">
        <f t="shared" si="15"/>
        <v>3.8321544885698837E-3</v>
      </c>
      <c r="S32" s="26" t="n">
        <f t="shared" si="15"/>
        <v>1.9406106050036776E-2</v>
      </c>
      <c r="T32" s="26" t="n">
        <f t="shared" si="15"/>
        <v>2.7919288576153868E-2</v>
      </c>
      <c r="U32" s="26" t="n">
        <f t="shared" si="15"/>
        <v>1.8328846286817747E-3</v>
      </c>
      <c r="V32" s="26" t="n">
        <f t="shared" si="15"/>
        <v>6.3726663269303646E-3</v>
      </c>
      <c r="W32" s="26" t="n">
        <f t="shared" si="15"/>
        <v>1.5461750592938241E-3</v>
      </c>
      <c r="X32" s="26" t="n">
        <f t="shared" si="15"/>
        <v>1.348702038627593E-2</v>
      </c>
    </row>
    <row r="33">
      <c r="M33" s="34" t="n">
        <f t="shared" si="13"/>
        <v>2916186.59538431</v>
      </c>
      <c r="N33" s="26" t="n">
        <f t="shared" si="14"/>
        <v>2.169764661552769E-3</v>
      </c>
      <c r="O33" s="26"/>
      <c r="P33" s="26" t="n">
        <f t="shared" ref="P33:X33" si="16">P18/P$28</f>
        <v>1.48748601595595E-3</v>
      </c>
      <c r="Q33" s="26" t="n">
        <f t="shared" si="16"/>
        <v>3.8559983790358528E-2</v>
      </c>
      <c r="R33" s="26" t="n">
        <f t="shared" si="16"/>
        <v>6.8273677414689898E-2</v>
      </c>
      <c r="S33" s="26" t="n">
        <f t="shared" si="16"/>
        <v>0.1020352958060228</v>
      </c>
      <c r="T33" s="26" t="n">
        <f t="shared" si="16"/>
        <v>5.2149150254604169E-2</v>
      </c>
      <c r="U33" s="26" t="n">
        <f t="shared" si="16"/>
        <v>6.9463460497697943E-2</v>
      </c>
      <c r="V33" s="26" t="n">
        <f t="shared" si="16"/>
        <v>9.93107295061193E-2</v>
      </c>
      <c r="W33" s="26" t="n">
        <f t="shared" si="16"/>
        <v>0.14379140504669208</v>
      </c>
      <c r="X33" s="26" t="n">
        <f t="shared" si="16"/>
        <v>8.4248716315868832E-2</v>
      </c>
    </row>
    <row r="34">
      <c r="M34" s="34" t="n">
        <f t="shared" si="13"/>
        <v>0</v>
      </c>
      <c r="N34" s="26" t="n">
        <f t="shared" si="14"/>
        <v>0</v>
      </c>
      <c r="O34" s="26"/>
      <c r="P34" s="26" t="n">
        <f t="shared" ref="P34:X34" si="17">P19/P$28</f>
        <v>0</v>
      </c>
      <c r="Q34" s="26" t="n">
        <f t="shared" si="17"/>
        <v>0</v>
      </c>
      <c r="R34" s="26" t="n">
        <f t="shared" si="17"/>
        <v>9.6299631056266363E-6</v>
      </c>
      <c r="S34" s="26" t="n">
        <f t="shared" si="17"/>
        <v>4.5070419318230545E-4</v>
      </c>
      <c r="T34" s="26" t="n">
        <f t="shared" si="17"/>
        <v>3.603097478501657E-4</v>
      </c>
      <c r="U34" s="26" t="n">
        <f t="shared" si="17"/>
        <v>1.0377635700291054E-3</v>
      </c>
      <c r="V34" s="26" t="n">
        <f t="shared" si="17"/>
        <v>4.9370361414576317E-3</v>
      </c>
      <c r="W34" s="26" t="n">
        <f t="shared" si="17"/>
        <v>3.7919175343839998E-3</v>
      </c>
      <c r="X34" s="26" t="n">
        <f t="shared" si="17"/>
        <v>-4.7554210154120819E-4</v>
      </c>
    </row>
    <row r="35">
      <c r="M35" s="34" t="n">
        <f t="shared" si="13"/>
        <v>0</v>
      </c>
      <c r="N35" s="26" t="n">
        <f t="shared" si="14"/>
        <v>0</v>
      </c>
      <c r="O35" s="26"/>
      <c r="P35" s="26" t="n">
        <f t="shared" ref="P35:X35" si="18">P20/P$28</f>
        <v>0.16946582020759746</v>
      </c>
      <c r="Q35" s="26" t="n">
        <f t="shared" si="18"/>
        <v>8.1520860322006464E-2</v>
      </c>
      <c r="R35" s="26" t="n">
        <f t="shared" si="18"/>
        <v>7.8412128539000009E-2</v>
      </c>
      <c r="S35" s="26" t="n">
        <f t="shared" si="18"/>
        <v>1.3303752512510716E-2</v>
      </c>
      <c r="T35" s="26" t="n">
        <f t="shared" si="18"/>
        <v>9.6416854378283904E-3</v>
      </c>
      <c r="U35" s="26" t="n">
        <f t="shared" si="18"/>
        <v>1.1827808654132257E-2</v>
      </c>
      <c r="V35" s="26" t="n">
        <f t="shared" si="18"/>
        <v>1.0370344878503636E-2</v>
      </c>
      <c r="W35" s="26" t="n">
        <f t="shared" si="18"/>
        <v>3.6789625797420027E-3</v>
      </c>
      <c r="X35" s="26" t="n">
        <f t="shared" si="18"/>
        <v>2.8961475112998219E-5</v>
      </c>
    </row>
    <row r="36">
      <c r="M36" s="34" t="n">
        <f t="shared" si="13"/>
        <v>0</v>
      </c>
      <c r="N36" s="26" t="n">
        <f t="shared" si="14"/>
        <v>0</v>
      </c>
      <c r="O36" s="26"/>
      <c r="P36" s="26" t="n">
        <f t="shared" ref="P36:X36" si="19">P21/P$28</f>
        <v>0</v>
      </c>
      <c r="Q36" s="26" t="n">
        <f t="shared" si="19"/>
        <v>0</v>
      </c>
      <c r="R36" s="26" t="n">
        <f t="shared" si="19"/>
        <v>0</v>
      </c>
      <c r="S36" s="26" t="n">
        <f t="shared" si="19"/>
        <v>0</v>
      </c>
      <c r="T36" s="26" t="n">
        <f t="shared" si="19"/>
        <v>4.8942939288771498E-3</v>
      </c>
      <c r="U36" s="26" t="n">
        <f t="shared" si="19"/>
        <v>1.1194943980002653E-2</v>
      </c>
      <c r="V36" s="26" t="n">
        <f t="shared" si="19"/>
        <v>2.1774832172338058E-2</v>
      </c>
      <c r="W36" s="26" t="n">
        <f t="shared" si="19"/>
        <v>2.7373160346068803E-2</v>
      </c>
      <c r="X36" s="26" t="n">
        <f t="shared" si="19"/>
        <v>1.6255170582245144E-2</v>
      </c>
    </row>
    <row r="37">
      <c r="M37" s="34" t="n">
        <f t="shared" si="13"/>
        <v>353555934.442343</v>
      </c>
      <c r="N37" s="26" t="n">
        <f t="shared" si="14"/>
        <v>0.85317082644314801</v>
      </c>
      <c r="O37" s="26"/>
      <c r="P37" s="26" t="n">
        <f t="shared" ref="P37:X37" si="20">P22/P$28</f>
        <v>0.40415723403234921</v>
      </c>
      <c r="Q37" s="26" t="n">
        <f t="shared" si="20"/>
        <v>0.44741986090158342</v>
      </c>
      <c r="R37" s="26" t="n">
        <f t="shared" si="20"/>
        <v>0.54792840352819694</v>
      </c>
      <c r="S37" s="26" t="n">
        <f t="shared" si="20"/>
        <v>0.3892896664905991</v>
      </c>
      <c r="T37" s="26" t="n">
        <f t="shared" si="20"/>
        <v>0.15841251649306468</v>
      </c>
      <c r="U37" s="26" t="n">
        <f t="shared" si="20"/>
        <v>0.14777333693607536</v>
      </c>
      <c r="V37" s="26" t="n">
        <f t="shared" si="20"/>
        <v>0.14905874131985797</v>
      </c>
      <c r="W37" s="26" t="n">
        <f t="shared" si="20"/>
        <v>9.8717570630511398E-2</v>
      </c>
      <c r="X37" s="26" t="n">
        <f t="shared" si="20"/>
        <v>4.9096339372268108E-2</v>
      </c>
    </row>
    <row r="38">
      <c r="M38" s="34" t="n">
        <f t="shared" si="13"/>
        <v>0</v>
      </c>
      <c r="N38" s="26" t="n">
        <f t="shared" si="14"/>
        <v>0</v>
      </c>
      <c r="O38" s="26"/>
      <c r="P38" s="26" t="n">
        <f t="shared" ref="P38:X38" si="21">P23/P$28</f>
        <v>0</v>
      </c>
      <c r="Q38" s="26" t="n">
        <f t="shared" si="21"/>
        <v>2.710248948541505E-5</v>
      </c>
      <c r="R38" s="26" t="n">
        <f t="shared" si="21"/>
        <v>6.5710006310357926E-3</v>
      </c>
      <c r="S38" s="26" t="n">
        <f t="shared" si="21"/>
        <v>1.8589841896433128E-2</v>
      </c>
      <c r="T38" s="26" t="n">
        <f t="shared" si="21"/>
        <v>8.0673027276971076E-3</v>
      </c>
      <c r="U38" s="26" t="n">
        <f t="shared" si="21"/>
        <v>3.1731950809979537E-2</v>
      </c>
      <c r="V38" s="26" t="n">
        <f t="shared" si="21"/>
        <v>2.865616882857978E-2</v>
      </c>
      <c r="W38" s="26" t="n">
        <f t="shared" si="21"/>
        <v>3.6783835070062665E-2</v>
      </c>
      <c r="X38" s="26" t="n">
        <f t="shared" si="21"/>
        <v>8.9372560038964936E-3</v>
      </c>
    </row>
    <row r="39">
      <c r="M39" s="34" t="n">
        <f t="shared" si="13"/>
        <v>49847550.586497098</v>
      </c>
      <c r="N39" s="26" t="n">
        <f t="shared" si="14"/>
        <v>0.14935110859501258</v>
      </c>
      <c r="O39" s="26"/>
      <c r="P39" s="26" t="n">
        <f t="shared" ref="P39:X39" si="22">P24/P$28</f>
        <v>0.42488945974409731</v>
      </c>
      <c r="Q39" s="26" t="n">
        <f t="shared" si="22"/>
        <v>0.43053646921335742</v>
      </c>
      <c r="R39" s="26" t="n">
        <f t="shared" si="22"/>
        <v>0.27887611372117305</v>
      </c>
      <c r="S39" s="26" t="n">
        <f t="shared" si="22"/>
        <v>0.33443882323321478</v>
      </c>
      <c r="T39" s="26" t="n">
        <f t="shared" si="22"/>
        <v>0.69279092773971296</v>
      </c>
      <c r="U39" s="26" t="n">
        <f t="shared" si="22"/>
        <v>0.64863586643263194</v>
      </c>
      <c r="V39" s="26" t="n">
        <f t="shared" si="22"/>
        <v>0.65951458071075697</v>
      </c>
      <c r="W39" s="26" t="n">
        <f t="shared" si="22"/>
        <v>0.69529268983558568</v>
      </c>
      <c r="X39" s="26" t="n">
        <f t="shared" si="22"/>
        <v>0.7555699711635202</v>
      </c>
    </row>
    <row r="40">
      <c r="M40" s="34" t="n">
        <f t="shared" si="13"/>
        <v>0</v>
      </c>
      <c r="N40" s="26" t="n">
        <f t="shared" si="14"/>
        <v>0</v>
      </c>
      <c r="O40" s="26"/>
      <c r="P40" s="26" t="n">
        <f t="shared" ref="P40:X40" si="23">P25/P$28</f>
        <v>0</v>
      </c>
      <c r="Q40" s="26" t="n">
        <f t="shared" si="23"/>
        <v>0</v>
      </c>
      <c r="R40" s="26" t="n">
        <f t="shared" si="23"/>
        <v>0</v>
      </c>
      <c r="S40" s="26" t="n">
        <f t="shared" si="23"/>
        <v>0</v>
      </c>
      <c r="T40" s="26" t="n">
        <f t="shared" si="23"/>
        <v>2.8500255571112265E-4</v>
      </c>
      <c r="U40" s="26" t="n">
        <f t="shared" si="23"/>
        <v>4.4851603897813883E-2</v>
      </c>
      <c r="V40" s="26" t="n">
        <f t="shared" si="23"/>
        <v>1.858260401098037E-3</v>
      </c>
      <c r="W40" s="26" t="n">
        <f t="shared" si="23"/>
        <v>-2.2905716890631943E-2</v>
      </c>
      <c r="X40" s="26" t="n">
        <f t="shared" si="23"/>
        <v>5.0526496343023268E-4</v>
      </c>
    </row>
    <row r="41">
      <c r="M41" s="34" t="n">
        <f t="shared" si="13"/>
        <v>0</v>
      </c>
      <c r="N41" s="26" t="n">
        <f t="shared" si="14"/>
        <v>0</v>
      </c>
      <c r="O41" s="26"/>
      <c r="P41" s="26" t="n">
        <f t="shared" ref="P41:X41" si="24">P26/P$28</f>
        <v>0</v>
      </c>
      <c r="Q41" s="26" t="n">
        <f t="shared" si="24"/>
        <v>0</v>
      </c>
      <c r="R41" s="26" t="n">
        <f t="shared" si="24"/>
        <v>0</v>
      </c>
      <c r="S41" s="26" t="n">
        <f t="shared" si="24"/>
        <v>0</v>
      </c>
      <c r="T41" s="26" t="n">
        <f t="shared" si="24"/>
        <v>9.8254433713198695E-4</v>
      </c>
      <c r="U41" s="26" t="n">
        <f t="shared" si="24"/>
        <v>1.2080889712544644E-3</v>
      </c>
      <c r="V41" s="26" t="n">
        <f t="shared" si="24"/>
        <v>2.1372063890934098E-3</v>
      </c>
      <c r="W41" s="26" t="n">
        <f t="shared" si="24"/>
        <v>2.8808967700566673E-3</v>
      </c>
      <c r="X41" s="26" t="n">
        <f t="shared" si="24"/>
        <v>1.8011220089506652E-4</v>
      </c>
    </row>
    <row r="42">
      <c r="M42" s="34" t="n">
        <f t="shared" si="13"/>
        <v>0</v>
      </c>
      <c r="N42" s="26" t="n">
        <f t="shared" si="14"/>
        <v>0</v>
      </c>
      <c r="O42" s="26"/>
      <c r="P42" s="26" t="n">
        <f t="shared" ref="P42:X42" si="25">P27/P$28</f>
        <v>0</v>
      </c>
      <c r="Q42" s="26" t="n">
        <f t="shared" si="25"/>
        <v>0</v>
      </c>
      <c r="R42" s="26" t="n">
        <f t="shared" si="25"/>
        <v>1.6096891714228727E-2</v>
      </c>
      <c r="S42" s="26" t="n">
        <f t="shared" si="25"/>
        <v>0.12248580981800025</v>
      </c>
      <c r="T42" s="26" t="n">
        <f t="shared" si="25"/>
        <v>4.4496978201368505E-2</v>
      </c>
      <c r="U42" s="26" t="n">
        <f t="shared" si="25"/>
        <v>3.0442291621701225E-2</v>
      </c>
      <c r="V42" s="26" t="n">
        <f t="shared" si="25"/>
        <v>1.6009433325264895E-2</v>
      </c>
      <c r="W42" s="26" t="n">
        <f t="shared" si="25"/>
        <v>9.0491040182348794E-3</v>
      </c>
      <c r="X42" s="26" t="n">
        <f t="shared" si="25"/>
        <v>7.2166729638028324E-2</v>
      </c>
    </row>
    <row r="43">
      <c r="M43" s="34" t="e">
        <f>#REF!</f>
        <v>#REF!</v>
      </c>
      <c r="N43" s="26" t="e">
        <f>#REF!/N$28</f>
        <v>#REF!</v>
      </c>
      <c r="O43" s="26"/>
      <c r="P43" s="26" t="e">
        <f>#REF!/P$28</f>
        <v>#REF!</v>
      </c>
      <c r="Q43" s="26" t="e">
        <f>#REF!/Q$28</f>
        <v>#REF!</v>
      </c>
      <c r="R43" s="26" t="e">
        <f>#REF!/R$28</f>
        <v>#REF!</v>
      </c>
      <c r="S43" s="26" t="e">
        <f>#REF!/S$28</f>
        <v>#REF!</v>
      </c>
      <c r="T43" s="26" t="e">
        <f>#REF!/T$28</f>
        <v>#REF!</v>
      </c>
      <c r="U43" s="26" t="e">
        <f>#REF!/U$28</f>
        <v>#REF!</v>
      </c>
      <c r="V43" s="26" t="e">
        <f>#REF!/V$28</f>
        <v>#REF!</v>
      </c>
      <c r="W43" s="26" t="e">
        <f>#REF!/W$28</f>
        <v>#REF!</v>
      </c>
      <c r="X43" s="26" t="e">
        <f>#REF!/X$28</f>
        <v>#REF!</v>
      </c>
    </row>
    <row r="44">
      <c r="M44" s="1" t="s">
        <v>40</v>
      </c>
      <c r="N44" s="26" t="e">
        <f>IF(SUM(N32:N43)=1,SUM(N32:N43),FALSE)</f>
        <v>#REF!</v>
      </c>
      <c r="O44" s="26"/>
      <c r="P44" s="26" t="e">
        <f t="shared" ref="P44:X44" si="26">IF(SUM(P32:P43)=1,SUM(P32:P43),FALSE)</f>
        <v>#REF!</v>
      </c>
      <c r="Q44" s="26" t="e">
        <f t="shared" si="26"/>
        <v>#REF!</v>
      </c>
      <c r="R44" s="26" t="e">
        <f t="shared" si="26"/>
        <v>#REF!</v>
      </c>
      <c r="S44" s="26" t="e">
        <f t="shared" si="26"/>
        <v>#REF!</v>
      </c>
      <c r="T44" s="26" t="e">
        <f t="shared" si="26"/>
        <v>#REF!</v>
      </c>
      <c r="U44" s="26" t="e">
        <f t="shared" si="26"/>
        <v>#REF!</v>
      </c>
      <c r="V44" s="26" t="e">
        <f t="shared" si="26"/>
        <v>#REF!</v>
      </c>
      <c r="W44" s="26" t="e">
        <f t="shared" si="26"/>
        <v>#REF!</v>
      </c>
      <c r="X44" s="26" t="e">
        <f t="shared" si="26"/>
        <v>#REF!</v>
      </c>
    </row>
  </sheetData>
  <pageMargins left="0.7" right="0.7" top="0.75" bottom="0.75" header="0.3" footer="0.3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L19" sqref="L19"/>
    </sheetView>
  </sheetViews>
  <sheetFormatPr defaultRowHeight="15.0" baseColWidth="10"/>
  <cols>
    <col min="12" max="12" width="17.85546875" hidden="0" customWidth="1"/>
    <col min="13" max="13" width="8" hidden="1" customWidth="1"/>
    <col min="14" max="14" width="7.85546875" hidden="1" customWidth="1"/>
    <col min="15" max="15" width="7.85546875" hidden="1" customWidth="1"/>
    <col min="16" max="16" width="9.85546875" hidden="1" customWidth="1"/>
    <col min="17" max="17" width="9.85546875" hidden="1" customWidth="1"/>
    <col min="18" max="18" width="10.85546875" hidden="1" customWidth="1"/>
    <col min="19" max="19" width="10.85546875" hidden="1" customWidth="1"/>
    <col min="20" max="20" width="10.85546875" hidden="1" customWidth="1"/>
    <col min="21" max="21" width="7.85546875" hidden="1" customWidth="1"/>
    <col min="22" max="22" width="7.85546875" hidden="1" customWidth="1"/>
    <col min="23" max="23" width="7.85546875" hidden="0" customWidth="1"/>
    <col min="24" max="24" width="7.85546875" hidden="0" customWidth="1"/>
    <col min="25" max="25" width="7.85546875" hidden="0" customWidth="1"/>
    <col min="26" max="26" width="7.85546875" hidden="0" customWidth="1"/>
    <col min="27" max="27" width="7.85546875" hidden="0" customWidth="1"/>
    <col min="28" max="28" width="7.85546875" hidden="0" customWidth="1"/>
    <col min="29" max="29" width="7.85546875" hidden="0" customWidth="1"/>
    <col min="30" max="30" width="7.85546875" hidden="0" customWidth="1"/>
    <col min="31" max="31" width="7.85546875" hidden="0" customWidth="1"/>
    <col min="32" max="32" width="7.85546875" hidden="0" customWidth="1"/>
    <col min="33" max="33" width="7.85546875" hidden="0" customWidth="1"/>
    <col min="34" max="34" width="7.85546875" hidden="0" customWidth="1"/>
    <col min="35" max="35" width="7.85546875" hidden="0" customWidth="1"/>
    <col min="36" max="36" width="7.85546875" hidden="0" customWidth="1"/>
    <col min="37" max="37" width="7.85546875" hidden="0" customWidth="1"/>
    <col min="38" max="38" width="7.85546875" hidden="0" customWidth="1"/>
    <col min="39" max="39" width="7.85546875" hidden="0" customWidth="1"/>
    <col min="40" max="40" width="7.85546875" hidden="0" customWidth="1"/>
    <col min="41" max="41" width="7.85546875" hidden="0" customWidth="1"/>
    <col min="42" max="42" width="7.85546875" hidden="0" customWidth="1"/>
    <col min="43" max="43" width="7.85546875" hidden="0" customWidth="1"/>
    <col min="44" max="44" width="7.85546875" hidden="0" customWidth="1"/>
    <col min="45" max="45" width="7.85546875" hidden="0" customWidth="1"/>
  </cols>
  <sheetData>
    <row r="1">
      <c r="A1" t="str">
        <f>L1</f>
      </c>
      <c r="B1" t="n">
        <f>B8</f>
        <v>2015</v>
      </c>
      <c r="C1" t="n">
        <f t="shared" ref="C1:J1" si="1">C8</f>
        <v>2021</v>
      </c>
      <c r="D1" t="n">
        <f t="shared" si="1"/>
        <v>2022</v>
      </c>
      <c r="E1" t="n">
        <f t="shared" si="1"/>
        <v>2023</v>
      </c>
      <c r="F1" t="str">
        <f t="shared" si="1"/>
        <v>2021-2022</v>
      </c>
      <c r="G1" t="str">
        <f t="shared" si="1"/>
        <v>2015-2022</v>
      </c>
      <c r="H1" t="str">
        <f t="shared" si="1"/>
        <v>2023/2022</v>
      </c>
      <c r="I1" t="str">
        <f t="shared" si="1"/>
        <v>Share 2022</v>
      </c>
      <c r="J1" t="str">
        <f t="shared" si="1"/>
        <v>Share 2023</v>
      </c>
      <c r="L1" s="1" t="s">
        <v>860</v>
      </c>
      <c r="M1" s="1" t="s">
        <v>758</v>
      </c>
      <c r="N1" s="1" t="s">
        <v>759</v>
      </c>
      <c r="O1" s="1" t="s">
        <v>760</v>
      </c>
      <c r="P1" s="1" t="s">
        <v>761</v>
      </c>
      <c r="Q1" s="1" t="s">
        <v>762</v>
      </c>
      <c r="R1" s="1" t="s">
        <v>763</v>
      </c>
      <c r="S1" s="1" t="s">
        <v>764</v>
      </c>
      <c r="T1" s="1" t="s">
        <v>765</v>
      </c>
      <c r="U1" s="1" t="s">
        <v>766</v>
      </c>
      <c r="V1" s="1" t="s">
        <v>767</v>
      </c>
      <c r="W1" s="1" t="s">
        <v>768</v>
      </c>
      <c r="X1" s="1" t="s">
        <v>769</v>
      </c>
      <c r="Y1" s="1" t="s">
        <v>770</v>
      </c>
      <c r="Z1" s="1" t="s">
        <v>771</v>
      </c>
      <c r="AA1" s="1" t="s">
        <v>772</v>
      </c>
      <c r="AB1" s="1" t="s">
        <v>773</v>
      </c>
      <c r="AC1" s="1" t="s">
        <v>774</v>
      </c>
      <c r="AD1" s="1" t="s">
        <v>775</v>
      </c>
      <c r="AE1" s="1" t="s">
        <v>776</v>
      </c>
      <c r="AF1" s="1" t="s">
        <v>777</v>
      </c>
      <c r="AG1" s="1" t="s">
        <v>778</v>
      </c>
      <c r="AH1" s="1" t="s">
        <v>779</v>
      </c>
      <c r="AI1" s="1" t="s">
        <v>780</v>
      </c>
      <c r="AJ1" s="1" t="s">
        <v>781</v>
      </c>
      <c r="AK1" s="1" t="s">
        <v>782</v>
      </c>
      <c r="AL1" s="1" t="s">
        <v>737</v>
      </c>
      <c r="AM1" s="1" t="s">
        <v>738</v>
      </c>
      <c r="AN1" s="1" t="s">
        <v>739</v>
      </c>
      <c r="AO1" s="1" t="s">
        <v>740</v>
      </c>
      <c r="AP1" s="1" t="s">
        <v>741</v>
      </c>
      <c r="AQ1" s="1" t="s">
        <v>742</v>
      </c>
      <c r="AR1" s="1" t="s">
        <v>743</v>
      </c>
      <c r="AS1" s="1" t="s">
        <v>744</v>
      </c>
      <c r="AT1" t="s">
        <v>745</v>
      </c>
      <c r="AU1" t="s">
        <v>786</v>
      </c>
      <c r="AV1" t="s">
        <v>818</v>
      </c>
    </row>
    <row r="2" ht="30" customHeight="1">
      <c r="A2" t="str">
        <f>L2</f>
      </c>
      <c r="L2" s="21" t="s">
        <v>861</v>
      </c>
      <c r="M2" s="91" t="n">
        <v>2002625217.09</v>
      </c>
      <c r="N2" s="91" t="n">
        <v>972449000</v>
      </c>
      <c r="O2" s="91" t="n">
        <v>1846026019</v>
      </c>
      <c r="P2" s="91" t="n">
        <v>1683710000</v>
      </c>
      <c r="Q2" s="91" t="n">
        <v>1775678000</v>
      </c>
      <c r="R2" s="91" t="n">
        <v>1796161933</v>
      </c>
      <c r="S2" s="91" t="n">
        <v>2257494212.51</v>
      </c>
      <c r="T2" s="91" t="n">
        <v>22761441848.21</v>
      </c>
      <c r="U2" s="91" t="n">
        <v>25642507005.59</v>
      </c>
      <c r="V2" s="91" t="n">
        <v>32305930749.81</v>
      </c>
      <c r="W2" s="91" t="n">
        <v>116001138682.354</v>
      </c>
      <c r="X2" s="91" t="n">
        <v>123663386670.484</v>
      </c>
      <c r="Y2" s="91" t="n">
        <v>136762349988.971</v>
      </c>
      <c r="Z2" s="91" t="n">
        <v>168717682002.693</v>
      </c>
      <c r="AA2" s="91" t="n">
        <v>175441917003.748</v>
      </c>
      <c r="AB2" s="91" t="n">
        <v>225631251206.604</v>
      </c>
      <c r="AC2" s="91" t="n">
        <v>245308430893.345</v>
      </c>
      <c r="AD2" s="91" t="n">
        <v>256891179448.462</v>
      </c>
      <c r="AE2" s="91" t="n">
        <v>292556325948.958</v>
      </c>
      <c r="AF2" s="91" t="n">
        <v>304435692028.319</v>
      </c>
      <c r="AG2" s="91" t="n">
        <v>292617980204.575</v>
      </c>
      <c r="AH2" s="91" t="n">
        <v>299130193683.182</v>
      </c>
      <c r="AI2" s="91" t="n">
        <v>287461462473.61</v>
      </c>
      <c r="AJ2" s="91" t="n">
        <v>251336236608.725</v>
      </c>
      <c r="AK2" s="91" t="n">
        <v>230150863664.192</v>
      </c>
      <c r="AL2" s="91" t="n">
        <v>223753552258.868</v>
      </c>
      <c r="AM2" s="91" t="n">
        <v>250120697079.063</v>
      </c>
      <c r="AN2" s="91" t="n">
        <v>268564384371.552</v>
      </c>
      <c r="AO2" s="91" t="n">
        <v>296425781787.972</v>
      </c>
      <c r="AP2" s="91" t="n">
        <v>317457119718.572</v>
      </c>
      <c r="AQ2" s="91" t="n">
        <v>349569325172.556</v>
      </c>
      <c r="AR2" s="91" t="n">
        <v>286020145098.603</v>
      </c>
      <c r="AS2" s="91" t="n">
        <v>304934890731.336</v>
      </c>
      <c r="AT2" s="91" t="n">
        <v>368906299718.302</v>
      </c>
      <c r="AU2" s="91" t="n">
        <v>354532199559.25</v>
      </c>
      <c r="AV2" s="91" t="n">
        <v>161364679688.9</v>
      </c>
      <c r="AW2" s="91"/>
      <c r="AX2" s="91"/>
    </row>
    <row r="3" ht="45" customHeight="1">
      <c r="A3" t="str">
        <f>L3</f>
      </c>
      <c r="L3" s="21" t="s">
        <v>862</v>
      </c>
      <c r="M3" s="91"/>
      <c r="N3" s="91"/>
      <c r="O3" s="91"/>
      <c r="P3" s="91"/>
      <c r="Q3" s="91"/>
      <c r="R3" s="91"/>
      <c r="S3" s="91"/>
      <c r="T3" s="91"/>
      <c r="U3" s="91" t="n">
        <v>555200</v>
      </c>
      <c r="V3" s="91"/>
      <c r="W3" s="91" t="n">
        <v>26260158</v>
      </c>
      <c r="X3" s="91" t="n">
        <v>-322238</v>
      </c>
      <c r="Y3" s="91" t="n">
        <v>230943578</v>
      </c>
      <c r="Z3" s="91" t="n">
        <v>809179394.4297</v>
      </c>
      <c r="AA3" s="91" t="n">
        <v>1111423970.54</v>
      </c>
      <c r="AB3" s="91" t="n">
        <v>954299947.445</v>
      </c>
      <c r="AC3" s="91" t="n">
        <v>516931352.1708</v>
      </c>
      <c r="AD3" s="91" t="n">
        <v>724735757.2672</v>
      </c>
      <c r="AE3" s="91" t="n">
        <v>862716587.7597</v>
      </c>
      <c r="AF3" s="91" t="n">
        <v>665214868.7579</v>
      </c>
      <c r="AG3" s="91" t="n">
        <v>388168271.1823</v>
      </c>
      <c r="AH3" s="91" t="n">
        <v>1065671635.2977</v>
      </c>
      <c r="AI3" s="91" t="n">
        <v>721532200.9786</v>
      </c>
      <c r="AJ3" s="91" t="n">
        <v>668408124.9484</v>
      </c>
      <c r="AK3" s="91" t="n">
        <v>277989368.3526</v>
      </c>
      <c r="AL3" s="91" t="n">
        <v>118552614.4652</v>
      </c>
      <c r="AM3" s="91" t="n">
        <v>105110593.2819</v>
      </c>
      <c r="AN3" s="91" t="n">
        <v>43196987.8387</v>
      </c>
      <c r="AO3" s="91" t="n">
        <v>151956299.7245</v>
      </c>
      <c r="AP3" s="91" t="n">
        <v>127383592.0792</v>
      </c>
      <c r="AQ3" s="91" t="n">
        <v>31584471.7862</v>
      </c>
      <c r="AR3" s="91" t="n">
        <v>90002167.5997</v>
      </c>
      <c r="AS3" s="91" t="n">
        <v>44917071.723</v>
      </c>
      <c r="AT3" s="91" t="n">
        <v>30758910.1239</v>
      </c>
      <c r="AU3" s="91" t="n">
        <v>11744861.66</v>
      </c>
      <c r="AV3" s="91" t="n">
        <v>8139949.96</v>
      </c>
      <c r="AW3" s="91"/>
      <c r="AX3" s="91"/>
    </row>
    <row r="4" ht="30" customHeight="1">
      <c r="A4" t="str">
        <f>L4</f>
      </c>
      <c r="L4" s="21" t="s">
        <v>863</v>
      </c>
      <c r="M4" s="91" t="n">
        <v>12487000</v>
      </c>
      <c r="N4" s="91"/>
      <c r="O4" s="91" t="n">
        <v>0</v>
      </c>
      <c r="P4" s="91" t="n">
        <v>0</v>
      </c>
      <c r="Q4" s="91" t="n">
        <v>0</v>
      </c>
      <c r="R4" s="91" t="n">
        <v>0</v>
      </c>
      <c r="S4" s="91" t="n">
        <v>38000</v>
      </c>
      <c r="T4" s="91" t="n">
        <v>1079320648</v>
      </c>
      <c r="U4" s="91" t="n">
        <v>702983993.82</v>
      </c>
      <c r="V4" s="91" t="n">
        <v>2110053173.59</v>
      </c>
      <c r="W4" s="91" t="n">
        <v>16150570899.0334</v>
      </c>
      <c r="X4" s="91" t="n">
        <v>20329750181.0431</v>
      </c>
      <c r="Y4" s="91" t="n">
        <v>32783365815.191</v>
      </c>
      <c r="Z4" s="91" t="n">
        <v>41995070992.2424</v>
      </c>
      <c r="AA4" s="91" t="n">
        <v>53221706300.3804</v>
      </c>
      <c r="AB4" s="91" t="n">
        <v>39078312188.9026</v>
      </c>
      <c r="AC4" s="91" t="n">
        <v>49310170817.6994</v>
      </c>
      <c r="AD4" s="91" t="n">
        <v>70522524614.4827</v>
      </c>
      <c r="AE4" s="91" t="n">
        <v>84566005835.7427</v>
      </c>
      <c r="AF4" s="91" t="n">
        <v>76443463020.307</v>
      </c>
      <c r="AG4" s="91" t="n">
        <v>69697474359.9618</v>
      </c>
      <c r="AH4" s="91" t="n">
        <v>68414218702.2064</v>
      </c>
      <c r="AI4" s="91" t="n">
        <v>69606572985.0176</v>
      </c>
      <c r="AJ4" s="91" t="n">
        <v>56195873964.9677</v>
      </c>
      <c r="AK4" s="91" t="n">
        <v>52967950191.0532</v>
      </c>
      <c r="AL4" s="91" t="n">
        <v>50349131145.4986</v>
      </c>
      <c r="AM4" s="91" t="n">
        <v>48121380067.8391</v>
      </c>
      <c r="AN4" s="91" t="n">
        <v>53261627682.8142</v>
      </c>
      <c r="AO4" s="91" t="n">
        <v>62727809621.1232</v>
      </c>
      <c r="AP4" s="91" t="n">
        <v>65979830243.2469</v>
      </c>
      <c r="AQ4" s="91" t="n">
        <v>72886031499.6335</v>
      </c>
      <c r="AR4" s="91" t="n">
        <v>100807933433.368</v>
      </c>
      <c r="AS4" s="91" t="n">
        <v>109345411942.867</v>
      </c>
      <c r="AT4" s="91" t="n">
        <v>88157375214.3068</v>
      </c>
      <c r="AU4" s="91" t="n">
        <v>90728830145.8271</v>
      </c>
      <c r="AV4" s="91" t="n">
        <v>37235460405.65</v>
      </c>
      <c r="AW4" s="91"/>
      <c r="AX4" s="91"/>
    </row>
    <row r="5">
      <c r="A5" t="str">
        <f>L5</f>
      </c>
      <c r="L5" s="21"/>
      <c r="M5" s="91" t="n">
        <v>120350129405</v>
      </c>
      <c r="N5" s="91" t="n">
        <v>136154193844</v>
      </c>
      <c r="O5" s="91" t="n">
        <v>123406660550</v>
      </c>
      <c r="P5" s="91" t="n">
        <v>121373382142</v>
      </c>
      <c r="Q5" s="91" t="n">
        <v>117161939138.16</v>
      </c>
      <c r="R5" s="91" t="n">
        <v>116592024061</v>
      </c>
      <c r="S5" s="91" t="n">
        <v>118448779098</v>
      </c>
      <c r="T5" s="91" t="n">
        <v>115982151879</v>
      </c>
      <c r="U5" s="91" t="n">
        <v>116965882167</v>
      </c>
      <c r="V5" s="91" t="n">
        <v>122185036488</v>
      </c>
      <c r="W5" s="91" t="n">
        <v>0</v>
      </c>
      <c r="X5" s="91" t="n">
        <v>723958.7</v>
      </c>
      <c r="Y5" s="91" t="n">
        <v>33861753.34</v>
      </c>
      <c r="Z5" s="91" t="n">
        <v>11154910.42</v>
      </c>
      <c r="AA5" s="91" t="n">
        <v>76558</v>
      </c>
      <c r="AB5" s="91" t="n">
        <v>614416.0625</v>
      </c>
      <c r="AC5" s="91" t="n">
        <v>14326.16</v>
      </c>
      <c r="AD5" s="91" t="n">
        <v>4000</v>
      </c>
      <c r="AE5" s="91" t="n">
        <v>484171.86</v>
      </c>
      <c r="AF5" s="91" t="n">
        <v>1792522.56</v>
      </c>
      <c r="AG5" s="91" t="n">
        <v>-8123638.4397</v>
      </c>
      <c r="AH5" s="91" t="n">
        <v>417164.46</v>
      </c>
      <c r="AI5" s="91" t="n">
        <v>317883.2002</v>
      </c>
      <c r="AJ5" s="91" t="n">
        <v>158791</v>
      </c>
      <c r="AK5" s="91" t="n">
        <v>-558047.03</v>
      </c>
      <c r="AL5" s="91" t="n">
        <v>2854455.4</v>
      </c>
      <c r="AM5" s="91" t="n">
        <v>4669676.83</v>
      </c>
      <c r="AN5" s="91" t="n">
        <v>5206166.28</v>
      </c>
      <c r="AO5" s="91" t="n">
        <v>56055800.0518</v>
      </c>
      <c r="AP5" s="91" t="n">
        <v>44042886.0786</v>
      </c>
      <c r="AQ5" s="91" t="n">
        <v>47803877.145</v>
      </c>
      <c r="AR5" s="91" t="n">
        <v>55894641.2807</v>
      </c>
      <c r="AS5" s="91" t="n">
        <v>27224697.1228</v>
      </c>
      <c r="AT5" s="91" t="n">
        <v>27222813.9923</v>
      </c>
      <c r="AU5" s="91" t="n">
        <v>16827345.73</v>
      </c>
      <c r="AV5" s="91" t="n">
        <v>25147486.78</v>
      </c>
      <c r="AW5" s="91"/>
      <c r="AX5" s="91"/>
    </row>
    <row r="6">
      <c r="A6" t="str">
        <f>L6</f>
      </c>
      <c r="L6" s="1" t="s">
        <v>755</v>
      </c>
      <c r="M6" s="91" t="str">
        <f>Sum(M2:M5)</f>
      </c>
      <c r="N6" s="91" t="str">
        <f>Sum(N2:N5)</f>
      </c>
      <c r="O6" s="91" t="str">
        <f>Sum(O2:O5)</f>
      </c>
      <c r="P6" s="91" t="str">
        <f>Sum(P2:P5)</f>
      </c>
      <c r="Q6" s="91" t="str">
        <f>Sum(Q2:Q5)</f>
      </c>
      <c r="R6" s="91" t="str">
        <f>Sum(R2:R5)</f>
      </c>
      <c r="S6" s="91" t="str">
        <f>Sum(S2:S5)</f>
      </c>
      <c r="T6" s="91" t="str">
        <f>Sum(T2:T5)</f>
      </c>
      <c r="U6" s="91" t="str">
        <f>Sum(U2:U5)</f>
      </c>
      <c r="V6" s="91" t="str">
        <f>Sum(V2:V5)</f>
      </c>
      <c r="W6" s="91" t="str">
        <f>Sum(W2:W5)</f>
      </c>
      <c r="X6" s="91" t="str">
        <f>Sum(X2:X5)</f>
      </c>
      <c r="Y6" s="91" t="str">
        <f>Sum(Y2:Y5)</f>
      </c>
      <c r="Z6" s="91" t="str">
        <f>Sum(Z2:Z5)</f>
      </c>
      <c r="AA6" s="91" t="str">
        <f>Sum(AA2:AA5)</f>
      </c>
      <c r="AB6" s="91" t="str">
        <f>Sum(AB2:AB5)</f>
      </c>
      <c r="AC6" s="91" t="str">
        <f>Sum(AC2:AC5)</f>
      </c>
      <c r="AD6" s="91" t="str">
        <f>Sum(AD2:AD5)</f>
      </c>
      <c r="AE6" s="91" t="str">
        <f>Sum(AE2:AE5)</f>
      </c>
      <c r="AF6" s="91" t="str">
        <f>Sum(AF2:AF5)</f>
      </c>
      <c r="AG6" s="91" t="str">
        <f>Sum(AG2:AG5)</f>
      </c>
      <c r="AH6" s="91" t="str">
        <f>Sum(AH2:AH5)</f>
      </c>
      <c r="AI6" s="91" t="str">
        <f>Sum(AI2:AI5)</f>
      </c>
      <c r="AJ6" s="91" t="str">
        <f>Sum(AJ2:AJ5)</f>
      </c>
      <c r="AK6" s="91" t="str">
        <f>Sum(AK2:AK5)</f>
      </c>
      <c r="AL6" s="91" t="str">
        <f>Sum(AL2:AL5)</f>
      </c>
      <c r="AM6" s="91" t="str">
        <f>Sum(AM2:AM5)</f>
      </c>
      <c r="AN6" s="91" t="str">
        <f>Sum(AN2:AN5)</f>
      </c>
      <c r="AO6" s="91" t="str">
        <f>Sum(AO2:AO5)</f>
      </c>
      <c r="AP6" s="91" t="str">
        <f>Sum(AP2:AP5)</f>
      </c>
      <c r="AQ6" s="91" t="str">
        <f>Sum(AQ2:AQ5)</f>
      </c>
      <c r="AR6" s="91" t="str">
        <f>Sum(AR2:AR5)</f>
      </c>
      <c r="AS6" s="91" t="str">
        <f>Sum(AS2:AS5)</f>
      </c>
      <c r="AT6" s="91" t="str">
        <f>Sum(AT2:AT5)</f>
      </c>
      <c r="AU6" s="91" t="str">
        <f>Sum(AU2:AU5)</f>
      </c>
      <c r="AV6" s="91" t="str">
        <f>Sum(AV2:AV5)</f>
      </c>
      <c r="AW6" s="91" t="str">
        <f>Sum(AW2:AW5)</f>
      </c>
      <c r="AX6" s="91"/>
    </row>
    <row r="7">
      <c r="A7" s="1" t="n">
        <v>1000000000</v>
      </c>
    </row>
    <row r="8" ht="57.6" customHeight="1">
      <c r="A8" s="33" t="str">
        <f t="shared" ref="A8:A13" si="3">L8</f>
        <v>AnyCommercialText</v>
      </c>
      <c r="B8" s="22" t="n">
        <f>AL8</f>
        <v>2015</v>
      </c>
      <c r="C8" s="12" t="n">
        <f t="shared" ref="C8:E13" si="4">AR8</f>
        <v>2021</v>
      </c>
      <c r="D8" s="12" t="n">
        <f t="shared" si="4"/>
        <v>2022</v>
      </c>
      <c r="E8" s="12" t="n">
        <f t="shared" si="4"/>
        <v>2023</v>
      </c>
      <c r="F8" s="12" t="str">
        <f>C8&amp;"-"&amp;$D8</f>
        <v>2021-2022</v>
      </c>
      <c r="G8" s="12" t="str">
        <f>B8&amp;"-"&amp;$D8</f>
        <v>2015-2022</v>
      </c>
      <c r="H8" s="12" t="str">
        <f>$E8&amp;"/"&amp;D8</f>
        <v>2023/2022</v>
      </c>
      <c r="I8" s="12" t="str">
        <f>"Share "&amp;AS8</f>
        <v>Share 2022</v>
      </c>
      <c r="J8" s="12" t="str">
        <f>"Share "&amp;AT8</f>
        <v>Share 2023</v>
      </c>
      <c r="L8" s="1" t="str">
        <f>L1</f>
        <v>AnyCommercialText</v>
      </c>
      <c r="M8" s="1" t="s">
        <v>36</v>
      </c>
      <c r="N8" s="1" t="n">
        <v>120350129405</v>
      </c>
      <c r="O8" s="1" t="n">
        <v>136154193844</v>
      </c>
      <c r="P8" s="1" t="n">
        <v>123406660550</v>
      </c>
      <c r="Q8" s="1" t="n">
        <v>121373382142</v>
      </c>
      <c r="R8" s="1" t="n">
        <v>117161902725</v>
      </c>
      <c r="S8" s="1" t="n">
        <v>116592014868</v>
      </c>
      <c r="T8" s="1" t="n">
        <v>118448779098</v>
      </c>
      <c r="U8" s="1" t="n">
        <v>115982151879</v>
      </c>
      <c r="V8" s="1" t="n">
        <v>116965882167</v>
      </c>
      <c r="W8" s="1" t="n">
        <f>W1+0</f>
        <v>2000</v>
      </c>
      <c r="X8" s="1" t="n">
        <f t="shared" ref="X8:AT8" si="5">X1+0</f>
        <v>2001</v>
      </c>
      <c r="Y8" s="1" t="n">
        <f t="shared" si="5"/>
        <v>2002</v>
      </c>
      <c r="Z8" s="1" t="n">
        <f t="shared" si="5"/>
        <v>2003</v>
      </c>
      <c r="AA8" s="1" t="n">
        <f t="shared" si="5"/>
        <v>2004</v>
      </c>
      <c r="AB8" s="1" t="n">
        <f t="shared" si="5"/>
        <v>2005</v>
      </c>
      <c r="AC8" s="1" t="n">
        <f t="shared" si="5"/>
        <v>2006</v>
      </c>
      <c r="AD8" s="1" t="n">
        <f t="shared" si="5"/>
        <v>2007</v>
      </c>
      <c r="AE8" s="1" t="n">
        <f t="shared" si="5"/>
        <v>2008</v>
      </c>
      <c r="AF8" s="1" t="n">
        <f t="shared" si="5"/>
        <v>2009</v>
      </c>
      <c r="AG8" s="1" t="n">
        <f t="shared" si="5"/>
        <v>2010</v>
      </c>
      <c r="AH8" s="1" t="n">
        <f t="shared" si="5"/>
        <v>2011</v>
      </c>
      <c r="AI8" s="1" t="n">
        <f t="shared" si="5"/>
        <v>2012</v>
      </c>
      <c r="AJ8" s="1" t="n">
        <f t="shared" si="5"/>
        <v>2013</v>
      </c>
      <c r="AK8" s="1" t="n">
        <f t="shared" si="5"/>
        <v>2014</v>
      </c>
      <c r="AL8" s="1" t="n">
        <f t="shared" si="5"/>
        <v>2015</v>
      </c>
      <c r="AM8" s="1" t="n">
        <f t="shared" si="5"/>
        <v>2016</v>
      </c>
      <c r="AN8" s="1" t="n">
        <f t="shared" si="5"/>
        <v>2017</v>
      </c>
      <c r="AO8" s="1" t="n">
        <f t="shared" si="5"/>
        <v>2018</v>
      </c>
      <c r="AP8" s="1" t="n">
        <f t="shared" si="5"/>
        <v>2019</v>
      </c>
      <c r="AQ8" s="1" t="n">
        <f t="shared" si="5"/>
        <v>2020</v>
      </c>
      <c r="AR8" s="1" t="n">
        <f t="shared" si="5"/>
        <v>2021</v>
      </c>
      <c r="AS8" s="1" t="n">
        <f t="shared" si="5"/>
        <v>2022</v>
      </c>
      <c r="AT8" s="1" t="n">
        <f t="shared" si="5"/>
        <v>2023</v>
      </c>
    </row>
    <row r="9">
      <c r="A9" s="10" t="str">
        <f t="shared" si="3"/>
        <v>Not Classified
as Commercial</v>
      </c>
      <c r="B9" s="95" t="n">
        <f>AL9</f>
        <v>268.16999376663892</v>
      </c>
      <c r="C9" s="95" t="n">
        <f t="shared" si="4"/>
        <v>305.76797249931849</v>
      </c>
      <c r="D9" s="95" t="n">
        <f t="shared" si="4"/>
        <v>305.17118851574799</v>
      </c>
      <c r="E9" s="95" t="n">
        <f t="shared" si="4"/>
        <v>351.96904724882819</v>
      </c>
      <c r="F9" s="26" t="n">
        <f>(D9/C9)-1</f>
        <v>-1.9517543930204218E-3</v>
      </c>
      <c r="G9" s="25" t="n">
        <f>(D9/B9)-1</f>
        <v>0.13797664022510836</v>
      </c>
      <c r="H9" s="25" t="n">
        <f>E9/D9</f>
        <v>1.1533495313259734</v>
      </c>
      <c r="I9" s="16" t="n">
        <f>AS17</f>
        <v>0.73673881630737392</v>
      </c>
      <c r="J9" s="16" t="n">
        <f t="shared" ref="J9:J13" si="6">AT17</f>
        <v>0.80881300511328169</v>
      </c>
      <c r="L9" s="1" t="str">
        <f>L2</f>
        <v>Not Classified
as Commercial</v>
      </c>
      <c r="M9" s="95" t="str">
        <f t="shared" ref="M9:AS10" si="7">IF(M2="","",M2/VLOOKUP(M$8,deflator,2,FALSE)/$A$7)</f>
      </c>
      <c r="N9" s="95" t="str">
        <f t="shared" si="7"/>
      </c>
      <c r="O9" s="95" t="str">
        <f t="shared" si="7"/>
      </c>
      <c r="P9" s="95" t="str">
        <f t="shared" si="7"/>
      </c>
      <c r="Q9" s="95" t="str">
        <f t="shared" si="7"/>
      </c>
      <c r="R9" s="95" t="str">
        <f t="shared" si="7"/>
      </c>
      <c r="S9" s="95" t="str">
        <f t="shared" si="7"/>
      </c>
      <c r="T9" s="95" t="str">
        <f t="shared" si="7"/>
      </c>
      <c r="U9" s="95" t="str">
        <f t="shared" si="7"/>
      </c>
      <c r="V9" s="95" t="str">
        <f t="shared" si="7"/>
      </c>
      <c r="W9" s="95" t="n">
        <f t="shared" si="7"/>
        <v>187.42652560398776</v>
      </c>
      <c r="X9" s="95" t="n">
        <f t="shared" si="7"/>
        <v>195.07632332969683</v>
      </c>
      <c r="Y9" s="95" t="n">
        <f t="shared" si="7"/>
        <v>212.38725778662078</v>
      </c>
      <c r="Z9" s="95" t="n">
        <f t="shared" si="7"/>
        <v>257.0984717404333</v>
      </c>
      <c r="AA9" s="95" t="n">
        <f t="shared" si="7"/>
        <v>260.94756982542572</v>
      </c>
      <c r="AB9" s="95" t="n">
        <f t="shared" si="7"/>
        <v>325.73124338488935</v>
      </c>
      <c r="AC9" s="95" t="n">
        <f t="shared" si="7"/>
        <v>343.01517540236171</v>
      </c>
      <c r="AD9" s="95" t="n">
        <f t="shared" si="7"/>
        <v>349.60142756651055</v>
      </c>
      <c r="AE9" s="95" t="n">
        <f t="shared" si="7"/>
        <v>389.98186619495613</v>
      </c>
      <c r="AF9" s="95" t="n">
        <f t="shared" si="7"/>
        <v>383.39821234482758</v>
      </c>
      <c r="AG9" s="95" t="n">
        <f t="shared" si="7"/>
        <v>382.4028444512025</v>
      </c>
      <c r="AH9" s="95" t="n">
        <f t="shared" si="7"/>
        <v>383.54103376933364</v>
      </c>
      <c r="AI9" s="95" t="n">
        <f t="shared" si="7"/>
        <v>361.76810268197448</v>
      </c>
      <c r="AJ9" s="95" t="n">
        <f t="shared" si="7"/>
        <v>309.20523405794</v>
      </c>
      <c r="AK9" s="95" t="n">
        <f t="shared" si="7"/>
        <v>279.05706806112386</v>
      </c>
      <c r="AL9" s="95" t="n">
        <f t="shared" si="7"/>
        <v>268.16999376663892</v>
      </c>
      <c r="AM9" s="95" t="n">
        <f t="shared" si="7"/>
        <v>297.40616738087311</v>
      </c>
      <c r="AN9" s="95" t="n">
        <f t="shared" si="7"/>
        <v>312.43290596539492</v>
      </c>
      <c r="AO9" s="95" t="n">
        <f t="shared" si="7"/>
        <v>338.00642560713283</v>
      </c>
      <c r="AP9" s="95" t="n">
        <f t="shared" si="7"/>
        <v>355.45726219703641</v>
      </c>
      <c r="AQ9" s="95" t="n">
        <f t="shared" si="7"/>
        <v>386.55926640330921</v>
      </c>
      <c r="AR9" s="95" t="n">
        <f t="shared" si="7"/>
        <v>305.76797249931849</v>
      </c>
      <c r="AS9" s="95" t="n">
        <f t="shared" si="7"/>
        <v>305.17118851574799</v>
      </c>
      <c r="AT9" s="95" t="n">
        <f t="shared" ref="AT9:AT10" si="8">IF(AT2="","",AT2/VLOOKUP(AT$8,deflator,2,FALSE)/$A$7)</f>
        <v>351.96904724882819</v>
      </c>
    </row>
    <row r="10">
      <c r="A10" s="10" t="str">
        <f t="shared" si="3"/>
        <v>Non-development
or Commercial Similar</v>
      </c>
      <c r="B10" s="95" t="n">
        <f>AL10</f>
        <v>0.14207671740812852</v>
      </c>
      <c r="C10" s="95" t="n">
        <f t="shared" si="4"/>
        <v>0.11453676937898992</v>
      </c>
      <c r="D10" s="95" t="n">
        <f t="shared" si="4"/>
        <v>4.9842691470600005E-2</v>
      </c>
      <c r="E10" s="95" t="n">
        <f t="shared" si="4"/>
        <v>4.8973783415025472E-2</v>
      </c>
      <c r="F10" s="26" t="n">
        <f t="shared" ref="F10:F13" si="9">(D10/C10)-1</f>
        <v>-0.56483239626153703</v>
      </c>
      <c r="G10" s="25" t="n">
        <f t="shared" ref="G10:G13" si="10">(D10/B10)-1</f>
        <v>-0.64918466318853452</v>
      </c>
      <c r="H10" s="25" t="n">
        <f t="shared" ref="H10:H13" si="11">E10/D10</f>
        <v>0.98256699167044259</v>
      </c>
      <c r="I10" s="16" t="n">
        <f t="shared" ref="I10:I13" si="12">AS18</f>
        <v>1.2032933283847189E-4</v>
      </c>
      <c r="J10" s="16" t="n">
        <f t="shared" si="6"/>
        <v>1.1254010329968191E-4</v>
      </c>
      <c r="L10" s="1" t="str">
        <f>L3</f>
        <v>Non-development
or Commercial Similar</v>
      </c>
      <c r="M10" s="95" t="str">
        <f t="shared" si="7"/>
      </c>
      <c r="N10" s="95" t="str">
        <f t="shared" si="7"/>
      </c>
      <c r="O10" s="95" t="str">
        <f t="shared" si="7"/>
      </c>
      <c r="P10" s="95" t="str">
        <f t="shared" si="7"/>
      </c>
      <c r="Q10" s="95" t="str">
        <f t="shared" si="7"/>
      </c>
      <c r="R10" s="95" t="str">
        <f t="shared" si="7"/>
      </c>
      <c r="S10" s="95" t="str">
        <f t="shared" si="7"/>
      </c>
      <c r="T10" s="95" t="str">
        <f t="shared" si="7"/>
      </c>
      <c r="U10" s="95" t="str">
        <f t="shared" si="7"/>
      </c>
      <c r="V10" s="95" t="str">
        <f t="shared" si="7"/>
      </c>
      <c r="W10" s="95" t="n">
        <f t="shared" si="7"/>
        <v>4.242932639228629E-2</v>
      </c>
      <c r="X10" s="95" t="n">
        <f t="shared" si="7"/>
        <v>-5.0832307857510799E-4</v>
      </c>
      <c r="Y10" s="95" t="n">
        <f t="shared" si="7"/>
        <v>0.35864748769797533</v>
      </c>
      <c r="Z10" s="95" t="n">
        <f t="shared" si="7"/>
        <v>1.2330585831932956</v>
      </c>
      <c r="AA10" s="95" t="n">
        <f t="shared" si="7"/>
        <v>1.6532201815840391</v>
      </c>
      <c r="AB10" s="95" t="n">
        <f t="shared" si="7"/>
        <v>1.3776796101889184</v>
      </c>
      <c r="AC10" s="95" t="n">
        <f t="shared" si="7"/>
        <v>0.72273970408938693</v>
      </c>
      <c r="AD10" s="95" t="n">
        <f t="shared" si="7"/>
        <v>0.98623269835183391</v>
      </c>
      <c r="AE10" s="95" t="n">
        <f t="shared" si="7"/>
        <v>1.1500148179495495</v>
      </c>
      <c r="AF10" s="95" t="n">
        <f t="shared" si="7"/>
        <v>0.87782152863836715</v>
      </c>
      <c r="AG10" s="95" t="n">
        <f t="shared" si="7"/>
        <v>0.50781249081969193</v>
      </c>
      <c r="AH10" s="95" t="n">
        <f t="shared" si="7"/>
        <v>1.3665990736631521</v>
      </c>
      <c r="AI10" s="95" t="n">
        <f t="shared" si="7"/>
        <v>0.90862550340718973</v>
      </c>
      <c r="AJ10" s="95" t="n">
        <f t="shared" si="7"/>
        <v>0.72266198082431254</v>
      </c>
      <c r="AK10" s="95" t="n">
        <f t="shared" si="7"/>
        <v>0.33708481559304571</v>
      </c>
      <c r="AL10" s="95" t="n">
        <f t="shared" si="7"/>
        <v>0.14207671740812852</v>
      </c>
      <c r="AM10" s="95" t="n">
        <f t="shared" si="7"/>
        <v>0.12500138717617004</v>
      </c>
      <c r="AN10" s="95" t="n">
        <f t="shared" si="7"/>
        <v>5.048168853061185E-2</v>
      </c>
      <c r="AO10" s="95" t="n">
        <f t="shared" si="7"/>
        <v>0.17351767827298775</v>
      </c>
      <c r="AP10" s="95" t="n">
        <f t="shared" si="7"/>
        <v>0.14266030356040252</v>
      </c>
      <c r="AQ10" s="95" t="n">
        <f t="shared" si="7"/>
        <v>3.4908131756896332E-2</v>
      </c>
      <c r="AR10" s="95" t="n">
        <f t="shared" si="7"/>
        <v>0.11453676937898992</v>
      </c>
      <c r="AS10" s="95" t="n">
        <f t="shared" si="7"/>
        <v>4.9842691470600005E-2</v>
      </c>
      <c r="AT10" s="95" t="n">
        <f t="shared" si="8"/>
        <v>4.8973783415025472E-2</v>
      </c>
    </row>
    <row r="11">
      <c r="A11" s="10" t="str">
        <f t="shared" si="3"/>
        <v>Any Commercial
Classification</v>
      </c>
      <c r="B11" s="95" t="n">
        <f t="shared" ref="B11:B13" si="13">AL11</f>
        <v>60.556026348863355</v>
      </c>
      <c r="C11" s="95" t="n">
        <f t="shared" si="4"/>
        <v>107.71185536543642</v>
      </c>
      <c r="D11" s="92" t="n">
        <f t="shared" si="4"/>
        <v>108.969436609469</v>
      </c>
      <c r="E11" s="95" t="n">
        <f t="shared" si="4"/>
        <v>83.12285951764207</v>
      </c>
      <c r="F11" s="5" t="n">
        <f t="shared" si="9"/>
        <v>1.1675420869559305E-2</v>
      </c>
      <c r="G11" s="25" t="n">
        <f t="shared" si="10"/>
        <v>0.79948129326874784</v>
      </c>
      <c r="H11" s="25" t="n">
        <f t="shared" si="11"/>
        <v>0.76280893160476371</v>
      </c>
      <c r="I11" s="41" t="n">
        <f t="shared" si="12"/>
        <v>0.26307206172314906</v>
      </c>
      <c r="J11" s="16" t="n">
        <f t="shared" si="6"/>
        <v>0.19101352896109547</v>
      </c>
      <c r="L11" s="1" t="str">
        <f>L4</f>
        <v>Any Commercial
Classification</v>
      </c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 t="n">
        <f t="shared" ref="W11:AS11" si="14">IF(W4="","",W4/VLOOKUP(W$8,deflator,2,FALSE)/$A$7)</f>
        <v>26.095797650998978</v>
      </c>
      <c r="X11" s="95" t="n">
        <f t="shared" si="14"/>
        <v>32.069716168531457</v>
      </c>
      <c r="Y11" s="95" t="n">
        <f t="shared" si="14"/>
        <v>50.911447248035593</v>
      </c>
      <c r="Z11" s="95" t="n">
        <f t="shared" si="14"/>
        <v>63.993699093344226</v>
      </c>
      <c r="AA11" s="95" t="n">
        <f t="shared" si="14"/>
        <v>79.166051054582823</v>
      </c>
      <c r="AB11" s="95" t="n">
        <f t="shared" si="14"/>
        <v>56.415581242200723</v>
      </c>
      <c r="AC11" s="95" t="n">
        <f t="shared" si="14"/>
        <v>68.942766984728479</v>
      </c>
      <c r="AD11" s="95" t="n">
        <f t="shared" si="14"/>
        <v>95.969085976553316</v>
      </c>
      <c r="AE11" s="92" t="n">
        <f t="shared" si="14"/>
        <v>112.73156207949306</v>
      </c>
      <c r="AF11" s="95" t="n">
        <f t="shared" si="14"/>
        <v>100.87911032666182</v>
      </c>
      <c r="AG11" s="95" t="n">
        <f t="shared" si="14"/>
        <v>91.206756261908964</v>
      </c>
      <c r="AH11" s="95" t="n">
        <f t="shared" si="14"/>
        <v>87.734457200107812</v>
      </c>
      <c r="AI11" s="95" t="n">
        <f t="shared" si="14"/>
        <v>87.694428542954157</v>
      </c>
      <c r="AJ11" s="95" t="n">
        <f t="shared" si="14"/>
        <v>69.211177984604532</v>
      </c>
      <c r="AK11" s="95" t="n">
        <f t="shared" si="14"/>
        <v>64.286673864080527</v>
      </c>
      <c r="AL11" s="95" t="n">
        <f t="shared" si="14"/>
        <v>60.556026348863355</v>
      </c>
      <c r="AM11" s="95" t="n">
        <f t="shared" si="14"/>
        <v>57.396087898458063</v>
      </c>
      <c r="AN11" s="95" t="n">
        <f t="shared" si="14"/>
        <v>62.225095350399336</v>
      </c>
      <c r="AO11" s="95" t="n">
        <f t="shared" si="14"/>
        <v>71.667571308959637</v>
      </c>
      <c r="AP11" s="95" t="n">
        <f t="shared" si="14"/>
        <v>74.017568322492735</v>
      </c>
      <c r="AQ11" s="95" t="n">
        <f t="shared" si="14"/>
        <v>80.330774329619857</v>
      </c>
      <c r="AR11" s="95" t="n">
        <f t="shared" si="14"/>
        <v>107.71185536543642</v>
      </c>
      <c r="AS11" s="95" t="n">
        <f t="shared" si="14"/>
        <v>108.969436609469</v>
      </c>
      <c r="AT11" s="95" t="n">
        <f t="shared" ref="AT11" si="15">IF(AT4="","",AT4/VLOOKUP(AT$8,deflator,2,FALSE)/$A$7)</f>
        <v>83.12285951764207</v>
      </c>
    </row>
    <row r="12">
      <c r="A12" s="10" t="n">
        <f t="shared" si="3"/>
        <v>0</v>
      </c>
      <c r="B12" s="95" t="n">
        <f t="shared" si="13"/>
        <v>1.7647740430776124E-3</v>
      </c>
      <c r="C12" s="95" t="n">
        <f t="shared" si="4"/>
        <v>6.2506762467414309E-2</v>
      </c>
      <c r="D12" s="95" t="n">
        <f t="shared" si="4"/>
        <v>2.84952146126E-2</v>
      </c>
      <c r="E12" s="95" t="n">
        <f t="shared" si="4"/>
        <v>2.6512931296074294E-2</v>
      </c>
      <c r="F12" s="26" t="n">
        <f t="shared" si="9"/>
        <v>-0.54412589153925595</v>
      </c>
      <c r="G12" s="25" t="n">
        <f t="shared" si="10"/>
        <v>15.146664625068276</v>
      </c>
      <c r="H12" s="25" t="n">
        <f t="shared" si="11"/>
        <v>0.93043451879638828</v>
      </c>
      <c r="I12" s="16" t="n">
        <f t="shared" si="12"/>
        <v>6.8792636638527772E-5</v>
      </c>
      <c r="J12" s="16" t="n">
        <f t="shared" si="6"/>
        <v>6.0925822323176502E-5</v>
      </c>
      <c r="L12" s="1" t="n">
        <f>L5</f>
        <v>0</v>
      </c>
      <c r="M12" s="95" t="e">
        <f t="shared" ref="M12:V12" si="16">IF(M5="","",M5/VLOOKUP(M$8,deflator,2,FALSE)/$A$7)</f>
        <v>#N/A</v>
      </c>
      <c r="N12" s="95" t="e">
        <f t="shared" si="16"/>
        <v>#N/A</v>
      </c>
      <c r="O12" s="95" t="e">
        <f t="shared" si="16"/>
        <v>#N/A</v>
      </c>
      <c r="P12" s="95" t="e">
        <f t="shared" si="16"/>
        <v>#N/A</v>
      </c>
      <c r="Q12" s="95" t="e">
        <f t="shared" si="16"/>
        <v>#N/A</v>
      </c>
      <c r="R12" s="95" t="e">
        <f t="shared" si="16"/>
        <v>#N/A</v>
      </c>
      <c r="S12" s="95" t="e">
        <f t="shared" si="16"/>
        <v>#N/A</v>
      </c>
      <c r="T12" s="95" t="e">
        <f t="shared" si="16"/>
        <v>#N/A</v>
      </c>
      <c r="U12" s="95" t="e">
        <f t="shared" si="16"/>
        <v>#N/A</v>
      </c>
      <c r="V12" s="95" t="e">
        <f t="shared" si="16"/>
        <v>#N/A</v>
      </c>
      <c r="W12" s="95" t="n">
        <f t="shared" ref="W12:AS12" si="17">IF(W5="","",W5/VLOOKUP(W$8,deflator,2,FALSE)/$A$7)</f>
        <v>0</v>
      </c>
      <c r="X12" s="95" t="n">
        <f t="shared" si="17"/>
        <v>1.1420282997253509E-3</v>
      </c>
      <c r="Y12" s="95" t="n">
        <f t="shared" si="17"/>
        <v>5.2586146233689714E-2</v>
      </c>
      <c r="Z12" s="95" t="n">
        <f t="shared" si="17"/>
        <v>1.6998280129005474E-2</v>
      </c>
      <c r="AA12" s="95" t="n">
        <f t="shared" si="17"/>
        <v>1.1387844244552015E-4</v>
      </c>
      <c r="AB12" s="95" t="n">
        <f t="shared" si="17"/>
        <v>8.8700464015020318E-4</v>
      </c>
      <c r="AC12" s="95" t="n">
        <f t="shared" si="17"/>
        <v>2.002990260767866E-5</v>
      </c>
      <c r="AD12" s="95" t="n">
        <f t="shared" si="17"/>
        <v>5.4432677756686077E-6</v>
      </c>
      <c r="AE12" s="95" t="n">
        <f t="shared" si="17"/>
        <v>6.454087255701248E-4</v>
      </c>
      <c r="AF12" s="95" t="n">
        <f t="shared" si="17"/>
        <v>2.3654235158720952E-3</v>
      </c>
      <c r="AG12" s="95" t="n">
        <f t="shared" si="17"/>
        <v>-1.0627568962154579E-2</v>
      </c>
      <c r="AH12" s="95" t="n">
        <f t="shared" si="17"/>
        <v>5.3496456643344244E-4</v>
      </c>
      <c r="AI12" s="95" t="n">
        <f t="shared" si="17"/>
        <v>4.0031031393548077E-4</v>
      </c>
      <c r="AJ12" s="95" t="n">
        <f t="shared" si="17"/>
        <v>1.9637190043317532E-4</v>
      </c>
      <c r="AK12" s="95" t="n">
        <f t="shared" si="17"/>
        <v>-6.7702179674813067E-4</v>
      </c>
      <c r="AL12" s="95" t="n">
        <f t="shared" si="17"/>
        <v>1.7647740430776124E-3</v>
      </c>
      <c r="AM12" s="95" t="n">
        <f t="shared" si="17"/>
        <v>9.4742188861634473E-4</v>
      </c>
      <c r="AN12" s="95" t="n">
        <f t="shared" si="17"/>
        <v>3.4026134082863709E-3</v>
      </c>
      <c r="AO12" s="95" t="n">
        <f t="shared" si="17"/>
        <v>6.4272824440177401E-2</v>
      </c>
      <c r="AP12" s="95" t="n">
        <f t="shared" si="17"/>
        <v>5.0206116191626154E-2</v>
      </c>
      <c r="AQ12" s="95" t="n">
        <f t="shared" si="17"/>
        <v>5.3704671721831826E-2</v>
      </c>
      <c r="AR12" s="95" t="n">
        <f t="shared" si="17"/>
        <v>6.2506762467414309E-2</v>
      </c>
      <c r="AS12" s="95" t="n">
        <f t="shared" si="17"/>
        <v>2.84952146126E-2</v>
      </c>
      <c r="AT12" s="95" t="n">
        <f t="shared" ref="AT12" si="18">IF(AT5="","",AT5/VLOOKUP(AT$8,deflator,2,FALSE)/$A$7)</f>
        <v>2.6512931296074294E-2</v>
      </c>
    </row>
    <row r="13">
      <c r="A13" s="10" t="str">
        <f t="shared" si="3"/>
        <v>Grand Total</v>
      </c>
      <c r="B13" s="95" t="n">
        <f t="shared" si="13"/>
        <v>328.86986160695346</v>
      </c>
      <c r="C13" s="95" t="n">
        <f t="shared" si="4"/>
        <v>413.65687139660133</v>
      </c>
      <c r="D13" s="95" t="n">
        <f t="shared" si="4"/>
        <v>414.21896303130018</v>
      </c>
      <c r="E13" s="95" t="n">
        <f t="shared" si="4"/>
        <v>435.16739348118136</v>
      </c>
      <c r="F13" s="26" t="n">
        <f t="shared" si="9"/>
        <v>1.3588354831410854E-3</v>
      </c>
      <c r="G13" s="25" t="n">
        <f t="shared" si="10"/>
        <v>0.25952241718747437</v>
      </c>
      <c r="H13" s="25" t="n">
        <f t="shared" si="11"/>
        <v>1.0505733255102041</v>
      </c>
      <c r="I13" s="16" t="b">
        <f t="shared" si="12"/>
        <v>1</v>
      </c>
      <c r="J13" s="16" t="b">
        <f t="shared" si="6"/>
        <v>1</v>
      </c>
      <c r="L13" s="1" t="s">
        <v>39</v>
      </c>
      <c r="M13" s="95" t="e">
        <f t="shared" ref="M13:V13" si="19">IF(M6="","",M6/VLOOKUP(M$8,deflator,2,FALSE)/$A$7)</f>
        <v>#N/A</v>
      </c>
      <c r="N13" s="95" t="e">
        <f t="shared" si="19"/>
        <v>#N/A</v>
      </c>
      <c r="O13" s="95" t="e">
        <f t="shared" si="19"/>
        <v>#N/A</v>
      </c>
      <c r="P13" s="95" t="e">
        <f t="shared" si="19"/>
        <v>#N/A</v>
      </c>
      <c r="Q13" s="95" t="e">
        <f t="shared" si="19"/>
        <v>#N/A</v>
      </c>
      <c r="R13" s="95" t="e">
        <f t="shared" si="19"/>
        <v>#N/A</v>
      </c>
      <c r="S13" s="95" t="e">
        <f t="shared" si="19"/>
        <v>#N/A</v>
      </c>
      <c r="T13" s="95" t="e">
        <f t="shared" si="19"/>
        <v>#N/A</v>
      </c>
      <c r="U13" s="95" t="e">
        <f t="shared" si="19"/>
        <v>#N/A</v>
      </c>
      <c r="V13" s="95" t="e">
        <f t="shared" si="19"/>
        <v>#N/A</v>
      </c>
      <c r="W13" s="95" t="n">
        <f t="shared" ref="W13:AT13" si="20">IF(W6="","",W6/VLOOKUP(W$8,deflator,2,FALSE)/$A$7)</f>
        <v>213.56475258137903</v>
      </c>
      <c r="X13" s="95" t="n">
        <f t="shared" si="20"/>
        <v>227.14667320344941</v>
      </c>
      <c r="Y13" s="95" t="n">
        <f t="shared" si="20"/>
        <v>263.70993866858805</v>
      </c>
      <c r="Z13" s="95" t="n">
        <f t="shared" si="20"/>
        <v>322.34222769709987</v>
      </c>
      <c r="AA13" s="95" t="n">
        <f t="shared" si="20"/>
        <v>341.76695494003502</v>
      </c>
      <c r="AB13" s="95" t="n">
        <f t="shared" si="20"/>
        <v>383.52539124191912</v>
      </c>
      <c r="AC13" s="95" t="n">
        <f t="shared" si="20"/>
        <v>412.68070212108216</v>
      </c>
      <c r="AD13" s="95" t="n">
        <f t="shared" si="20"/>
        <v>446.55675168468349</v>
      </c>
      <c r="AE13" s="95" t="n">
        <f t="shared" si="20"/>
        <v>503.86408850112429</v>
      </c>
      <c r="AF13" s="95" t="n">
        <f t="shared" si="20"/>
        <v>485.15750962364359</v>
      </c>
      <c r="AG13" s="95" t="n">
        <f t="shared" si="20"/>
        <v>474.10678563496913</v>
      </c>
      <c r="AH13" s="95" t="n">
        <f t="shared" si="20"/>
        <v>472.64262500767109</v>
      </c>
      <c r="AI13" s="95" t="n">
        <f t="shared" si="20"/>
        <v>450.37155703864977</v>
      </c>
      <c r="AJ13" s="95" t="n">
        <f t="shared" si="20"/>
        <v>379.13927039526931</v>
      </c>
      <c r="AK13" s="95" t="n">
        <f t="shared" si="20"/>
        <v>343.68014971900061</v>
      </c>
      <c r="AL13" s="95" t="n">
        <f t="shared" si="20"/>
        <v>328.86986160695346</v>
      </c>
      <c r="AM13" s="95" t="n">
        <f t="shared" si="20"/>
        <v>354.92820408839594</v>
      </c>
      <c r="AN13" s="95" t="n">
        <f t="shared" si="20"/>
        <v>374.71188561773312</v>
      </c>
      <c r="AO13" s="95" t="n">
        <f t="shared" si="20"/>
        <v>409.91178741880566</v>
      </c>
      <c r="AP13" s="95" t="n">
        <f t="shared" si="20"/>
        <v>429.66769693928126</v>
      </c>
      <c r="AQ13" s="95" t="n">
        <f t="shared" si="20"/>
        <v>466.97865353640776</v>
      </c>
      <c r="AR13" s="95" t="n">
        <f t="shared" si="20"/>
        <v>413.65687139660133</v>
      </c>
      <c r="AS13" s="95" t="n">
        <f t="shared" si="20"/>
        <v>414.21896303130018</v>
      </c>
      <c r="AT13" s="95" t="n">
        <f t="shared" si="20"/>
        <v>435.16739348118136</v>
      </c>
    </row>
    <row r="14">
      <c r="A14" s="24"/>
      <c r="B14" s="3"/>
      <c r="C14" s="3"/>
      <c r="D14" s="3"/>
      <c r="E14" s="3"/>
      <c r="F14" s="56"/>
      <c r="G14" s="25"/>
      <c r="H14" s="25"/>
      <c r="I14" s="16"/>
      <c r="J14" s="16"/>
      <c r="L14" s="1" t="s">
        <v>48</v>
      </c>
      <c r="M14" s="95" t="e">
        <f t="shared" ref="M14:AS14" si="21">SUM(M9:M12)=M13</f>
        <v>#N/A</v>
      </c>
      <c r="N14" s="95" t="e">
        <f t="shared" si="21"/>
        <v>#N/A</v>
      </c>
      <c r="O14" s="95" t="e">
        <f t="shared" si="21"/>
        <v>#N/A</v>
      </c>
      <c r="P14" s="95" t="e">
        <f t="shared" si="21"/>
        <v>#N/A</v>
      </c>
      <c r="Q14" s="95" t="e">
        <f t="shared" si="21"/>
        <v>#N/A</v>
      </c>
      <c r="R14" s="95" t="e">
        <f t="shared" si="21"/>
        <v>#N/A</v>
      </c>
      <c r="S14" s="95" t="e">
        <f t="shared" si="21"/>
        <v>#N/A</v>
      </c>
      <c r="T14" s="95" t="e">
        <f t="shared" si="21"/>
        <v>#N/A</v>
      </c>
      <c r="U14" s="95" t="e">
        <f t="shared" si="21"/>
        <v>#N/A</v>
      </c>
      <c r="V14" s="95" t="e">
        <f t="shared" si="21"/>
        <v>#N/A</v>
      </c>
      <c r="W14" s="95" t="b">
        <f t="shared" si="21"/>
        <v>1</v>
      </c>
      <c r="X14" s="95" t="b">
        <f t="shared" si="21"/>
        <v>1</v>
      </c>
      <c r="Y14" s="95" t="b">
        <f t="shared" si="21"/>
        <v>1</v>
      </c>
      <c r="Z14" s="95" t="b">
        <f t="shared" si="21"/>
        <v>1</v>
      </c>
      <c r="AA14" s="95" t="b">
        <f t="shared" si="21"/>
        <v>1</v>
      </c>
      <c r="AB14" s="95" t="b">
        <f t="shared" si="21"/>
        <v>1</v>
      </c>
      <c r="AC14" s="95" t="b">
        <f t="shared" si="21"/>
        <v>1</v>
      </c>
      <c r="AD14" s="95" t="b">
        <f t="shared" si="21"/>
        <v>1</v>
      </c>
      <c r="AE14" s="95" t="b">
        <f t="shared" si="21"/>
        <v>1</v>
      </c>
      <c r="AF14" s="95" t="b">
        <f t="shared" si="21"/>
        <v>1</v>
      </c>
      <c r="AG14" s="95" t="b">
        <f t="shared" si="21"/>
        <v>1</v>
      </c>
      <c r="AH14" s="95" t="b">
        <f t="shared" si="21"/>
        <v>1</v>
      </c>
      <c r="AI14" s="95" t="b">
        <f t="shared" si="21"/>
        <v>1</v>
      </c>
      <c r="AJ14" s="95" t="b">
        <f t="shared" si="21"/>
        <v>1</v>
      </c>
      <c r="AK14" s="95" t="b">
        <f t="shared" si="21"/>
        <v>1</v>
      </c>
      <c r="AL14" s="95" t="b">
        <f t="shared" si="21"/>
        <v>1</v>
      </c>
      <c r="AM14" s="95" t="b">
        <f t="shared" si="21"/>
        <v>1</v>
      </c>
      <c r="AN14" s="95" t="b">
        <f t="shared" si="21"/>
        <v>1</v>
      </c>
      <c r="AO14" s="95" t="b">
        <f t="shared" si="21"/>
        <v>1</v>
      </c>
      <c r="AP14" s="95" t="b">
        <f t="shared" si="21"/>
        <v>1</v>
      </c>
      <c r="AQ14" s="95" t="b">
        <f t="shared" si="21"/>
        <v>1</v>
      </c>
      <c r="AR14" s="95" t="b">
        <f t="shared" si="21"/>
        <v>1</v>
      </c>
      <c r="AS14" s="95" t="b">
        <f t="shared" si="21"/>
        <v>1</v>
      </c>
      <c r="AT14" s="95" t="b">
        <f t="shared" ref="AT14" si="22">SUM(AT9:AT12)=AT13</f>
        <v>1</v>
      </c>
    </row>
    <row r="15">
      <c r="A15" s="24"/>
      <c r="B15" s="3"/>
      <c r="C15" s="3"/>
      <c r="D15" s="3"/>
      <c r="E15" s="3"/>
      <c r="F15" s="26"/>
      <c r="G15" s="25"/>
      <c r="H15" s="25"/>
      <c r="I15" s="16"/>
      <c r="J15" s="16"/>
    </row>
    <row r="16">
      <c r="C16" s="1"/>
      <c r="L16" s="1" t="str">
        <f t="shared" ref="L16:AS16" si="23">L8</f>
        <v>AnyCommercialText</v>
      </c>
      <c r="M16" s="1" t="str">
        <f t="shared" si="23"/>
        <v>Full Year</v>
      </c>
      <c r="N16" s="1" t="n">
        <f t="shared" si="23"/>
        <v>120350129405</v>
      </c>
      <c r="O16" s="1" t="n">
        <f t="shared" si="23"/>
        <v>136154193844</v>
      </c>
      <c r="P16" s="1" t="n">
        <f t="shared" si="23"/>
        <v>123406660550</v>
      </c>
      <c r="Q16" s="1" t="n">
        <f t="shared" si="23"/>
        <v>121373382142</v>
      </c>
      <c r="R16" s="1" t="n">
        <f t="shared" si="23"/>
        <v>117161902725</v>
      </c>
      <c r="S16" s="1" t="n">
        <f t="shared" si="23"/>
        <v>116592014868</v>
      </c>
      <c r="T16" s="1" t="n">
        <f t="shared" si="23"/>
        <v>118448779098</v>
      </c>
      <c r="U16" s="1" t="n">
        <f t="shared" si="23"/>
        <v>115982151879</v>
      </c>
      <c r="V16" s="1" t="n">
        <f t="shared" si="23"/>
        <v>116965882167</v>
      </c>
      <c r="W16" s="1" t="n">
        <f t="shared" si="23"/>
        <v>2000</v>
      </c>
      <c r="X16" s="1" t="n">
        <f t="shared" si="23"/>
        <v>2001</v>
      </c>
      <c r="Y16" s="1" t="n">
        <f t="shared" si="23"/>
        <v>2002</v>
      </c>
      <c r="Z16" s="1" t="n">
        <f t="shared" si="23"/>
        <v>2003</v>
      </c>
      <c r="AA16" s="1" t="n">
        <f t="shared" si="23"/>
        <v>2004</v>
      </c>
      <c r="AB16" s="1" t="n">
        <f t="shared" si="23"/>
        <v>2005</v>
      </c>
      <c r="AC16" s="1" t="n">
        <f t="shared" si="23"/>
        <v>2006</v>
      </c>
      <c r="AD16" s="1" t="n">
        <f t="shared" si="23"/>
        <v>2007</v>
      </c>
      <c r="AE16" s="1" t="n">
        <f t="shared" si="23"/>
        <v>2008</v>
      </c>
      <c r="AF16" s="1" t="n">
        <f t="shared" si="23"/>
        <v>2009</v>
      </c>
      <c r="AG16" s="1" t="n">
        <f t="shared" si="23"/>
        <v>2010</v>
      </c>
      <c r="AH16" s="1" t="n">
        <f t="shared" si="23"/>
        <v>2011</v>
      </c>
      <c r="AI16" s="1" t="n">
        <f t="shared" si="23"/>
        <v>2012</v>
      </c>
      <c r="AJ16" s="1" t="n">
        <f t="shared" si="23"/>
        <v>2013</v>
      </c>
      <c r="AK16" s="1" t="n">
        <f t="shared" si="23"/>
        <v>2014</v>
      </c>
      <c r="AL16" s="1" t="n">
        <f t="shared" si="23"/>
        <v>2015</v>
      </c>
      <c r="AM16" s="1" t="n">
        <f t="shared" si="23"/>
        <v>2016</v>
      </c>
      <c r="AN16" s="1" t="n">
        <f t="shared" si="23"/>
        <v>2017</v>
      </c>
      <c r="AO16" s="1" t="n">
        <f t="shared" si="23"/>
        <v>2018</v>
      </c>
      <c r="AP16" s="1" t="n">
        <f t="shared" si="23"/>
        <v>2019</v>
      </c>
      <c r="AQ16" s="1" t="n">
        <f t="shared" si="23"/>
        <v>2020</v>
      </c>
      <c r="AR16" s="1" t="n">
        <f t="shared" si="23"/>
        <v>2021</v>
      </c>
      <c r="AS16" s="1" t="n">
        <f t="shared" si="23"/>
        <v>2022</v>
      </c>
      <c r="AT16" s="1" t="n">
        <f t="shared" ref="AT16" si="24">AT8</f>
        <v>2023</v>
      </c>
    </row>
    <row r="17">
      <c r="C17" s="1"/>
      <c r="L17" s="1" t="str">
        <f>L9</f>
        <v>Not Classified
as Commercial</v>
      </c>
      <c r="M17" s="25" t="str">
        <f t="shared" ref="M17:AS17" si="25">IF(M9="","",M9/M$13)</f>
      </c>
      <c r="N17" s="25" t="str">
        <f t="shared" si="25"/>
      </c>
      <c r="O17" s="25" t="str">
        <f t="shared" si="25"/>
      </c>
      <c r="P17" s="25" t="str">
        <f t="shared" si="25"/>
      </c>
      <c r="Q17" s="25" t="str">
        <f t="shared" si="25"/>
      </c>
      <c r="R17" s="25" t="str">
        <f t="shared" si="25"/>
      </c>
      <c r="S17" s="25" t="str">
        <f t="shared" si="25"/>
      </c>
      <c r="T17" s="25" t="str">
        <f t="shared" si="25"/>
      </c>
      <c r="U17" s="25" t="str">
        <f t="shared" si="25"/>
      </c>
      <c r="V17" s="25" t="str">
        <f t="shared" si="25"/>
      </c>
      <c r="W17" s="25" t="n">
        <f t="shared" si="25"/>
        <v>0.87760982717674219</v>
      </c>
      <c r="X17" s="25" t="n">
        <f t="shared" si="25"/>
        <v>0.85881215242352249</v>
      </c>
      <c r="Y17" s="25" t="n">
        <f t="shared" si="25"/>
        <v>0.80538207569618381</v>
      </c>
      <c r="Z17" s="25" t="n">
        <f t="shared" si="25"/>
        <v>0.79759476000775442</v>
      </c>
      <c r="AA17" s="25" t="n">
        <f t="shared" si="25"/>
        <v>0.76352486995476343</v>
      </c>
      <c r="AB17" s="25" t="n">
        <f t="shared" si="25"/>
        <v>0.84930815748630695</v>
      </c>
      <c r="AC17" s="25" t="n">
        <f t="shared" si="25"/>
        <v>0.83118782545281145</v>
      </c>
      <c r="AD17" s="25" t="n">
        <f t="shared" si="25"/>
        <v>0.78288241359603561</v>
      </c>
      <c r="AE17" s="25" t="n">
        <f t="shared" si="25"/>
        <v>0.7739822604842892</v>
      </c>
      <c r="AF17" s="25" t="n">
        <f t="shared" si="25"/>
        <v>0.79025513310562823</v>
      </c>
      <c r="AG17" s="25" t="n">
        <f t="shared" si="25"/>
        <v>0.80657534555016341</v>
      </c>
      <c r="AH17" s="25" t="n">
        <f t="shared" si="25"/>
        <v>0.81148210820619215</v>
      </c>
      <c r="AI17" s="25" t="n">
        <f t="shared" si="25"/>
        <v>0.80326587464964716</v>
      </c>
      <c r="AJ17" s="25" t="n">
        <f t="shared" si="25"/>
        <v>0.81554525790900001</v>
      </c>
      <c r="AK17" s="25" t="n">
        <f t="shared" si="25"/>
        <v>0.81196737224796423</v>
      </c>
      <c r="AL17" s="25" t="n">
        <f t="shared" si="25"/>
        <v>0.81542891299398068</v>
      </c>
      <c r="AM17" s="25" t="n">
        <f t="shared" si="25"/>
        <v>0.83793331709080865</v>
      </c>
      <c r="AN17" s="25" t="n">
        <f t="shared" si="25"/>
        <v>0.83379502481041434</v>
      </c>
      <c r="AO17" s="25" t="n">
        <f t="shared" si="25"/>
        <v>0.82458332739232176</v>
      </c>
      <c r="AP17" s="25" t="n">
        <f t="shared" si="25"/>
        <v>0.82728411916725508</v>
      </c>
      <c r="AQ17" s="25" t="n">
        <f t="shared" si="25"/>
        <v>0.82778787311992474</v>
      </c>
      <c r="AR17" s="25" t="n">
        <f t="shared" si="25"/>
        <v>0.73918262609049634</v>
      </c>
      <c r="AS17" s="25" t="n">
        <f t="shared" si="25"/>
        <v>0.73673881630737392</v>
      </c>
      <c r="AT17" s="25" t="n">
        <f t="shared" ref="AT17" si="26">IF(AT9="","",AT9/AT$13)</f>
        <v>0.80881300511328169</v>
      </c>
    </row>
    <row r="18">
      <c r="L18" s="1" t="str">
        <f>L10</f>
        <v>Non-development
or Commercial Similar</v>
      </c>
      <c r="M18" s="25" t="str">
        <f t="shared" ref="M18:AS18" si="27">IF(M10="","",M10/M$13)</f>
      </c>
      <c r="N18" s="25" t="str">
        <f t="shared" si="27"/>
      </c>
      <c r="O18" s="25" t="str">
        <f t="shared" si="27"/>
      </c>
      <c r="P18" s="25" t="str">
        <f t="shared" si="27"/>
      </c>
      <c r="Q18" s="25" t="str">
        <f t="shared" si="27"/>
      </c>
      <c r="R18" s="25" t="str">
        <f t="shared" si="27"/>
      </c>
      <c r="S18" s="25" t="str">
        <f t="shared" si="27"/>
      </c>
      <c r="T18" s="25" t="str">
        <f t="shared" si="27"/>
      </c>
      <c r="U18" s="25" t="str">
        <f t="shared" si="27"/>
      </c>
      <c r="V18" s="25" t="str">
        <f t="shared" si="27"/>
      </c>
      <c r="W18" s="25" t="n">
        <f t="shared" si="27"/>
        <v>1.9867195255508541E-4</v>
      </c>
      <c r="X18" s="25" t="n">
        <f t="shared" si="27"/>
        <v>-2.2378627492369923E-6</v>
      </c>
      <c r="Y18" s="25" t="n">
        <f t="shared" si="27"/>
        <v>1.3600074745332145E-3</v>
      </c>
      <c r="Z18" s="25" t="n">
        <f t="shared" si="27"/>
        <v>3.8253088712657968E-3</v>
      </c>
      <c r="AA18" s="25" t="n">
        <f t="shared" si="27"/>
        <v>4.8372733457338083E-3</v>
      </c>
      <c r="AB18" s="25" t="n">
        <f t="shared" si="27"/>
        <v>3.5921470693967934E-3</v>
      </c>
      <c r="AC18" s="25" t="n">
        <f t="shared" si="27"/>
        <v>1.7513290550652699E-3</v>
      </c>
      <c r="AD18" s="25" t="n">
        <f t="shared" si="27"/>
        <v>2.2085271236660618E-3</v>
      </c>
      <c r="AE18" s="25" t="n">
        <f t="shared" si="27"/>
        <v>2.2823909149202711E-3</v>
      </c>
      <c r="AF18" s="25" t="n">
        <f t="shared" si="27"/>
        <v>1.8093536866394771E-3</v>
      </c>
      <c r="AG18" s="25" t="n">
        <f t="shared" si="27"/>
        <v>1.0710930663849936E-3</v>
      </c>
      <c r="AH18" s="25" t="n">
        <f t="shared" si="27"/>
        <v>2.8914003971625959E-3</v>
      </c>
      <c r="AI18" s="25" t="n">
        <f t="shared" si="27"/>
        <v>2.0175019696663785E-3</v>
      </c>
      <c r="AJ18" s="25" t="n">
        <f t="shared" si="27"/>
        <v>1.906059427900744E-3</v>
      </c>
      <c r="AK18" s="25" t="n">
        <f t="shared" si="27"/>
        <v>9.8080967396182951E-4</v>
      </c>
      <c r="AL18" s="25" t="n">
        <f t="shared" si="27"/>
        <v>4.3201501260681203E-4</v>
      </c>
      <c r="AM18" s="25" t="n">
        <f t="shared" si="27"/>
        <v>3.5218781076366102E-4</v>
      </c>
      <c r="AN18" s="25" t="n">
        <f t="shared" si="27"/>
        <v>1.3472134316580328E-4</v>
      </c>
      <c r="AO18" s="25" t="n">
        <f t="shared" si="27"/>
        <v>4.2330492461712321E-4</v>
      </c>
      <c r="AP18" s="25" t="n">
        <f t="shared" si="27"/>
        <v>3.320247358054535E-4</v>
      </c>
      <c r="AQ18" s="25" t="n">
        <f t="shared" si="27"/>
        <v>7.4753163752858218E-5</v>
      </c>
      <c r="AR18" s="25" t="n">
        <f t="shared" si="27"/>
        <v>2.7688835191420192E-4</v>
      </c>
      <c r="AS18" s="25" t="n">
        <f t="shared" si="27"/>
        <v>1.2032933283847189E-4</v>
      </c>
      <c r="AT18" s="25" t="n">
        <f t="shared" ref="AT18" si="28">IF(AT10="","",AT10/AT$13)</f>
        <v>1.1254010329968191E-4</v>
      </c>
    </row>
    <row r="19">
      <c r="L19" s="1" t="str">
        <f>L11</f>
        <v>Any Commercial
Classification</v>
      </c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 t="n">
        <f t="shared" ref="W19:AS19" si="29">IF(W11="","",W11/W$13)</f>
        <v>0.12219150087070269</v>
      </c>
      <c r="X19" s="25" t="n">
        <f t="shared" si="29"/>
        <v>0.14118505772614789</v>
      </c>
      <c r="Y19" s="25" t="n">
        <f t="shared" si="29"/>
        <v>0.19305850778729083</v>
      </c>
      <c r="Z19" s="25" t="n">
        <f t="shared" si="29"/>
        <v>0.19852719747745287</v>
      </c>
      <c r="AA19" s="25" t="n">
        <f t="shared" si="29"/>
        <v>0.23163752349454897</v>
      </c>
      <c r="AB19" s="25" t="n">
        <f t="shared" si="29"/>
        <v>0.14709738267789174</v>
      </c>
      <c r="AC19" s="25" t="n">
        <f t="shared" si="29"/>
        <v>0.1670607969560457</v>
      </c>
      <c r="AD19" s="25" t="n">
        <f t="shared" si="29"/>
        <v>0.21490904709087835</v>
      </c>
      <c r="AE19" s="25" t="n">
        <f t="shared" si="29"/>
        <v>0.22373406768250267</v>
      </c>
      <c r="AF19" s="25" t="n">
        <f t="shared" si="29"/>
        <v>0.20793063762924713</v>
      </c>
      <c r="AG19" s="25" t="n">
        <f t="shared" si="29"/>
        <v>0.19237597736500683</v>
      </c>
      <c r="AH19" s="25" t="n">
        <f t="shared" si="29"/>
        <v>0.18562535953815817</v>
      </c>
      <c r="AI19" s="25" t="n">
        <f t="shared" si="29"/>
        <v>0.19471573453611424</v>
      </c>
      <c r="AJ19" s="25" t="n">
        <f t="shared" si="29"/>
        <v>0.18254816472176266</v>
      </c>
      <c r="AK19" s="25" t="n">
        <f t="shared" si="29"/>
        <v>0.18705378799631731</v>
      </c>
      <c r="AL19" s="25" t="n">
        <f t="shared" si="29"/>
        <v>0.18413370581593905</v>
      </c>
      <c r="AM19" s="25" t="n">
        <f t="shared" si="29"/>
        <v>0.16171182576452389</v>
      </c>
      <c r="AN19" s="25" t="n">
        <f t="shared" si="29"/>
        <v>0.16606117323398442</v>
      </c>
      <c r="AO19" s="25" t="n">
        <f t="shared" si="29"/>
        <v>0.17483657096139343</v>
      </c>
      <c r="AP19" s="25" t="n">
        <f t="shared" si="29"/>
        <v>0.17226700738676329</v>
      </c>
      <c r="AQ19" s="25" t="n">
        <f t="shared" si="29"/>
        <v>0.17202236916244162</v>
      </c>
      <c r="AR19" s="5" t="n">
        <f t="shared" si="29"/>
        <v>0.26038937779947002</v>
      </c>
      <c r="AS19" s="5" t="n">
        <f t="shared" si="29"/>
        <v>0.26307206172314906</v>
      </c>
      <c r="AT19" s="26" t="n">
        <f t="shared" ref="AT19" si="30">IF(AT11="","",AT11/AT$13)</f>
        <v>0.19101352896109547</v>
      </c>
    </row>
    <row r="20">
      <c r="L20" s="1" t="n">
        <f>L12</f>
        <v>0</v>
      </c>
      <c r="M20" s="25" t="e">
        <f t="shared" ref="M20:V20" si="31">IF(M12="","",M12/M$13)</f>
        <v>#N/A</v>
      </c>
      <c r="N20" s="25" t="e">
        <f t="shared" si="31"/>
        <v>#N/A</v>
      </c>
      <c r="O20" s="25" t="e">
        <f t="shared" si="31"/>
        <v>#N/A</v>
      </c>
      <c r="P20" s="25" t="e">
        <f t="shared" si="31"/>
        <v>#N/A</v>
      </c>
      <c r="Q20" s="25" t="e">
        <f t="shared" si="31"/>
        <v>#N/A</v>
      </c>
      <c r="R20" s="25" t="e">
        <f t="shared" si="31"/>
        <v>#N/A</v>
      </c>
      <c r="S20" s="25" t="e">
        <f t="shared" si="31"/>
        <v>#N/A</v>
      </c>
      <c r="T20" s="25" t="e">
        <f t="shared" si="31"/>
        <v>#N/A</v>
      </c>
      <c r="U20" s="25" t="e">
        <f t="shared" si="31"/>
        <v>#N/A</v>
      </c>
      <c r="V20" s="25" t="e">
        <f t="shared" si="31"/>
        <v>#N/A</v>
      </c>
      <c r="W20" s="25" t="n">
        <f t="shared" ref="W20:AS20" si="32">IF(W12="","",W12/W$13)</f>
        <v>0</v>
      </c>
      <c r="X20" s="25" t="n">
        <f t="shared" si="32"/>
        <v>5.027713079039752E-6</v>
      </c>
      <c r="Y20" s="25" t="n">
        <f t="shared" si="32"/>
        <v>1.9940904199206635E-4</v>
      </c>
      <c r="Z20" s="25" t="n">
        <f t="shared" si="32"/>
        <v>5.2733643526775215E-5</v>
      </c>
      <c r="AA20" s="25" t="n">
        <f t="shared" si="32"/>
        <v>3.3320495384201429E-7</v>
      </c>
      <c r="AB20" s="25" t="n">
        <f t="shared" si="32"/>
        <v>2.3127664045343501E-6</v>
      </c>
      <c r="AC20" s="25" t="n">
        <f t="shared" si="32"/>
        <v>4.8536077661808878E-8</v>
      </c>
      <c r="AD20" s="25" t="n">
        <f t="shared" si="32"/>
        <v>1.2189419945243898E-8</v>
      </c>
      <c r="AE20" s="25" t="n">
        <f t="shared" si="32"/>
        <v>1.280918287886049E-6</v>
      </c>
      <c r="AF20" s="25" t="n">
        <f t="shared" si="32"/>
        <v>4.8755784852367848E-6</v>
      </c>
      <c r="AG20" s="25" t="n">
        <f t="shared" si="32"/>
        <v>-2.2415981555550026E-5</v>
      </c>
      <c r="AH20" s="25" t="n">
        <f t="shared" si="32"/>
        <v>1.1318584870011668E-6</v>
      </c>
      <c r="AI20" s="25" t="n">
        <f t="shared" si="32"/>
        <v>8.888445721742751E-7</v>
      </c>
      <c r="AJ20" s="25" t="n">
        <f t="shared" si="32"/>
        <v>5.1794133651322644E-7</v>
      </c>
      <c r="AK20" s="25" t="n">
        <f t="shared" si="32"/>
        <v>-1.969918243173708E-6</v>
      </c>
      <c r="AL20" s="25" t="n">
        <f t="shared" si="32"/>
        <v>5.3661774735283278E-6</v>
      </c>
      <c r="AM20" s="25" t="n">
        <f t="shared" si="32"/>
        <v>2.6693339038798574E-6</v>
      </c>
      <c r="AN20" s="25" t="n">
        <f t="shared" si="32"/>
        <v>9.0806124355435794E-6</v>
      </c>
      <c r="AO20" s="25" t="n">
        <f t="shared" si="32"/>
        <v>1.5679672166760613E-4</v>
      </c>
      <c r="AP20" s="25" t="n">
        <f t="shared" si="32"/>
        <v>1.1684871017595037E-4</v>
      </c>
      <c r="AQ20" s="25" t="n">
        <f t="shared" si="32"/>
        <v>1.1500455388084407E-4</v>
      </c>
      <c r="AR20" s="25" t="n">
        <f t="shared" si="32"/>
        <v>1.5110775811937323E-4</v>
      </c>
      <c r="AS20" s="25" t="n">
        <f t="shared" si="32"/>
        <v>6.8792636638527772E-5</v>
      </c>
      <c r="AT20" s="25" t="n">
        <f t="shared" ref="AT20" si="33">IF(AT12="","",AT12/AT$13)</f>
        <v>6.0925822323176502E-5</v>
      </c>
    </row>
    <row r="21">
      <c r="L21" s="1" t="str">
        <f>L14</f>
        <v>Checksum</v>
      </c>
      <c r="M21" s="25" t="e">
        <f>IF(#REF!="","",#REF!/M$13)</f>
        <v>#REF!</v>
      </c>
      <c r="N21" s="25" t="e">
        <f>IF(#REF!="","",#REF!/N$13)</f>
        <v>#REF!</v>
      </c>
      <c r="O21" s="25" t="e">
        <f>IF(#REF!="","",#REF!/O$13)</f>
        <v>#REF!</v>
      </c>
      <c r="P21" s="25" t="e">
        <f>IF(#REF!="","",#REF!/P$13)</f>
        <v>#REF!</v>
      </c>
      <c r="Q21" s="25" t="e">
        <f>IF(#REF!="","",#REF!/Q$13)</f>
        <v>#REF!</v>
      </c>
      <c r="R21" s="25" t="e">
        <f>IF(#REF!="","",#REF!/R$13)</f>
        <v>#REF!</v>
      </c>
      <c r="S21" s="25" t="e">
        <f>IF(#REF!="","",#REF!/S$13)</f>
        <v>#REF!</v>
      </c>
      <c r="T21" s="25" t="e">
        <f>IF(#REF!="","",#REF!/T$13)</f>
        <v>#REF!</v>
      </c>
      <c r="U21" s="25" t="e">
        <f>IF(#REF!="","",#REF!/U$13)</f>
        <v>#REF!</v>
      </c>
      <c r="V21" s="25" t="e">
        <f>IF(#REF!="","",#REF!/V$13)</f>
        <v>#REF!</v>
      </c>
      <c r="W21" s="25" t="b">
        <f t="shared" ref="W21:AS21" si="34">SUM(W17:W20)=1</f>
        <v>1</v>
      </c>
      <c r="X21" s="25" t="b">
        <f t="shared" si="34"/>
        <v>1</v>
      </c>
      <c r="Y21" s="25" t="b">
        <f t="shared" si="34"/>
        <v>1</v>
      </c>
      <c r="Z21" s="25" t="b">
        <f t="shared" si="34"/>
        <v>1</v>
      </c>
      <c r="AA21" s="25" t="b">
        <f t="shared" si="34"/>
        <v>1</v>
      </c>
      <c r="AB21" s="25" t="b">
        <f t="shared" si="34"/>
        <v>1</v>
      </c>
      <c r="AC21" s="25" t="b">
        <f t="shared" si="34"/>
        <v>1</v>
      </c>
      <c r="AD21" s="25" t="b">
        <f t="shared" si="34"/>
        <v>1</v>
      </c>
      <c r="AE21" s="25" t="b">
        <f t="shared" si="34"/>
        <v>1</v>
      </c>
      <c r="AF21" s="25" t="b">
        <f t="shared" si="34"/>
        <v>1</v>
      </c>
      <c r="AG21" s="25" t="b">
        <f t="shared" si="34"/>
        <v>1</v>
      </c>
      <c r="AH21" s="25" t="b">
        <f t="shared" si="34"/>
        <v>1</v>
      </c>
      <c r="AI21" s="25" t="b">
        <f t="shared" si="34"/>
        <v>1</v>
      </c>
      <c r="AJ21" s="25" t="b">
        <f t="shared" si="34"/>
        <v>1</v>
      </c>
      <c r="AK21" s="25" t="b">
        <f t="shared" si="34"/>
        <v>1</v>
      </c>
      <c r="AL21" s="25" t="b">
        <f t="shared" si="34"/>
        <v>1</v>
      </c>
      <c r="AM21" s="25" t="b">
        <f t="shared" si="34"/>
        <v>1</v>
      </c>
      <c r="AN21" s="25" t="b">
        <f t="shared" si="34"/>
        <v>1</v>
      </c>
      <c r="AO21" s="25" t="b">
        <f t="shared" si="34"/>
        <v>1</v>
      </c>
      <c r="AP21" s="25" t="b">
        <f t="shared" si="34"/>
        <v>1</v>
      </c>
      <c r="AQ21" s="25" t="b">
        <f t="shared" si="34"/>
        <v>1</v>
      </c>
      <c r="AR21" s="25" t="b">
        <f t="shared" si="34"/>
        <v>1</v>
      </c>
      <c r="AS21" s="25" t="b">
        <f t="shared" si="34"/>
        <v>1</v>
      </c>
      <c r="AT21" s="25" t="b">
        <f t="shared" ref="AT21" si="35">SUM(AT17:AT20)=1</f>
        <v>1</v>
      </c>
    </row>
    <row r="25">
      <c r="V25" s="38"/>
    </row>
    <row r="26">
      <c r="V26" s="34"/>
    </row>
    <row r="27">
      <c r="V27" s="34"/>
    </row>
    <row r="28">
      <c r="A28" s="1"/>
      <c r="V28" s="34"/>
    </row>
    <row r="29">
      <c r="A29" s="7"/>
      <c r="V29" s="34"/>
    </row>
    <row r="30">
      <c r="A30" s="94"/>
      <c r="V30" s="34"/>
    </row>
    <row r="31">
      <c r="V31" s="34"/>
    </row>
    <row r="32">
      <c r="V32" s="34"/>
    </row>
    <row r="33">
      <c r="V33" s="34"/>
    </row>
    <row r="34">
      <c r="N34" s="93"/>
      <c r="O34" s="93"/>
    </row>
  </sheetData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M2" sqref="M2"/>
    </sheetView>
  </sheetViews>
  <sheetFormatPr defaultRowHeight="15.0" baseColWidth="10"/>
  <cols>
    <col min="1" max="1" width="18.7109375" hidden="0" customWidth="1"/>
    <col min="2" max="2" width="28.42578125" hidden="0" customWidth="1"/>
    <col min="3" max="3" width="15" hidden="0" customWidth="1"/>
    <col min="4" max="4" width="9.28515625" hidden="0" customWidth="1"/>
    <col min="5" max="5" width="8.85546875" hidden="0" customWidth="1"/>
    <col min="6" max="6" width="9.28515625" hidden="0" customWidth="1"/>
    <col min="7" max="7" width="8" hidden="0" customWidth="1"/>
    <col min="8" max="8" width="8.42578125" hidden="0" customWidth="1"/>
    <col min="9" max="9" width="8.7109375" hidden="0" customWidth="1"/>
    <col min="10" max="10" width="12.85546875" hidden="0" customWidth="1"/>
    <col min="11" max="11" width="12" hidden="0" customWidth="1"/>
    <col min="12" max="12" width="19" hidden="0" customWidth="1"/>
    <col min="13" max="13" width="19" hidden="0" customWidth="1"/>
    <col min="14" max="14" width="19" hidden="0" customWidth="1"/>
    <col min="15" max="15" width="19" hidden="1" customWidth="1"/>
    <col min="16" max="16" width="19" hidden="1" customWidth="1"/>
    <col min="17" max="17" width="19" hidden="1" customWidth="1"/>
    <col min="18" max="18" width="19" hidden="1" customWidth="1"/>
    <col min="19" max="19" width="19" hidden="1" customWidth="1"/>
    <col min="20" max="20" width="19" hidden="1" customWidth="1"/>
    <col min="21" max="21" width="19" hidden="1" customWidth="1"/>
    <col min="22" max="22" width="19" hidden="1" customWidth="1"/>
    <col min="23" max="23" width="19" hidden="1" customWidth="1"/>
    <col min="24" max="24" width="19" hidden="1" customWidth="1"/>
    <col min="25" max="25" width="19" hidden="0" customWidth="1"/>
    <col min="26" max="26" width="19" hidden="0" customWidth="1"/>
    <col min="27" max="27" width="19" hidden="0" customWidth="1"/>
    <col min="32" max="32" width="14.85546875" hidden="0" customWidth="1"/>
  </cols>
  <sheetData>
    <row r="1">
      <c r="A1" s="38" t="str">
        <f>M1</f>
      </c>
      <c r="B1" s="38" t="str">
        <f>N1</f>
      </c>
      <c r="M1" t="s">
        <v>804</v>
      </c>
      <c r="N1" s="1" t="s">
        <v>860</v>
      </c>
      <c r="O1" s="1" t="s">
        <v>758</v>
      </c>
      <c r="P1" s="1" t="s">
        <v>759</v>
      </c>
      <c r="Q1" s="1" t="s">
        <v>760</v>
      </c>
      <c r="R1" s="1" t="s">
        <v>761</v>
      </c>
      <c r="S1" s="1" t="s">
        <v>762</v>
      </c>
      <c r="T1" s="1" t="s">
        <v>763</v>
      </c>
      <c r="U1" s="1" t="s">
        <v>764</v>
      </c>
      <c r="V1" s="1" t="s">
        <v>765</v>
      </c>
      <c r="W1" s="1" t="s">
        <v>766</v>
      </c>
      <c r="X1" s="1" t="s">
        <v>767</v>
      </c>
      <c r="Y1" s="1" t="s">
        <v>768</v>
      </c>
      <c r="Z1" s="1" t="s">
        <v>769</v>
      </c>
      <c r="AA1" s="1" t="s">
        <v>770</v>
      </c>
      <c r="AB1" s="1" t="s">
        <v>771</v>
      </c>
      <c r="AC1" s="1" t="s">
        <v>772</v>
      </c>
      <c r="AD1" s="1" t="s">
        <v>773</v>
      </c>
      <c r="AE1" s="1" t="s">
        <v>774</v>
      </c>
      <c r="AF1" s="1" t="s">
        <v>775</v>
      </c>
      <c r="AG1" s="1" t="s">
        <v>776</v>
      </c>
      <c r="AH1" s="1" t="s">
        <v>777</v>
      </c>
      <c r="AI1" s="1" t="s">
        <v>778</v>
      </c>
      <c r="AJ1" s="1" t="s">
        <v>779</v>
      </c>
      <c r="AK1" s="1" t="s">
        <v>780</v>
      </c>
      <c r="AL1" s="1" t="s">
        <v>781</v>
      </c>
      <c r="AM1" s="1" t="s">
        <v>782</v>
      </c>
      <c r="AN1" s="1" t="s">
        <v>737</v>
      </c>
      <c r="AO1" s="1" t="s">
        <v>738</v>
      </c>
      <c r="AP1" s="1" t="s">
        <v>739</v>
      </c>
      <c r="AQ1" s="1" t="s">
        <v>740</v>
      </c>
      <c r="AR1" s="1" t="s">
        <v>741</v>
      </c>
      <c r="AS1" s="1" t="s">
        <v>742</v>
      </c>
      <c r="AT1" s="1" t="s">
        <v>743</v>
      </c>
      <c r="AU1" s="1" t="s">
        <v>744</v>
      </c>
      <c r="AV1" s="1" t="s">
        <v>745</v>
      </c>
      <c r="AW1" t="s">
        <v>786</v>
      </c>
      <c r="AX1" t="s">
        <v>818</v>
      </c>
    </row>
    <row r="2">
      <c r="A2" s="38" t="str">
        <f>M2</f>
      </c>
      <c r="B2" s="38" t="str">
        <f>N2</f>
      </c>
      <c r="M2" t="s">
        <v>806</v>
      </c>
      <c r="N2" s="1" t="s">
        <v>861</v>
      </c>
      <c r="O2" s="181" t="n">
        <v>1079359000</v>
      </c>
      <c r="P2" s="181" t="n">
        <v>190498000</v>
      </c>
      <c r="Q2" s="181" t="n">
        <v>943162019</v>
      </c>
      <c r="R2" s="181" t="n">
        <v>505522000</v>
      </c>
      <c r="S2" s="181" t="n">
        <v>471753000</v>
      </c>
      <c r="T2" s="181" t="n">
        <v>712511000</v>
      </c>
      <c r="U2" s="181" t="n">
        <v>312721768.51</v>
      </c>
      <c r="V2" s="181" t="n">
        <v>7458839962</v>
      </c>
      <c r="W2" s="181" t="n">
        <v>7385638572</v>
      </c>
      <c r="X2" s="181" t="n">
        <v>9265259032.67</v>
      </c>
      <c r="Y2" s="181" t="n">
        <v>34167200892</v>
      </c>
      <c r="Z2" s="181" t="n">
        <v>35587628799.4113</v>
      </c>
      <c r="AA2" s="181" t="n">
        <v>39412403808.1067</v>
      </c>
      <c r="AB2" s="181" t="n">
        <v>45679579592.3982</v>
      </c>
      <c r="AC2" s="181" t="n">
        <v>43320062631.5422</v>
      </c>
      <c r="AD2" s="181" t="n">
        <v>45896071689.4244</v>
      </c>
      <c r="AE2" s="181" t="n">
        <v>54527316613.4816</v>
      </c>
      <c r="AF2" s="181" t="n">
        <v>60156713731.7132</v>
      </c>
      <c r="AG2" s="181" t="n">
        <v>54574561251.8431</v>
      </c>
      <c r="AH2" s="181" t="n">
        <v>58292118565.9711</v>
      </c>
      <c r="AI2" s="181" t="n">
        <v>55952230494.9634</v>
      </c>
      <c r="AJ2" s="181" t="n">
        <v>57003525262.5553</v>
      </c>
      <c r="AK2" s="181" t="n">
        <v>64304206079.6007</v>
      </c>
      <c r="AL2" s="181" t="n">
        <v>49045596584.8387</v>
      </c>
      <c r="AM2" s="181" t="n">
        <v>49799038510.5672</v>
      </c>
      <c r="AN2" s="181" t="n">
        <v>47126926605.9466</v>
      </c>
      <c r="AO2" s="181" t="n">
        <v>58318894956.8122</v>
      </c>
      <c r="AP2" s="181" t="n">
        <v>54541409102.5996</v>
      </c>
      <c r="AQ2" s="181" t="n">
        <v>64170889257.9532</v>
      </c>
      <c r="AR2" s="181" t="n">
        <v>67245534912.4933</v>
      </c>
      <c r="AS2" s="181" t="n">
        <v>67330773472.8018</v>
      </c>
      <c r="AT2" s="181" t="n">
        <v>67233258687.3384</v>
      </c>
      <c r="AU2" s="181" t="n">
        <v>66273174942.2062</v>
      </c>
      <c r="AV2" s="181" t="n">
        <v>79215520721.2667</v>
      </c>
      <c r="AW2" s="181" t="n">
        <v>84013779017.643</v>
      </c>
      <c r="AX2" s="181" t="n">
        <v>37396834442.56</v>
      </c>
      <c r="AY2" s="181"/>
    </row>
    <row r="3">
      <c r="A3" s="38" t="str">
        <f>M3</f>
      </c>
      <c r="B3" s="38" t="str">
        <f>N3</f>
      </c>
      <c r="M3" t="s">
        <v>806</v>
      </c>
      <c r="N3" s="1" t="s">
        <v>862</v>
      </c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 t="n">
        <v>0</v>
      </c>
      <c r="Z3" s="181" t="n">
        <v>0</v>
      </c>
      <c r="AA3" s="181" t="n">
        <v>96463622</v>
      </c>
      <c r="AB3" s="181" t="n">
        <v>152546003</v>
      </c>
      <c r="AC3" s="181" t="n">
        <v>395301213.29</v>
      </c>
      <c r="AD3" s="181" t="n">
        <v>133173391.125</v>
      </c>
      <c r="AE3" s="181" t="n">
        <v>27481406</v>
      </c>
      <c r="AF3" s="181" t="n">
        <v>28084285.1531</v>
      </c>
      <c r="AG3" s="181" t="n">
        <v>46336957.4171</v>
      </c>
      <c r="AH3" s="181" t="n">
        <v>37948239.0465</v>
      </c>
      <c r="AI3" s="181" t="n">
        <v>46986030.5988</v>
      </c>
      <c r="AJ3" s="181" t="n">
        <v>227243886.9732</v>
      </c>
      <c r="AK3" s="181" t="n">
        <v>235708810.7472</v>
      </c>
      <c r="AL3" s="181" t="n">
        <v>82389110.695</v>
      </c>
      <c r="AM3" s="181" t="n">
        <v>25079569.41</v>
      </c>
      <c r="AN3" s="181" t="n">
        <v>18225507.72</v>
      </c>
      <c r="AO3" s="181" t="n">
        <v>10529618.8774</v>
      </c>
      <c r="AP3" s="181" t="n">
        <v>917834.1066</v>
      </c>
      <c r="AQ3" s="181" t="n">
        <v>443717.6305</v>
      </c>
      <c r="AR3" s="181" t="n">
        <v>35946.4902</v>
      </c>
      <c r="AS3" s="181" t="n">
        <v>3186519.35</v>
      </c>
      <c r="AT3" s="181" t="n">
        <v>21532206.81</v>
      </c>
      <c r="AU3" s="181" t="n">
        <v>31669214.69</v>
      </c>
      <c r="AV3" s="181" t="n">
        <v>16261872.5892</v>
      </c>
      <c r="AW3" s="181" t="n">
        <v>2869178.35</v>
      </c>
      <c r="AX3" s="181" t="n">
        <v>336702.99</v>
      </c>
      <c r="AY3" s="181"/>
    </row>
    <row r="4">
      <c r="A4" s="38" t="str">
        <f>M4</f>
      </c>
      <c r="B4" s="38" t="str">
        <f>N4</f>
      </c>
      <c r="M4" t="s">
        <v>806</v>
      </c>
      <c r="N4" s="1" t="s">
        <v>863</v>
      </c>
      <c r="O4" s="181"/>
      <c r="P4" s="181"/>
      <c r="Q4" s="181"/>
      <c r="R4" s="181"/>
      <c r="S4" s="181"/>
      <c r="T4" s="181" t="n">
        <v>0</v>
      </c>
      <c r="U4" s="181" t="n">
        <v>0</v>
      </c>
      <c r="V4" s="181" t="n">
        <v>669318355</v>
      </c>
      <c r="W4" s="181" t="n">
        <v>238722703</v>
      </c>
      <c r="X4" s="181" t="n">
        <v>722021742</v>
      </c>
      <c r="Y4" s="181" t="n">
        <v>3791720784.9792</v>
      </c>
      <c r="Z4" s="181" t="n">
        <v>5045417820.1533</v>
      </c>
      <c r="AA4" s="181" t="n">
        <v>7894253339.6702</v>
      </c>
      <c r="AB4" s="181" t="n">
        <v>9725009428.7227</v>
      </c>
      <c r="AC4" s="181" t="n">
        <v>11341331928.0036</v>
      </c>
      <c r="AD4" s="181" t="n">
        <v>9550824014.9314</v>
      </c>
      <c r="AE4" s="181" t="n">
        <v>8584645594.3247</v>
      </c>
      <c r="AF4" s="181" t="n">
        <v>9692339064.6307</v>
      </c>
      <c r="AG4" s="181" t="n">
        <v>9029934287.6504</v>
      </c>
      <c r="AH4" s="181" t="n">
        <v>9477587146.4876</v>
      </c>
      <c r="AI4" s="181" t="n">
        <v>8908400188.3526</v>
      </c>
      <c r="AJ4" s="181" t="n">
        <v>8245456620.6347</v>
      </c>
      <c r="AK4" s="181" t="n">
        <v>6954859115.1762</v>
      </c>
      <c r="AL4" s="181" t="n">
        <v>6039425803.0487</v>
      </c>
      <c r="AM4" s="181" t="n">
        <v>5978972991.5463</v>
      </c>
      <c r="AN4" s="181" t="n">
        <v>5710669257.9692</v>
      </c>
      <c r="AO4" s="181" t="n">
        <v>6720411084.2465</v>
      </c>
      <c r="AP4" s="181" t="n">
        <v>6876677103.5739</v>
      </c>
      <c r="AQ4" s="181" t="n">
        <v>7696832454.0761</v>
      </c>
      <c r="AR4" s="181" t="n">
        <v>8568698908.9329</v>
      </c>
      <c r="AS4" s="181" t="n">
        <v>10621804440.1795</v>
      </c>
      <c r="AT4" s="181" t="n">
        <v>11914976180.341</v>
      </c>
      <c r="AU4" s="181" t="n">
        <v>12496395755.1849</v>
      </c>
      <c r="AV4" s="181" t="n">
        <v>13521417956.5186</v>
      </c>
      <c r="AW4" s="181" t="n">
        <v>15842706598.5606</v>
      </c>
      <c r="AX4" s="181" t="n">
        <v>6419851562.6</v>
      </c>
      <c r="AY4" s="181"/>
    </row>
    <row r="5">
      <c r="A5" s="38" t="str">
        <f>M5</f>
      </c>
      <c r="B5" s="38" t="str">
        <f>N5</f>
      </c>
      <c r="M5" t="s">
        <v>806</v>
      </c>
      <c r="N5" s="1"/>
      <c r="O5" s="181" t="n">
        <v>41032316000</v>
      </c>
      <c r="P5" s="181" t="n">
        <v>43625084000</v>
      </c>
      <c r="Q5" s="181" t="n">
        <v>38602723036</v>
      </c>
      <c r="R5" s="181" t="n">
        <v>39452449414</v>
      </c>
      <c r="S5" s="181" t="n">
        <v>43554730825</v>
      </c>
      <c r="T5" s="181" t="n">
        <v>37076749369</v>
      </c>
      <c r="U5" s="181" t="n">
        <v>39081089944</v>
      </c>
      <c r="V5" s="181" t="n">
        <v>34943056076</v>
      </c>
      <c r="W5" s="181" t="n">
        <v>33653688998</v>
      </c>
      <c r="X5" s="181" t="n">
        <v>35246060466</v>
      </c>
      <c r="Y5" s="181"/>
      <c r="Z5" s="181"/>
      <c r="AA5" s="181" t="n">
        <v>10763955</v>
      </c>
      <c r="AB5" s="181"/>
      <c r="AC5" s="181"/>
      <c r="AD5" s="181"/>
      <c r="AE5" s="181"/>
      <c r="AF5" s="181"/>
      <c r="AG5" s="181"/>
      <c r="AH5" s="181" t="n">
        <v>0</v>
      </c>
      <c r="AI5" s="181"/>
      <c r="AJ5" s="181"/>
      <c r="AK5" s="181"/>
      <c r="AL5" s="181"/>
      <c r="AM5" s="181"/>
      <c r="AN5" s="181"/>
      <c r="AO5" s="181"/>
      <c r="AP5" s="181"/>
      <c r="AQ5" s="181"/>
      <c r="AR5" s="181" t="n">
        <v>204072.7031</v>
      </c>
      <c r="AS5" s="181" t="n">
        <v>1270102.8412</v>
      </c>
      <c r="AT5" s="181"/>
      <c r="AU5" s="181"/>
      <c r="AV5" s="181" t="n">
        <v>-96821.0594</v>
      </c>
      <c r="AW5" s="181"/>
      <c r="AX5" s="181"/>
      <c r="AY5" s="181"/>
    </row>
    <row r="6" ht="30" customHeight="1">
      <c r="A6" s="38" t="str">
        <f>M6</f>
      </c>
      <c r="B6" s="38" t="str">
        <f>N6</f>
      </c>
      <c r="M6" t="s">
        <v>807</v>
      </c>
      <c r="N6" s="21" t="s">
        <v>861</v>
      </c>
      <c r="O6" s="181" t="n">
        <v>390568134.53</v>
      </c>
      <c r="P6" s="181" t="n">
        <v>374418000</v>
      </c>
      <c r="Q6" s="181" t="n">
        <v>315106000</v>
      </c>
      <c r="R6" s="181" t="n">
        <v>300044000</v>
      </c>
      <c r="S6" s="181" t="n">
        <v>170513000</v>
      </c>
      <c r="T6" s="181" t="n">
        <v>267800888</v>
      </c>
      <c r="U6" s="181" t="n">
        <v>367009338</v>
      </c>
      <c r="V6" s="181" t="n">
        <v>5676884199.21</v>
      </c>
      <c r="W6" s="181" t="n">
        <v>6308091257</v>
      </c>
      <c r="X6" s="181" t="n">
        <v>9181913610.92</v>
      </c>
      <c r="Y6" s="181" t="n">
        <v>33175477467.8834</v>
      </c>
      <c r="Z6" s="181" t="n">
        <v>36081159030.9361</v>
      </c>
      <c r="AA6" s="181" t="n">
        <v>39070820512.2752</v>
      </c>
      <c r="AB6" s="181" t="n">
        <v>53046233207.4546</v>
      </c>
      <c r="AC6" s="181" t="n">
        <v>59360882778.0754</v>
      </c>
      <c r="AD6" s="181" t="n">
        <v>81315028546.59</v>
      </c>
      <c r="AE6" s="181" t="n">
        <v>82547865604.6033</v>
      </c>
      <c r="AF6" s="181" t="n">
        <v>91210800120.7879</v>
      </c>
      <c r="AG6" s="181" t="n">
        <v>118287913354.452</v>
      </c>
      <c r="AH6" s="181" t="n">
        <v>122073869586.138</v>
      </c>
      <c r="AI6" s="181" t="n">
        <v>117605755219.193</v>
      </c>
      <c r="AJ6" s="181" t="n">
        <v>104814600078.221</v>
      </c>
      <c r="AK6" s="181" t="n">
        <v>92148135684.0502</v>
      </c>
      <c r="AL6" s="181" t="n">
        <v>74254663233.259</v>
      </c>
      <c r="AM6" s="181" t="n">
        <v>62768618374.1778</v>
      </c>
      <c r="AN6" s="181" t="n">
        <v>59849077530.7266</v>
      </c>
      <c r="AO6" s="181" t="n">
        <v>61419697377.8422</v>
      </c>
      <c r="AP6" s="181" t="n">
        <v>65171819191.2072</v>
      </c>
      <c r="AQ6" s="181" t="n">
        <v>77334452344.7116</v>
      </c>
      <c r="AR6" s="181" t="n">
        <v>79505609601.8437</v>
      </c>
      <c r="AS6" s="181" t="n">
        <v>82112796303.0454</v>
      </c>
      <c r="AT6" s="181" t="n">
        <v>65046391368.5598</v>
      </c>
      <c r="AU6" s="181" t="n">
        <v>69003742336.4209</v>
      </c>
      <c r="AV6" s="181" t="n">
        <v>94455499098.5066</v>
      </c>
      <c r="AW6" s="181" t="n">
        <v>88242693728.7019</v>
      </c>
      <c r="AX6" s="181" t="n">
        <v>30814890637.18</v>
      </c>
      <c r="AY6" s="181"/>
    </row>
    <row r="7">
      <c r="A7" s="38" t="str">
        <f>M7</f>
      </c>
      <c r="B7" s="38" t="str">
        <f>N7</f>
      </c>
      <c r="M7" t="s">
        <v>807</v>
      </c>
      <c r="N7" s="1" t="s">
        <v>862</v>
      </c>
      <c r="O7" s="181"/>
      <c r="P7" s="181"/>
      <c r="Q7" s="181"/>
      <c r="R7" s="181"/>
      <c r="S7" s="181"/>
      <c r="T7" s="181"/>
      <c r="U7" s="181"/>
      <c r="V7" s="181"/>
      <c r="W7" s="181"/>
      <c r="X7" s="181"/>
      <c r="Y7" s="181" t="n">
        <v>1319748</v>
      </c>
      <c r="Z7" s="181" t="n">
        <v>-326562</v>
      </c>
      <c r="AA7" s="181" t="n">
        <v>66788370</v>
      </c>
      <c r="AB7" s="181" t="n">
        <v>97672809.4297</v>
      </c>
      <c r="AC7" s="181" t="n">
        <v>322399610</v>
      </c>
      <c r="AD7" s="181" t="n">
        <v>560522486.24</v>
      </c>
      <c r="AE7" s="181" t="n">
        <v>358187275.2813</v>
      </c>
      <c r="AF7" s="181" t="n">
        <v>625933881.9439</v>
      </c>
      <c r="AG7" s="181" t="n">
        <v>736925148.0199</v>
      </c>
      <c r="AH7" s="181" t="n">
        <v>541068780.7809</v>
      </c>
      <c r="AI7" s="181" t="n">
        <v>142683653.6853</v>
      </c>
      <c r="AJ7" s="181" t="n">
        <v>212299271.6502</v>
      </c>
      <c r="AK7" s="181" t="n">
        <v>267919169.3539</v>
      </c>
      <c r="AL7" s="181" t="n">
        <v>227457223.7214</v>
      </c>
      <c r="AM7" s="181" t="n">
        <v>74259354.6449</v>
      </c>
      <c r="AN7" s="181" t="n">
        <v>44031076.6517</v>
      </c>
      <c r="AO7" s="181" t="n">
        <v>54646283.3761</v>
      </c>
      <c r="AP7" s="181" t="n">
        <v>20866052.1757</v>
      </c>
      <c r="AQ7" s="181" t="n">
        <v>105175015.8324</v>
      </c>
      <c r="AR7" s="181" t="n">
        <v>101687937.4501</v>
      </c>
      <c r="AS7" s="181" t="n">
        <v>-2040216.3673</v>
      </c>
      <c r="AT7" s="181" t="n">
        <v>-258722.2729</v>
      </c>
      <c r="AU7" s="181" t="n">
        <v>-3434867.5615</v>
      </c>
      <c r="AV7" s="181" t="n">
        <v>-931190.0078</v>
      </c>
      <c r="AW7" s="181" t="n">
        <v>917315.5</v>
      </c>
      <c r="AX7" s="181" t="n">
        <v>152312.66</v>
      </c>
      <c r="AY7" s="181"/>
    </row>
    <row r="8">
      <c r="A8" s="38" t="str">
        <f>M8</f>
      </c>
      <c r="B8" s="38" t="str">
        <f>N8</f>
      </c>
      <c r="M8" t="s">
        <v>807</v>
      </c>
      <c r="N8" s="1" t="s">
        <v>863</v>
      </c>
      <c r="O8" s="181" t="n">
        <v>12487000</v>
      </c>
      <c r="P8" s="181"/>
      <c r="Q8" s="181"/>
      <c r="R8" s="181"/>
      <c r="S8" s="181"/>
      <c r="T8" s="181"/>
      <c r="U8" s="181"/>
      <c r="V8" s="181" t="n">
        <v>205133649</v>
      </c>
      <c r="W8" s="181" t="n">
        <v>241574833</v>
      </c>
      <c r="X8" s="181" t="n">
        <v>652880477.6</v>
      </c>
      <c r="Y8" s="181" t="n">
        <v>3655703612.8933</v>
      </c>
      <c r="Z8" s="181" t="n">
        <v>4474549082.1569</v>
      </c>
      <c r="AA8" s="181" t="n">
        <v>7041221490.1605</v>
      </c>
      <c r="AB8" s="181" t="n">
        <v>11062641633.7626</v>
      </c>
      <c r="AC8" s="181" t="n">
        <v>16387229518.0399</v>
      </c>
      <c r="AD8" s="181" t="n">
        <v>13751345339.3401</v>
      </c>
      <c r="AE8" s="181" t="n">
        <v>18771875063.4314</v>
      </c>
      <c r="AF8" s="181" t="n">
        <v>26525913690.8893</v>
      </c>
      <c r="AG8" s="181" t="n">
        <v>34091021707.3264</v>
      </c>
      <c r="AH8" s="181" t="n">
        <v>24570043236.3813</v>
      </c>
      <c r="AI8" s="181" t="n">
        <v>23427467709.7086</v>
      </c>
      <c r="AJ8" s="181" t="n">
        <v>20498404096.2138</v>
      </c>
      <c r="AK8" s="181" t="n">
        <v>16732308291.9892</v>
      </c>
      <c r="AL8" s="181" t="n">
        <v>13216870592.4377</v>
      </c>
      <c r="AM8" s="181" t="n">
        <v>12531034237.3697</v>
      </c>
      <c r="AN8" s="181" t="n">
        <v>13035773213.631</v>
      </c>
      <c r="AO8" s="181" t="n">
        <v>12718752295.0655</v>
      </c>
      <c r="AP8" s="181" t="n">
        <v>13427112457.3199</v>
      </c>
      <c r="AQ8" s="181" t="n">
        <v>13999889174.3307</v>
      </c>
      <c r="AR8" s="181" t="n">
        <v>15392456348.4699</v>
      </c>
      <c r="AS8" s="181" t="n">
        <v>18333809105.7255</v>
      </c>
      <c r="AT8" s="181" t="n">
        <v>44734658439.8118</v>
      </c>
      <c r="AU8" s="181" t="n">
        <v>43538256543.4933</v>
      </c>
      <c r="AV8" s="181" t="n">
        <v>17537531960.5708</v>
      </c>
      <c r="AW8" s="181" t="n">
        <v>15915019969.45</v>
      </c>
      <c r="AX8" s="181" t="n">
        <v>6753500122.84</v>
      </c>
      <c r="AY8" s="181"/>
    </row>
    <row r="9">
      <c r="A9" s="38" t="str">
        <f>M9</f>
      </c>
      <c r="B9" s="38" t="str">
        <f>N9</f>
      </c>
      <c r="M9" t="s">
        <v>807</v>
      </c>
      <c r="N9"/>
      <c r="O9" s="181" t="n">
        <v>22813033000</v>
      </c>
      <c r="P9" s="181" t="n">
        <v>34893842000</v>
      </c>
      <c r="Q9" s="181" t="n">
        <v>31113808998</v>
      </c>
      <c r="R9" s="181" t="n">
        <v>30657778464</v>
      </c>
      <c r="S9" s="181" t="n">
        <v>20628301908</v>
      </c>
      <c r="T9" s="181" t="n">
        <v>29493441926</v>
      </c>
      <c r="U9" s="181" t="n">
        <v>31662201213</v>
      </c>
      <c r="V9" s="181" t="n">
        <v>31185929950</v>
      </c>
      <c r="W9" s="181" t="n">
        <v>31088689272</v>
      </c>
      <c r="X9" s="181" t="n">
        <v>33772526734</v>
      </c>
      <c r="Y9" s="181"/>
      <c r="Z9" s="181" t="n">
        <v>723958.7</v>
      </c>
      <c r="AA9" s="181" t="n">
        <v>33600</v>
      </c>
      <c r="AB9" s="181" t="n">
        <v>43078.51</v>
      </c>
      <c r="AC9" s="181" t="n">
        <v>0</v>
      </c>
      <c r="AD9" s="181"/>
      <c r="AE9" s="181"/>
      <c r="AF9" s="181"/>
      <c r="AG9" s="181"/>
      <c r="AH9" s="181" t="n">
        <v>-100</v>
      </c>
      <c r="AI9" s="181" t="n">
        <v>-16520.32</v>
      </c>
      <c r="AJ9" s="181" t="n">
        <v>-1.11</v>
      </c>
      <c r="AK9" s="181"/>
      <c r="AL9" s="181" t="n">
        <v>0</v>
      </c>
      <c r="AM9" s="181"/>
      <c r="AN9" s="181" t="n">
        <v>1419011.54</v>
      </c>
      <c r="AO9" s="181" t="n">
        <v>3905379.6</v>
      </c>
      <c r="AP9" s="181" t="n">
        <v>2227474.32</v>
      </c>
      <c r="AQ9" s="181" t="n">
        <v>12674973.83</v>
      </c>
      <c r="AR9" s="181" t="n">
        <v>42119827.6763</v>
      </c>
      <c r="AS9" s="181" t="n">
        <v>34933135.9932</v>
      </c>
      <c r="AT9" s="181" t="n">
        <v>19354365.3057</v>
      </c>
      <c r="AU9" s="181" t="n">
        <v>12038080.1528</v>
      </c>
      <c r="AV9" s="181" t="n">
        <v>10615317.9705</v>
      </c>
      <c r="AW9" s="181" t="n">
        <v>3468829.74</v>
      </c>
      <c r="AX9" s="181" t="n">
        <v>0</v>
      </c>
      <c r="AY9" s="181"/>
    </row>
    <row r="10">
      <c r="A10" s="38" t="str">
        <f>M10</f>
      </c>
      <c r="B10" s="38" t="str">
        <f>N10</f>
      </c>
      <c r="M10" t="s">
        <v>808</v>
      </c>
      <c r="N10" t="s">
        <v>861</v>
      </c>
      <c r="O10" s="181" t="n">
        <v>21197000</v>
      </c>
      <c r="P10" s="181" t="n">
        <v>29835000</v>
      </c>
      <c r="Q10" s="181" t="n">
        <v>5522000</v>
      </c>
      <c r="R10" s="181" t="n">
        <v>5937000</v>
      </c>
      <c r="S10" s="181" t="n">
        <v>8051000</v>
      </c>
      <c r="T10" s="181" t="n">
        <v>8894000</v>
      </c>
      <c r="U10" s="181" t="n">
        <v>67557000</v>
      </c>
      <c r="V10" s="181" t="n">
        <v>98356861</v>
      </c>
      <c r="W10" s="181" t="n">
        <v>496281130</v>
      </c>
      <c r="X10" s="181" t="n">
        <v>956284324</v>
      </c>
      <c r="Y10" s="181" t="n">
        <v>3999495821.298</v>
      </c>
      <c r="Z10" s="181" t="n">
        <v>4428776959.7583</v>
      </c>
      <c r="AA10" s="181" t="n">
        <v>4866490814.8973</v>
      </c>
      <c r="AB10" s="181" t="n">
        <v>6327648200.8416</v>
      </c>
      <c r="AC10" s="181" t="n">
        <v>5952507044.2322</v>
      </c>
      <c r="AD10" s="181" t="n">
        <v>22207613098.3959</v>
      </c>
      <c r="AE10" s="181" t="n">
        <v>23032741387.4023</v>
      </c>
      <c r="AF10" s="181" t="n">
        <v>10926781478.8399</v>
      </c>
      <c r="AG10" s="181" t="n">
        <v>8626626893.685</v>
      </c>
      <c r="AH10" s="181" t="n">
        <v>11195573440.0201</v>
      </c>
      <c r="AI10" s="181" t="n">
        <v>13466853404.9501</v>
      </c>
      <c r="AJ10" s="181" t="n">
        <v>13156196493.1132</v>
      </c>
      <c r="AK10" s="181" t="n">
        <v>13569543350.7549</v>
      </c>
      <c r="AL10" s="181" t="n">
        <v>11590843629.8784</v>
      </c>
      <c r="AM10" s="181" t="n">
        <v>12146564984.2995</v>
      </c>
      <c r="AN10" s="181" t="n">
        <v>13772682900.86</v>
      </c>
      <c r="AO10" s="181" t="n">
        <v>16413563931.9337</v>
      </c>
      <c r="AP10" s="181" t="n">
        <v>18482074975.2038</v>
      </c>
      <c r="AQ10" s="181" t="n">
        <v>22511621346.9491</v>
      </c>
      <c r="AR10" s="181" t="n">
        <v>22510343546.9937</v>
      </c>
      <c r="AS10" s="181" t="n">
        <v>19603133983.1765</v>
      </c>
      <c r="AT10" s="181" t="n">
        <v>16151028199.5253</v>
      </c>
      <c r="AU10" s="181" t="n">
        <v>17743154994.1219</v>
      </c>
      <c r="AV10" s="181" t="n">
        <v>19026935028.8673</v>
      </c>
      <c r="AW10" s="181" t="n">
        <v>21795301474.73</v>
      </c>
      <c r="AX10" s="181" t="n">
        <v>11652201840.32</v>
      </c>
      <c r="AY10" s="181"/>
    </row>
    <row r="11">
      <c r="A11" s="38" t="str">
        <f>M11</f>
      </c>
      <c r="B11" s="38" t="str">
        <f>N11</f>
      </c>
      <c r="M11" t="s">
        <v>808</v>
      </c>
      <c r="N11" t="s">
        <v>862</v>
      </c>
      <c r="O11" s="181"/>
      <c r="P11" s="181"/>
      <c r="Q11" s="181"/>
      <c r="R11" s="181"/>
      <c r="S11" s="181"/>
      <c r="T11" s="181"/>
      <c r="U11" s="181"/>
      <c r="V11" s="181"/>
      <c r="W11" s="181" t="n">
        <v>555200</v>
      </c>
      <c r="X11" s="181"/>
      <c r="Y11" s="181" t="n">
        <v>24935010</v>
      </c>
      <c r="Z11" s="181"/>
      <c r="AA11" s="181" t="n">
        <v>56160</v>
      </c>
      <c r="AB11" s="181" t="n">
        <v>8006128</v>
      </c>
      <c r="AC11" s="181" t="n">
        <v>2269047</v>
      </c>
      <c r="AD11" s="181" t="n">
        <v>13605860.47</v>
      </c>
      <c r="AE11" s="181" t="n">
        <v>24234661</v>
      </c>
      <c r="AF11" s="181" t="n">
        <v>49730045.8701</v>
      </c>
      <c r="AG11" s="181" t="n">
        <v>45876418.68</v>
      </c>
      <c r="AH11" s="181" t="n">
        <v>21471821.9168</v>
      </c>
      <c r="AI11" s="181" t="n">
        <v>22838707.3105</v>
      </c>
      <c r="AJ11" s="181" t="n">
        <v>52176061.0384</v>
      </c>
      <c r="AK11" s="181" t="n">
        <v>23133492.8503</v>
      </c>
      <c r="AL11" s="181" t="n">
        <v>207441998.22</v>
      </c>
      <c r="AM11" s="181" t="n">
        <v>15332494.56</v>
      </c>
      <c r="AN11" s="181" t="n">
        <v>26131302.4402</v>
      </c>
      <c r="AO11" s="181" t="n">
        <v>10327549.8218</v>
      </c>
      <c r="AP11" s="181" t="n">
        <v>8514832.6742</v>
      </c>
      <c r="AQ11" s="181" t="n">
        <v>24972062.09</v>
      </c>
      <c r="AR11" s="181" t="n">
        <v>-2042510.3401</v>
      </c>
      <c r="AS11" s="181" t="n">
        <v>12602145.27</v>
      </c>
      <c r="AT11" s="181" t="n">
        <v>63497471.94</v>
      </c>
      <c r="AU11" s="181" t="n">
        <v>11082560.365</v>
      </c>
      <c r="AV11" s="181" t="n">
        <v>15555474.2025</v>
      </c>
      <c r="AW11" s="181" t="n">
        <v>7903994.22</v>
      </c>
      <c r="AX11" s="181" t="n">
        <v>7762241.31</v>
      </c>
      <c r="AY11" s="181"/>
    </row>
    <row r="12">
      <c r="A12" s="38" t="str">
        <f>M12</f>
      </c>
      <c r="B12" s="38" t="str">
        <f>N12</f>
      </c>
      <c r="M12" t="s">
        <v>808</v>
      </c>
      <c r="N12" t="s">
        <v>863</v>
      </c>
      <c r="O12" s="181"/>
      <c r="P12" s="181"/>
      <c r="Q12" s="181"/>
      <c r="R12" s="181"/>
      <c r="S12" s="181"/>
      <c r="T12" s="181"/>
      <c r="U12" s="181" t="n">
        <v>0</v>
      </c>
      <c r="V12" s="181" t="n">
        <v>2133079</v>
      </c>
      <c r="W12" s="181" t="n">
        <v>48271000</v>
      </c>
      <c r="X12" s="181" t="n">
        <v>307143060</v>
      </c>
      <c r="Y12" s="181" t="n">
        <v>5556183332.3198</v>
      </c>
      <c r="Z12" s="181" t="n">
        <v>6997694567.0318</v>
      </c>
      <c r="AA12" s="181" t="n">
        <v>9724749053</v>
      </c>
      <c r="AB12" s="181" t="n">
        <v>11343338363.5085</v>
      </c>
      <c r="AC12" s="181" t="n">
        <v>13664955892.1473</v>
      </c>
      <c r="AD12" s="181" t="n">
        <v>5693585325.0071</v>
      </c>
      <c r="AE12" s="181" t="n">
        <v>9541833845.5334</v>
      </c>
      <c r="AF12" s="181" t="n">
        <v>19663253528.3385</v>
      </c>
      <c r="AG12" s="181" t="n">
        <v>27046273919.7412</v>
      </c>
      <c r="AH12" s="181" t="n">
        <v>26808524254.9002</v>
      </c>
      <c r="AI12" s="181" t="n">
        <v>21751954510.176</v>
      </c>
      <c r="AJ12" s="181" t="n">
        <v>22919209951.6275</v>
      </c>
      <c r="AK12" s="181" t="n">
        <v>29557556182.5964</v>
      </c>
      <c r="AL12" s="181" t="n">
        <v>22285211441.2152</v>
      </c>
      <c r="AM12" s="181" t="n">
        <v>20184468874.7404</v>
      </c>
      <c r="AN12" s="181" t="n">
        <v>17104877492.8843</v>
      </c>
      <c r="AO12" s="181" t="n">
        <v>13805036504.7494</v>
      </c>
      <c r="AP12" s="181" t="n">
        <v>17120390071.1658</v>
      </c>
      <c r="AQ12" s="181" t="n">
        <v>22913347369.5083</v>
      </c>
      <c r="AR12" s="181" t="n">
        <v>21730065270.9728</v>
      </c>
      <c r="AS12" s="181" t="n">
        <v>22499168421.3496</v>
      </c>
      <c r="AT12" s="181" t="n">
        <v>22880268333.3276</v>
      </c>
      <c r="AU12" s="181" t="n">
        <v>30536438764.9793</v>
      </c>
      <c r="AV12" s="181" t="n">
        <v>31477263940.2709</v>
      </c>
      <c r="AW12" s="181" t="n">
        <v>31248657246.12</v>
      </c>
      <c r="AX12" s="181" t="n">
        <v>11901659653.66</v>
      </c>
      <c r="AY12" s="181"/>
    </row>
    <row r="13">
      <c r="A13" s="38" t="str">
        <f>M13</f>
      </c>
      <c r="B13" s="38" t="str">
        <f>N13</f>
      </c>
      <c r="M13" t="s">
        <v>808</v>
      </c>
      <c r="N13"/>
      <c r="O13" s="181" t="n">
        <v>9188590000</v>
      </c>
      <c r="P13" s="181" t="n">
        <v>11683472000</v>
      </c>
      <c r="Q13" s="181" t="n">
        <v>6901945039</v>
      </c>
      <c r="R13" s="181" t="n">
        <v>7925523004</v>
      </c>
      <c r="S13" s="181" t="n">
        <v>6684428944</v>
      </c>
      <c r="T13" s="181" t="n">
        <v>6635930451</v>
      </c>
      <c r="U13" s="181" t="n">
        <v>7225251729</v>
      </c>
      <c r="V13" s="181" t="n">
        <v>7958666470</v>
      </c>
      <c r="W13" s="181" t="n">
        <v>7294689216</v>
      </c>
      <c r="X13" s="181" t="n">
        <v>7746287061</v>
      </c>
      <c r="Y13" s="181"/>
      <c r="Z13" s="181"/>
      <c r="AA13" s="181"/>
      <c r="AB13" s="181"/>
      <c r="AC13" s="181"/>
      <c r="AD13" s="181"/>
      <c r="AE13" s="181"/>
      <c r="AF13" s="181"/>
      <c r="AG13" s="181"/>
      <c r="AH13" s="181"/>
      <c r="AI13" s="181"/>
      <c r="AJ13" s="181"/>
      <c r="AK13" s="181"/>
      <c r="AL13" s="181"/>
      <c r="AM13" s="181"/>
      <c r="AN13" s="181"/>
      <c r="AO13" s="181"/>
      <c r="AP13" s="181"/>
      <c r="AQ13" s="181"/>
      <c r="AR13" s="181" t="n">
        <v>-737745.8412</v>
      </c>
      <c r="AS13" s="181" t="n">
        <v>8990705.41</v>
      </c>
      <c r="AT13" s="181" t="n">
        <v>14777319.35</v>
      </c>
      <c r="AU13" s="181" t="n">
        <v>14844125.97</v>
      </c>
      <c r="AV13" s="181" t="n">
        <v>13298551.7912</v>
      </c>
      <c r="AW13" s="181" t="n">
        <v>10018665.94</v>
      </c>
      <c r="AX13" s="181" t="n">
        <v>4996355.79</v>
      </c>
      <c r="AY13" s="181"/>
    </row>
    <row r="14">
      <c r="A14" s="38" t="str">
        <f>M14</f>
      </c>
      <c r="B14" s="38" t="str">
        <f>N14</f>
      </c>
      <c r="M14" t="s">
        <v>809</v>
      </c>
      <c r="N14" t="s">
        <v>861</v>
      </c>
      <c r="O14" s="181" t="n">
        <v>74831000</v>
      </c>
      <c r="P14" s="181" t="n">
        <v>68100000</v>
      </c>
      <c r="Q14" s="181" t="n">
        <v>1661000</v>
      </c>
      <c r="R14" s="181"/>
      <c r="S14" s="181"/>
      <c r="T14" s="181"/>
      <c r="U14" s="181" t="n">
        <v>10171000</v>
      </c>
      <c r="V14" s="181" t="n">
        <v>42314262</v>
      </c>
      <c r="W14" s="181" t="n">
        <v>195307726</v>
      </c>
      <c r="X14" s="181" t="n">
        <v>19712506.63</v>
      </c>
      <c r="Y14" s="181" t="n">
        <v>1372578894</v>
      </c>
      <c r="Z14" s="181" t="n">
        <v>1669843243</v>
      </c>
      <c r="AA14" s="181" t="n">
        <v>2458962108.825</v>
      </c>
      <c r="AB14" s="181" t="n">
        <v>2619690623.3438</v>
      </c>
      <c r="AC14" s="181" t="n">
        <v>3320365268.9938</v>
      </c>
      <c r="AD14" s="181" t="n">
        <v>3768654979.1375</v>
      </c>
      <c r="AE14" s="181" t="n">
        <v>3413408847.4845</v>
      </c>
      <c r="AF14" s="181" t="n">
        <v>4812450438.2833</v>
      </c>
      <c r="AG14" s="181" t="n">
        <v>5665058034.96</v>
      </c>
      <c r="AH14" s="181" t="n">
        <v>5493856729.5066</v>
      </c>
      <c r="AI14" s="181" t="n">
        <v>5236754364.5944</v>
      </c>
      <c r="AJ14" s="181" t="n">
        <v>5317961272.141</v>
      </c>
      <c r="AK14" s="181" t="n">
        <v>6850619283.0292</v>
      </c>
      <c r="AL14" s="181" t="n">
        <v>7689073371.3359</v>
      </c>
      <c r="AM14" s="181" t="n">
        <v>6035561981.5764</v>
      </c>
      <c r="AN14" s="181" t="n">
        <v>4675237614.1307</v>
      </c>
      <c r="AO14" s="181" t="n">
        <v>6564169867.7859</v>
      </c>
      <c r="AP14" s="181" t="n">
        <v>5378002483.0826</v>
      </c>
      <c r="AQ14" s="181" t="n">
        <v>8243251314.6542</v>
      </c>
      <c r="AR14" s="181" t="n">
        <v>8742092443.4821</v>
      </c>
      <c r="AS14" s="181" t="n">
        <v>12247332337.4861</v>
      </c>
      <c r="AT14" s="181" t="n">
        <v>8739058523.1676</v>
      </c>
      <c r="AU14" s="181" t="n">
        <v>9764873285.5792</v>
      </c>
      <c r="AV14" s="181" t="n">
        <v>7005689179.8779</v>
      </c>
      <c r="AW14" s="181" t="n">
        <v>8367287242.54</v>
      </c>
      <c r="AX14" s="181" t="n">
        <v>4041546053.1</v>
      </c>
      <c r="AY14" s="181"/>
    </row>
    <row r="15">
      <c r="A15" s="38" t="str">
        <f>M15</f>
      </c>
      <c r="B15" s="38" t="str">
        <f>N15</f>
      </c>
      <c r="M15" t="s">
        <v>809</v>
      </c>
      <c r="N15" t="s">
        <v>862</v>
      </c>
      <c r="O15" s="181"/>
      <c r="P15" s="181"/>
      <c r="Q15" s="181"/>
      <c r="R15" s="181"/>
      <c r="S15" s="181"/>
      <c r="T15" s="181"/>
      <c r="U15" s="181"/>
      <c r="V15" s="181"/>
      <c r="W15" s="181"/>
      <c r="X15" s="181"/>
      <c r="Y15" s="181"/>
      <c r="Z15" s="181"/>
      <c r="AA15" s="181"/>
      <c r="AB15" s="181"/>
      <c r="AC15" s="181"/>
      <c r="AD15" s="181"/>
      <c r="AE15" s="181"/>
      <c r="AF15" s="181"/>
      <c r="AG15" s="181"/>
      <c r="AH15" s="181" t="n">
        <v>51312235.1602</v>
      </c>
      <c r="AI15" s="181" t="n">
        <v>500000</v>
      </c>
      <c r="AJ15" s="181"/>
      <c r="AK15" s="181"/>
      <c r="AL15" s="181"/>
      <c r="AM15" s="181"/>
      <c r="AN15" s="181" t="n">
        <v>24065.5</v>
      </c>
      <c r="AO15" s="181" t="n">
        <v>21247.73</v>
      </c>
      <c r="AP15" s="181"/>
      <c r="AQ15" s="181"/>
      <c r="AR15" s="181"/>
      <c r="AS15" s="181" t="n">
        <v>-1007.98</v>
      </c>
      <c r="AT15" s="181"/>
      <c r="AU15" s="181"/>
      <c r="AV15" s="181"/>
      <c r="AW15" s="181"/>
      <c r="AX15" s="181"/>
      <c r="AY15" s="181"/>
    </row>
    <row r="16">
      <c r="A16" s="38" t="str">
        <f>M16</f>
      </c>
      <c r="B16" s="38" t="str">
        <f>N16</f>
      </c>
      <c r="M16" t="s">
        <v>809</v>
      </c>
      <c r="N16" t="s">
        <v>863</v>
      </c>
      <c r="O16" s="181"/>
      <c r="P16" s="181"/>
      <c r="Q16" s="181"/>
      <c r="R16" s="181"/>
      <c r="S16" s="181"/>
      <c r="T16" s="181"/>
      <c r="U16" s="181"/>
      <c r="V16" s="181"/>
      <c r="W16" s="181"/>
      <c r="X16" s="181"/>
      <c r="Y16" s="181" t="n">
        <v>1301022</v>
      </c>
      <c r="Z16" s="181" t="n">
        <v>3167673</v>
      </c>
      <c r="AA16" s="181" t="n">
        <v>27002767</v>
      </c>
      <c r="AB16" s="181" t="n">
        <v>51804452.75</v>
      </c>
      <c r="AC16" s="181" t="n">
        <v>62557695.5859</v>
      </c>
      <c r="AD16" s="181" t="n">
        <v>73091282</v>
      </c>
      <c r="AE16" s="181" t="n">
        <v>79218294</v>
      </c>
      <c r="AF16" s="181" t="n">
        <v>116579183.3834</v>
      </c>
      <c r="AG16" s="181" t="n">
        <v>95204838.6129</v>
      </c>
      <c r="AH16" s="181" t="n">
        <v>128253786.8586</v>
      </c>
      <c r="AI16" s="181" t="n">
        <v>119697404.4413</v>
      </c>
      <c r="AJ16" s="181" t="n">
        <v>64185257.343</v>
      </c>
      <c r="AK16" s="181" t="n">
        <v>26383148.0753</v>
      </c>
      <c r="AL16" s="181" t="n">
        <v>17086448.5319</v>
      </c>
      <c r="AM16" s="181" t="n">
        <v>15285505.31</v>
      </c>
      <c r="AN16" s="181" t="n">
        <v>15516018.4203</v>
      </c>
      <c r="AO16" s="181" t="n">
        <v>25050492.3443</v>
      </c>
      <c r="AP16" s="181" t="n">
        <v>34282436.0987</v>
      </c>
      <c r="AQ16" s="181" t="n">
        <v>50050319.0013</v>
      </c>
      <c r="AR16" s="181" t="n">
        <v>77014185.5992</v>
      </c>
      <c r="AS16" s="181" t="n">
        <v>80492322.7806</v>
      </c>
      <c r="AT16" s="181" t="n">
        <v>78259983.5596</v>
      </c>
      <c r="AU16" s="181" t="n">
        <v>76896306.3972</v>
      </c>
      <c r="AV16" s="181" t="n">
        <v>73229862.9829</v>
      </c>
      <c r="AW16" s="181" t="n">
        <v>92045296.98</v>
      </c>
      <c r="AX16" s="181" t="n">
        <v>38893720.74</v>
      </c>
      <c r="AY16" s="181"/>
    </row>
    <row r="17">
      <c r="A17" s="38" t="str">
        <f>M17</f>
      </c>
      <c r="B17" s="38" t="str">
        <f>N17</f>
      </c>
      <c r="M17" t="s">
        <v>809</v>
      </c>
      <c r="N17"/>
      <c r="O17" s="181"/>
      <c r="P17" s="181"/>
      <c r="Q17" s="181"/>
      <c r="R17" s="181"/>
      <c r="S17" s="181" t="n">
        <v>343747860</v>
      </c>
      <c r="T17" s="181" t="n">
        <v>251594273</v>
      </c>
      <c r="U17" s="181" t="n">
        <v>300305090</v>
      </c>
      <c r="V17" s="181" t="n">
        <v>388928264</v>
      </c>
      <c r="W17" s="181" t="n">
        <v>552081489</v>
      </c>
      <c r="X17" s="181" t="n">
        <v>925862742</v>
      </c>
      <c r="Y17" s="181"/>
      <c r="Z17" s="181"/>
      <c r="AA17" s="181"/>
      <c r="AB17" s="181"/>
      <c r="AC17" s="181"/>
      <c r="AD17" s="181"/>
      <c r="AE17" s="181"/>
      <c r="AF17" s="181"/>
      <c r="AG17" s="181"/>
      <c r="AH17" s="181"/>
      <c r="AI17" s="181"/>
      <c r="AJ17" s="181"/>
      <c r="AK17" s="181"/>
      <c r="AL17" s="181"/>
      <c r="AM17" s="181"/>
      <c r="AN17" s="181"/>
      <c r="AO17" s="181"/>
      <c r="AP17" s="181"/>
      <c r="AQ17" s="181"/>
      <c r="AR17" s="181"/>
      <c r="AS17" s="181"/>
      <c r="AT17" s="181"/>
      <c r="AU17" s="181"/>
      <c r="AV17" s="181"/>
      <c r="AW17" s="181"/>
      <c r="AX17" s="181"/>
      <c r="AY17" s="181"/>
    </row>
    <row r="18">
      <c r="A18" s="38" t="str">
        <f>M18</f>
      </c>
      <c r="B18" s="38" t="str">
        <f>N18</f>
      </c>
      <c r="M18" t="s">
        <v>810</v>
      </c>
      <c r="N18" t="s">
        <v>861</v>
      </c>
      <c r="O18" s="181" t="n">
        <v>431836082.56</v>
      </c>
      <c r="P18" s="181" t="n">
        <v>306120000</v>
      </c>
      <c r="Q18" s="181" t="n">
        <v>576223000</v>
      </c>
      <c r="R18" s="181" t="n">
        <v>862709000</v>
      </c>
      <c r="S18" s="181" t="n">
        <v>1121439000</v>
      </c>
      <c r="T18" s="181" t="n">
        <v>789449045</v>
      </c>
      <c r="U18" s="181" t="n">
        <v>1464339106</v>
      </c>
      <c r="V18" s="181" t="n">
        <v>9064605524</v>
      </c>
      <c r="W18" s="181" t="n">
        <v>10743961219.09</v>
      </c>
      <c r="X18" s="181" t="n">
        <v>12267391815.05</v>
      </c>
      <c r="Y18" s="181" t="n">
        <v>38162302273.2196</v>
      </c>
      <c r="Z18" s="181" t="n">
        <v>39620067731.0789</v>
      </c>
      <c r="AA18" s="181" t="n">
        <v>42689066740.6875</v>
      </c>
      <c r="AB18" s="181" t="n">
        <v>50341249205.9042</v>
      </c>
      <c r="AC18" s="181" t="n">
        <v>53265710572.607</v>
      </c>
      <c r="AD18" s="181" t="n">
        <v>59569197099.7877</v>
      </c>
      <c r="AE18" s="181" t="n">
        <v>67784763718.2579</v>
      </c>
      <c r="AF18" s="181" t="n">
        <v>76298079730.8832</v>
      </c>
      <c r="AG18" s="181" t="n">
        <v>87669370161.4789</v>
      </c>
      <c r="AH18" s="181" t="n">
        <v>86708687217.7376</v>
      </c>
      <c r="AI18" s="181" t="n">
        <v>80242875486.0645</v>
      </c>
      <c r="AJ18" s="181" t="n">
        <v>95977068450.2708</v>
      </c>
      <c r="AK18" s="181" t="n">
        <v>87950349205.4497</v>
      </c>
      <c r="AL18" s="181" t="n">
        <v>88049335449.7384</v>
      </c>
      <c r="AM18" s="181" t="n">
        <v>78116203323.329</v>
      </c>
      <c r="AN18" s="181" t="n">
        <v>78314159919.9366</v>
      </c>
      <c r="AO18" s="181" t="n">
        <v>86830803812.4669</v>
      </c>
      <c r="AP18" s="181" t="n">
        <v>103027095190.357</v>
      </c>
      <c r="AQ18" s="181" t="n">
        <v>101019516969.472</v>
      </c>
      <c r="AR18" s="181" t="n">
        <v>113704998205.886</v>
      </c>
      <c r="AS18" s="181" t="n">
        <v>141839153044.574</v>
      </c>
      <c r="AT18" s="181" t="n">
        <v>103263739434.542</v>
      </c>
      <c r="AU18" s="181" t="n">
        <v>115120809639.107</v>
      </c>
      <c r="AV18" s="181" t="n">
        <v>141682797935.307</v>
      </c>
      <c r="AW18" s="181" t="n">
        <v>124208621679.185</v>
      </c>
      <c r="AX18" s="181" t="n">
        <v>63783501911.96</v>
      </c>
      <c r="AY18" s="181"/>
    </row>
    <row r="19">
      <c r="A19" s="38" t="str">
        <f>M19</f>
      </c>
      <c r="B19" s="38" t="str">
        <f>N19</f>
      </c>
      <c r="M19" t="s">
        <v>810</v>
      </c>
      <c r="N19" t="s">
        <v>862</v>
      </c>
      <c r="O19" s="181"/>
      <c r="P19" s="181"/>
      <c r="Q19" s="181"/>
      <c r="R19" s="181"/>
      <c r="S19" s="181"/>
      <c r="T19" s="181"/>
      <c r="U19" s="181"/>
      <c r="V19" s="181"/>
      <c r="W19" s="181"/>
      <c r="X19" s="181"/>
      <c r="Y19" s="181"/>
      <c r="Z19" s="181"/>
      <c r="AA19" s="181" t="n">
        <v>49690772</v>
      </c>
      <c r="AB19" s="181" t="n">
        <v>533648387</v>
      </c>
      <c r="AC19" s="181" t="n">
        <v>287858343.25</v>
      </c>
      <c r="AD19" s="181" t="n">
        <v>237196295.61</v>
      </c>
      <c r="AE19" s="181" t="n">
        <v>96580266.3895</v>
      </c>
      <c r="AF19" s="181" t="n">
        <v>3982736.3001</v>
      </c>
      <c r="AG19" s="181" t="n">
        <v>11657089.6929</v>
      </c>
      <c r="AH19" s="181" t="n">
        <v>2409556.5923</v>
      </c>
      <c r="AI19" s="181" t="n">
        <v>41044379.4958</v>
      </c>
      <c r="AJ19" s="181" t="n">
        <v>398019612.8763</v>
      </c>
      <c r="AK19" s="181" t="n">
        <v>44811839.4983</v>
      </c>
      <c r="AL19" s="181" t="n">
        <v>38037047.2519</v>
      </c>
      <c r="AM19" s="181" t="n">
        <v>39009352.5426</v>
      </c>
      <c r="AN19" s="181" t="n">
        <v>26678517.505</v>
      </c>
      <c r="AO19" s="181" t="n">
        <v>30203009.489</v>
      </c>
      <c r="AP19" s="181" t="n">
        <v>13561319.8333</v>
      </c>
      <c r="AQ19" s="181" t="n">
        <v>26729499.4703</v>
      </c>
      <c r="AR19" s="181" t="n">
        <v>27810959.019</v>
      </c>
      <c r="AS19" s="181" t="n">
        <v>12530350.0835</v>
      </c>
      <c r="AT19" s="181" t="n">
        <v>1295489.1226</v>
      </c>
      <c r="AU19" s="181" t="n">
        <v>92693.9795</v>
      </c>
      <c r="AV19" s="181" t="n">
        <v>21274.86</v>
      </c>
      <c r="AW19" s="181" t="n">
        <v>54373.59</v>
      </c>
      <c r="AX19" s="181" t="n">
        <v>-111307</v>
      </c>
      <c r="AY19" s="181"/>
    </row>
    <row r="20">
      <c r="A20" s="38" t="str">
        <f>M20</f>
      </c>
      <c r="B20" s="38" t="str">
        <f>N20</f>
      </c>
      <c r="M20" t="s">
        <v>810</v>
      </c>
      <c r="N20" t="s">
        <v>863</v>
      </c>
      <c r="O20" s="181"/>
      <c r="P20" s="181"/>
      <c r="Q20" s="181" t="n">
        <v>0</v>
      </c>
      <c r="R20" s="181" t="n">
        <v>0</v>
      </c>
      <c r="S20" s="181" t="n">
        <v>0</v>
      </c>
      <c r="T20" s="181" t="n">
        <v>0</v>
      </c>
      <c r="U20" s="181" t="n">
        <v>38000</v>
      </c>
      <c r="V20" s="181" t="n">
        <v>168586712</v>
      </c>
      <c r="W20" s="181" t="n">
        <v>148036848</v>
      </c>
      <c r="X20" s="181" t="n">
        <v>379910590</v>
      </c>
      <c r="Y20" s="181" t="n">
        <v>2313722705.7397</v>
      </c>
      <c r="Z20" s="181" t="n">
        <v>2589179234.6423</v>
      </c>
      <c r="AA20" s="181" t="n">
        <v>5032730827.3493</v>
      </c>
      <c r="AB20" s="181" t="n">
        <v>5973518634.5491</v>
      </c>
      <c r="AC20" s="181" t="n">
        <v>7266692376.5588</v>
      </c>
      <c r="AD20" s="181" t="n">
        <v>5777390364.6475</v>
      </c>
      <c r="AE20" s="181" t="n">
        <v>7048738161.3076</v>
      </c>
      <c r="AF20" s="181" t="n">
        <v>9470259356.6497</v>
      </c>
      <c r="AG20" s="181" t="n">
        <v>8746001620.5283</v>
      </c>
      <c r="AH20" s="181" t="n">
        <v>9040505779.6378</v>
      </c>
      <c r="AI20" s="181" t="n">
        <v>7814331973.4159</v>
      </c>
      <c r="AJ20" s="181" t="n">
        <v>7704219066.8298</v>
      </c>
      <c r="AK20" s="181" t="n">
        <v>6617288299.0203</v>
      </c>
      <c r="AL20" s="181" t="n">
        <v>6291785766.8934</v>
      </c>
      <c r="AM20" s="181" t="n">
        <v>5969348236.3844</v>
      </c>
      <c r="AN20" s="181" t="n">
        <v>6396600759.2125</v>
      </c>
      <c r="AO20" s="181" t="n">
        <v>6348904647.5694</v>
      </c>
      <c r="AP20" s="181" t="n">
        <v>6569219164.4598</v>
      </c>
      <c r="AQ20" s="181" t="n">
        <v>7214483099.1633</v>
      </c>
      <c r="AR20" s="181" t="n">
        <v>8093044272.5559</v>
      </c>
      <c r="AS20" s="181" t="n">
        <v>8486255800.6307</v>
      </c>
      <c r="AT20" s="181" t="n">
        <v>8503008687.4519</v>
      </c>
      <c r="AU20" s="181" t="n">
        <v>8870927654.4704</v>
      </c>
      <c r="AV20" s="181" t="n">
        <v>10141219591.4974</v>
      </c>
      <c r="AW20" s="181" t="n">
        <v>10335167110.3365</v>
      </c>
      <c r="AX20" s="181" t="n">
        <v>4490242916.06</v>
      </c>
      <c r="AY20" s="181"/>
    </row>
    <row r="21">
      <c r="A21" s="38" t="str">
        <f>M21</f>
      </c>
      <c r="B21" s="38" t="str">
        <f>N21</f>
      </c>
      <c r="M21" t="s">
        <v>810</v>
      </c>
      <c r="N21"/>
      <c r="O21" s="181" t="n">
        <v>43985137405</v>
      </c>
      <c r="P21" s="181" t="n">
        <v>41939949844</v>
      </c>
      <c r="Q21" s="181" t="n">
        <v>40644252613</v>
      </c>
      <c r="R21" s="181" t="n">
        <v>37382740962</v>
      </c>
      <c r="S21" s="181" t="n">
        <v>40131318153.16</v>
      </c>
      <c r="T21" s="181" t="n">
        <v>38631569100</v>
      </c>
      <c r="U21" s="181" t="n">
        <v>35472291538</v>
      </c>
      <c r="V21" s="181" t="n">
        <v>36315651254</v>
      </c>
      <c r="W21" s="181" t="n">
        <v>37912327660</v>
      </c>
      <c r="X21" s="181" t="n">
        <v>37471174500</v>
      </c>
      <c r="Y21" s="181" t="n">
        <v>0</v>
      </c>
      <c r="Z21" s="181" t="n">
        <v>0</v>
      </c>
      <c r="AA21" s="181" t="n">
        <v>23064198.34</v>
      </c>
      <c r="AB21" s="181" t="n">
        <v>11111831.91</v>
      </c>
      <c r="AC21" s="181" t="n">
        <v>76558</v>
      </c>
      <c r="AD21" s="181" t="n">
        <v>614416.0625</v>
      </c>
      <c r="AE21" s="181" t="n">
        <v>14326.16</v>
      </c>
      <c r="AF21" s="181" t="n">
        <v>4000</v>
      </c>
      <c r="AG21" s="181" t="n">
        <v>484171.86</v>
      </c>
      <c r="AH21" s="181" t="n">
        <v>1555865.8</v>
      </c>
      <c r="AI21" s="181" t="n">
        <v>-7935905.94</v>
      </c>
      <c r="AJ21" s="181" t="n">
        <v>417165.57</v>
      </c>
      <c r="AK21" s="181" t="n">
        <v>317883.2002</v>
      </c>
      <c r="AL21" s="181" t="n">
        <v>158791</v>
      </c>
      <c r="AM21" s="181" t="n">
        <v>0</v>
      </c>
      <c r="AN21" s="181" t="n">
        <v>1435443.86</v>
      </c>
      <c r="AO21" s="181" t="n">
        <v>764297.23</v>
      </c>
      <c r="AP21" s="181" t="n">
        <v>2978691.96</v>
      </c>
      <c r="AQ21" s="181" t="n">
        <v>41700494.71</v>
      </c>
      <c r="AR21" s="181" t="n">
        <v>1869421.03</v>
      </c>
      <c r="AS21" s="181" t="n">
        <v>2119632.52</v>
      </c>
      <c r="AT21" s="181" t="n">
        <v>21130032</v>
      </c>
      <c r="AU21" s="181" t="n">
        <v>342491</v>
      </c>
      <c r="AV21" s="181" t="n">
        <v>3405765.29</v>
      </c>
      <c r="AW21" s="181" t="n">
        <v>3339850.05</v>
      </c>
      <c r="AX21" s="181" t="n">
        <v>20151130.99</v>
      </c>
      <c r="AY21" s="181"/>
    </row>
    <row r="22">
      <c r="A22" s="38" t="str">
        <f>M22</f>
      </c>
      <c r="B22" s="38" t="str">
        <f>N22</f>
      </c>
      <c r="M22" t="s">
        <v>811</v>
      </c>
      <c r="N22" t="s">
        <v>861</v>
      </c>
      <c r="O22" s="181" t="n">
        <v>4834000</v>
      </c>
      <c r="P22" s="181" t="n">
        <v>3478000</v>
      </c>
      <c r="Q22" s="181" t="n">
        <v>4352000</v>
      </c>
      <c r="R22" s="181" t="n">
        <v>9498000</v>
      </c>
      <c r="S22" s="181" t="n">
        <v>3922000</v>
      </c>
      <c r="T22" s="181" t="n">
        <v>17507000</v>
      </c>
      <c r="U22" s="181" t="n">
        <v>35696000</v>
      </c>
      <c r="V22" s="181" t="n">
        <v>420441040</v>
      </c>
      <c r="W22" s="181" t="n">
        <v>513227101.5</v>
      </c>
      <c r="X22" s="181" t="n">
        <v>615369460.54</v>
      </c>
      <c r="Y22" s="181" t="n">
        <v>5124083333.953</v>
      </c>
      <c r="Z22" s="181" t="n">
        <v>6275910906.299</v>
      </c>
      <c r="AA22" s="181" t="n">
        <v>8264606004.1794</v>
      </c>
      <c r="AB22" s="181" t="n">
        <v>10703281172.7507</v>
      </c>
      <c r="AC22" s="181" t="n">
        <v>10222388708.2977</v>
      </c>
      <c r="AD22" s="181" t="n">
        <v>12874685793.2682</v>
      </c>
      <c r="AE22" s="181" t="n">
        <v>14002334722.1156</v>
      </c>
      <c r="AF22" s="181" t="n">
        <v>13486353947.9543</v>
      </c>
      <c r="AG22" s="181" t="n">
        <v>17732796252.5386</v>
      </c>
      <c r="AH22" s="181" t="n">
        <v>20671586488.9453</v>
      </c>
      <c r="AI22" s="181" t="n">
        <v>20113511234.81</v>
      </c>
      <c r="AJ22" s="181" t="n">
        <v>22860842126.8806</v>
      </c>
      <c r="AK22" s="181" t="n">
        <v>22638608870.7252</v>
      </c>
      <c r="AL22" s="181" t="n">
        <v>20706724339.675</v>
      </c>
      <c r="AM22" s="181" t="n">
        <v>21284876490.2422</v>
      </c>
      <c r="AN22" s="181" t="n">
        <v>20015467687.2675</v>
      </c>
      <c r="AO22" s="181" t="n">
        <v>20573567132.2217</v>
      </c>
      <c r="AP22" s="181" t="n">
        <v>21963983429.1028</v>
      </c>
      <c r="AQ22" s="181" t="n">
        <v>23146050554.2316</v>
      </c>
      <c r="AR22" s="181" t="n">
        <v>25748541007.8728</v>
      </c>
      <c r="AS22" s="181" t="n">
        <v>26436136031.4718</v>
      </c>
      <c r="AT22" s="181" t="n">
        <v>25586668885.4696</v>
      </c>
      <c r="AU22" s="181" t="n">
        <v>27029135533.9017</v>
      </c>
      <c r="AV22" s="181" t="n">
        <v>27519857754.4758</v>
      </c>
      <c r="AW22" s="181" t="n">
        <v>27904516416.45</v>
      </c>
      <c r="AX22" s="181" t="n">
        <v>13675704803.78</v>
      </c>
      <c r="AY22" s="181"/>
    </row>
    <row r="23">
      <c r="A23" s="38" t="str">
        <f>M23</f>
      </c>
      <c r="B23" s="38" t="str">
        <f>N23</f>
      </c>
      <c r="M23" t="s">
        <v>811</v>
      </c>
      <c r="N23" t="s">
        <v>862</v>
      </c>
      <c r="O23" s="181"/>
      <c r="P23" s="181"/>
      <c r="Q23" s="181"/>
      <c r="R23" s="181"/>
      <c r="S23" s="181"/>
      <c r="T23" s="181"/>
      <c r="U23" s="181"/>
      <c r="V23" s="181"/>
      <c r="W23" s="181"/>
      <c r="X23" s="181"/>
      <c r="Y23" s="181" t="n">
        <v>5400</v>
      </c>
      <c r="Z23" s="181" t="n">
        <v>4324</v>
      </c>
      <c r="AA23" s="181" t="n">
        <v>17944654</v>
      </c>
      <c r="AB23" s="181" t="n">
        <v>17306067</v>
      </c>
      <c r="AC23" s="181" t="n">
        <v>103595757</v>
      </c>
      <c r="AD23" s="181" t="n">
        <v>9801914</v>
      </c>
      <c r="AE23" s="181" t="n">
        <v>10447743.5</v>
      </c>
      <c r="AF23" s="181" t="n">
        <v>17004808</v>
      </c>
      <c r="AG23" s="181" t="n">
        <v>21920973.9498</v>
      </c>
      <c r="AH23" s="181" t="n">
        <v>11004235.2612</v>
      </c>
      <c r="AI23" s="181" t="n">
        <v>134115500.0919</v>
      </c>
      <c r="AJ23" s="181" t="n">
        <v>175932802.7596</v>
      </c>
      <c r="AK23" s="181" t="n">
        <v>149958888.5289</v>
      </c>
      <c r="AL23" s="181" t="n">
        <v>113082745.0601</v>
      </c>
      <c r="AM23" s="181" t="n">
        <v>124308597.1951</v>
      </c>
      <c r="AN23" s="181" t="n">
        <v>3462144.6483</v>
      </c>
      <c r="AO23" s="181" t="n">
        <v>-617116.0124</v>
      </c>
      <c r="AP23" s="181" t="n">
        <v>-663050.9511</v>
      </c>
      <c r="AQ23" s="181" t="n">
        <v>-5363995.2987</v>
      </c>
      <c r="AR23" s="181" t="n">
        <v>-108740.54</v>
      </c>
      <c r="AS23" s="181" t="n">
        <v>5306681.43</v>
      </c>
      <c r="AT23" s="181" t="n">
        <v>3935722</v>
      </c>
      <c r="AU23" s="181" t="n">
        <v>5507470.25</v>
      </c>
      <c r="AV23" s="181" t="n">
        <v>-148521.52</v>
      </c>
      <c r="AW23" s="181" t="n">
        <v>0</v>
      </c>
      <c r="AX23" s="181" t="n">
        <v>0</v>
      </c>
      <c r="AY23" s="181"/>
    </row>
    <row r="24">
      <c r="A24" s="38" t="str">
        <f>M24</f>
      </c>
      <c r="B24" s="38" t="str">
        <f>N24</f>
      </c>
      <c r="M24" t="s">
        <v>811</v>
      </c>
      <c r="N24" t="s">
        <v>863</v>
      </c>
      <c r="O24" s="181"/>
      <c r="P24" s="181"/>
      <c r="Q24" s="181" t="n">
        <v>0</v>
      </c>
      <c r="R24" s="181"/>
      <c r="S24" s="181"/>
      <c r="T24" s="181" t="n">
        <v>0</v>
      </c>
      <c r="U24" s="181" t="n">
        <v>0</v>
      </c>
      <c r="V24" s="181" t="n">
        <v>34148853</v>
      </c>
      <c r="W24" s="181" t="n">
        <v>26378609.82</v>
      </c>
      <c r="X24" s="181" t="n">
        <v>48097303.99</v>
      </c>
      <c r="Y24" s="181" t="n">
        <v>831939441.1014</v>
      </c>
      <c r="Z24" s="181" t="n">
        <v>1219741804.0588</v>
      </c>
      <c r="AA24" s="181" t="n">
        <v>3063408338.011</v>
      </c>
      <c r="AB24" s="181" t="n">
        <v>3838758478.9495</v>
      </c>
      <c r="AC24" s="181" t="n">
        <v>4498938890.0449</v>
      </c>
      <c r="AD24" s="181" t="n">
        <v>4232075862.9765</v>
      </c>
      <c r="AE24" s="181" t="n">
        <v>5283859859.1023</v>
      </c>
      <c r="AF24" s="181" t="n">
        <v>5054179790.5911</v>
      </c>
      <c r="AG24" s="181" t="n">
        <v>5557569461.8835</v>
      </c>
      <c r="AH24" s="181" t="n">
        <v>6418548816.0415</v>
      </c>
      <c r="AI24" s="181" t="n">
        <v>7675622573.8674</v>
      </c>
      <c r="AJ24" s="181" t="n">
        <v>8982743709.5576</v>
      </c>
      <c r="AK24" s="181" t="n">
        <v>9718177948.1602</v>
      </c>
      <c r="AL24" s="181" t="n">
        <v>8345493912.8408</v>
      </c>
      <c r="AM24" s="181" t="n">
        <v>8288840345.7024</v>
      </c>
      <c r="AN24" s="181" t="n">
        <v>8085694403.3813</v>
      </c>
      <c r="AO24" s="181" t="n">
        <v>8503225043.864</v>
      </c>
      <c r="AP24" s="181" t="n">
        <v>9233946450.1961</v>
      </c>
      <c r="AQ24" s="181" t="n">
        <v>10853207205.0435</v>
      </c>
      <c r="AR24" s="181" t="n">
        <v>12118551256.7162</v>
      </c>
      <c r="AS24" s="181" t="n">
        <v>12864501408.9676</v>
      </c>
      <c r="AT24" s="181" t="n">
        <v>12696761808.8765</v>
      </c>
      <c r="AU24" s="181" t="n">
        <v>13826496918.3418</v>
      </c>
      <c r="AV24" s="181" t="n">
        <v>15406711902.4662</v>
      </c>
      <c r="AW24" s="181" t="n">
        <v>17295233924.38</v>
      </c>
      <c r="AX24" s="181" t="n">
        <v>7631312429.75</v>
      </c>
      <c r="AY24" s="181"/>
    </row>
    <row r="25">
      <c r="A25" s="38" t="str">
        <f>M25</f>
      </c>
      <c r="B25" s="38" t="str">
        <f>N25</f>
      </c>
      <c r="M25" t="s">
        <v>811</v>
      </c>
      <c r="N25"/>
      <c r="O25" s="181" t="n">
        <v>3331053000</v>
      </c>
      <c r="P25" s="181" t="n">
        <v>4011846000</v>
      </c>
      <c r="Q25" s="181" t="n">
        <v>6143930864</v>
      </c>
      <c r="R25" s="181" t="n">
        <v>5954890298</v>
      </c>
      <c r="S25" s="181" t="n">
        <v>5819411448</v>
      </c>
      <c r="T25" s="181" t="n">
        <v>4502738942</v>
      </c>
      <c r="U25" s="181" t="n">
        <v>4707639584</v>
      </c>
      <c r="V25" s="181" t="n">
        <v>5189919865</v>
      </c>
      <c r="W25" s="181" t="n">
        <v>6464405532</v>
      </c>
      <c r="X25" s="181" t="n">
        <v>7023124985</v>
      </c>
      <c r="Y25" s="181"/>
      <c r="Z25" s="181" t="n">
        <v>0</v>
      </c>
      <c r="AA25" s="181"/>
      <c r="AB25" s="181" t="n">
        <v>0</v>
      </c>
      <c r="AC25" s="181"/>
      <c r="AD25" s="181"/>
      <c r="AE25" s="181"/>
      <c r="AF25" s="181"/>
      <c r="AG25" s="181"/>
      <c r="AH25" s="181" t="n">
        <v>236756.76</v>
      </c>
      <c r="AI25" s="181" t="n">
        <v>-171212.1797</v>
      </c>
      <c r="AJ25" s="181"/>
      <c r="AK25" s="181"/>
      <c r="AL25" s="181"/>
      <c r="AM25" s="181" t="n">
        <v>-558047.03</v>
      </c>
      <c r="AN25" s="181"/>
      <c r="AO25" s="181"/>
      <c r="AP25" s="181" t="n">
        <v>0</v>
      </c>
      <c r="AQ25" s="181" t="n">
        <v>1680331.5118</v>
      </c>
      <c r="AR25" s="181" t="n">
        <v>587310.5104</v>
      </c>
      <c r="AS25" s="181" t="n">
        <v>490300.3806</v>
      </c>
      <c r="AT25" s="181" t="n">
        <v>632924.625</v>
      </c>
      <c r="AU25" s="181"/>
      <c r="AV25" s="181"/>
      <c r="AW25" s="181"/>
      <c r="AX25" s="181"/>
      <c r="AY25" s="181"/>
    </row>
    <row r="26">
      <c r="A26" s="38" t="str">
        <f>M26</f>
      </c>
      <c r="B26" s="38" t="str">
        <f>N26</f>
      </c>
      <c r="M26" t="s">
        <v>755</v>
      </c>
      <c r="N26" t="s">
        <v>756</v>
      </c>
      <c r="O26" s="181" t="str">
        <f>Sum(O2:O25)</f>
      </c>
      <c r="P26" s="181" t="str">
        <f>Sum(P2:P25)</f>
      </c>
      <c r="Q26" s="181" t="str">
        <f>Sum(Q2:Q25)</f>
      </c>
      <c r="R26" s="181" t="str">
        <f>Sum(R2:R25)</f>
      </c>
      <c r="S26" s="181" t="str">
        <f>Sum(S2:S25)</f>
      </c>
      <c r="T26" s="181" t="str">
        <f>Sum(T2:T25)</f>
      </c>
      <c r="U26" s="181" t="str">
        <f>Sum(U2:U25)</f>
      </c>
      <c r="V26" s="181" t="str">
        <f>Sum(V2:V25)</f>
      </c>
      <c r="W26" s="181" t="str">
        <f>Sum(W2:W25)</f>
      </c>
      <c r="X26" s="181" t="str">
        <f>Sum(X2:X25)</f>
      </c>
      <c r="Y26" s="181" t="str">
        <f>Sum(Y2:Y25)</f>
      </c>
      <c r="Z26" s="181" t="str">
        <f>Sum(Z2:Z25)</f>
      </c>
      <c r="AA26" s="181" t="str">
        <f>Sum(AA2:AA25)</f>
      </c>
      <c r="AB26" s="181" t="str">
        <f>Sum(AB2:AB25)</f>
      </c>
      <c r="AC26" s="181" t="str">
        <f>Sum(AC2:AC25)</f>
      </c>
      <c r="AD26" s="181" t="str">
        <f>Sum(AD2:AD25)</f>
      </c>
      <c r="AE26" s="181" t="str">
        <f>Sum(AE2:AE25)</f>
      </c>
      <c r="AF26" s="181" t="str">
        <f>Sum(AF2:AF25)</f>
      </c>
      <c r="AG26" s="181" t="str">
        <f>Sum(AG2:AG25)</f>
      </c>
      <c r="AH26" s="181" t="str">
        <f>Sum(AH2:AH25)</f>
      </c>
      <c r="AI26" s="181" t="str">
        <f>Sum(AI2:AI25)</f>
      </c>
      <c r="AJ26" s="181" t="str">
        <f>Sum(AJ2:AJ25)</f>
      </c>
      <c r="AK26" s="181" t="str">
        <f>Sum(AK2:AK25)</f>
      </c>
      <c r="AL26" s="181" t="str">
        <f>Sum(AL2:AL25)</f>
      </c>
      <c r="AM26" s="181" t="str">
        <f>Sum(AM2:AM25)</f>
      </c>
      <c r="AN26" s="181" t="str">
        <f>Sum(AN2:AN25)</f>
      </c>
      <c r="AO26" s="181" t="str">
        <f>Sum(AO2:AO25)</f>
      </c>
      <c r="AP26" s="181" t="str">
        <f>Sum(AP2:AP25)</f>
      </c>
      <c r="AQ26" s="181" t="str">
        <f>Sum(AQ2:AQ25)</f>
      </c>
      <c r="AR26" s="181" t="str">
        <f>Sum(AR2:AR25)</f>
      </c>
      <c r="AS26" s="181" t="str">
        <f>Sum(AS2:AS25)</f>
      </c>
      <c r="AT26" s="181" t="str">
        <f>Sum(AT2:AT25)</f>
      </c>
      <c r="AU26" s="181" t="str">
        <f>Sum(AU2:AU25)</f>
      </c>
      <c r="AV26" s="181" t="str">
        <f>Sum(AV2:AV25)</f>
      </c>
      <c r="AW26" s="181" t="str">
        <f>Sum(AW2:AW25)</f>
      </c>
      <c r="AX26" s="181" t="str">
        <f>Sum(AX2:AX25)</f>
      </c>
      <c r="AY26" s="181"/>
    </row>
    <row r="27">
      <c r="A27" s="24"/>
      <c r="B27" s="59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</row>
    <row r="28" ht="28.9" customHeight="1">
      <c r="A28" s="4" t="str">
        <f>M28</f>
        <v>SubCustomer.platform</v>
      </c>
      <c r="B28" s="4" t="str">
        <f t="shared" ref="B28:B53" si="3">N28</f>
        <v>AnyCommercialText</v>
      </c>
      <c r="C28" s="12" t="n">
        <f>AN28</f>
        <v>2015</v>
      </c>
      <c r="D28" s="12" t="n">
        <f t="shared" ref="D28:F37" si="4">AT28</f>
        <v>2021</v>
      </c>
      <c r="E28" s="12" t="n">
        <f t="shared" si="4"/>
        <v>2022</v>
      </c>
      <c r="F28" s="12" t="n">
        <f>AV28</f>
        <v>2023</v>
      </c>
      <c r="G28" s="12" t="str">
        <f>D28&amp;"-"&amp;D28</f>
        <v>2021-2021</v>
      </c>
      <c r="H28" s="12" t="str">
        <f>C28&amp;"-"&amp;D28</f>
        <v>2015-2021</v>
      </c>
      <c r="I28" s="12" t="str">
        <f>F28&amp;"/"&amp;E28</f>
        <v>2023/2022</v>
      </c>
      <c r="J28" s="12" t="str">
        <f>"Share "&amp;AU28</f>
        <v>Share 2022</v>
      </c>
      <c r="K28" s="12" t="str">
        <f>"Share "&amp;AV28</f>
        <v>Share 2023</v>
      </c>
      <c r="M28" t="str">
        <f>M1</f>
        <v>SubCustomer.platform</v>
      </c>
      <c r="N28" t="str">
        <f>N1</f>
        <v>AnyCommercialText</v>
      </c>
      <c r="O28" s="1" t="n">
        <f t="shared" ref="O28:X28" si="5">O20</f>
        <v>0</v>
      </c>
      <c r="P28" s="1" t="n">
        <f t="shared" si="5"/>
        <v>0</v>
      </c>
      <c r="Q28" s="1" t="n">
        <f t="shared" si="5"/>
        <v>0</v>
      </c>
      <c r="R28" s="1" t="n">
        <f t="shared" si="5"/>
        <v>0</v>
      </c>
      <c r="S28" s="1" t="n">
        <f t="shared" si="5"/>
        <v>0</v>
      </c>
      <c r="T28" s="1" t="n">
        <f t="shared" si="5"/>
        <v>0</v>
      </c>
      <c r="U28" s="1" t="n">
        <f t="shared" si="5"/>
        <v>0</v>
      </c>
      <c r="V28" s="1" t="n">
        <f t="shared" si="5"/>
        <v>0</v>
      </c>
      <c r="W28" s="1" t="n">
        <f t="shared" si="5"/>
        <v>0</v>
      </c>
      <c r="X28" s="1" t="n">
        <f t="shared" si="5"/>
        <v>0</v>
      </c>
      <c r="Y28" s="1" t="n">
        <f>Y1+0</f>
        <v>2000</v>
      </c>
      <c r="Z28" s="1" t="n">
        <f t="shared" ref="Z28:AV28" si="6">Z1+0</f>
        <v>2001</v>
      </c>
      <c r="AA28" s="1" t="n">
        <f t="shared" si="6"/>
        <v>2002</v>
      </c>
      <c r="AB28" s="1" t="n">
        <f t="shared" si="6"/>
        <v>2003</v>
      </c>
      <c r="AC28" s="1" t="n">
        <f t="shared" si="6"/>
        <v>2004</v>
      </c>
      <c r="AD28" s="1" t="n">
        <f t="shared" si="6"/>
        <v>2005</v>
      </c>
      <c r="AE28" s="1" t="n">
        <f t="shared" si="6"/>
        <v>2006</v>
      </c>
      <c r="AF28" s="1" t="n">
        <f t="shared" si="6"/>
        <v>2007</v>
      </c>
      <c r="AG28" s="1" t="n">
        <f t="shared" si="6"/>
        <v>2008</v>
      </c>
      <c r="AH28" s="1" t="n">
        <f t="shared" si="6"/>
        <v>2009</v>
      </c>
      <c r="AI28" s="1" t="n">
        <f t="shared" si="6"/>
        <v>2010</v>
      </c>
      <c r="AJ28" s="1" t="n">
        <f t="shared" si="6"/>
        <v>2011</v>
      </c>
      <c r="AK28" s="1" t="n">
        <f t="shared" si="6"/>
        <v>2012</v>
      </c>
      <c r="AL28" s="1" t="n">
        <f t="shared" si="6"/>
        <v>2013</v>
      </c>
      <c r="AM28" s="1" t="n">
        <f t="shared" si="6"/>
        <v>2014</v>
      </c>
      <c r="AN28" s="1" t="n">
        <f t="shared" si="6"/>
        <v>2015</v>
      </c>
      <c r="AO28" s="1" t="n">
        <f t="shared" si="6"/>
        <v>2016</v>
      </c>
      <c r="AP28" s="1" t="n">
        <f t="shared" si="6"/>
        <v>2017</v>
      </c>
      <c r="AQ28" s="1" t="n">
        <f t="shared" si="6"/>
        <v>2018</v>
      </c>
      <c r="AR28" s="1" t="n">
        <f t="shared" si="6"/>
        <v>2019</v>
      </c>
      <c r="AS28" s="1" t="n">
        <f t="shared" si="6"/>
        <v>2020</v>
      </c>
      <c r="AT28" s="1" t="n">
        <f t="shared" si="6"/>
        <v>2021</v>
      </c>
      <c r="AU28" s="1" t="n">
        <f t="shared" si="6"/>
        <v>2022</v>
      </c>
      <c r="AV28" s="1" t="n">
        <f t="shared" si="6"/>
        <v>2023</v>
      </c>
      <c r="AW28" s="3"/>
    </row>
    <row r="29">
      <c r="A29" s="100" t="str">
        <f t="shared" ref="A29:A53" si="7">M29</f>
        <v>Air Force</v>
      </c>
      <c r="B29" s="101" t="str">
        <f t="shared" si="3"/>
        <v>Not Classified
as Commercial</v>
      </c>
      <c r="C29" s="98" t="n">
        <f>AN29</f>
        <v>56.603286171968179</v>
      </c>
      <c r="D29" s="98" t="n">
        <f t="shared" si="4"/>
        <v>71.80787205363599</v>
      </c>
      <c r="E29" s="98" t="n">
        <f t="shared" si="4"/>
        <v>66.299174514948703</v>
      </c>
      <c r="F29" s="98" t="n">
        <f>AV29</f>
        <v>75.514286193185782</v>
      </c>
      <c r="G29" s="84" t="n">
        <f>(E29/D29)-1</f>
        <v>-7.6714396084215264E-2</v>
      </c>
      <c r="H29" s="74" t="n">
        <f>(E29/C29)-1</f>
        <v>0.1712955024117</v>
      </c>
      <c r="I29" s="74" t="n">
        <f>F29/E29</f>
        <v>1.1389928569345809</v>
      </c>
      <c r="J29" s="99" t="n">
        <f>AU56</f>
        <v>0.84059751155047935</v>
      </c>
      <c r="K29" s="102" t="n">
        <f t="shared" ref="K29:K52" si="8">AV56</f>
        <v>0.85454044026118636</v>
      </c>
      <c r="M29" s="77" t="str">
        <f>M2</f>
        <v>Air Force</v>
      </c>
      <c r="N29" s="78" t="str">
        <f>N2</f>
        <v>Not Classified
as Commercial</v>
      </c>
      <c r="O29" s="79" t="e">
        <f t="shared" ref="O29:X29" si="9">IF(O21="","",O21/VLOOKUP(O$8,deflator,2,FALSE)/$A$7)</f>
        <v>#N/A</v>
      </c>
      <c r="P29" s="79" t="e">
        <f t="shared" si="9"/>
        <v>#N/A</v>
      </c>
      <c r="Q29" s="79" t="e">
        <f t="shared" si="9"/>
        <v>#N/A</v>
      </c>
      <c r="R29" s="79" t="e">
        <f t="shared" si="9"/>
        <v>#N/A</v>
      </c>
      <c r="S29" s="79" t="e">
        <f t="shared" si="9"/>
        <v>#N/A</v>
      </c>
      <c r="T29" s="79" t="e">
        <f t="shared" si="9"/>
        <v>#N/A</v>
      </c>
      <c r="U29" s="79" t="e">
        <f t="shared" si="9"/>
        <v>#N/A</v>
      </c>
      <c r="V29" s="79" t="e">
        <f t="shared" si="9"/>
        <v>#N/A</v>
      </c>
      <c r="W29" s="79" t="e">
        <f t="shared" si="9"/>
        <v>#N/A</v>
      </c>
      <c r="X29" s="79" t="e">
        <f t="shared" si="9"/>
        <v>#N/A</v>
      </c>
      <c r="Y29" s="110" t="n">
        <f t="shared" ref="Y29:AV29" si="10">IF(Y2="","",Y2/VLOOKUP(Y$28,deflator,2,FALSE)/1000000000)</f>
        <v>55.204973225171834</v>
      </c>
      <c r="Z29" s="110" t="n">
        <f t="shared" si="10"/>
        <v>56.138670919172171</v>
      </c>
      <c r="AA29" s="110" t="n">
        <f t="shared" si="10"/>
        <v>61.206116807419441</v>
      </c>
      <c r="AB29" s="110" t="n">
        <f t="shared" si="10"/>
        <v>69.608294502268478</v>
      </c>
      <c r="AC29" s="110" t="n">
        <f t="shared" si="10"/>
        <v>64.437697695116711</v>
      </c>
      <c r="AD29" s="110" t="n">
        <f t="shared" si="10"/>
        <v>66.257917482388947</v>
      </c>
      <c r="AE29" s="110" t="n">
        <f t="shared" si="10"/>
        <v>76.236538017459409</v>
      </c>
      <c r="AF29" s="110" t="n">
        <f t="shared" si="10"/>
        <v>81.862275366194751</v>
      </c>
      <c r="AG29" s="110" t="n">
        <f t="shared" si="10"/>
        <v>72.748750890597506</v>
      </c>
      <c r="AH29" s="110" t="n">
        <f t="shared" si="10"/>
        <v>76.926059929020937</v>
      </c>
      <c r="AI29" s="110" t="n">
        <f t="shared" si="10"/>
        <v>73.195737198896765</v>
      </c>
      <c r="AJ29" s="110" t="n">
        <f t="shared" si="10"/>
        <v>73.090705502389767</v>
      </c>
      <c r="AK29" s="110" t="n">
        <f t="shared" si="10"/>
        <v>80.969004518858767</v>
      </c>
      <c r="AL29" s="110" t="n">
        <f t="shared" si="10"/>
        <v>60.538673044213333</v>
      </c>
      <c r="AM29" s="110" t="n">
        <f t="shared" si="10"/>
        <v>60.408221049005384</v>
      </c>
      <c r="AN29" s="110" t="n">
        <f t="shared" si="10"/>
        <v>56.603286171968179</v>
      </c>
      <c r="AO29" s="110" t="n">
        <f t="shared" si="10"/>
        <v>69.366246371457308</v>
      </c>
      <c r="AP29" s="110" t="n">
        <f t="shared" si="10"/>
        <v>63.232220378082829</v>
      </c>
      <c r="AQ29" s="110" t="n">
        <f t="shared" si="10"/>
        <v>72.690347931496916</v>
      </c>
      <c r="AR29" s="110" t="n">
        <f t="shared" si="10"/>
        <v>75.198596930616404</v>
      </c>
      <c r="AS29" s="110" t="n">
        <f t="shared" si="10"/>
        <v>74.406357168691031</v>
      </c>
      <c r="AT29" s="110" t="n">
        <f t="shared" si="10"/>
        <v>71.80787205363599</v>
      </c>
      <c r="AU29" s="110" t="n">
        <f t="shared" si="10"/>
        <v>66.299174514948703</v>
      </c>
      <c r="AV29" s="111" t="n">
        <f t="shared" si="10"/>
        <v>75.514286193185782</v>
      </c>
      <c r="AW29" s="3"/>
    </row>
    <row r="30">
      <c r="A30" s="103" t="str">
        <f t="shared" si="7"/>
        <v>Air Force</v>
      </c>
      <c r="B30" s="38" t="str">
        <f t="shared" si="3"/>
        <v>Non-development
or Commercial Similar</v>
      </c>
      <c r="C30" s="14" t="n">
        <f t="shared" ref="C30:C37" si="11">AN30</f>
        <v>2.1706586143321528E-2</v>
      </c>
      <c r="D30" s="14" t="n">
        <f t="shared" si="4"/>
        <v>2.6302257158970267E-2</v>
      </c>
      <c r="E30" s="14" t="n">
        <f t="shared" si="4"/>
        <v>3.659483442E-2</v>
      </c>
      <c r="F30" s="14" t="n">
        <f t="shared" si="4"/>
        <v>3.2498292013784451E-2</v>
      </c>
      <c r="G30" s="26" t="n">
        <f t="shared" ref="G30:G37" si="12">(E30/D30)-1</f>
        <v>0.39131916317377713</v>
      </c>
      <c r="H30" s="25" t="n">
        <f t="shared" ref="H30:H37" si="13">(E30/C30)-1</f>
        <v>0.68588621805272432</v>
      </c>
      <c r="I30" s="25" t="n">
        <f t="shared" ref="I30:I37" si="14">F30/E30</f>
        <v>0.88805681263100111</v>
      </c>
      <c r="J30" s="16" t="n">
        <f t="shared" ref="J30:J52" si="15">AU57</f>
        <v>4.639805393371515E-4</v>
      </c>
      <c r="K30" s="108" t="n">
        <f t="shared" si="8"/>
        <v>3.6775961430860962E-4</v>
      </c>
      <c r="M30" s="80" t="str">
        <f t="shared" ref="M30:N30" si="16">M3</f>
        <v>Air Force</v>
      </c>
      <c r="N30" s="1" t="str">
        <f t="shared" si="16"/>
        <v>Non-development
or Commercial Similar</v>
      </c>
      <c r="O30" s="3" t="str">
        <f t="shared" ref="O30:X30" si="17">IF(O22="","",O22/VLOOKUP(O$8,deflator,2,FALSE)/$A$7)</f>
      </c>
      <c r="P30" s="3" t="str">
        <f t="shared" si="17"/>
      </c>
      <c r="Q30" s="3" t="str">
        <f t="shared" si="17"/>
      </c>
      <c r="R30" s="3" t="str">
        <f t="shared" si="17"/>
      </c>
      <c r="S30" s="3" t="str">
        <f t="shared" si="17"/>
      </c>
      <c r="T30" s="3" t="str">
        <f t="shared" si="17"/>
      </c>
      <c r="U30" s="3" t="str">
        <f t="shared" si="17"/>
      </c>
      <c r="V30" s="3" t="str">
        <f t="shared" si="17"/>
      </c>
      <c r="W30" s="3" t="str">
        <f t="shared" si="17"/>
      </c>
      <c r="X30" s="3" t="str">
        <f t="shared" si="17"/>
      </c>
      <c r="Y30" s="24" t="n">
        <f t="shared" ref="Y30:AV30" si="18">IF(Y3="","",Y3/VLOOKUP(Y$28,deflator,2,FALSE)/1000000000)</f>
        <v>0</v>
      </c>
      <c r="Z30" s="24" t="n">
        <f t="shared" si="18"/>
        <v>0</v>
      </c>
      <c r="AA30" s="24" t="n">
        <f t="shared" si="18"/>
        <v>0.14980470980902158</v>
      </c>
      <c r="AB30" s="24" t="n">
        <f t="shared" si="18"/>
        <v>0.23245544732524254</v>
      </c>
      <c r="AC30" s="24" t="n">
        <f t="shared" si="18"/>
        <v>0.58800238337325361</v>
      </c>
      <c r="AD30" s="24" t="n">
        <f t="shared" si="18"/>
        <v>0.1922563928289438</v>
      </c>
      <c r="AE30" s="24" t="n">
        <f t="shared" si="18"/>
        <v>3.8422709623658811E-2</v>
      </c>
      <c r="AF30" s="24" t="n">
        <f t="shared" si="18"/>
        <v>3.821757109413939E-2</v>
      </c>
      <c r="AG30" s="24" t="n">
        <f t="shared" si="18"/>
        <v>6.1767895047365316E-2</v>
      </c>
      <c r="AH30" s="24" t="n">
        <f t="shared" si="18"/>
        <v>5.0076723794745884E-2</v>
      </c>
      <c r="AI30" s="24" t="n">
        <f t="shared" si="18"/>
        <v>6.1468427498001001E-2</v>
      </c>
      <c r="AJ30" s="24" t="n">
        <f t="shared" si="18"/>
        <v>0.29141367284564013</v>
      </c>
      <c r="AK30" s="24" t="n">
        <f t="shared" si="18"/>
        <v>0.29682810783591412</v>
      </c>
      <c r="AL30" s="24" t="n">
        <f t="shared" si="18"/>
        <v>0.1018880556339868</v>
      </c>
      <c r="AM30" s="24" t="n">
        <f t="shared" si="18"/>
        <v>3.0255037233364E-2</v>
      </c>
      <c r="AN30" s="24" t="n">
        <f t="shared" si="18"/>
        <v>2.1706586143321528E-2</v>
      </c>
      <c r="AO30" s="24" t="n">
        <f t="shared" si="18"/>
        <v>1.2525929586091762E-2</v>
      </c>
      <c r="AP30" s="24" t="n">
        <f t="shared" si="18"/>
        <v>1.0690318981473204E-3</v>
      </c>
      <c r="AQ30" s="24" t="n">
        <f t="shared" si="18"/>
        <v>5.066862644258521E-4</v>
      </c>
      <c r="AR30" s="24" t="n">
        <f t="shared" si="18"/>
        <v>4.0259173885424162E-5</v>
      </c>
      <c r="AS30" s="24" t="n">
        <f t="shared" si="18"/>
        <v>3.5218394132460413E-3</v>
      </c>
      <c r="AT30" s="24" t="n">
        <f t="shared" si="18"/>
        <v>2.6302257158970267E-2</v>
      </c>
      <c r="AU30" s="24" t="n">
        <f t="shared" si="18"/>
        <v>3.659483442E-2</v>
      </c>
      <c r="AV30" s="112" t="n">
        <f t="shared" si="18"/>
        <v>3.2498292013784451E-2</v>
      </c>
      <c r="AW30" s="3"/>
    </row>
    <row r="31">
      <c r="A31" s="103" t="str">
        <f t="shared" si="7"/>
        <v>Air Force</v>
      </c>
      <c r="B31" s="38" t="str">
        <f t="shared" si="3"/>
        <v>Any Commercial
Classification</v>
      </c>
      <c r="C31" s="14" t="n">
        <f t="shared" si="11"/>
        <v>6.8987771363500956</v>
      </c>
      <c r="D31" s="14" t="n">
        <f t="shared" si="4"/>
        <v>12.711728529460652</v>
      </c>
      <c r="E31" s="14" t="n">
        <f t="shared" si="4"/>
        <v>12.5357162355221</v>
      </c>
      <c r="F31" s="14" t="n">
        <f t="shared" si="4"/>
        <v>12.821608103697463</v>
      </c>
      <c r="G31" s="26" t="n">
        <f t="shared" si="12"/>
        <v>-1.3846448461405259E-2</v>
      </c>
      <c r="H31" s="25" t="n">
        <f t="shared" si="13"/>
        <v>0.81709250607192607</v>
      </c>
      <c r="I31" s="25" t="n">
        <f t="shared" si="14"/>
        <v>1.0228061853669947</v>
      </c>
      <c r="J31" s="16" t="n">
        <f t="shared" si="15"/>
        <v>0.15893850791018363</v>
      </c>
      <c r="K31" s="108" t="n">
        <f t="shared" si="8"/>
        <v>0.14509284515727461</v>
      </c>
      <c r="M31" s="80" t="str">
        <f t="shared" ref="M31:N31" si="19">M4</f>
        <v>Air Force</v>
      </c>
      <c r="N31" s="1" t="str">
        <f t="shared" si="19"/>
        <v>Any Commercial
Classification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24" t="n">
        <f t="shared" ref="Y31:AV31" si="20">IF(Y4="","",Y4/VLOOKUP(Y$28,deflator,2,FALSE)/1000000000)</f>
        <v>6.1263661098217845</v>
      </c>
      <c r="Z31" s="24" t="n">
        <f t="shared" si="20"/>
        <v>7.9590312705364656</v>
      </c>
      <c r="AA31" s="24" t="n">
        <f t="shared" si="20"/>
        <v>12.259505772117013</v>
      </c>
      <c r="AB31" s="24" t="n">
        <f t="shared" si="20"/>
        <v>14.819342188370552</v>
      </c>
      <c r="AC31" s="24" t="n">
        <f t="shared" si="20"/>
        <v>16.869996804156763</v>
      </c>
      <c r="AD31" s="24" t="n">
        <f t="shared" si="20"/>
        <v>13.788092036540352</v>
      </c>
      <c r="AE31" s="24" t="n">
        <f t="shared" si="20"/>
        <v>12.002491608090796</v>
      </c>
      <c r="AF31" s="24" t="n">
        <f t="shared" si="20"/>
        <v>13.189499227092039</v>
      </c>
      <c r="AG31" s="24" t="n">
        <f t="shared" si="20"/>
        <v>12.036811878615781</v>
      </c>
      <c r="AH31" s="24" t="n">
        <f t="shared" si="20"/>
        <v>12.506634757021667</v>
      </c>
      <c r="AI31" s="24" t="n">
        <f t="shared" si="20"/>
        <v>11.654211396185136</v>
      </c>
      <c r="AJ31" s="24" t="n">
        <f t="shared" si="20"/>
        <v>10.577364724615885</v>
      </c>
      <c r="AK31" s="24" t="n">
        <f t="shared" si="20"/>
        <v>8.7657359569121471</v>
      </c>
      <c r="AL31" s="24" t="n">
        <f t="shared" si="20"/>
        <v>7.4535118429998457</v>
      </c>
      <c r="AM31" s="24" t="n">
        <f t="shared" si="20"/>
        <v>7.2682563596902918</v>
      </c>
      <c r="AN31" s="24" t="n">
        <f t="shared" si="20"/>
        <v>6.8987771363500956</v>
      </c>
      <c r="AO31" s="24" t="n">
        <f t="shared" si="20"/>
        <v>8.0493982014777554</v>
      </c>
      <c r="AP31" s="24" t="n">
        <f t="shared" si="20"/>
        <v>8.0638479525398328</v>
      </c>
      <c r="AQ31" s="24" t="n">
        <f t="shared" si="20"/>
        <v>8.7990201882367103</v>
      </c>
      <c r="AR31" s="24" t="n">
        <f t="shared" si="20"/>
        <v>9.7530047261227732</v>
      </c>
      <c r="AS31" s="24" t="n">
        <f t="shared" si="20"/>
        <v>11.722691382866065</v>
      </c>
      <c r="AT31" s="24" t="n">
        <f t="shared" si="20"/>
        <v>12.711728529460652</v>
      </c>
      <c r="AU31" s="24" t="n">
        <f t="shared" si="20"/>
        <v>12.5357162355221</v>
      </c>
      <c r="AV31" s="112" t="n">
        <f t="shared" si="20"/>
        <v>12.821608103697463</v>
      </c>
      <c r="AW31" s="3"/>
    </row>
    <row r="32">
      <c r="A32" s="75" t="str">
        <f t="shared" si="7"/>
        <v>Air Force</v>
      </c>
      <c r="B32" s="76" t="n">
        <f t="shared" si="3"/>
        <v>0</v>
      </c>
      <c r="C32" s="106" t="str">
        <f t="shared" si="11"/>
      </c>
      <c r="D32" s="106" t="str">
        <f t="shared" si="4"/>
      </c>
      <c r="E32" s="106" t="str">
        <f t="shared" si="4"/>
      </c>
      <c r="F32" s="106" t="n">
        <f t="shared" si="4"/>
        <v>-9.2347769550930794E-5</v>
      </c>
      <c r="G32" s="85" t="e">
        <f t="shared" si="12"/>
        <v>#VALUE!</v>
      </c>
      <c r="H32" s="113" t="e">
        <f t="shared" si="13"/>
        <v>#VALUE!</v>
      </c>
      <c r="I32" s="113" t="e">
        <f t="shared" si="14"/>
        <v>#VALUE!</v>
      </c>
      <c r="J32" s="107" t="n">
        <f t="shared" si="15"/>
        <v>0</v>
      </c>
      <c r="K32" s="109" t="n">
        <f t="shared" si="8"/>
        <v>-1.0450327696577244E-6</v>
      </c>
      <c r="M32" s="81" t="str">
        <f t="shared" ref="M32:N32" si="21">M5</f>
        <v>Air Force</v>
      </c>
      <c r="N32" s="82" t="n">
        <f t="shared" si="21"/>
        <v>0</v>
      </c>
      <c r="O32" s="83" t="str">
        <f t="shared" ref="O32:X32" si="22">IF(O24="","",O24/VLOOKUP(O$8,deflator,2,FALSE)/$A$7)</f>
      </c>
      <c r="P32" s="83" t="str">
        <f t="shared" si="22"/>
      </c>
      <c r="Q32" s="83" t="str">
        <f t="shared" si="22"/>
      </c>
      <c r="R32" s="83" t="str">
        <f t="shared" si="22"/>
      </c>
      <c r="S32" s="83" t="str">
        <f t="shared" si="22"/>
      </c>
      <c r="T32" s="83" t="str">
        <f t="shared" si="22"/>
      </c>
      <c r="U32" s="83" t="str">
        <f t="shared" si="22"/>
      </c>
      <c r="V32" s="83" t="str">
        <f t="shared" si="22"/>
      </c>
      <c r="W32" s="83" t="str">
        <f t="shared" si="22"/>
      </c>
      <c r="X32" s="83" t="str">
        <f t="shared" si="22"/>
      </c>
      <c r="Y32" s="104" t="str">
        <f t="shared" ref="Y32:AV32" si="23">IF(Y5="","",Y5/VLOOKUP(Y$28,deflator,2,FALSE)/1000000000)</f>
      </c>
      <c r="Z32" s="104" t="str">
        <f t="shared" si="23"/>
      </c>
      <c r="AA32" s="104" t="n">
        <f t="shared" si="23"/>
        <v>1.6716054422799581E-2</v>
      </c>
      <c r="AB32" s="104" t="str">
        <f t="shared" si="23"/>
      </c>
      <c r="AC32" s="104" t="str">
        <f t="shared" si="23"/>
      </c>
      <c r="AD32" s="104" t="str">
        <f t="shared" si="23"/>
      </c>
      <c r="AE32" s="104" t="str">
        <f t="shared" si="23"/>
      </c>
      <c r="AF32" s="104" t="str">
        <f t="shared" si="23"/>
      </c>
      <c r="AG32" s="104" t="str">
        <f t="shared" si="23"/>
      </c>
      <c r="AH32" s="104" t="n">
        <f t="shared" si="23"/>
        <v>0</v>
      </c>
      <c r="AI32" s="104" t="str">
        <f t="shared" si="23"/>
      </c>
      <c r="AJ32" s="104" t="str">
        <f t="shared" si="23"/>
      </c>
      <c r="AK32" s="104" t="str">
        <f t="shared" si="23"/>
      </c>
      <c r="AL32" s="104" t="str">
        <f t="shared" si="23"/>
      </c>
      <c r="AM32" s="104" t="str">
        <f t="shared" si="23"/>
      </c>
      <c r="AN32" s="104" t="str">
        <f t="shared" si="23"/>
      </c>
      <c r="AO32" s="104" t="str">
        <f t="shared" si="23"/>
      </c>
      <c r="AP32" s="104" t="str">
        <f t="shared" si="23"/>
      </c>
      <c r="AQ32" s="104" t="str">
        <f t="shared" si="23"/>
      </c>
      <c r="AR32" s="104" t="n">
        <f t="shared" si="23"/>
        <v>2.2855634565878812E-4</v>
      </c>
      <c r="AS32" s="104" t="n">
        <f t="shared" si="23"/>
        <v>1.4037568118663735E-3</v>
      </c>
      <c r="AT32" s="104" t="str">
        <f t="shared" si="23"/>
      </c>
      <c r="AU32" s="104" t="str">
        <f t="shared" si="23"/>
      </c>
      <c r="AV32" s="105" t="n">
        <f t="shared" si="23"/>
        <v>-9.2347769550930794E-5</v>
      </c>
      <c r="AW32" s="3"/>
    </row>
    <row r="33">
      <c r="A33" s="100" t="str">
        <f t="shared" si="7"/>
        <v>Army</v>
      </c>
      <c r="B33" s="101" t="str">
        <f t="shared" si="3"/>
        <v>Not Classified
as Commercial</v>
      </c>
      <c r="C33" s="98" t="n">
        <f t="shared" si="11"/>
        <v>71.453913435889362</v>
      </c>
      <c r="D33" s="98" t="n">
        <f t="shared" si="4"/>
        <v>69.682236656779054</v>
      </c>
      <c r="E33" s="98" t="n">
        <f t="shared" si="4"/>
        <v>69.127490536779604</v>
      </c>
      <c r="F33" s="98" t="n">
        <f t="shared" si="4"/>
        <v>90.350710130654548</v>
      </c>
      <c r="G33" s="84" t="n">
        <f t="shared" si="12"/>
        <v>-7.9610837225541076E-3</v>
      </c>
      <c r="H33" s="74" t="n">
        <f t="shared" si="13"/>
        <v>-3.2558369265486053E-2</v>
      </c>
      <c r="I33" s="74" t="n">
        <f t="shared" si="14"/>
        <v>1.3070156232936452</v>
      </c>
      <c r="J33" s="99" t="n">
        <f t="shared" si="15"/>
        <v>0.6136050578542529</v>
      </c>
      <c r="K33" s="102" t="n">
        <f t="shared" si="8"/>
        <v>0.84392138663383098</v>
      </c>
      <c r="M33" s="77" t="str">
        <f t="shared" ref="M33:N33" si="24">M6</f>
        <v>Army</v>
      </c>
      <c r="N33" s="78" t="str">
        <f t="shared" si="24"/>
        <v>Not Classified
as Commercial</v>
      </c>
      <c r="O33" s="79" t="e">
        <f t="shared" ref="O33:X33" si="25">IF(O25="","",O25/VLOOKUP(O$8,deflator,2,FALSE)/$A$7)</f>
        <v>#N/A</v>
      </c>
      <c r="P33" s="79" t="e">
        <f t="shared" si="25"/>
        <v>#N/A</v>
      </c>
      <c r="Q33" s="79" t="e">
        <f t="shared" si="25"/>
        <v>#N/A</v>
      </c>
      <c r="R33" s="79" t="e">
        <f t="shared" si="25"/>
        <v>#N/A</v>
      </c>
      <c r="S33" s="79" t="e">
        <f t="shared" si="25"/>
        <v>#N/A</v>
      </c>
      <c r="T33" s="79" t="e">
        <f t="shared" si="25"/>
        <v>#N/A</v>
      </c>
      <c r="U33" s="79" t="e">
        <f t="shared" si="25"/>
        <v>#N/A</v>
      </c>
      <c r="V33" s="79" t="e">
        <f t="shared" si="25"/>
        <v>#N/A</v>
      </c>
      <c r="W33" s="79" t="e">
        <f t="shared" si="25"/>
        <v>#N/A</v>
      </c>
      <c r="X33" s="79" t="e">
        <f t="shared" si="25"/>
        <v>#N/A</v>
      </c>
      <c r="Y33" s="110" t="n">
        <f t="shared" ref="Y33:AV33" si="26">IF(Y6="","",Y6/VLOOKUP(Y$28,deflator,2,FALSE)/1000000000)</f>
        <v>53.60261586029926</v>
      </c>
      <c r="Z33" s="110" t="n">
        <f t="shared" si="26"/>
        <v>56.917361339138829</v>
      </c>
      <c r="AA33" s="110" t="n">
        <f t="shared" si="26"/>
        <v>60.675649617320254</v>
      </c>
      <c r="AB33" s="110" t="n">
        <f t="shared" si="26"/>
        <v>80.833883759658818</v>
      </c>
      <c r="AC33" s="110" t="n">
        <f t="shared" si="26"/>
        <v>88.279430938823936</v>
      </c>
      <c r="AD33" s="110" t="n">
        <f t="shared" si="26"/>
        <v>117.39081849744929</v>
      </c>
      <c r="AE33" s="110" t="n">
        <f t="shared" si="26"/>
        <v>115.4130422010369</v>
      </c>
      <c r="AF33" s="110" t="n">
        <f t="shared" si="26"/>
        <v>124.12106677513189</v>
      </c>
      <c r="AG33" s="110" t="n">
        <f t="shared" si="26"/>
        <v>157.6796920650894</v>
      </c>
      <c r="AH33" s="110" t="n">
        <f t="shared" si="26"/>
        <v>142.74431015951339</v>
      </c>
      <c r="AI33" s="110" t="n">
        <f t="shared" si="26"/>
        <v>153.84965284791485</v>
      </c>
      <c r="AJ33" s="110" t="n">
        <f t="shared" si="26"/>
        <v>134.40769720439158</v>
      </c>
      <c r="AK33" s="110" t="n">
        <f t="shared" si="26"/>
        <v>115.80641376256517</v>
      </c>
      <c r="AL33" s="110" t="n">
        <f t="shared" si="26"/>
        <v>91.123466421216293</v>
      </c>
      <c r="AM33" s="110" t="n">
        <f t="shared" si="26"/>
        <v>76.240706412627347</v>
      </c>
      <c r="AN33" s="110" t="n">
        <f t="shared" si="26"/>
        <v>71.453913435889362</v>
      </c>
      <c r="AO33" s="110" t="n">
        <f t="shared" si="26"/>
        <v>73.186382350131666</v>
      </c>
      <c r="AP33" s="110" t="n">
        <f t="shared" si="26"/>
        <v>76.13147263038033</v>
      </c>
      <c r="AQ33" s="110" t="n">
        <f t="shared" si="26"/>
        <v>88.417032523689528</v>
      </c>
      <c r="AR33" s="110" t="n">
        <f t="shared" si="26"/>
        <v>89.156187281638282</v>
      </c>
      <c r="AS33" s="110" t="n">
        <f t="shared" si="26"/>
        <v>90.997550663423638</v>
      </c>
      <c r="AT33" s="110" t="n">
        <f t="shared" si="26"/>
        <v>69.682236656779054</v>
      </c>
      <c r="AU33" s="110" t="n">
        <f t="shared" si="26"/>
        <v>69.127490536779604</v>
      </c>
      <c r="AV33" s="111" t="n">
        <f t="shared" si="26"/>
        <v>90.350710130654548</v>
      </c>
      <c r="AW33" s="3"/>
    </row>
    <row r="34">
      <c r="A34" s="103" t="str">
        <f t="shared" si="7"/>
        <v>Army</v>
      </c>
      <c r="B34" s="38" t="str">
        <f t="shared" si="3"/>
        <v>Non-development
or Commercial Similar</v>
      </c>
      <c r="C34" s="14" t="n">
        <f t="shared" si="11"/>
        <v>5.2812979804455117E-2</v>
      </c>
      <c r="D34" s="14" t="n">
        <f t="shared" si="4"/>
        <v>1.5554808904106647E-4</v>
      </c>
      <c r="E34" s="14" t="n">
        <f t="shared" si="4"/>
        <v>-3.4348675588999999E-3</v>
      </c>
      <c r="F34" s="14" t="n">
        <f t="shared" si="4"/>
        <v>-8.8816754528014009E-4</v>
      </c>
      <c r="G34" s="26" t="n">
        <f t="shared" si="12"/>
        <v>-23.082351381334913</v>
      </c>
      <c r="H34" s="25" t="n">
        <f t="shared" si="13"/>
        <v>-1.065038321481157</v>
      </c>
      <c r="I34" s="25" t="n">
        <f t="shared" si="14"/>
        <v>0.25857402943494318</v>
      </c>
      <c r="J34" s="16" t="n">
        <f t="shared" si="15"/>
        <v>-3.0489347882216912E-5</v>
      </c>
      <c r="K34" s="108" t="n">
        <f t="shared" si="8"/>
        <v>-8.2959346450302406E-6</v>
      </c>
      <c r="M34" s="80" t="str">
        <f t="shared" ref="M34:N34" si="27">M7</f>
        <v>Army</v>
      </c>
      <c r="N34" s="1" t="str">
        <f t="shared" si="27"/>
        <v>Non-development
or Commercial Similar</v>
      </c>
      <c r="O34" s="3" t="e">
        <f t="shared" ref="O34:X34" si="28">SUM(O29:O32)=O33</f>
        <v>#N/A</v>
      </c>
      <c r="P34" s="3" t="e">
        <f t="shared" si="28"/>
        <v>#N/A</v>
      </c>
      <c r="Q34" s="3" t="e">
        <f t="shared" si="28"/>
        <v>#N/A</v>
      </c>
      <c r="R34" s="3" t="e">
        <f t="shared" si="28"/>
        <v>#N/A</v>
      </c>
      <c r="S34" s="3" t="e">
        <f t="shared" si="28"/>
        <v>#N/A</v>
      </c>
      <c r="T34" s="3" t="e">
        <f t="shared" si="28"/>
        <v>#N/A</v>
      </c>
      <c r="U34" s="3" t="e">
        <f t="shared" si="28"/>
        <v>#N/A</v>
      </c>
      <c r="V34" s="3" t="e">
        <f t="shared" si="28"/>
        <v>#N/A</v>
      </c>
      <c r="W34" s="3" t="e">
        <f t="shared" si="28"/>
        <v>#N/A</v>
      </c>
      <c r="X34" s="3" t="e">
        <f t="shared" si="28"/>
        <v>#N/A</v>
      </c>
      <c r="Y34" s="24" t="n">
        <f t="shared" ref="Y34:AV34" si="29">IF(Y7="","",Y7/VLOOKUP(Y$28,deflator,2,FALSE)/1000000000)</f>
        <v>2.1323565017227642E-3</v>
      </c>
      <c r="Z34" s="24" t="n">
        <f t="shared" si="29"/>
        <v>-5.1514408972760635E-4</v>
      </c>
      <c r="AA34" s="24" t="n">
        <f t="shared" si="29"/>
        <v>0.10372005714721724</v>
      </c>
      <c r="AB34" s="24" t="n">
        <f t="shared" si="29"/>
        <v>0.1488375713619588</v>
      </c>
      <c r="AC34" s="24" t="n">
        <f t="shared" si="29"/>
        <v>0.47956275545133287</v>
      </c>
      <c r="AD34" s="24" t="n">
        <f t="shared" si="29"/>
        <v>0.80920092515225939</v>
      </c>
      <c r="AE34" s="24" t="n">
        <f t="shared" si="29"/>
        <v>0.50079408852017737</v>
      </c>
      <c r="AF34" s="24" t="n">
        <f t="shared" si="29"/>
        <v>0.85178143232109738</v>
      </c>
      <c r="AG34" s="24" t="n">
        <f t="shared" si="29"/>
        <v>0.98233284483757333</v>
      </c>
      <c r="AH34" s="24" t="n">
        <f t="shared" si="29"/>
        <v>0.71399760666175005</v>
      </c>
      <c r="AI34" s="24" t="n">
        <f t="shared" si="29"/>
        <v>0.18666271040316298</v>
      </c>
      <c r="AJ34" s="24" t="n">
        <f t="shared" si="29"/>
        <v>0.27224895434069429</v>
      </c>
      <c r="AK34" s="24" t="n">
        <f t="shared" si="29"/>
        <v>0.33739061021265399</v>
      </c>
      <c r="AL34" s="24" t="n">
        <f t="shared" si="29"/>
        <v>0.28181999142298353</v>
      </c>
      <c r="AM34" s="24" t="n">
        <f t="shared" si="29"/>
        <v>9.0091334608566678E-2</v>
      </c>
      <c r="AN34" s="24" t="n">
        <f t="shared" si="29"/>
        <v>5.2812979804455117E-2</v>
      </c>
      <c r="AO34" s="24" t="n">
        <f t="shared" si="29"/>
        <v>6.5006674317364233E-2</v>
      </c>
      <c r="AP34" s="24" t="n">
        <f t="shared" si="29"/>
        <v>2.4386653095592792E-2</v>
      </c>
      <c r="AQ34" s="24" t="n">
        <f t="shared" si="29"/>
        <v>0.12010055973635428</v>
      </c>
      <c r="AR34" s="24" t="n">
        <f t="shared" si="29"/>
        <v>0.11388181023725447</v>
      </c>
      <c r="AS34" s="24" t="n">
        <f t="shared" si="29"/>
        <v>-2.2549100008661255E-3</v>
      </c>
      <c r="AT34" s="24" t="n">
        <f t="shared" si="29"/>
        <v>1.5554808904106647E-4</v>
      </c>
      <c r="AU34" s="24" t="n">
        <f t="shared" si="29"/>
        <v>-3.4348675588999999E-3</v>
      </c>
      <c r="AV34" s="112" t="n">
        <f t="shared" si="29"/>
        <v>-8.8816754528014009E-4</v>
      </c>
      <c r="AW34" s="3"/>
    </row>
    <row r="35">
      <c r="A35" s="103" t="str">
        <f t="shared" si="7"/>
        <v>Army</v>
      </c>
      <c r="B35" s="38" t="str">
        <f t="shared" si="3"/>
        <v>Any Commercial
Classification</v>
      </c>
      <c r="C35" s="14" t="n">
        <f t="shared" si="11"/>
        <v>15.717987598660798</v>
      </c>
      <c r="D35" s="14" t="n">
        <f t="shared" si="4"/>
        <v>47.809098974704931</v>
      </c>
      <c r="E35" s="14" t="n">
        <f t="shared" si="4"/>
        <v>43.521860503041601</v>
      </c>
      <c r="F35" s="14" t="n">
        <f t="shared" si="4"/>
        <v>16.700629612809962</v>
      </c>
      <c r="G35" s="26" t="n">
        <f t="shared" si="12"/>
        <v>-8.9674111489355668E-2</v>
      </c>
      <c r="H35" s="25" t="n">
        <f t="shared" si="13"/>
        <v>1.7689206541141274</v>
      </c>
      <c r="I35" s="25" t="n">
        <f t="shared" si="14"/>
        <v>0.38372968020617615</v>
      </c>
      <c r="J35" s="16" t="n">
        <f t="shared" si="15"/>
        <v>0.38631857636557659</v>
      </c>
      <c r="K35" s="108" t="n">
        <f t="shared" si="8"/>
        <v>0.15599233785898853</v>
      </c>
      <c r="M35" s="80" t="str">
        <f t="shared" ref="M35:N35" si="30">M8</f>
        <v>Army</v>
      </c>
      <c r="N35" s="1" t="str">
        <f t="shared" si="30"/>
        <v>Any Commercial
Classification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24" t="n">
        <f t="shared" ref="Y35:AV35" si="31">IF(Y8="","",Y8/VLOOKUP(Y$28,deflator,2,FALSE)/1000000000)</f>
        <v>5.906607560180734</v>
      </c>
      <c r="Z35" s="24" t="n">
        <f t="shared" si="31"/>
        <v>7.0584988880161728</v>
      </c>
      <c r="AA35" s="24" t="n">
        <f t="shared" si="31"/>
        <v>10.934776450591652</v>
      </c>
      <c r="AB35" s="24" t="n">
        <f t="shared" si="31"/>
        <v>16.857677415350963</v>
      </c>
      <c r="AC35" s="24" t="n">
        <f t="shared" si="31"/>
        <v>24.375665162519837</v>
      </c>
      <c r="AD35" s="24" t="n">
        <f t="shared" si="31"/>
        <v>19.852199552704377</v>
      </c>
      <c r="AE35" s="24" t="n">
        <f t="shared" si="31"/>
        <v>26.245958228099191</v>
      </c>
      <c r="AF35" s="24" t="n">
        <f t="shared" si="31"/>
        <v>36.097138660702413</v>
      </c>
      <c r="AG35" s="24" t="n">
        <f t="shared" si="31"/>
        <v>45.446029450144287</v>
      </c>
      <c r="AH35" s="24" t="n">
        <f t="shared" si="31"/>
        <v>32.424354931503458</v>
      </c>
      <c r="AI35" s="24" t="n">
        <f t="shared" si="31"/>
        <v>30.656772214439421</v>
      </c>
      <c r="AJ35" s="24" t="n">
        <f t="shared" si="31"/>
        <v>26.273119190436784</v>
      </c>
      <c r="AK35" s="24" t="n">
        <f t="shared" si="31"/>
        <v>21.092543342284149</v>
      </c>
      <c r="AL35" s="24" t="n">
        <f t="shared" si="31"/>
        <v>16.338970542023311</v>
      </c>
      <c r="AM35" s="24" t="n">
        <f t="shared" si="31"/>
        <v>15.19678943976764</v>
      </c>
      <c r="AN35" s="24" t="n">
        <f t="shared" si="31"/>
        <v>15.717987598660798</v>
      </c>
      <c r="AO35" s="24" t="n">
        <f t="shared" si="31"/>
        <v>15.215501894972419</v>
      </c>
      <c r="AP35" s="24" t="n">
        <f t="shared" si="31"/>
        <v>15.714300790544245</v>
      </c>
      <c r="AQ35" s="24" t="n">
        <f t="shared" si="31"/>
        <v>16.00216045444088</v>
      </c>
      <c r="AR35" s="24" t="n">
        <f t="shared" si="31"/>
        <v>17.242146866304246</v>
      </c>
      <c r="AS35" s="24" t="n">
        <f t="shared" si="31"/>
        <v>20.253349125891837</v>
      </c>
      <c r="AT35" s="24" t="n">
        <f t="shared" si="31"/>
        <v>47.809098974704931</v>
      </c>
      <c r="AU35" s="24" t="n">
        <f t="shared" si="31"/>
        <v>43.521860503041601</v>
      </c>
      <c r="AV35" s="112" t="n">
        <f t="shared" si="31"/>
        <v>16.700629612809962</v>
      </c>
      <c r="AW35" s="3"/>
    </row>
    <row r="36">
      <c r="A36" s="75" t="str">
        <f t="shared" si="7"/>
        <v>Army</v>
      </c>
      <c r="B36" s="76" t="n">
        <f t="shared" si="3"/>
        <v>0</v>
      </c>
      <c r="C36" s="106" t="n">
        <f t="shared" si="11"/>
        <v>4.3034379535321155E-5</v>
      </c>
      <c r="D36" s="106" t="n">
        <f t="shared" si="4"/>
        <v>2.2055310355613231E-2</v>
      </c>
      <c r="E36" s="106" t="n">
        <f t="shared" si="4"/>
        <v>1.2038080127800001E-2</v>
      </c>
      <c r="F36" s="106" t="n">
        <f t="shared" si="4"/>
        <v>1.0124873077453524E-2</v>
      </c>
      <c r="G36" s="85" t="n">
        <f t="shared" si="12"/>
        <v>-0.45418677254132467</v>
      </c>
      <c r="H36" s="113" t="n">
        <f t="shared" si="13"/>
        <v>278.73169958032167</v>
      </c>
      <c r="I36" s="113" t="n">
        <f t="shared" si="14"/>
        <v>0.84107041737259791</v>
      </c>
      <c r="J36" s="107" t="n">
        <f t="shared" si="15"/>
        <v>1.0685512805275004E-4</v>
      </c>
      <c r="K36" s="109" t="n">
        <f t="shared" si="8"/>
        <v>9.4571441825525574E-5</v>
      </c>
      <c r="M36" s="81" t="str">
        <f t="shared" ref="M36:N36" si="32">M9</f>
        <v>Army</v>
      </c>
      <c r="N36" s="82" t="n">
        <f t="shared" si="32"/>
        <v>0</v>
      </c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104" t="str">
        <f t="shared" ref="Y36:AV36" si="33">IF(Y9="","",Y9/VLOOKUP(Y$28,deflator,2,FALSE)/1000000000)</f>
      </c>
      <c r="Z36" s="104" t="n">
        <f t="shared" si="33"/>
        <v>1.1420282997253509E-3</v>
      </c>
      <c r="AA36" s="104" t="n">
        <f t="shared" si="33"/>
        <v>5.2179652238054307E-5</v>
      </c>
      <c r="AB36" s="104" t="n">
        <f t="shared" si="33"/>
        <v>6.5644684981716202E-5</v>
      </c>
      <c r="AC36" s="104" t="n">
        <f t="shared" si="33"/>
        <v>0</v>
      </c>
      <c r="AD36" s="104" t="str">
        <f t="shared" si="33"/>
      </c>
      <c r="AE36" s="104" t="str">
        <f t="shared" si="33"/>
      </c>
      <c r="AF36" s="104" t="str">
        <f t="shared" si="33"/>
      </c>
      <c r="AG36" s="104" t="str">
        <f t="shared" si="33"/>
      </c>
      <c r="AH36" s="104" t="n">
        <f t="shared" si="33"/>
        <v>-1.3196059947340886E-7</v>
      </c>
      <c r="AI36" s="104" t="n">
        <f t="shared" si="33"/>
        <v>-2.1612340502626609E-5</v>
      </c>
      <c r="AJ36" s="104" t="n">
        <f t="shared" si="33"/>
        <v>-1.4234450095320226E-9</v>
      </c>
      <c r="AK36" s="104" t="str">
        <f t="shared" si="33"/>
      </c>
      <c r="AL36" s="104" t="n">
        <f t="shared" si="33"/>
        <v>0</v>
      </c>
      <c r="AM36" s="104" t="str">
        <f t="shared" si="33"/>
      </c>
      <c r="AN36" s="104" t="n">
        <f t="shared" si="33"/>
        <v>4.3034379535321155E-5</v>
      </c>
      <c r="AO36" s="104" t="n">
        <f t="shared" si="33"/>
        <v>3.8221527510106802E-5</v>
      </c>
      <c r="AP36" s="104" t="str">
        <f t="shared" si="33"/>
      </c>
      <c r="AQ36" s="104" t="n">
        <f t="shared" si="33"/>
        <v>1.4711215942887816E-2</v>
      </c>
      <c r="AR36" s="104" t="n">
        <f t="shared" si="33"/>
        <v>4.8052338693752548E-2</v>
      </c>
      <c r="AS36" s="104" t="n">
        <f t="shared" si="33"/>
        <v>3.860917849072628E-2</v>
      </c>
      <c r="AT36" s="104" t="n">
        <f t="shared" si="33"/>
        <v>2.2055310355613231E-2</v>
      </c>
      <c r="AU36" s="104" t="n">
        <f t="shared" si="33"/>
        <v>1.2038080127800001E-2</v>
      </c>
      <c r="AV36" s="105" t="n">
        <f t="shared" si="33"/>
        <v>1.0124873077453524E-2</v>
      </c>
      <c r="AW36" s="3"/>
    </row>
    <row r="37">
      <c r="A37" s="100" t="str">
        <f t="shared" si="7"/>
        <v>DLA</v>
      </c>
      <c r="B37" s="101" t="str">
        <f t="shared" si="3"/>
        <v>Not Classified
as Commercial</v>
      </c>
      <c r="C37" s="98" t="n">
        <f t="shared" si="11"/>
        <v>16.486778699059833</v>
      </c>
      <c r="D37" s="98" t="n">
        <f t="shared" si="4"/>
        <v>17.269362999649971</v>
      </c>
      <c r="E37" s="98" t="n">
        <f t="shared" si="4"/>
        <v>17.707652952031602</v>
      </c>
      <c r="F37" s="98" t="n">
        <f t="shared" si="4"/>
        <v>18.124790599804303</v>
      </c>
      <c r="G37" s="84" t="n">
        <f t="shared" si="12"/>
        <v>2.5379624737201567E-2</v>
      </c>
      <c r="H37" s="74" t="n">
        <f t="shared" si="13"/>
        <v>7.4051715938989959E-2</v>
      </c>
      <c r="I37" s="74" t="n">
        <f t="shared" si="14"/>
        <v>1.0235569134375226</v>
      </c>
      <c r="J37" s="99" t="n">
        <f t="shared" si="15"/>
        <v>0.36763370373389176</v>
      </c>
      <c r="K37" s="102" t="n">
        <f t="shared" si="8"/>
        <v>0.38230260900444929</v>
      </c>
      <c r="M37" s="77" t="str">
        <f t="shared" ref="M37:N37" si="34">M10</f>
        <v>DLA</v>
      </c>
      <c r="N37" s="78" t="str">
        <f t="shared" si="34"/>
        <v>Not Classified
as Commercial</v>
      </c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110" t="n">
        <f t="shared" ref="Y37:AV37" si="35">IF(Y10="","",Y10/VLOOKUP(Y$28,deflator,2,FALSE)/1000000000)</f>
        <v>6.4621055823974096</v>
      </c>
      <c r="Z37" s="110" t="n">
        <f t="shared" si="35"/>
        <v>6.9862944112949013</v>
      </c>
      <c r="AA37" s="110" t="n">
        <f t="shared" si="35"/>
        <v>7.5574939982448406</v>
      </c>
      <c r="AB37" s="110" t="n">
        <f t="shared" si="35"/>
        <v>9.6423129030179062</v>
      </c>
      <c r="AC37" s="110" t="n">
        <f t="shared" si="35"/>
        <v>8.8542311821514375</v>
      </c>
      <c r="AD37" s="110" t="n">
        <f t="shared" si="35"/>
        <v>32.060125161478808</v>
      </c>
      <c r="AE37" s="110" t="n">
        <f t="shared" si="35"/>
        <v>32.202876889395618</v>
      </c>
      <c r="AF37" s="110" t="n">
        <f t="shared" si="35"/>
        <v>14.869349377380662</v>
      </c>
      <c r="AG37" s="110" t="n">
        <f t="shared" si="35"/>
        <v>11.50009621311334</v>
      </c>
      <c r="AH37" s="110" t="n">
        <f t="shared" si="35"/>
        <v>14.773745829947606</v>
      </c>
      <c r="AI37" s="110" t="n">
        <f t="shared" si="35"/>
        <v>17.221415792825169</v>
      </c>
      <c r="AJ37" s="110" t="n">
        <f t="shared" si="35"/>
        <v>16.906574076620359</v>
      </c>
      <c r="AK37" s="110" t="n">
        <f t="shared" si="35"/>
        <v>17.137194240525211</v>
      </c>
      <c r="AL37" s="110" t="n">
        <f t="shared" si="35"/>
        <v>14.150357788811863</v>
      </c>
      <c r="AM37" s="110" t="n">
        <f t="shared" si="35"/>
        <v>14.652888708025532</v>
      </c>
      <c r="AN37" s="110" t="n">
        <f t="shared" si="35"/>
        <v>16.486778699059833</v>
      </c>
      <c r="AO37" s="110" t="n">
        <f t="shared" si="35"/>
        <v>19.554631982615323</v>
      </c>
      <c r="AP37" s="110" t="n">
        <f t="shared" si="35"/>
        <v>21.357276355490356</v>
      </c>
      <c r="AQ37" s="110" t="n">
        <f t="shared" si="35"/>
        <v>25.725934548976454</v>
      </c>
      <c r="AR37" s="110" t="n">
        <f t="shared" si="35"/>
        <v>25.210188776451904</v>
      </c>
      <c r="AS37" s="110" t="n">
        <f t="shared" si="35"/>
        <v>21.637757554496272</v>
      </c>
      <c r="AT37" s="110" t="n">
        <f t="shared" si="35"/>
        <v>17.269362999649971</v>
      </c>
      <c r="AU37" s="110" t="n">
        <f t="shared" si="35"/>
        <v>17.707652952031602</v>
      </c>
      <c r="AV37" s="111" t="n">
        <f t="shared" si="35"/>
        <v>18.124790599804303</v>
      </c>
      <c r="AW37" s="3"/>
    </row>
    <row r="38">
      <c r="A38" s="103" t="str">
        <f t="shared" si="7"/>
        <v>DLA</v>
      </c>
      <c r="B38" s="38" t="str">
        <f t="shared" si="3"/>
        <v>Non-development
or Commercial Similar</v>
      </c>
      <c r="C38" s="14" t="n">
        <f t="shared" ref="C38:C53" si="36">AN38</f>
        <v>3.1459469844367267E-2</v>
      </c>
      <c r="D38" s="14" t="n">
        <f t="shared" ref="D38:D53" si="37">AT38</f>
        <v>6.9303521134965448E-2</v>
      </c>
      <c r="E38" s="14" t="n">
        <f t="shared" ref="E38:E53" si="38">AU38</f>
        <v>1.108256038E-2</v>
      </c>
      <c r="F38" s="14" t="n">
        <f t="shared" ref="F38:F53" si="39">AV38</f>
        <v>1.5289811410396646E-2</v>
      </c>
      <c r="G38" s="26" t="n">
        <f t="shared" ref="G38:G53" si="40">(E38/D38)-1</f>
        <v>-0.84008661899851789</v>
      </c>
      <c r="H38" s="25" t="n">
        <f t="shared" ref="H38:H53" si="41">(E38/C38)-1</f>
        <v>-0.64771941692512969</v>
      </c>
      <c r="I38" s="25" t="n">
        <f t="shared" ref="I38:I53" si="42">F38/E38</f>
        <v>1.3796280720463483</v>
      </c>
      <c r="J38" s="16" t="n">
        <f t="shared" si="15"/>
        <v>2.3008824096512685E-4</v>
      </c>
      <c r="K38" s="108" t="n">
        <f t="shared" si="8"/>
        <v>3.2250495591622171E-4</v>
      </c>
      <c r="M38" s="80" t="str">
        <f t="shared" ref="M38:N38" si="43">M11</f>
        <v>DLA</v>
      </c>
      <c r="N38" s="1" t="str">
        <f t="shared" si="43"/>
        <v>Non-development
or Commercial Similar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24" t="n">
        <f t="shared" ref="Y38:AV38" si="44">IF(Y11="","",Y11/VLOOKUP(Y$28,deflator,2,FALSE)/1000000000)</f>
        <v>4.0288244948294784E-2</v>
      </c>
      <c r="Z38" s="24" t="str">
        <f t="shared" si="44"/>
      </c>
      <c r="AA38" s="24" t="n">
        <f t="shared" si="44"/>
        <v>8.7214561597890772E-5</v>
      </c>
      <c r="AB38" s="24" t="n">
        <f t="shared" si="44"/>
        <v>1.2200044766713091E-2</v>
      </c>
      <c r="AC38" s="24" t="n">
        <f t="shared" si="44"/>
        <v>3.3751605083163112E-3</v>
      </c>
      <c r="AD38" s="24" t="n">
        <f t="shared" si="44"/>
        <v>1.9642164498468374E-2</v>
      </c>
      <c r="AE38" s="24" t="n">
        <f t="shared" si="44"/>
        <v>3.3883322506527105E-2</v>
      </c>
      <c r="AF38" s="24" t="n">
        <f t="shared" si="44"/>
        <v>6.7673489041809268E-2</v>
      </c>
      <c r="AG38" s="24" t="n">
        <f t="shared" si="44"/>
        <v>6.1153989647354287E-2</v>
      </c>
      <c r="AH38" s="24" t="n">
        <f t="shared" si="44"/>
        <v>2.8334344919272069E-2</v>
      </c>
      <c r="AI38" s="24" t="n">
        <f t="shared" si="44"/>
        <v>2.9878229903195191E-2</v>
      </c>
      <c r="AJ38" s="24" t="n">
        <f t="shared" si="44"/>
        <v>6.690968801995377E-2</v>
      </c>
      <c r="AK38" s="24" t="n">
        <f t="shared" si="44"/>
        <v>2.9132007540824401E-2</v>
      </c>
      <c r="AL38" s="24" t="n">
        <f t="shared" si="44"/>
        <v>0.15463929184259431</v>
      </c>
      <c r="AM38" s="24" t="n">
        <f t="shared" si="44"/>
        <v>1.86013587701419E-2</v>
      </c>
      <c r="AN38" s="24" t="n">
        <f t="shared" si="44"/>
        <v>3.1459469844367267E-2</v>
      </c>
      <c r="AO38" s="24" t="n">
        <f t="shared" si="44"/>
        <v>1.2285550252907789E-2</v>
      </c>
      <c r="AP38" s="24" t="n">
        <f t="shared" si="44"/>
        <v>9.9514884380213359E-3</v>
      </c>
      <c r="AQ38" s="24" t="n">
        <f t="shared" si="44"/>
        <v>2.8512917398670477E-2</v>
      </c>
      <c r="AR38" s="24" t="n">
        <f t="shared" si="44"/>
        <v>-2.2875607519712163E-3</v>
      </c>
      <c r="AS38" s="24" t="n">
        <f t="shared" si="44"/>
        <v>1.3928279385473183E-2</v>
      </c>
      <c r="AT38" s="24" t="n">
        <f t="shared" si="44"/>
        <v>6.9303521134965448E-2</v>
      </c>
      <c r="AU38" s="24" t="n">
        <f t="shared" si="44"/>
        <v>1.108256038E-2</v>
      </c>
      <c r="AV38" s="112" t="n">
        <f t="shared" si="44"/>
        <v>1.5289811410396646E-2</v>
      </c>
      <c r="AW38" s="3"/>
    </row>
    <row r="39">
      <c r="A39" s="103" t="str">
        <f t="shared" si="7"/>
        <v>DLA</v>
      </c>
      <c r="B39" s="38" t="str">
        <f t="shared" si="3"/>
        <v>Any Commercial
Classification</v>
      </c>
      <c r="C39" s="14" t="n">
        <f t="shared" si="36"/>
        <v>20.497741595439596</v>
      </c>
      <c r="D39" s="14" t="n">
        <f t="shared" si="37"/>
        <v>24.504872463698476</v>
      </c>
      <c r="E39" s="14" t="n">
        <f t="shared" si="38"/>
        <v>30.431715564773</v>
      </c>
      <c r="F39" s="14" t="n">
        <f t="shared" si="39"/>
        <v>29.256226984401636</v>
      </c>
      <c r="G39" s="26" t="n">
        <f t="shared" si="40"/>
        <v>0.2418638623749032</v>
      </c>
      <c r="H39" s="25" t="n">
        <f t="shared" si="41"/>
        <v>0.4846374866752905</v>
      </c>
      <c r="I39" s="25" t="n">
        <f t="shared" si="42"/>
        <v>0.96137291116994794</v>
      </c>
      <c r="J39" s="16" t="n">
        <f t="shared" si="15"/>
        <v>0.63180164725163368</v>
      </c>
      <c r="K39" s="108" t="n">
        <f t="shared" si="8"/>
        <v>0.61709578624780803</v>
      </c>
      <c r="M39" s="80" t="str">
        <f t="shared" ref="M39:N39" si="45">M12</f>
        <v>DLA</v>
      </c>
      <c r="N39" s="1" t="str">
        <f t="shared" si="45"/>
        <v>Any Commercial
Classification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24" t="n">
        <f t="shared" ref="Y39:AV39" si="46">IF(Y12="","",Y12/VLOOKUP(Y$28,deflator,2,FALSE)/1000000000)</f>
        <v>8.9772923720557092</v>
      </c>
      <c r="Z39" s="24" t="n">
        <f t="shared" si="46"/>
        <v>11.03870321080044</v>
      </c>
      <c r="AA39" s="24" t="n">
        <f t="shared" si="46"/>
        <v>15.102203085949046</v>
      </c>
      <c r="AB39" s="24" t="n">
        <f t="shared" si="46"/>
        <v>17.285413852835941</v>
      </c>
      <c r="AC39" s="24" t="n">
        <f t="shared" si="46"/>
        <v>20.326202509373616</v>
      </c>
      <c r="AD39" s="24" t="n">
        <f t="shared" si="46"/>
        <v>8.2195712520884978</v>
      </c>
      <c r="AE39" s="24" t="n">
        <f t="shared" si="46"/>
        <v>13.340898482046043</v>
      </c>
      <c r="AF39" s="24" t="n">
        <f t="shared" si="46"/>
        <v>26.758088574035519</v>
      </c>
      <c r="AG39" s="24" t="n">
        <f t="shared" si="46"/>
        <v>36.053109699163919</v>
      </c>
      <c r="AH39" s="24" t="n">
        <f t="shared" si="46"/>
        <v>35.37649364690381</v>
      </c>
      <c r="AI39" s="24" t="n">
        <f t="shared" si="46"/>
        <v>28.468887753891369</v>
      </c>
      <c r="AJ39" s="24" t="n">
        <f t="shared" si="46"/>
        <v>29.393222007316094</v>
      </c>
      <c r="AK39" s="24" t="n">
        <f t="shared" si="46"/>
        <v>37.22285236437277</v>
      </c>
      <c r="AL39" s="24" t="n">
        <f t="shared" si="46"/>
        <v>27.456819708217012</v>
      </c>
      <c r="AM39" s="24" t="n">
        <f t="shared" si="46"/>
        <v>24.494286787154945</v>
      </c>
      <c r="AN39" s="24" t="n">
        <f t="shared" si="46"/>
        <v>20.497741595439596</v>
      </c>
      <c r="AO39" s="24" t="n">
        <f t="shared" si="46"/>
        <v>16.408219341692323</v>
      </c>
      <c r="AP39" s="24" t="n">
        <f t="shared" si="46"/>
        <v>19.931926840133865</v>
      </c>
      <c r="AQ39" s="24" t="n">
        <f t="shared" si="46"/>
        <v>26.172835410194004</v>
      </c>
      <c r="AR39" s="24" t="n">
        <f t="shared" si="46"/>
        <v>24.285794365703197</v>
      </c>
      <c r="AS39" s="24" t="n">
        <f t="shared" si="46"/>
        <v>24.714837022793354</v>
      </c>
      <c r="AT39" s="24" t="n">
        <f t="shared" si="46"/>
        <v>24.504872463698476</v>
      </c>
      <c r="AU39" s="24" t="n">
        <f t="shared" si="46"/>
        <v>30.431715564773</v>
      </c>
      <c r="AV39" s="112" t="n">
        <f t="shared" si="46"/>
        <v>29.256226984401636</v>
      </c>
      <c r="AW39" s="3"/>
    </row>
    <row r="40">
      <c r="A40" s="75" t="str">
        <f t="shared" si="7"/>
        <v>DLA</v>
      </c>
      <c r="B40" s="76" t="n">
        <f t="shared" si="3"/>
        <v>0</v>
      </c>
      <c r="C40" s="106" t="str">
        <f t="shared" si="36"/>
      </c>
      <c r="D40" s="106" t="n">
        <f t="shared" si="37"/>
        <v>1.7180592563813071E-2</v>
      </c>
      <c r="E40" s="106" t="n">
        <f t="shared" si="38"/>
        <v>1.61146434848E-2</v>
      </c>
      <c r="F40" s="106" t="n">
        <f t="shared" si="39"/>
        <v>1.3231992573832643E-2</v>
      </c>
      <c r="G40" s="85" t="n">
        <f t="shared" si="40"/>
        <v>-6.2043790111072417E-2</v>
      </c>
      <c r="H40" s="113" t="e">
        <f t="shared" si="41"/>
        <v>#VALUE!</v>
      </c>
      <c r="I40" s="113" t="n">
        <f t="shared" si="42"/>
        <v>0.82111606045232133</v>
      </c>
      <c r="J40" s="107" t="n">
        <f t="shared" si="15"/>
        <v>3.3456077350943101E-4</v>
      </c>
      <c r="K40" s="109" t="n">
        <f t="shared" si="8"/>
        <v>2.790997918264687E-4</v>
      </c>
      <c r="M40" s="81" t="str">
        <f t="shared" ref="M40:N40" si="47">M13</f>
        <v>DLA</v>
      </c>
      <c r="N40" s="82" t="n">
        <f t="shared" si="47"/>
        <v>0</v>
      </c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104" t="str">
        <f t="shared" ref="Y40:AV40" si="48">IF(Y13="","",Y13/VLOOKUP(Y$28,deflator,2,FALSE)/1000000000)</f>
      </c>
      <c r="Z40" s="104" t="str">
        <f t="shared" si="48"/>
      </c>
      <c r="AA40" s="104" t="str">
        <f t="shared" si="48"/>
      </c>
      <c r="AB40" s="104" t="str">
        <f t="shared" si="48"/>
      </c>
      <c r="AC40" s="104" t="str">
        <f t="shared" si="48"/>
      </c>
      <c r="AD40" s="104" t="str">
        <f t="shared" si="48"/>
      </c>
      <c r="AE40" s="104" t="str">
        <f t="shared" si="48"/>
      </c>
      <c r="AF40" s="104" t="str">
        <f t="shared" si="48"/>
      </c>
      <c r="AG40" s="104" t="str">
        <f t="shared" si="48"/>
      </c>
      <c r="AH40" s="104" t="str">
        <f t="shared" si="48"/>
      </c>
      <c r="AI40" s="104" t="str">
        <f t="shared" si="48"/>
      </c>
      <c r="AJ40" s="104" t="str">
        <f t="shared" si="48"/>
      </c>
      <c r="AK40" s="104" t="str">
        <f t="shared" si="48"/>
      </c>
      <c r="AL40" s="104" t="str">
        <f t="shared" si="48"/>
      </c>
      <c r="AM40" s="104" t="str">
        <f t="shared" si="48"/>
      </c>
      <c r="AN40" s="104" t="str">
        <f t="shared" si="48"/>
      </c>
      <c r="AO40" s="104" t="str">
        <f t="shared" si="48"/>
      </c>
      <c r="AP40" s="104" t="str">
        <f t="shared" si="48"/>
      </c>
      <c r="AQ40" s="104" t="n">
        <f t="shared" si="48"/>
        <v>2.4544245735590606E-5</v>
      </c>
      <c r="AR40" s="104" t="n">
        <f t="shared" si="48"/>
        <v>-8.2625699556745772E-4</v>
      </c>
      <c r="AS40" s="104" t="n">
        <f t="shared" si="48"/>
        <v>1.0807158129332906E-2</v>
      </c>
      <c r="AT40" s="104" t="n">
        <f t="shared" si="48"/>
        <v>1.7180592563813071E-2</v>
      </c>
      <c r="AU40" s="104" t="n">
        <f t="shared" si="48"/>
        <v>1.61146434848E-2</v>
      </c>
      <c r="AV40" s="105" t="n">
        <f t="shared" si="48"/>
        <v>1.3231992573832643E-2</v>
      </c>
      <c r="AW40" s="3"/>
    </row>
    <row r="41">
      <c r="A41" s="100" t="str">
        <f t="shared" si="7"/>
        <v>MDA</v>
      </c>
      <c r="B41" s="101" t="str">
        <f t="shared" si="3"/>
        <v>Not Classified
as Commercial</v>
      </c>
      <c r="C41" s="98" t="n">
        <f t="shared" si="36"/>
        <v>5.6048717032676256</v>
      </c>
      <c r="D41" s="98" t="n">
        <f t="shared" si="37"/>
        <v>9.3440830292559554</v>
      </c>
      <c r="E41" s="98" t="n">
        <f t="shared" si="38"/>
        <v>9.7647182871832001</v>
      </c>
      <c r="F41" s="98" t="n">
        <f t="shared" si="39"/>
        <v>6.6818586200718402</v>
      </c>
      <c r="G41" s="84" t="n">
        <f t="shared" si="40"/>
        <v>4.5016215781714664E-2</v>
      </c>
      <c r="H41" s="74" t="n">
        <f t="shared" si="41"/>
        <v>0.74218408629949462</v>
      </c>
      <c r="I41" s="74" t="n">
        <f t="shared" si="42"/>
        <v>0.68428585685284904</v>
      </c>
      <c r="J41" s="99" t="n">
        <f t="shared" si="15"/>
        <v>0.99224179677388002</v>
      </c>
      <c r="K41" s="102" t="n">
        <f t="shared" si="8"/>
        <v>0.98965497997157958</v>
      </c>
      <c r="M41" s="77" t="str">
        <f t="shared" ref="M41:N41" si="49">M14</f>
        <v>MDA</v>
      </c>
      <c r="N41" s="78" t="str">
        <f t="shared" si="49"/>
        <v>Not Classified
as Commercial</v>
      </c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110" t="n">
        <f t="shared" ref="Y41:AV41" si="50">IF(Y14="","",Y14/VLOOKUP(Y$28,deflator,2,FALSE)/1000000000)</f>
        <v>2.2177169647147337</v>
      </c>
      <c r="Z41" s="110" t="n">
        <f t="shared" si="50"/>
        <v>2.6341395428832173</v>
      </c>
      <c r="AA41" s="110" t="n">
        <f t="shared" si="50"/>
        <v>3.8186841578881299</v>
      </c>
      <c r="AB41" s="110" t="n">
        <f t="shared" si="50"/>
        <v>3.991984999457026</v>
      </c>
      <c r="AC41" s="110" t="n">
        <f t="shared" si="50"/>
        <v>4.9389747013142253</v>
      </c>
      <c r="AD41" s="110" t="n">
        <f t="shared" si="50"/>
        <v>5.4406364964134211</v>
      </c>
      <c r="AE41" s="110" t="n">
        <f t="shared" si="50"/>
        <v>4.7724056394248837</v>
      </c>
      <c r="AF41" s="110" t="n">
        <f t="shared" si="50"/>
        <v>6.5488640995382568</v>
      </c>
      <c r="AG41" s="110" t="n">
        <f t="shared" si="50"/>
        <v>7.5516116985949333</v>
      </c>
      <c r="AH41" s="110" t="n">
        <f t="shared" si="50"/>
        <v>7.2497262757966272</v>
      </c>
      <c r="AI41" s="110" t="n">
        <f t="shared" si="50"/>
        <v>6.8508671994855757</v>
      </c>
      <c r="AJ41" s="110" t="n">
        <f t="shared" si="50"/>
        <v>6.8196625567485034</v>
      </c>
      <c r="AK41" s="110" t="n">
        <f t="shared" si="50"/>
        <v>8.6269848647851042</v>
      </c>
      <c r="AL41" s="110" t="n">
        <f t="shared" si="50"/>
        <v>9.5049416214794515</v>
      </c>
      <c r="AM41" s="110" t="n">
        <f t="shared" si="50"/>
        <v>7.3223344941849877</v>
      </c>
      <c r="AN41" s="110" t="n">
        <f t="shared" si="50"/>
        <v>5.6048717032676256</v>
      </c>
      <c r="AO41" s="110" t="n">
        <f t="shared" si="50"/>
        <v>7.8084222261844021</v>
      </c>
      <c r="AP41" s="110" t="n">
        <f t="shared" si="50"/>
        <v>6.2865381757093211</v>
      </c>
      <c r="AQ41" s="110" t="n">
        <f t="shared" si="50"/>
        <v>9.4130547051054698</v>
      </c>
      <c r="AR41" s="110" t="n">
        <f t="shared" si="50"/>
        <v>9.7837806910238516</v>
      </c>
      <c r="AS41" s="110" t="n">
        <f t="shared" si="50"/>
        <v>13.535459632973357</v>
      </c>
      <c r="AT41" s="110" t="n">
        <f t="shared" si="50"/>
        <v>9.3440830292559554</v>
      </c>
      <c r="AU41" s="110" t="n">
        <f t="shared" si="50"/>
        <v>9.7647182871832001</v>
      </c>
      <c r="AV41" s="111" t="n">
        <f t="shared" si="50"/>
        <v>6.6818586200718402</v>
      </c>
      <c r="AW41" s="3"/>
    </row>
    <row r="42">
      <c r="A42" s="103" t="str">
        <f t="shared" si="7"/>
        <v>MDA</v>
      </c>
      <c r="B42" s="38" t="str">
        <f t="shared" si="3"/>
        <v>Non-development
or Commercial Similar</v>
      </c>
      <c r="C42" s="14" t="str">
        <f t="shared" si="36"/>
      </c>
      <c r="D42" s="14" t="str">
        <f t="shared" si="37"/>
      </c>
      <c r="E42" s="14" t="str">
        <f t="shared" si="38"/>
      </c>
      <c r="F42" s="14" t="str">
        <f t="shared" si="39"/>
      </c>
      <c r="G42" s="26" t="e">
        <f t="shared" si="40"/>
        <v>#VALUE!</v>
      </c>
      <c r="H42" s="25" t="e">
        <f t="shared" si="41"/>
        <v>#VALUE!</v>
      </c>
      <c r="I42" s="25" t="e">
        <f t="shared" si="42"/>
        <v>#VALUE!</v>
      </c>
      <c r="J42" s="16" t="n">
        <f t="shared" si="15"/>
        <v>0</v>
      </c>
      <c r="K42" s="108" t="n">
        <f t="shared" si="8"/>
        <v>0</v>
      </c>
      <c r="M42" s="80" t="str">
        <f t="shared" ref="M42:N42" si="51">M15</f>
        <v>MDA</v>
      </c>
      <c r="N42" s="1" t="str">
        <f t="shared" si="51"/>
        <v>Non-development
or Commercial Similar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24" t="str">
        <f t="shared" ref="Y42:AV42" si="52">IF(Y15="","",Y15/VLOOKUP(Y$28,deflator,2,FALSE)/1000000000)</f>
      </c>
      <c r="Z42" s="24" t="str">
        <f t="shared" si="52"/>
      </c>
      <c r="AA42" s="24" t="str">
        <f t="shared" si="52"/>
      </c>
      <c r="AB42" s="24" t="str">
        <f t="shared" si="52"/>
      </c>
      <c r="AC42" s="24" t="str">
        <f t="shared" si="52"/>
      </c>
      <c r="AD42" s="24" t="str">
        <f t="shared" si="52"/>
      </c>
      <c r="AE42" s="24" t="str">
        <f t="shared" si="52"/>
      </c>
      <c r="AF42" s="24" t="str">
        <f t="shared" si="52"/>
      </c>
      <c r="AG42" s="24" t="str">
        <f t="shared" si="52"/>
      </c>
      <c r="AH42" s="24" t="n">
        <f t="shared" si="52"/>
        <v>6.7711933120605194E-2</v>
      </c>
      <c r="AI42" s="24" t="n">
        <f t="shared" si="52"/>
        <v>6.5411385804350669E-4</v>
      </c>
      <c r="AJ42" s="24" t="str">
        <f t="shared" si="52"/>
      </c>
      <c r="AK42" s="24" t="str">
        <f t="shared" si="52"/>
      </c>
      <c r="AL42" s="24" t="str">
        <f t="shared" si="52"/>
      </c>
      <c r="AM42" s="24" t="str">
        <f t="shared" si="52"/>
      </c>
      <c r="AN42" s="24" t="str">
        <f t="shared" si="52"/>
      </c>
      <c r="AO42" s="24" t="str">
        <f t="shared" si="52"/>
      </c>
      <c r="AP42" s="24" t="str">
        <f t="shared" si="52"/>
      </c>
      <c r="AQ42" s="24" t="str">
        <f t="shared" si="52"/>
      </c>
      <c r="AR42" s="24" t="str">
        <f t="shared" si="52"/>
      </c>
      <c r="AS42" s="24" t="n">
        <f t="shared" si="52"/>
        <v>-1.1140505658177258E-6</v>
      </c>
      <c r="AT42" s="24" t="str">
        <f t="shared" si="52"/>
      </c>
      <c r="AU42" s="24" t="str">
        <f t="shared" si="52"/>
      </c>
      <c r="AV42" s="112" t="str">
        <f t="shared" si="52"/>
      </c>
      <c r="AW42" s="3"/>
    </row>
    <row r="43">
      <c r="A43" s="103" t="str">
        <f t="shared" si="7"/>
        <v>MDA</v>
      </c>
      <c r="B43" s="38" t="str">
        <f t="shared" si="3"/>
        <v>Any Commercial
Classification</v>
      </c>
      <c r="C43" s="14" t="n">
        <f t="shared" si="36"/>
        <v>1.8737965994135779E-2</v>
      </c>
      <c r="D43" s="14" t="n">
        <f t="shared" si="37"/>
        <v>8.3682429648553741E-2</v>
      </c>
      <c r="E43" s="14" t="n">
        <f t="shared" si="38"/>
        <v>7.6348999975700008E-2</v>
      </c>
      <c r="F43" s="14" t="n">
        <f t="shared" si="39"/>
        <v>6.9846524951252584E-2</v>
      </c>
      <c r="G43" s="26" t="n">
        <f t="shared" si="40"/>
        <v>-8.7634043414518303E-2</v>
      </c>
      <c r="H43" s="25" t="n">
        <f t="shared" si="41"/>
        <v>3.074561774719526</v>
      </c>
      <c r="I43" s="25" t="n">
        <f t="shared" si="42"/>
        <v>0.91483221749443999</v>
      </c>
      <c r="J43" s="16" t="n">
        <f t="shared" si="15"/>
        <v>7.7582032261199821E-3</v>
      </c>
      <c r="K43" s="108" t="n">
        <f t="shared" si="8"/>
        <v>1.0345020028420342E-2</v>
      </c>
      <c r="M43" s="80" t="str">
        <f t="shared" ref="M43:N43" si="53">M16</f>
        <v>MDA</v>
      </c>
      <c r="N43" s="1" t="str">
        <f t="shared" si="53"/>
        <v>Any Commercial
Classification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24" t="n">
        <f t="shared" ref="Y43:AV43" si="54">IF(Y16="","",Y16/VLOOKUP(Y$28,deflator,2,FALSE)/1000000000)</f>
        <v>2.1021003408107863E-3</v>
      </c>
      <c r="Z43" s="24" t="n">
        <f t="shared" si="54"/>
        <v>4.9969317438640021E-3</v>
      </c>
      <c r="AA43" s="24" t="n">
        <f t="shared" si="54"/>
        <v>4.1934374747774082E-2</v>
      </c>
      <c r="AB43" s="24" t="n">
        <f t="shared" si="54"/>
        <v>7.8941611059062902E-2</v>
      </c>
      <c r="AC43" s="24" t="n">
        <f t="shared" si="54"/>
        <v>9.305327903423917E-2</v>
      </c>
      <c r="AD43" s="24" t="n">
        <f t="shared" si="54"/>
        <v>0.1055185732364004</v>
      </c>
      <c r="AE43" s="24" t="n">
        <f t="shared" si="54"/>
        <v>0.11075785231816863</v>
      </c>
      <c r="AF43" s="24" t="n">
        <f t="shared" si="54"/>
        <v>0.15864292805615562</v>
      </c>
      <c r="AG43" s="24" t="n">
        <f t="shared" si="54"/>
        <v>0.12690955139525686</v>
      </c>
      <c r="AH43" s="24" t="n">
        <f t="shared" si="54"/>
        <v>0.16924446598529683</v>
      </c>
      <c r="AI43" s="24" t="n">
        <f t="shared" si="54"/>
        <v>0.15659146203378543</v>
      </c>
      <c r="AJ43" s="24" t="n">
        <f t="shared" si="54"/>
        <v>8.2310075760988352E-2</v>
      </c>
      <c r="AK43" s="24" t="n">
        <f t="shared" si="54"/>
        <v>3.3224298476082284E-2</v>
      </c>
      <c r="AL43" s="24" t="n">
        <f t="shared" si="54"/>
        <v>2.11302804936227E-2</v>
      </c>
      <c r="AM43" s="24" t="n">
        <f t="shared" si="54"/>
        <v>1.8544351484460535E-2</v>
      </c>
      <c r="AN43" s="24" t="n">
        <f t="shared" si="54"/>
        <v>1.8737965994135779E-2</v>
      </c>
      <c r="AO43" s="24" t="n">
        <f t="shared" si="54"/>
        <v>2.9883527655322439E-2</v>
      </c>
      <c r="AP43" s="24" t="n">
        <f t="shared" si="54"/>
        <v>4.0072665813702363E-2</v>
      </c>
      <c r="AQ43" s="24" t="n">
        <f t="shared" si="54"/>
        <v>5.7161791031499945E-2</v>
      </c>
      <c r="AR43" s="24" t="n">
        <f t="shared" si="54"/>
        <v>8.6268297046224157E-2</v>
      </c>
      <c r="AS43" s="24" t="n">
        <f t="shared" si="54"/>
        <v>8.8962596265300828E-2</v>
      </c>
      <c r="AT43" s="24" t="n">
        <f t="shared" si="54"/>
        <v>8.3682429648553741E-2</v>
      </c>
      <c r="AU43" s="24" t="n">
        <f t="shared" si="54"/>
        <v>7.6348999975700008E-2</v>
      </c>
      <c r="AV43" s="112" t="n">
        <f t="shared" si="54"/>
        <v>6.9846524951252584E-2</v>
      </c>
      <c r="AW43" s="3"/>
    </row>
    <row r="44">
      <c r="A44" s="75" t="str">
        <f t="shared" si="7"/>
        <v>MDA</v>
      </c>
      <c r="B44" s="76" t="n">
        <f t="shared" si="3"/>
        <v>0</v>
      </c>
      <c r="C44" s="106" t="str">
        <f t="shared" si="36"/>
      </c>
      <c r="D44" s="106" t="str">
        <f t="shared" si="37"/>
      </c>
      <c r="E44" s="106" t="str">
        <f t="shared" si="38"/>
      </c>
      <c r="F44" s="106" t="str">
        <f t="shared" si="39"/>
      </c>
      <c r="G44" s="85" t="e">
        <f t="shared" si="40"/>
        <v>#VALUE!</v>
      </c>
      <c r="H44" s="113" t="e">
        <f t="shared" si="41"/>
        <v>#VALUE!</v>
      </c>
      <c r="I44" s="113" t="e">
        <f t="shared" si="42"/>
        <v>#VALUE!</v>
      </c>
      <c r="J44" s="107" t="n">
        <f t="shared" si="15"/>
        <v>0</v>
      </c>
      <c r="K44" s="109" t="n">
        <f t="shared" si="8"/>
        <v>0</v>
      </c>
      <c r="M44" s="81" t="str">
        <f t="shared" ref="M44:N44" si="55">M17</f>
        <v>MDA</v>
      </c>
      <c r="N44" s="82" t="n">
        <f t="shared" si="55"/>
        <v>0</v>
      </c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104" t="str">
        <f t="shared" ref="Y44:AV44" si="56">IF(Y17="","",Y17/VLOOKUP(Y$28,deflator,2,FALSE)/1000000000)</f>
      </c>
      <c r="Z44" s="104" t="str">
        <f t="shared" si="56"/>
      </c>
      <c r="AA44" s="104" t="str">
        <f t="shared" si="56"/>
      </c>
      <c r="AB44" s="104" t="str">
        <f t="shared" si="56"/>
      </c>
      <c r="AC44" s="104" t="str">
        <f t="shared" si="56"/>
      </c>
      <c r="AD44" s="104" t="str">
        <f t="shared" si="56"/>
      </c>
      <c r="AE44" s="104" t="str">
        <f t="shared" si="56"/>
      </c>
      <c r="AF44" s="104" t="str">
        <f t="shared" si="56"/>
      </c>
      <c r="AG44" s="104" t="str">
        <f t="shared" si="56"/>
      </c>
      <c r="AH44" s="104" t="str">
        <f t="shared" si="56"/>
      </c>
      <c r="AI44" s="104" t="str">
        <f t="shared" si="56"/>
      </c>
      <c r="AJ44" s="104" t="str">
        <f t="shared" si="56"/>
      </c>
      <c r="AK44" s="104" t="str">
        <f t="shared" si="56"/>
      </c>
      <c r="AL44" s="104" t="str">
        <f t="shared" si="56"/>
      </c>
      <c r="AM44" s="104" t="str">
        <f t="shared" si="56"/>
      </c>
      <c r="AN44" s="104" t="str">
        <f t="shared" si="56"/>
      </c>
      <c r="AO44" s="104" t="str">
        <f t="shared" si="56"/>
      </c>
      <c r="AP44" s="104" t="str">
        <f t="shared" si="56"/>
      </c>
      <c r="AQ44" s="104" t="str">
        <f t="shared" si="56"/>
      </c>
      <c r="AR44" s="104" t="str">
        <f t="shared" si="56"/>
      </c>
      <c r="AS44" s="104" t="str">
        <f t="shared" si="56"/>
      </c>
      <c r="AT44" s="104" t="str">
        <f t="shared" si="56"/>
      </c>
      <c r="AU44" s="104" t="str">
        <f t="shared" si="56"/>
      </c>
      <c r="AV44" s="105" t="str">
        <f t="shared" si="56"/>
      </c>
      <c r="AW44" s="3"/>
    </row>
    <row r="45">
      <c r="A45" s="100" t="str">
        <f t="shared" si="7"/>
        <v>Navy</v>
      </c>
      <c r="B45" s="101" t="str">
        <f t="shared" si="3"/>
        <v>Not Classified
as Commercial</v>
      </c>
      <c r="C45" s="98" t="n">
        <f t="shared" si="36"/>
        <v>94.084405518169959</v>
      </c>
      <c r="D45" s="98" t="n">
        <f t="shared" si="37"/>
        <v>110.31287773036171</v>
      </c>
      <c r="E45" s="98" t="n">
        <f t="shared" si="38"/>
        <v>115.242194911742</v>
      </c>
      <c r="F45" s="98" t="n">
        <f t="shared" si="39"/>
        <v>135.03851526671767</v>
      </c>
      <c r="G45" s="84" t="n">
        <f t="shared" si="40"/>
        <v>4.4684875263874879E-2</v>
      </c>
      <c r="H45" s="74" t="n">
        <f t="shared" si="41"/>
        <v>0.22488093831326772</v>
      </c>
      <c r="I45" s="74" t="n">
        <f t="shared" si="42"/>
        <v>1.1717801398188974</v>
      </c>
      <c r="J45" s="99" t="n">
        <f t="shared" si="15"/>
        <v>0.93036267032027264</v>
      </c>
      <c r="K45" s="102" t="n">
        <f t="shared" si="8"/>
        <v>0.93342071692484052</v>
      </c>
      <c r="M45" s="77" t="str">
        <f t="shared" ref="M45:N45" si="57">M18</f>
        <v>Navy</v>
      </c>
      <c r="N45" s="78" t="str">
        <f t="shared" si="57"/>
        <v>Not Classified
as Commercial</v>
      </c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110" t="n">
        <f t="shared" ref="Y45:AV45" si="58">IF(Y18="","",Y18/VLOOKUP(Y$28,deflator,2,FALSE)/1000000000)</f>
        <v>61.659978551215247</v>
      </c>
      <c r="Z45" s="110" t="n">
        <f t="shared" si="58"/>
        <v>62.499751131094648</v>
      </c>
      <c r="AA45" s="110" t="n">
        <f t="shared" si="58"/>
        <v>66.294662399852911</v>
      </c>
      <c r="AB45" s="110" t="n">
        <f t="shared" si="58"/>
        <v>76.71192540753411</v>
      </c>
      <c r="AC45" s="110" t="n">
        <f t="shared" si="58"/>
        <v>79.231643417615103</v>
      </c>
      <c r="AD45" s="110" t="n">
        <f t="shared" si="58"/>
        <v>85.99507272699401</v>
      </c>
      <c r="AE45" s="110" t="n">
        <f t="shared" si="58"/>
        <v>94.812462726429516</v>
      </c>
      <c r="AF45" s="110" t="n">
        <f t="shared" si="58"/>
        <v>103.84812002143366</v>
      </c>
      <c r="AG45" s="110" t="n">
        <f t="shared" si="58"/>
        <v>116.86475753571565</v>
      </c>
      <c r="AH45" s="110" t="n">
        <f t="shared" si="58"/>
        <v>114.42275322398541</v>
      </c>
      <c r="AI45" s="110" t="n">
        <f t="shared" si="58"/>
        <v>104.97475062763996</v>
      </c>
      <c r="AJ45" s="110" t="n">
        <f t="shared" si="58"/>
        <v>123.03680468974169</v>
      </c>
      <c r="AK45" s="110" t="n">
        <f t="shared" si="58"/>
        <v>110.75158337773716</v>
      </c>
      <c r="AL45" s="110" t="n">
        <f t="shared" si="58"/>
        <v>108.50108283127972</v>
      </c>
      <c r="AM45" s="110" t="n">
        <f t="shared" si="58"/>
        <v>94.774453449120912</v>
      </c>
      <c r="AN45" s="110" t="n">
        <f t="shared" si="58"/>
        <v>94.084405518169959</v>
      </c>
      <c r="AO45" s="110" t="n">
        <f t="shared" si="58"/>
        <v>102.99258096620177</v>
      </c>
      <c r="AP45" s="110" t="n">
        <f t="shared" si="58"/>
        <v>120.23584916176587</v>
      </c>
      <c r="AQ45" s="110" t="n">
        <f t="shared" si="58"/>
        <v>115.28771058909344</v>
      </c>
      <c r="AR45" s="110" t="n">
        <f t="shared" si="58"/>
        <v>127.30848504033189</v>
      </c>
      <c r="AS45" s="110" t="n">
        <f t="shared" si="58"/>
        <v>156.74251646784975</v>
      </c>
      <c r="AT45" s="110" t="n">
        <f t="shared" si="58"/>
        <v>110.31287773036171</v>
      </c>
      <c r="AU45" s="110" t="n">
        <f t="shared" si="58"/>
        <v>115.242194911742</v>
      </c>
      <c r="AV45" s="111" t="n">
        <f t="shared" si="58"/>
        <v>135.03851526671767</v>
      </c>
      <c r="AW45" s="3"/>
    </row>
    <row r="46">
      <c r="A46" s="103" t="str">
        <f t="shared" si="7"/>
        <v>Navy</v>
      </c>
      <c r="B46" s="38" t="str">
        <f t="shared" si="3"/>
        <v>Non-development
or Commercial Similar</v>
      </c>
      <c r="C46" s="14" t="n">
        <f t="shared" si="36"/>
        <v>3.1945020673582313E-2</v>
      </c>
      <c r="D46" s="14" t="n">
        <f t="shared" si="37"/>
        <v>1.4567024284342494E-2</v>
      </c>
      <c r="E46" s="14" t="n">
        <f t="shared" si="38"/>
        <v>9.2693979500000005E-5</v>
      </c>
      <c r="F46" s="14" t="n">
        <f t="shared" si="39"/>
        <v>2.0291926895333462E-5</v>
      </c>
      <c r="G46" s="26" t="n">
        <f t="shared" si="40"/>
        <v>-0.99363672513406642</v>
      </c>
      <c r="H46" s="25" t="n">
        <f t="shared" si="41"/>
        <v>-0.99709832776609675</v>
      </c>
      <c r="I46" s="25" t="n">
        <f t="shared" si="42"/>
        <v>0.21891310530403391</v>
      </c>
      <c r="J46" s="16" t="n">
        <f t="shared" si="15"/>
        <v>7.4832849509920029E-7</v>
      </c>
      <c r="K46" s="108" t="n">
        <f t="shared" si="8"/>
        <v>1.4026298284617538E-7</v>
      </c>
      <c r="M46" s="80" t="str">
        <f t="shared" ref="M46:N46" si="59">M19</f>
        <v>Navy</v>
      </c>
      <c r="N46" s="1" t="str">
        <f t="shared" si="59"/>
        <v>Non-development
or Commercial Similar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24" t="str">
        <f t="shared" ref="Y46:AV46" si="60">IF(Y19="","",Y19/VLOOKUP(Y$28,deflator,2,FALSE)/1000000000)</f>
      </c>
      <c r="Z46" s="24" t="str">
        <f t="shared" si="60"/>
      </c>
      <c r="AA46" s="24" t="n">
        <f t="shared" si="60"/>
        <v>7.7168071500013286E-2</v>
      </c>
      <c r="AB46" s="24" t="n">
        <f t="shared" si="60"/>
        <v>0.8131938714050384</v>
      </c>
      <c r="AC46" s="24" t="n">
        <f t="shared" si="60"/>
        <v>0.42818333517408902</v>
      </c>
      <c r="AD46" s="24" t="n">
        <f t="shared" si="60"/>
        <v>0.34242954843406176</v>
      </c>
      <c r="AE46" s="24" t="n">
        <f t="shared" si="60"/>
        <v>0.13503222984427049</v>
      </c>
      <c r="AF46" s="24" t="n">
        <f t="shared" si="60"/>
        <v>5.4197750403299876E-3</v>
      </c>
      <c r="AG46" s="24" t="n">
        <f t="shared" si="60"/>
        <v>1.553908441219865E-2</v>
      </c>
      <c r="AH46" s="24" t="n">
        <f t="shared" si="60"/>
        <v>3.1796653238501224E-3</v>
      </c>
      <c r="AI46" s="24" t="n">
        <f t="shared" si="60"/>
        <v>5.3695394845606606E-2</v>
      </c>
      <c r="AJ46" s="24" t="n">
        <f t="shared" si="60"/>
        <v>0.51041354213760981</v>
      </c>
      <c r="AK46" s="24" t="n">
        <f t="shared" si="60"/>
        <v>5.6431549469442045E-2</v>
      </c>
      <c r="AL46" s="24" t="n">
        <f t="shared" si="60"/>
        <v>4.7029365717104463E-2</v>
      </c>
      <c r="AM46" s="24" t="n">
        <f t="shared" si="60"/>
        <v>4.7326086384461737E-2</v>
      </c>
      <c r="AN46" s="24" t="n">
        <f t="shared" si="60"/>
        <v>3.1945020673582313E-2</v>
      </c>
      <c r="AO46" s="24" t="n">
        <f t="shared" si="60"/>
        <v>3.5917348071843012E-2</v>
      </c>
      <c r="AP46" s="24" t="n">
        <f t="shared" si="60"/>
        <v>1.5849438589333797E-2</v>
      </c>
      <c r="AQ46" s="24" t="n">
        <f t="shared" si="60"/>
        <v>3.0522722778937E-2</v>
      </c>
      <c r="AR46" s="24" t="n">
        <f t="shared" si="60"/>
        <v>3.1147581597843726E-2</v>
      </c>
      <c r="AS46" s="24" t="n">
        <f t="shared" si="60"/>
        <v>1.3848929122734284E-2</v>
      </c>
      <c r="AT46" s="24" t="n">
        <f t="shared" si="60"/>
        <v>1.4567024284342494E-2</v>
      </c>
      <c r="AU46" s="24" t="n">
        <f t="shared" si="60"/>
        <v>9.2693979500000005E-5</v>
      </c>
      <c r="AV46" s="112" t="n">
        <f t="shared" si="60"/>
        <v>2.0291926895333462E-5</v>
      </c>
      <c r="AW46" s="3"/>
    </row>
    <row r="47">
      <c r="A47" s="103" t="str">
        <f t="shared" si="7"/>
        <v>Navy</v>
      </c>
      <c r="B47" s="38" t="str">
        <f t="shared" si="3"/>
        <v>Any Commercial
Classification</v>
      </c>
      <c r="C47" s="14" t="n">
        <f t="shared" si="36"/>
        <v>7.6972285857144378</v>
      </c>
      <c r="D47" s="14" t="n">
        <f t="shared" si="37"/>
        <v>9.0423431066305042</v>
      </c>
      <c r="E47" s="14" t="n">
        <f t="shared" si="38"/>
        <v>8.6254039378667997</v>
      </c>
      <c r="F47" s="14" t="n">
        <f t="shared" si="39"/>
        <v>9.628794705049053</v>
      </c>
      <c r="G47" s="26" t="n">
        <f t="shared" si="40"/>
        <v>-4.6109638159823274E-2</v>
      </c>
      <c r="H47" s="25" t="n">
        <f t="shared" si="41"/>
        <v>0.12058565518958297</v>
      </c>
      <c r="I47" s="25" t="n">
        <f t="shared" si="42"/>
        <v>1.1163297132992485</v>
      </c>
      <c r="J47" s="16" t="n">
        <f t="shared" si="15"/>
        <v>6.9633816384445754E-2</v>
      </c>
      <c r="K47" s="108" t="n">
        <f t="shared" si="8"/>
        <v>6.65566889487577E-2</v>
      </c>
      <c r="M47" s="80" t="str">
        <f t="shared" ref="M47:N47" si="61">M20</f>
        <v>Navy</v>
      </c>
      <c r="N47" s="1" t="str">
        <f t="shared" si="61"/>
        <v>Any Commercial
Classification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24" t="n">
        <f t="shared" ref="Y47:AV47" si="62">IF(Y20="","",Y20/VLOOKUP(Y$28,deflator,2,FALSE)/1000000000)</f>
        <v>3.7392399540242396</v>
      </c>
      <c r="Z47" s="24" t="n">
        <f t="shared" si="62"/>
        <v>4.0843710550724595</v>
      </c>
      <c r="AA47" s="24" t="n">
        <f t="shared" si="62"/>
        <v>7.8156590604464729</v>
      </c>
      <c r="AB47" s="24" t="n">
        <f t="shared" si="62"/>
        <v>9.1026766941774042</v>
      </c>
      <c r="AC47" s="24" t="n">
        <f t="shared" si="62"/>
        <v>10.809054698086246</v>
      </c>
      <c r="AD47" s="24" t="n">
        <f t="shared" si="62"/>
        <v>8.340543589777905</v>
      </c>
      <c r="AE47" s="24" t="n">
        <f t="shared" si="62"/>
        <v>9.8550859976777669</v>
      </c>
      <c r="AF47" s="24" t="n">
        <f t="shared" si="62"/>
        <v>12.887289394653456</v>
      </c>
      <c r="AG47" s="24" t="n">
        <f t="shared" si="62"/>
        <v>11.658570588395733</v>
      </c>
      <c r="AH47" s="24" t="n">
        <f t="shared" si="62"/>
        <v>11.929962302690319</v>
      </c>
      <c r="AI47" s="24" t="n">
        <f t="shared" si="62"/>
        <v>10.22326318230628</v>
      </c>
      <c r="AJ47" s="24" t="n">
        <f t="shared" si="62"/>
        <v>9.8827564253245281</v>
      </c>
      <c r="AK47" s="24" t="n">
        <f t="shared" si="62"/>
        <v>8.3368352361980094</v>
      </c>
      <c r="AL47" s="24" t="n">
        <f t="shared" si="62"/>
        <v>7.6965767195974291</v>
      </c>
      <c r="AM47" s="24" t="n">
        <f t="shared" si="62"/>
        <v>7.2423810607694126</v>
      </c>
      <c r="AN47" s="24" t="n">
        <f t="shared" si="62"/>
        <v>7.6972285857144378</v>
      </c>
      <c r="AO47" s="24" t="n">
        <f t="shared" si="62"/>
        <v>7.5721971830317871</v>
      </c>
      <c r="AP47" s="24" t="n">
        <f t="shared" si="62"/>
        <v>7.6805763595039922</v>
      </c>
      <c r="AQ47" s="24" t="n">
        <f t="shared" si="62"/>
        <v>8.2427242231003692</v>
      </c>
      <c r="AR47" s="24" t="n">
        <f t="shared" si="62"/>
        <v>9.0446834055734637</v>
      </c>
      <c r="AS47" s="24" t="n">
        <f t="shared" si="62"/>
        <v>9.3596534276130079</v>
      </c>
      <c r="AT47" s="24" t="n">
        <f t="shared" si="62"/>
        <v>9.0423431066305042</v>
      </c>
      <c r="AU47" s="24" t="n">
        <f t="shared" si="62"/>
        <v>8.6254039378667997</v>
      </c>
      <c r="AV47" s="112" t="n">
        <f t="shared" si="62"/>
        <v>9.628794705049053</v>
      </c>
      <c r="AW47" s="3"/>
    </row>
    <row r="48">
      <c r="A48" s="75" t="str">
        <f t="shared" si="7"/>
        <v>Navy</v>
      </c>
      <c r="B48" s="76" t="n">
        <f t="shared" si="3"/>
        <v>0</v>
      </c>
      <c r="C48" s="106" t="n">
        <f t="shared" si="36"/>
        <v>1.7217396635422913E-3</v>
      </c>
      <c r="D48" s="106" t="n">
        <f t="shared" si="37"/>
        <v>2.2594081097953397E-2</v>
      </c>
      <c r="E48" s="106" t="n">
        <f t="shared" si="38"/>
        <v>3.42491E-4</v>
      </c>
      <c r="F48" s="106" t="n">
        <f t="shared" si="39"/>
        <v>3.2484134143390604E-3</v>
      </c>
      <c r="G48" s="85" t="n">
        <f t="shared" si="40"/>
        <v>-0.98484156100373454</v>
      </c>
      <c r="H48" s="113" t="n">
        <f t="shared" si="41"/>
        <v>-0.80107852118864353</v>
      </c>
      <c r="I48" s="113" t="n">
        <f t="shared" si="42"/>
        <v>9.4846679601480339</v>
      </c>
      <c r="J48" s="107" t="n">
        <f t="shared" si="15"/>
        <v>2.76496678638142E-6</v>
      </c>
      <c r="K48" s="109" t="n">
        <f t="shared" si="8"/>
        <v>2.2453863418831237E-5</v>
      </c>
      <c r="M48" s="81" t="str">
        <f t="shared" ref="M48:N48" si="63">M21</f>
        <v>Navy</v>
      </c>
      <c r="N48" s="82" t="n">
        <f t="shared" si="63"/>
        <v>0</v>
      </c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104" t="n">
        <f t="shared" ref="Y48:AV48" si="64">IF(Y21="","",Y21/VLOOKUP(Y$28,deflator,2,FALSE)/1000000000)</f>
        <v>0</v>
      </c>
      <c r="Z48" s="104" t="n">
        <f t="shared" si="64"/>
        <v>0</v>
      </c>
      <c r="AA48" s="104" t="n">
        <f t="shared" si="64"/>
        <v>3.5817912158652064E-2</v>
      </c>
      <c r="AB48" s="104" t="n">
        <f t="shared" si="64"/>
        <v>1.6932635444023753E-2</v>
      </c>
      <c r="AC48" s="104" t="n">
        <f t="shared" si="64"/>
        <v>1.1387844244552015E-4</v>
      </c>
      <c r="AD48" s="104" t="n">
        <f t="shared" si="64"/>
        <v>8.8700464015020318E-4</v>
      </c>
      <c r="AE48" s="104" t="n">
        <f t="shared" si="64"/>
        <v>2.002990260767866E-5</v>
      </c>
      <c r="AF48" s="104" t="n">
        <f t="shared" si="64"/>
        <v>5.4432677756686077E-6</v>
      </c>
      <c r="AG48" s="104" t="n">
        <f t="shared" si="64"/>
        <v>6.454087255701248E-4</v>
      </c>
      <c r="AH48" s="104" t="n">
        <f t="shared" si="64"/>
        <v>2.0531298366817485E-3</v>
      </c>
      <c r="AI48" s="104" t="n">
        <f t="shared" si="64"/>
        <v>-1.0381972102836739E-2</v>
      </c>
      <c r="AJ48" s="104" t="n">
        <f t="shared" si="64"/>
        <v>5.3496598987845187E-4</v>
      </c>
      <c r="AK48" s="104" t="n">
        <f t="shared" si="64"/>
        <v>4.0031031393548077E-4</v>
      </c>
      <c r="AL48" s="104" t="n">
        <f t="shared" si="64"/>
        <v>1.9637190043317532E-4</v>
      </c>
      <c r="AM48" s="104" t="n">
        <f t="shared" si="64"/>
        <v>0</v>
      </c>
      <c r="AN48" s="104" t="n">
        <f t="shared" si="64"/>
        <v>1.7217396635422913E-3</v>
      </c>
      <c r="AO48" s="104" t="n">
        <f t="shared" si="64"/>
        <v>9.0920036110623799E-4</v>
      </c>
      <c r="AP48" s="104" t="n">
        <f t="shared" si="64"/>
        <v>3.4026134082863709E-3</v>
      </c>
      <c r="AQ48" s="104" t="n">
        <f t="shared" si="64"/>
        <v>4.7618274377967146E-2</v>
      </c>
      <c r="AR48" s="104" t="n">
        <f t="shared" si="64"/>
        <v>2.0937050013255186E-3</v>
      </c>
      <c r="AS48" s="104" t="n">
        <f t="shared" si="64"/>
        <v>2.3426831963249783E-3</v>
      </c>
      <c r="AT48" s="104" t="n">
        <f t="shared" si="64"/>
        <v>2.2594081097953397E-2</v>
      </c>
      <c r="AU48" s="104" t="n">
        <f t="shared" si="64"/>
        <v>3.42491E-4</v>
      </c>
      <c r="AV48" s="105" t="n">
        <f t="shared" si="64"/>
        <v>3.2484134143390604E-3</v>
      </c>
      <c r="AW48" s="3"/>
    </row>
    <row r="49">
      <c r="A49" s="100" t="str">
        <f t="shared" si="7"/>
        <v>Other DoD</v>
      </c>
      <c r="B49" s="101" t="str">
        <f t="shared" si="3"/>
        <v>Not Classified
as Commercial</v>
      </c>
      <c r="C49" s="98" t="n">
        <f t="shared" si="36"/>
        <v>23.936738238283848</v>
      </c>
      <c r="D49" s="98" t="n">
        <f t="shared" si="37"/>
        <v>27.351540029635693</v>
      </c>
      <c r="E49" s="98" t="n">
        <f t="shared" si="38"/>
        <v>27.029957313062699</v>
      </c>
      <c r="F49" s="98" t="n">
        <f t="shared" si="39"/>
        <v>26.258886438394086</v>
      </c>
      <c r="G49" s="84" t="n">
        <f t="shared" si="40"/>
        <v>-1.1757389756648307E-2</v>
      </c>
      <c r="H49" s="74" t="n">
        <f t="shared" si="41"/>
        <v>0.12922475251166965</v>
      </c>
      <c r="I49" s="74" t="n">
        <f t="shared" si="42"/>
        <v>0.97147347050022981</v>
      </c>
      <c r="J49" s="99" t="n">
        <f t="shared" si="15"/>
        <v>0.6622740378331442</v>
      </c>
      <c r="K49" s="102" t="n">
        <f t="shared" si="8"/>
        <v>0.64192150818955562</v>
      </c>
      <c r="M49" s="77" t="str">
        <f t="shared" ref="M49:N49" si="65">M22</f>
        <v>Other DoD</v>
      </c>
      <c r="N49" s="78" t="str">
        <f t="shared" si="65"/>
        <v>Not Classified
as Commercial</v>
      </c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110" t="n">
        <f t="shared" ref="Y49:AV49" si="66">IF(Y22="","",Y22/VLOOKUP(Y$28,deflator,2,FALSE)/1000000000)</f>
        <v>8.2791354201892613</v>
      </c>
      <c r="Z49" s="110" t="n">
        <f t="shared" si="66"/>
        <v>9.9001059861127612</v>
      </c>
      <c r="AA49" s="110" t="n">
        <f t="shared" si="66"/>
        <v>12.834650805895238</v>
      </c>
      <c r="AB49" s="110" t="n">
        <f t="shared" si="66"/>
        <v>16.310070168497298</v>
      </c>
      <c r="AC49" s="110" t="n">
        <f t="shared" si="66"/>
        <v>15.205591890403566</v>
      </c>
      <c r="AD49" s="110" t="n">
        <f t="shared" si="66"/>
        <v>18.586673020164753</v>
      </c>
      <c r="AE49" s="110" t="n">
        <f t="shared" si="66"/>
        <v>19.577849928615922</v>
      </c>
      <c r="AF49" s="110" t="n">
        <f t="shared" si="66"/>
        <v>18.351751926830786</v>
      </c>
      <c r="AG49" s="110" t="n">
        <f t="shared" si="66"/>
        <v>23.636957791846495</v>
      </c>
      <c r="AH49" s="110" t="n">
        <f t="shared" si="66"/>
        <v>27.281616926564059</v>
      </c>
      <c r="AI49" s="110" t="n">
        <f t="shared" si="66"/>
        <v>26.310420784440627</v>
      </c>
      <c r="AJ49" s="110" t="n">
        <f t="shared" si="66"/>
        <v>29.279589739442379</v>
      </c>
      <c r="AK49" s="110" t="n">
        <f t="shared" si="66"/>
        <v>28.476921917502839</v>
      </c>
      <c r="AL49" s="110" t="n">
        <f t="shared" si="66"/>
        <v>25.386712350938989</v>
      </c>
      <c r="AM49" s="110" t="n">
        <f t="shared" si="66"/>
        <v>25.658463948159785</v>
      </c>
      <c r="AN49" s="110" t="n">
        <f t="shared" si="66"/>
        <v>23.936738238283848</v>
      </c>
      <c r="AO49" s="110" t="n">
        <f t="shared" si="66"/>
        <v>24.497903484283132</v>
      </c>
      <c r="AP49" s="110" t="n">
        <f t="shared" si="66"/>
        <v>25.189549263966086</v>
      </c>
      <c r="AQ49" s="110" t="n">
        <f t="shared" si="66"/>
        <v>26.472345308770461</v>
      </c>
      <c r="AR49" s="110" t="n">
        <f t="shared" si="66"/>
        <v>28.800023476974232</v>
      </c>
      <c r="AS49" s="110" t="n">
        <f t="shared" si="66"/>
        <v>29.239624915875634</v>
      </c>
      <c r="AT49" s="110" t="n">
        <f t="shared" si="66"/>
        <v>27.351540029635693</v>
      </c>
      <c r="AU49" s="110" t="n">
        <f t="shared" si="66"/>
        <v>27.029957313062699</v>
      </c>
      <c r="AV49" s="111" t="n">
        <f t="shared" si="66"/>
        <v>26.258886438394086</v>
      </c>
      <c r="AW49" s="3"/>
    </row>
    <row r="50">
      <c r="A50" s="103" t="str">
        <f t="shared" si="7"/>
        <v>Other DoD</v>
      </c>
      <c r="B50" s="38" t="str">
        <f t="shared" si="3"/>
        <v>Non-development
or Commercial Similar</v>
      </c>
      <c r="C50" s="14" t="n">
        <f t="shared" si="36"/>
        <v>4.1526609424023071E-3</v>
      </c>
      <c r="D50" s="14" t="n">
        <f t="shared" si="37"/>
        <v>4.2084187116706367E-3</v>
      </c>
      <c r="E50" s="14" t="n">
        <f t="shared" si="38"/>
        <v>5.5074702500000003E-3</v>
      </c>
      <c r="F50" s="14" t="n">
        <f t="shared" si="39"/>
        <v>2.0535556092291813E-3</v>
      </c>
      <c r="G50" s="26" t="n">
        <f t="shared" si="40"/>
        <v>0.30867925159796483</v>
      </c>
      <c r="H50" s="25" t="n">
        <f t="shared" si="41"/>
        <v>0.32625088500818911</v>
      </c>
      <c r="I50" s="25" t="n">
        <f t="shared" si="42"/>
        <v>0.37286730858494993</v>
      </c>
      <c r="J50" s="16" t="n">
        <f t="shared" si="15"/>
        <v>1.3494118834404226E-4</v>
      </c>
      <c r="K50" s="108" t="n">
        <f t="shared" si="8"/>
        <v>5.0200967848358472E-5</v>
      </c>
      <c r="M50" s="80" t="str">
        <f t="shared" ref="M50:N53" si="67">M23</f>
        <v>Other DoD</v>
      </c>
      <c r="N50" s="1" t="str">
        <f t="shared" si="67"/>
        <v>Non-development
or Commercial Similar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24" t="n">
        <f t="shared" ref="Y50:AV50" si="68">IF(Y23="","",Y23/VLOOKUP(Y$28,deflator,2,FALSE)/1000000000)</f>
        <v>8.7249422687535236E-6</v>
      </c>
      <c r="Z50" s="24" t="n">
        <f t="shared" si="68"/>
        <v>6.8210111524983622E-6</v>
      </c>
      <c r="AA50" s="24" t="n">
        <f t="shared" si="68"/>
        <v>2.7867434680125303E-2</v>
      </c>
      <c r="AB50" s="24" t="n">
        <f t="shared" si="68"/>
        <v>2.6371648334342909E-2</v>
      </c>
      <c r="AC50" s="24" t="n">
        <f t="shared" si="68"/>
        <v>0.15409654707704734</v>
      </c>
      <c r="AD50" s="24" t="n">
        <f t="shared" si="68"/>
        <v>1.4150579275184946E-2</v>
      </c>
      <c r="AE50" s="24" t="n">
        <f t="shared" si="68"/>
        <v>1.4607353594753078E-2</v>
      </c>
      <c r="AF50" s="24" t="n">
        <f t="shared" si="68"/>
        <v>2.3140430854457938E-2</v>
      </c>
      <c r="AG50" s="24" t="n">
        <f t="shared" si="68"/>
        <v>2.9221004005057883E-2</v>
      </c>
      <c r="AH50" s="24" t="n">
        <f t="shared" si="68"/>
        <v>1.4521254818143758E-2</v>
      </c>
      <c r="AI50" s="24" t="n">
        <f t="shared" si="68"/>
        <v>0.17545361431168258</v>
      </c>
      <c r="AJ50" s="24" t="n">
        <f t="shared" si="68"/>
        <v>0.22561321631925435</v>
      </c>
      <c r="AK50" s="24" t="n">
        <f t="shared" si="68"/>
        <v>0.18884322834835515</v>
      </c>
      <c r="AL50" s="24" t="n">
        <f t="shared" si="68"/>
        <v>0.13728527620764344</v>
      </c>
      <c r="AM50" s="24" t="n">
        <f t="shared" si="68"/>
        <v>0.15081099859651137</v>
      </c>
      <c r="AN50" s="24" t="n">
        <f t="shared" si="68"/>
        <v>4.1526609424023071E-3</v>
      </c>
      <c r="AO50" s="24" t="n">
        <f t="shared" si="68"/>
        <v>-7.3411505203675991E-4</v>
      </c>
      <c r="AP50" s="24" t="n">
        <f t="shared" si="68"/>
        <v>-7.7492349048340038E-4</v>
      </c>
      <c r="AQ50" s="24" t="n">
        <f t="shared" si="68"/>
        <v>-6.125207905399859E-3</v>
      </c>
      <c r="AR50" s="24" t="n">
        <f t="shared" si="68"/>
        <v>-1.217866966098729E-4</v>
      </c>
      <c r="AS50" s="24" t="n">
        <f t="shared" si="68"/>
        <v>5.8651078868747712E-3</v>
      </c>
      <c r="AT50" s="24" t="n">
        <f t="shared" si="68"/>
        <v>4.2084187116706367E-3</v>
      </c>
      <c r="AU50" s="24" t="n">
        <f t="shared" si="68"/>
        <v>5.5074702500000003E-3</v>
      </c>
      <c r="AV50" s="112" t="n">
        <f t="shared" si="68"/>
        <v>2.0535556092291813E-3</v>
      </c>
      <c r="AW50" s="3"/>
    </row>
    <row r="51">
      <c r="A51" s="103" t="str">
        <f t="shared" si="7"/>
        <v>Other DoD</v>
      </c>
      <c r="B51" s="38" t="str">
        <f t="shared" si="3"/>
        <v>Any Commercial
Classification</v>
      </c>
      <c r="C51" s="14" t="n">
        <f t="shared" si="36"/>
        <v>9.7255534667042909</v>
      </c>
      <c r="D51" s="14" t="n">
        <f t="shared" si="37"/>
        <v>13.560129861293852</v>
      </c>
      <c r="E51" s="14" t="n">
        <f t="shared" si="38"/>
        <v>13.778391368289499</v>
      </c>
      <c r="F51" s="14" t="n">
        <f t="shared" si="39"/>
        <v>14.645753586732717</v>
      </c>
      <c r="G51" s="26" t="n">
        <f t="shared" si="40"/>
        <v>1.6095827195479417E-2</v>
      </c>
      <c r="H51" s="25" t="n">
        <f t="shared" si="41"/>
        <v>0.41672054093992839</v>
      </c>
      <c r="I51" s="25" t="n">
        <f t="shared" si="42"/>
        <v>1.0629509058974347</v>
      </c>
      <c r="J51" s="16" t="n">
        <f t="shared" si="15"/>
        <v>0.33759102097851179</v>
      </c>
      <c r="K51" s="108" t="n">
        <f t="shared" si="8"/>
        <v>0.35802829084259608</v>
      </c>
      <c r="M51" s="80" t="str">
        <f t="shared" si="67"/>
        <v>Other DoD</v>
      </c>
      <c r="N51" s="1" t="str">
        <f t="shared" si="67"/>
        <v>Any Commercial
Classification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24" t="n">
        <f t="shared" ref="Y51:AV51" si="69">IF(Y24="","",Y24/VLOOKUP(Y$28,deflator,2,FALSE)/1000000000)</f>
        <v>1.3441895545757014</v>
      </c>
      <c r="Z51" s="24" t="n">
        <f t="shared" si="69"/>
        <v>1.9241148123620597</v>
      </c>
      <c r="AA51" s="24" t="n">
        <f t="shared" si="69"/>
        <v>4.7573685041836287</v>
      </c>
      <c r="AB51" s="24" t="n">
        <f t="shared" si="69"/>
        <v>5.8496473315503081</v>
      </c>
      <c r="AC51" s="24" t="n">
        <f t="shared" si="69"/>
        <v>6.6920786014121392</v>
      </c>
      <c r="AD51" s="24" t="n">
        <f t="shared" si="69"/>
        <v>6.1096562378531889</v>
      </c>
      <c r="AE51" s="24" t="n">
        <f t="shared" si="69"/>
        <v>7.3875748164965218</v>
      </c>
      <c r="AF51" s="24" t="n">
        <f t="shared" si="69"/>
        <v>6.8784271920137314</v>
      </c>
      <c r="AG51" s="24" t="n">
        <f t="shared" si="69"/>
        <v>7.410130911778082</v>
      </c>
      <c r="AH51" s="24" t="n">
        <f t="shared" si="69"/>
        <v>8.4724202225572789</v>
      </c>
      <c r="AI51" s="24" t="n">
        <f t="shared" si="69"/>
        <v>10.047030253052959</v>
      </c>
      <c r="AJ51" s="24" t="n">
        <f t="shared" si="69"/>
        <v>11.525684776653545</v>
      </c>
      <c r="AK51" s="24" t="n">
        <f t="shared" si="69"/>
        <v>12.243237344710993</v>
      </c>
      <c r="AL51" s="24" t="n">
        <f t="shared" si="69"/>
        <v>10.244168891273311</v>
      </c>
      <c r="AM51" s="24" t="n">
        <f t="shared" si="69"/>
        <v>10.066415865213772</v>
      </c>
      <c r="AN51" s="24" t="n">
        <f t="shared" si="69"/>
        <v>9.7255534667042909</v>
      </c>
      <c r="AO51" s="24" t="n">
        <f t="shared" si="69"/>
        <v>10.120887749628448</v>
      </c>
      <c r="AP51" s="24" t="n">
        <f t="shared" si="69"/>
        <v>10.794370741863693</v>
      </c>
      <c r="AQ51" s="24" t="n">
        <f t="shared" si="69"/>
        <v>12.393669241956177</v>
      </c>
      <c r="AR51" s="24" t="n">
        <f t="shared" si="69"/>
        <v>13.605670661742831</v>
      </c>
      <c r="AS51" s="24" t="n">
        <f t="shared" si="69"/>
        <v>14.191280774190298</v>
      </c>
      <c r="AT51" s="24" t="n">
        <f t="shared" si="69"/>
        <v>13.560129861293852</v>
      </c>
      <c r="AU51" s="24" t="n">
        <f t="shared" si="69"/>
        <v>13.778391368289499</v>
      </c>
      <c r="AV51" s="112" t="n">
        <f t="shared" si="69"/>
        <v>14.645753586732717</v>
      </c>
      <c r="AW51" s="3"/>
    </row>
    <row r="52">
      <c r="A52" s="75" t="str">
        <f t="shared" si="7"/>
        <v>Other DoD</v>
      </c>
      <c r="B52" s="76" t="n">
        <f t="shared" si="3"/>
        <v>0</v>
      </c>
      <c r="C52" s="106" t="str">
        <f t="shared" si="36"/>
      </c>
      <c r="D52" s="106" t="n">
        <f t="shared" si="37"/>
        <v>6.7677845003461152E-4</v>
      </c>
      <c r="E52" s="106" t="str">
        <f t="shared" si="38"/>
      </c>
      <c r="F52" s="106" t="str">
        <f t="shared" si="39"/>
      </c>
      <c r="G52" s="85" t="e">
        <f t="shared" si="40"/>
        <v>#VALUE!</v>
      </c>
      <c r="H52" s="113" t="e">
        <f t="shared" si="41"/>
        <v>#VALUE!</v>
      </c>
      <c r="I52" s="113" t="e">
        <f t="shared" si="42"/>
        <v>#VALUE!</v>
      </c>
      <c r="J52" s="107" t="n">
        <f t="shared" si="15"/>
        <v>0</v>
      </c>
      <c r="K52" s="109" t="n">
        <f t="shared" si="8"/>
        <v>0</v>
      </c>
      <c r="M52" s="81" t="str">
        <f t="shared" si="67"/>
        <v>Other DoD</v>
      </c>
      <c r="N52" s="82" t="n">
        <f t="shared" si="67"/>
        <v>0</v>
      </c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104" t="str">
        <f t="shared" ref="Y52:AV52" si="70">IF(Y25="","",Y25/VLOOKUP(Y$28,deflator,2,FALSE)/1000000000)</f>
      </c>
      <c r="Z52" s="104" t="n">
        <f t="shared" si="70"/>
        <v>0</v>
      </c>
      <c r="AA52" s="104" t="str">
        <f t="shared" si="70"/>
      </c>
      <c r="AB52" s="104" t="n">
        <f t="shared" si="70"/>
        <v>0</v>
      </c>
      <c r="AC52" s="104" t="str">
        <f t="shared" si="70"/>
      </c>
      <c r="AD52" s="104" t="str">
        <f t="shared" si="70"/>
      </c>
      <c r="AE52" s="104" t="str">
        <f t="shared" si="70"/>
      </c>
      <c r="AF52" s="104" t="str">
        <f t="shared" si="70"/>
      </c>
      <c r="AG52" s="104" t="str">
        <f t="shared" si="70"/>
      </c>
      <c r="AH52" s="104" t="n">
        <f t="shared" si="70"/>
        <v>3.1242563978981988E-4</v>
      </c>
      <c r="AI52" s="104" t="n">
        <f t="shared" si="70"/>
        <v>-2.2398451881521032E-4</v>
      </c>
      <c r="AJ52" s="104" t="str">
        <f t="shared" si="70"/>
      </c>
      <c r="AK52" s="104" t="str">
        <f t="shared" si="70"/>
      </c>
      <c r="AL52" s="104" t="str">
        <f t="shared" si="70"/>
      </c>
      <c r="AM52" s="104" t="n">
        <f t="shared" si="70"/>
        <v>-6.7702179674813067E-4</v>
      </c>
      <c r="AN52" s="104" t="str">
        <f t="shared" si="70"/>
      </c>
      <c r="AO52" s="104" t="str">
        <f t="shared" si="70"/>
      </c>
      <c r="AP52" s="104" t="str">
        <f t="shared" si="70"/>
      </c>
      <c r="AQ52" s="104" t="n">
        <f t="shared" si="70"/>
        <v>1.9187898735868458E-3</v>
      </c>
      <c r="AR52" s="104" t="n">
        <f t="shared" si="70"/>
        <v>6.5777314645675238E-4</v>
      </c>
      <c r="AS52" s="104" t="n">
        <f t="shared" si="70"/>
        <v>5.4189509358129747E-4</v>
      </c>
      <c r="AT52" s="104" t="n">
        <f t="shared" si="70"/>
        <v>6.7677845003461152E-4</v>
      </c>
      <c r="AU52" s="104" t="str">
        <f t="shared" si="70"/>
      </c>
      <c r="AV52" s="105" t="str">
        <f t="shared" si="70"/>
      </c>
      <c r="AW52" s="3"/>
    </row>
    <row r="53">
      <c r="A53" s="38" t="str">
        <f t="shared" si="7"/>
        <v>Grand Total</v>
      </c>
      <c r="B53" s="38" t="str">
        <f t="shared" si="3"/>
        <v>NA</v>
      </c>
      <c r="C53" s="14" t="n">
        <f t="shared" si="36"/>
        <v>328.86986160695335</v>
      </c>
      <c r="D53" s="14" t="n">
        <f t="shared" si="37"/>
        <v>413.65687139660173</v>
      </c>
      <c r="E53" s="14" t="n">
        <f t="shared" si="38"/>
        <v>414.21896303129967</v>
      </c>
      <c r="F53" s="14" t="n">
        <f t="shared" si="39"/>
        <v>435.16739348118136</v>
      </c>
      <c r="G53" s="26" t="n">
        <f t="shared" si="40"/>
        <v>1.3588354831388649E-3</v>
      </c>
      <c r="H53" s="25" t="n">
        <f t="shared" si="41"/>
        <v>0.25952241718747326</v>
      </c>
      <c r="I53" s="25" t="n">
        <f t="shared" si="42"/>
        <v>1.0505733255102054</v>
      </c>
      <c r="J53" s="16" t="b">
        <f>SUM(J29:J52)=6</f>
        <v>1</v>
      </c>
      <c r="K53" s="16" t="b">
        <f>SUM(K29:K52)=6</f>
        <v>1</v>
      </c>
      <c r="M53" s="1" t="str">
        <f t="shared" si="67"/>
        <v>Grand Total</v>
      </c>
      <c r="N53" s="1" t="str">
        <f t="shared" si="67"/>
        <v>NA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24" t="n">
        <f t="shared" ref="Y53:AV53" si="71">IF(Y26="","",Y26/VLOOKUP(Y$28,deflator,2,FALSE)/1000000000)</f>
        <v>213.564752581379</v>
      </c>
      <c r="Z53" s="24" t="n">
        <f t="shared" si="71"/>
        <v>227.14667320344915</v>
      </c>
      <c r="AA53" s="24" t="n">
        <f t="shared" si="71"/>
        <v>263.70993866858805</v>
      </c>
      <c r="AB53" s="24" t="n">
        <f t="shared" si="71"/>
        <v>322.34222769710016</v>
      </c>
      <c r="AC53" s="24" t="n">
        <f t="shared" si="71"/>
        <v>341.76695494003434</v>
      </c>
      <c r="AD53" s="24" t="n">
        <f t="shared" si="71"/>
        <v>383.52539124191907</v>
      </c>
      <c r="AE53" s="24" t="n">
        <f t="shared" si="71"/>
        <v>412.68070212108267</v>
      </c>
      <c r="AF53" s="24" t="n">
        <f t="shared" si="71"/>
        <v>446.55675168468287</v>
      </c>
      <c r="AG53" s="24" t="n">
        <f t="shared" si="71"/>
        <v>503.86408850112548</v>
      </c>
      <c r="AH53" s="24" t="n">
        <f t="shared" si="71"/>
        <v>485.15750962364416</v>
      </c>
      <c r="AI53" s="24" t="n">
        <f t="shared" si="71"/>
        <v>474.10678563496941</v>
      </c>
      <c r="AJ53" s="24" t="n">
        <f t="shared" si="71"/>
        <v>472.64262500767177</v>
      </c>
      <c r="AK53" s="24" t="n">
        <f t="shared" si="71"/>
        <v>450.37155703864954</v>
      </c>
      <c r="AL53" s="24" t="n">
        <f t="shared" si="71"/>
        <v>379.13927039526891</v>
      </c>
      <c r="AM53" s="24" t="n">
        <f t="shared" si="71"/>
        <v>343.68014971900078</v>
      </c>
      <c r="AN53" s="24" t="n">
        <f t="shared" si="71"/>
        <v>328.86986160695335</v>
      </c>
      <c r="AO53" s="24" t="n">
        <f t="shared" si="71"/>
        <v>354.92820408839651</v>
      </c>
      <c r="AP53" s="24" t="n">
        <f t="shared" si="71"/>
        <v>374.71188561773295</v>
      </c>
      <c r="AQ53" s="24" t="n">
        <f t="shared" si="71"/>
        <v>409.91178741880503</v>
      </c>
      <c r="AR53" s="24" t="n">
        <f t="shared" si="71"/>
        <v>429.66769693928143</v>
      </c>
      <c r="AS53" s="24" t="n">
        <f t="shared" si="71"/>
        <v>466.97865353640827</v>
      </c>
      <c r="AT53" s="24" t="n">
        <f t="shared" si="71"/>
        <v>413.65687139660173</v>
      </c>
      <c r="AU53" s="24" t="n">
        <f t="shared" si="71"/>
        <v>414.21896303129967</v>
      </c>
      <c r="AV53" s="24" t="n">
        <f t="shared" si="71"/>
        <v>435.16739348118136</v>
      </c>
      <c r="AW53" s="3"/>
    </row>
    <row r="54">
      <c r="A54" s="24"/>
      <c r="B54" s="59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</row>
    <row r="55">
      <c r="A55" s="24"/>
      <c r="B55" s="59"/>
      <c r="M55" s="1" t="str">
        <f>M28</f>
        <v>SubCustomer.platform</v>
      </c>
      <c r="N55" s="1" t="str">
        <f t="shared" ref="N55:N80" si="72">N28</f>
        <v>AnyCommercialText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 t="str">
        <f>Y1</f>
        <v>2000</v>
      </c>
      <c r="Z55" s="3" t="str">
        <f t="shared" ref="Z55:AV55" si="73">Z1</f>
        <v>2001</v>
      </c>
      <c r="AA55" s="3" t="str">
        <f t="shared" si="73"/>
        <v>2002</v>
      </c>
      <c r="AB55" s="3" t="str">
        <f t="shared" si="73"/>
        <v>2003</v>
      </c>
      <c r="AC55" s="3" t="str">
        <f t="shared" si="73"/>
        <v>2004</v>
      </c>
      <c r="AD55" s="3" t="str">
        <f t="shared" si="73"/>
        <v>2005</v>
      </c>
      <c r="AE55" s="3" t="str">
        <f t="shared" si="73"/>
        <v>2006</v>
      </c>
      <c r="AF55" s="3" t="str">
        <f t="shared" si="73"/>
        <v>2007</v>
      </c>
      <c r="AG55" s="3" t="str">
        <f t="shared" si="73"/>
        <v>2008</v>
      </c>
      <c r="AH55" s="3" t="str">
        <f t="shared" si="73"/>
        <v>2009</v>
      </c>
      <c r="AI55" s="3" t="str">
        <f t="shared" si="73"/>
        <v>2010</v>
      </c>
      <c r="AJ55" s="3" t="str">
        <f t="shared" si="73"/>
        <v>2011</v>
      </c>
      <c r="AK55" s="3" t="str">
        <f t="shared" si="73"/>
        <v>2012</v>
      </c>
      <c r="AL55" s="3" t="str">
        <f t="shared" si="73"/>
        <v>2013</v>
      </c>
      <c r="AM55" s="3" t="str">
        <f t="shared" si="73"/>
        <v>2014</v>
      </c>
      <c r="AN55" s="3" t="str">
        <f t="shared" si="73"/>
        <v>2015</v>
      </c>
      <c r="AO55" s="3" t="str">
        <f t="shared" si="73"/>
        <v>2016</v>
      </c>
      <c r="AP55" s="3" t="str">
        <f t="shared" si="73"/>
        <v>2017</v>
      </c>
      <c r="AQ55" s="3" t="str">
        <f t="shared" si="73"/>
        <v>2018</v>
      </c>
      <c r="AR55" s="3" t="str">
        <f t="shared" si="73"/>
        <v>2019</v>
      </c>
      <c r="AS55" s="3" t="str">
        <f t="shared" si="73"/>
        <v>2020</v>
      </c>
      <c r="AT55" s="3" t="str">
        <f t="shared" si="73"/>
        <v>2021</v>
      </c>
      <c r="AU55" s="3" t="str">
        <f t="shared" si="73"/>
        <v>2022</v>
      </c>
      <c r="AV55" s="3" t="str">
        <f t="shared" si="73"/>
        <v>2023</v>
      </c>
      <c r="AW55" s="3"/>
    </row>
    <row r="56">
      <c r="A56" s="24"/>
      <c r="B56" s="59"/>
      <c r="M56" s="77" t="str">
        <f t="shared" ref="M56" si="74">M29</f>
        <v>Air Force</v>
      </c>
      <c r="N56" s="78" t="str">
        <f t="shared" si="72"/>
        <v>Not Classified
as Commercial</v>
      </c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4" t="n">
        <f>Y2/SUMIF($M$2:$M$25,$M56,Y$2:Y$25)</f>
        <v>0.9001103485387888</v>
      </c>
      <c r="Z56" s="74" t="n">
        <f t="shared" ref="Z56:AV56" si="75">Z2/SUMIF($M$2:$M$25,$M56,Z$2:Z$25)</f>
        <v>0.8758296943784305</v>
      </c>
      <c r="AA56" s="74" t="n">
        <f t="shared" si="75"/>
        <v>0.8312418195089728</v>
      </c>
      <c r="AB56" s="74" t="n">
        <f t="shared" si="75"/>
        <v>0.82220905676352218</v>
      </c>
      <c r="AC56" s="74" t="n">
        <f t="shared" si="75"/>
        <v>0.78682641638001272</v>
      </c>
      <c r="AD56" s="74" t="n">
        <f t="shared" si="75"/>
        <v>0.82576457416534732</v>
      </c>
      <c r="AE56" s="74" t="n">
        <f t="shared" si="75"/>
        <v>0.86360147467784598</v>
      </c>
      <c r="AF56" s="74" t="n">
        <f t="shared" si="75"/>
        <v>0.86089265024525852</v>
      </c>
      <c r="AG56" s="74" t="n">
        <f t="shared" si="75"/>
        <v>0.8574076558573539</v>
      </c>
      <c r="AH56" s="74" t="n">
        <f t="shared" si="75"/>
        <v>0.85967453529902649</v>
      </c>
      <c r="AI56" s="74" t="n">
        <f t="shared" si="75"/>
        <v>0.86202468131502652</v>
      </c>
      <c r="AJ56" s="74" t="n">
        <f t="shared" si="75"/>
        <v>0.87054734149597635</v>
      </c>
      <c r="AK56" s="74" t="n">
        <f t="shared" si="75"/>
        <v>0.89934015137887757</v>
      </c>
      <c r="AL56" s="74" t="n">
        <f t="shared" si="75"/>
        <v>0.88904467639973239</v>
      </c>
      <c r="AM56" s="74" t="n">
        <f t="shared" si="75"/>
        <v>0.89220405219300325</v>
      </c>
      <c r="AN56" s="74" t="n">
        <f t="shared" si="75"/>
        <v>0.89105678497999874</v>
      </c>
      <c r="AO56" s="74" t="n">
        <f t="shared" si="75"/>
        <v>0.89587866949792727</v>
      </c>
      <c r="AP56" s="74" t="n">
        <f t="shared" si="75"/>
        <v>0.88688301826999416</v>
      </c>
      <c r="AQ56" s="74" t="n">
        <f t="shared" si="75"/>
        <v>0.89201692976642721</v>
      </c>
      <c r="AR56" s="74" t="n">
        <f t="shared" si="75"/>
        <v>0.88519059689418755</v>
      </c>
      <c r="AS56" s="74" t="n">
        <f t="shared" si="75"/>
        <v>0.86384446909450829</v>
      </c>
      <c r="AT56" s="74" t="n">
        <f t="shared" si="75"/>
        <v>0.84933591861113167</v>
      </c>
      <c r="AU56" s="74" t="n">
        <f t="shared" si="75"/>
        <v>0.84059751155047935</v>
      </c>
      <c r="AV56" s="114" t="n">
        <f t="shared" si="75"/>
        <v>0.85454044026118636</v>
      </c>
      <c r="AW56" s="3"/>
    </row>
    <row r="57">
      <c r="A57" s="24"/>
      <c r="B57" s="59"/>
      <c r="M57" s="80" t="str">
        <f t="shared" ref="M57" si="76">M30</f>
        <v>Air Force</v>
      </c>
      <c r="N57" s="1" t="str">
        <f t="shared" si="72"/>
        <v>Non-development
or Commercial Similar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25" t="n">
        <f t="shared" ref="Y57:AV57" si="77">Y3/SUMIF($M$2:$M$25,$M57,Y$2:Y$25)</f>
        <v>0</v>
      </c>
      <c r="Z57" s="25" t="n">
        <f t="shared" si="77"/>
        <v>0</v>
      </c>
      <c r="AA57" s="25" t="n">
        <f t="shared" si="77"/>
        <v>2.0345015506288405E-3</v>
      </c>
      <c r="AB57" s="25" t="n">
        <f t="shared" si="77"/>
        <v>2.7457499921737286E-3</v>
      </c>
      <c r="AC57" s="25" t="n">
        <f t="shared" si="77"/>
        <v>7.1798935201178825E-3</v>
      </c>
      <c r="AD57" s="25" t="n">
        <f t="shared" si="77"/>
        <v>2.3960686418669254E-3</v>
      </c>
      <c r="AE57" s="25" t="n">
        <f t="shared" si="77"/>
        <v>4.3524941655287679E-4</v>
      </c>
      <c r="AF57" s="25" t="n">
        <f t="shared" si="77"/>
        <v>4.0190949882584E-4</v>
      </c>
      <c r="AG57" s="25" t="n">
        <f t="shared" si="77"/>
        <v>7.2798866580469994E-4</v>
      </c>
      <c r="AH57" s="25" t="n">
        <f t="shared" si="77"/>
        <v>5.596241936382479E-4</v>
      </c>
      <c r="AI57" s="25" t="n">
        <f t="shared" si="77"/>
        <v>7.2391239780694207E-4</v>
      </c>
      <c r="AJ57" s="25" t="n">
        <f t="shared" si="77"/>
        <v>3.4708845184570772E-3</v>
      </c>
      <c r="AK57" s="25" t="n">
        <f t="shared" si="77"/>
        <v>3.2969336478933828E-3</v>
      </c>
      <c r="AL57" s="25" t="n">
        <f t="shared" si="77"/>
        <v>1.4962837620170505E-3</v>
      </c>
      <c r="AM57" s="25" t="n">
        <f t="shared" si="77"/>
        <v>4.4685419219611336E-4</v>
      </c>
      <c r="AN57" s="25" t="n">
        <f t="shared" si="77"/>
        <v>3.4170809099310159E-4</v>
      </c>
      <c r="AO57" s="25" t="n">
        <f t="shared" si="77"/>
        <v>1.6177483601635535E-4</v>
      </c>
      <c r="AP57" s="25" t="n">
        <f t="shared" si="77"/>
        <v>1.4994036755103783E-5</v>
      </c>
      <c r="AQ57" s="25" t="n">
        <f t="shared" si="77"/>
        <v>6.2177818487525458E-6</v>
      </c>
      <c r="AR57" s="25" t="n">
        <f t="shared" si="77"/>
        <v>4.7390567931721896E-7</v>
      </c>
      <c r="AS57" s="25" t="n">
        <f t="shared" si="77"/>
        <v>4.0887924284133615E-5</v>
      </c>
      <c r="AT57" s="25" t="n">
        <f t="shared" si="77"/>
        <v>3.1110031681448591E-4</v>
      </c>
      <c r="AU57" s="25" t="n">
        <f t="shared" si="77"/>
        <v>4.639805393371515E-4</v>
      </c>
      <c r="AV57" s="96" t="n">
        <f t="shared" si="77"/>
        <v>3.6775961430860962E-4</v>
      </c>
      <c r="AW57" s="3"/>
    </row>
    <row r="58">
      <c r="A58" s="24"/>
      <c r="B58" s="59"/>
      <c r="M58" s="80" t="str">
        <f t="shared" ref="M58" si="78">M31</f>
        <v>Air Force</v>
      </c>
      <c r="N58" s="1" t="str">
        <f t="shared" si="72"/>
        <v>Any Commercial
Classification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25" t="n">
        <f t="shared" ref="Y58:AV58" si="79">Y4/SUMIF($M$2:$M$25,$M58,Y$2:Y$25)</f>
        <v>9.988965146121119E-2</v>
      </c>
      <c r="Z58" s="25" t="n">
        <f t="shared" si="79"/>
        <v>0.12417030562156949</v>
      </c>
      <c r="AA58" s="25" t="n">
        <f t="shared" si="79"/>
        <v>0.16649665778273959</v>
      </c>
      <c r="AB58" s="25" t="n">
        <f t="shared" si="79"/>
        <v>0.17504519324430418</v>
      </c>
      <c r="AC58" s="25" t="n">
        <f t="shared" si="79"/>
        <v>0.20599369009986929</v>
      </c>
      <c r="AD58" s="25" t="n">
        <f t="shared" si="79"/>
        <v>0.17183935719278576</v>
      </c>
      <c r="AE58" s="25" t="n">
        <f t="shared" si="79"/>
        <v>0.13596327590560112</v>
      </c>
      <c r="AF58" s="25" t="n">
        <f t="shared" si="79"/>
        <v>0.1387054402559158</v>
      </c>
      <c r="AG58" s="25" t="n">
        <f t="shared" si="79"/>
        <v>0.14186435547684142</v>
      </c>
      <c r="AH58" s="25" t="n">
        <f t="shared" si="79"/>
        <v>0.13976584050733529</v>
      </c>
      <c r="AI58" s="25" t="n">
        <f t="shared" si="79"/>
        <v>0.13725140628716648</v>
      </c>
      <c r="AJ58" s="25" t="n">
        <f t="shared" si="79"/>
        <v>0.12598177398556662</v>
      </c>
      <c r="AK58" s="25" t="n">
        <f t="shared" si="79"/>
        <v>9.7362914973229006E-2</v>
      </c>
      <c r="AL58" s="25" t="n">
        <f t="shared" si="79"/>
        <v>0.10945903983825053</v>
      </c>
      <c r="AM58" s="25" t="n">
        <f t="shared" si="79"/>
        <v>0.10734909361480056</v>
      </c>
      <c r="AN58" s="25" t="n">
        <f t="shared" si="79"/>
        <v>0.10860150692900825</v>
      </c>
      <c r="AO58" s="25" t="n">
        <f t="shared" si="79"/>
        <v>0.10395955566605641</v>
      </c>
      <c r="AP58" s="25" t="n">
        <f t="shared" si="79"/>
        <v>0.11310198769325068</v>
      </c>
      <c r="AQ58" s="25" t="n">
        <f t="shared" si="79"/>
        <v>0.10797685245172396</v>
      </c>
      <c r="AR58" s="25" t="n">
        <f t="shared" si="79"/>
        <v>0.11480623877855221</v>
      </c>
      <c r="AS58" s="25" t="n">
        <f t="shared" si="79"/>
        <v>0.13609834561625067</v>
      </c>
      <c r="AT58" s="25" t="n">
        <f t="shared" si="79"/>
        <v>0.1503529810720538</v>
      </c>
      <c r="AU58" s="25" t="n">
        <f t="shared" si="79"/>
        <v>0.15893850791018363</v>
      </c>
      <c r="AV58" s="96" t="n">
        <f t="shared" si="79"/>
        <v>0.14509284515727461</v>
      </c>
      <c r="AW58" s="3"/>
    </row>
    <row r="59">
      <c r="A59" s="24"/>
      <c r="B59" s="59"/>
      <c r="M59" s="81" t="str">
        <f t="shared" ref="M59" si="80">M32</f>
        <v>Air Force</v>
      </c>
      <c r="N59" s="82" t="n">
        <f t="shared" si="72"/>
        <v>0</v>
      </c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113" t="n">
        <f t="shared" ref="Y59:AV59" si="81">Y5/SUMIF($M$2:$M$25,$M59,Y$2:Y$25)</f>
        <v>0</v>
      </c>
      <c r="Z59" s="113" t="n">
        <f t="shared" si="81"/>
        <v>0</v>
      </c>
      <c r="AA59" s="113" t="n">
        <f t="shared" si="81"/>
        <v>2.2702115765878102E-4</v>
      </c>
      <c r="AB59" s="113" t="n">
        <f t="shared" si="81"/>
        <v>0</v>
      </c>
      <c r="AC59" s="113" t="n">
        <f t="shared" si="81"/>
        <v>0</v>
      </c>
      <c r="AD59" s="113" t="n">
        <f t="shared" si="81"/>
        <v>0</v>
      </c>
      <c r="AE59" s="113" t="n">
        <f t="shared" si="81"/>
        <v>0</v>
      </c>
      <c r="AF59" s="113" t="n">
        <f t="shared" si="81"/>
        <v>0</v>
      </c>
      <c r="AG59" s="113" t="n">
        <f t="shared" si="81"/>
        <v>0</v>
      </c>
      <c r="AH59" s="113" t="n">
        <f t="shared" si="81"/>
        <v>0</v>
      </c>
      <c r="AI59" s="113" t="n">
        <f t="shared" si="81"/>
        <v>0</v>
      </c>
      <c r="AJ59" s="113" t="n">
        <f t="shared" si="81"/>
        <v>0</v>
      </c>
      <c r="AK59" s="113" t="n">
        <f t="shared" si="81"/>
        <v>0</v>
      </c>
      <c r="AL59" s="113" t="n">
        <f t="shared" si="81"/>
        <v>0</v>
      </c>
      <c r="AM59" s="113" t="n">
        <f t="shared" si="81"/>
        <v>0</v>
      </c>
      <c r="AN59" s="113" t="n">
        <f t="shared" si="81"/>
        <v>0</v>
      </c>
      <c r="AO59" s="113" t="n">
        <f t="shared" si="81"/>
        <v>0</v>
      </c>
      <c r="AP59" s="113" t="n">
        <f t="shared" si="81"/>
        <v>0</v>
      </c>
      <c r="AQ59" s="113" t="n">
        <f t="shared" si="81"/>
        <v>0</v>
      </c>
      <c r="AR59" s="113" t="n">
        <f t="shared" si="81"/>
        <v>2.6904215809282719E-6</v>
      </c>
      <c r="AS59" s="113" t="n">
        <f t="shared" si="81"/>
        <v>1.6297364956804533E-5</v>
      </c>
      <c r="AT59" s="113" t="n">
        <f t="shared" si="81"/>
        <v>0</v>
      </c>
      <c r="AU59" s="113" t="n">
        <f t="shared" si="81"/>
        <v>0</v>
      </c>
      <c r="AV59" s="97" t="n">
        <f t="shared" si="81"/>
        <v>-1.0450327696577244E-6</v>
      </c>
      <c r="AW59" s="3"/>
    </row>
    <row r="60">
      <c r="A60" s="24"/>
      <c r="B60" s="59"/>
      <c r="M60" s="77" t="str">
        <f t="shared" ref="M60" si="82">M33</f>
        <v>Army</v>
      </c>
      <c r="N60" s="78" t="str">
        <f t="shared" si="72"/>
        <v>Not Classified
as Commercial</v>
      </c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4" t="n">
        <f t="shared" ref="Y60:AV60" si="83">Y6/SUMIF($M$2:$M$25,$M60,Y$2:Y$25)</f>
        <v>0.90071239615468668</v>
      </c>
      <c r="Z60" s="74" t="n">
        <f t="shared" si="83"/>
        <v>0.88966062234804755</v>
      </c>
      <c r="AA60" s="74" t="n">
        <f t="shared" si="83"/>
        <v>0.84607582670744419</v>
      </c>
      <c r="AB60" s="74" t="n">
        <f t="shared" si="83"/>
        <v>0.82618049968135243</v>
      </c>
      <c r="AC60" s="74" t="n">
        <f t="shared" si="83"/>
        <v>0.7803040361890099</v>
      </c>
      <c r="AD60" s="74" t="n">
        <f t="shared" si="83"/>
        <v>0.85033633916777207</v>
      </c>
      <c r="AE60" s="74" t="n">
        <f t="shared" si="83"/>
        <v>0.81185431220289628</v>
      </c>
      <c r="AF60" s="74" t="n">
        <f t="shared" si="83"/>
        <v>0.77060332088269046</v>
      </c>
      <c r="AG60" s="74" t="n">
        <f t="shared" si="83"/>
        <v>0.77253047440706757</v>
      </c>
      <c r="AH60" s="74" t="n">
        <f t="shared" si="83"/>
        <v>0.81158829458916926</v>
      </c>
      <c r="AI60" s="74" t="n">
        <f t="shared" si="83"/>
        <v>0.83300177990595092</v>
      </c>
      <c r="AJ60" s="74" t="n">
        <f t="shared" si="83"/>
        <v>0.83507385779822407</v>
      </c>
      <c r="AK60" s="74" t="n">
        <f t="shared" si="83"/>
        <v>0.84384651508658004</v>
      </c>
      <c r="AL60" s="74" t="n">
        <f t="shared" si="83"/>
        <v>0.84573850149210172</v>
      </c>
      <c r="AM60" s="74" t="n">
        <f t="shared" si="83"/>
        <v>0.8329806209886973</v>
      </c>
      <c r="AN60" s="74" t="n">
        <f t="shared" si="83"/>
        <v>0.81919303479362726</v>
      </c>
      <c r="AO60" s="74" t="n">
        <f t="shared" si="83"/>
        <v>0.82727390970617143</v>
      </c>
      <c r="AP60" s="74" t="n">
        <f t="shared" si="83"/>
        <v>0.82868553368189291</v>
      </c>
      <c r="AQ60" s="74" t="n">
        <f t="shared" si="83"/>
        <v>0.84565897530068412</v>
      </c>
      <c r="AR60" s="74" t="n">
        <f t="shared" si="83"/>
        <v>0.83667382511887045</v>
      </c>
      <c r="AS60" s="74" t="n">
        <f t="shared" si="83"/>
        <v>0.81768169619997344</v>
      </c>
      <c r="AT60" s="74" t="n">
        <f t="shared" si="83"/>
        <v>0.59297194866594449</v>
      </c>
      <c r="AU60" s="74" t="n">
        <f t="shared" si="83"/>
        <v>0.6136050578542529</v>
      </c>
      <c r="AV60" s="114" t="n">
        <f t="shared" si="83"/>
        <v>0.84392138663383098</v>
      </c>
      <c r="AW60" s="3"/>
    </row>
    <row r="61">
      <c r="A61" s="24"/>
      <c r="B61" s="59"/>
      <c r="M61" s="80" t="str">
        <f t="shared" ref="M61" si="84">M34</f>
        <v>Army</v>
      </c>
      <c r="N61" s="1" t="str">
        <f t="shared" si="72"/>
        <v>Non-development
or Commercial Similar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25" t="n">
        <f t="shared" ref="Y61:AV61" si="85">Y7/SUMIF($M$2:$M$25,$M61,Y$2:Y$25)</f>
        <v>3.5831085914321145E-5</v>
      </c>
      <c r="Z61" s="25" t="n">
        <f t="shared" si="85"/>
        <v>-8.0520846483941191E-6</v>
      </c>
      <c r="AA61" s="25" t="n">
        <f t="shared" si="85"/>
        <v>1.4462973804226886E-3</v>
      </c>
      <c r="AB61" s="25" t="n">
        <f t="shared" si="85"/>
        <v>1.5212271557407239E-3</v>
      </c>
      <c r="AC61" s="25" t="n">
        <f t="shared" si="85"/>
        <v>4.2388668538644678E-3</v>
      </c>
      <c r="AD61" s="25" t="n">
        <f t="shared" si="85"/>
        <v>5.8615568163884781E-3</v>
      </c>
      <c r="AE61" s="25" t="n">
        <f t="shared" si="85"/>
        <v>3.522754729769807E-3</v>
      </c>
      <c r="AF61" s="25" t="n">
        <f t="shared" si="85"/>
        <v>5.288269086520303E-3</v>
      </c>
      <c r="AG61" s="25" t="n">
        <f t="shared" si="85"/>
        <v>4.8128078429703685E-3</v>
      </c>
      <c r="AH61" s="25" t="n">
        <f t="shared" si="85"/>
        <v>4.0595110185744831E-3</v>
      </c>
      <c r="AI61" s="25" t="n">
        <f t="shared" si="85"/>
        <v>1.0106644189935927E-3</v>
      </c>
      <c r="AJ61" s="25" t="n">
        <f t="shared" si="85"/>
        <v>1.6914803936942081E-3</v>
      </c>
      <c r="AK61" s="25" t="n">
        <f t="shared" si="85"/>
        <v>2.4584639261397709E-3</v>
      </c>
      <c r="AL61" s="25" t="n">
        <f t="shared" si="85"/>
        <v>2.615638173100677E-3</v>
      </c>
      <c r="AM61" s="25" t="n">
        <f t="shared" si="85"/>
        <v>9.8430798164161784E-4</v>
      </c>
      <c r="AN61" s="25" t="n">
        <f t="shared" si="85"/>
        <v>6.054815351901467E-4</v>
      </c>
      <c r="AO61" s="25" t="n">
        <f t="shared" si="85"/>
        <v>7.3481327936446251E-4</v>
      </c>
      <c r="AP61" s="25" t="n">
        <f t="shared" si="85"/>
        <v>2.6544694246689421E-4</v>
      </c>
      <c r="AQ61" s="25" t="n">
        <f t="shared" si="85"/>
        <v>1.1486940172129386E-3</v>
      </c>
      <c r="AR61" s="25" t="n">
        <f t="shared" si="85"/>
        <v>1.0687079908618788E-3</v>
      </c>
      <c r="AS61" s="25" t="n">
        <f t="shared" si="85"/>
        <v>-2.0262068823217341E-5</v>
      </c>
      <c r="AT61" s="25" t="n">
        <f t="shared" si="85"/>
        <v>1.323660919844654E-6</v>
      </c>
      <c r="AU61" s="25" t="n">
        <f t="shared" si="85"/>
        <v>-3.0489347882216912E-5</v>
      </c>
      <c r="AV61" s="96" t="n">
        <f t="shared" si="85"/>
        <v>-8.2959346450302406E-6</v>
      </c>
      <c r="AW61" s="3"/>
    </row>
    <row r="62">
      <c r="A62" s="24"/>
      <c r="B62" s="59"/>
      <c r="M62" s="80" t="str">
        <f t="shared" ref="M62" si="86">M35</f>
        <v>Army</v>
      </c>
      <c r="N62" s="1" t="str">
        <f t="shared" si="72"/>
        <v>Any Commercial
Classification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25" t="n">
        <f t="shared" ref="Y62:AV62" si="87">Y8/SUMIF($M$2:$M$25,$M62,Y$2:Y$25)</f>
        <v>9.9251772759398948E-2</v>
      </c>
      <c r="Z62" s="25" t="n">
        <f t="shared" si="87"/>
        <v>0.11032957898625034</v>
      </c>
      <c r="AA62" s="25" t="n">
        <f t="shared" si="87"/>
        <v>0.15247714830653386</v>
      </c>
      <c r="AB62" s="25" t="n">
        <f t="shared" si="87"/>
        <v>0.17229760222695617</v>
      </c>
      <c r="AC62" s="25" t="n">
        <f t="shared" si="87"/>
        <v>0.21545709695712567</v>
      </c>
      <c r="AD62" s="25" t="n">
        <f t="shared" si="87"/>
        <v>0.14380210401583937</v>
      </c>
      <c r="AE62" s="25" t="n">
        <f t="shared" si="87"/>
        <v>0.18462293306733388</v>
      </c>
      <c r="AF62" s="25" t="n">
        <f t="shared" si="87"/>
        <v>0.22410841003078927</v>
      </c>
      <c r="AG62" s="25" t="n">
        <f t="shared" si="87"/>
        <v>0.22265671774996199</v>
      </c>
      <c r="AH62" s="25" t="n">
        <f t="shared" si="87"/>
        <v>0.18435219514253259</v>
      </c>
      <c r="AI62" s="25" t="n">
        <f t="shared" si="87"/>
        <v>0.16598767269266182</v>
      </c>
      <c r="AJ62" s="25" t="n">
        <f t="shared" si="87"/>
        <v>0.16323466181692561</v>
      </c>
      <c r="AK62" s="25" t="n">
        <f t="shared" si="87"/>
        <v>0.15369502098728036</v>
      </c>
      <c r="AL62" s="25" t="n">
        <f t="shared" si="87"/>
        <v>0.15164586033479766</v>
      </c>
      <c r="AM62" s="25" t="n">
        <f t="shared" si="87"/>
        <v>0.16603507102966117</v>
      </c>
      <c r="AN62" s="25" t="n">
        <f t="shared" si="87"/>
        <v>0.18020099029773001</v>
      </c>
      <c r="AO62" s="25" t="n">
        <f t="shared" si="87"/>
        <v>0.1719908449713507</v>
      </c>
      <c r="AP62" s="25" t="n">
        <f t="shared" si="87"/>
        <v>0.17104901937564021</v>
      </c>
      <c r="AQ62" s="25" t="n">
        <f t="shared" si="87"/>
        <v>0.15305162621097787</v>
      </c>
      <c r="AR62" s="25" t="n">
        <f t="shared" si="87"/>
        <v>0.16180652640877527</v>
      </c>
      <c r="AS62" s="25" t="n">
        <f t="shared" si="87"/>
        <v>0.18199163325003734</v>
      </c>
      <c r="AT62" s="25" t="n">
        <f t="shared" si="87"/>
        <v>0.40683904454200392</v>
      </c>
      <c r="AU62" s="25" t="n">
        <f t="shared" si="87"/>
        <v>0.38631857636557659</v>
      </c>
      <c r="AV62" s="96" t="n">
        <f t="shared" si="87"/>
        <v>0.15599233785898853</v>
      </c>
      <c r="AW62" s="3"/>
    </row>
    <row r="63">
      <c r="A63" s="24"/>
      <c r="B63" s="59"/>
      <c r="M63" s="81" t="str">
        <f t="shared" ref="M63" si="88">M36</f>
        <v>Army</v>
      </c>
      <c r="N63" s="82" t="n">
        <f t="shared" si="72"/>
        <v>0</v>
      </c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113" t="n">
        <f t="shared" ref="Y63:AV63" si="89">Y9/SUMIF($M$2:$M$25,$M63,Y$2:Y$25)</f>
        <v>0</v>
      </c>
      <c r="Z63" s="113" t="n">
        <f t="shared" si="89"/>
        <v>1.785075035047489E-5</v>
      </c>
      <c r="AA63" s="113" t="n">
        <f t="shared" si="89"/>
        <v>7.2760559933117602E-7</v>
      </c>
      <c r="AB63" s="113" t="n">
        <f t="shared" si="89"/>
        <v>6.7093595058320841E-7</v>
      </c>
      <c r="AC63" s="113" t="n">
        <f t="shared" si="89"/>
        <v>0</v>
      </c>
      <c r="AD63" s="113" t="n">
        <f t="shared" si="89"/>
        <v>0</v>
      </c>
      <c r="AE63" s="113" t="n">
        <f t="shared" si="89"/>
        <v>0</v>
      </c>
      <c r="AF63" s="113" t="n">
        <f t="shared" si="89"/>
        <v>0</v>
      </c>
      <c r="AG63" s="113" t="n">
        <f t="shared" si="89"/>
        <v>0</v>
      </c>
      <c r="AH63" s="113" t="n">
        <f t="shared" si="89"/>
        <v>-7.5027633507709823E-10</v>
      </c>
      <c r="AI63" s="113" t="n">
        <f t="shared" si="89"/>
        <v>-1.1701760630177097E-7</v>
      </c>
      <c r="AJ63" s="113" t="n">
        <f t="shared" si="89"/>
        <v>-8.8438515070005787E-12</v>
      </c>
      <c r="AK63" s="113" t="n">
        <f t="shared" si="89"/>
        <v>0</v>
      </c>
      <c r="AL63" s="113" t="n">
        <f t="shared" si="89"/>
        <v>0</v>
      </c>
      <c r="AM63" s="113" t="n">
        <f t="shared" si="89"/>
        <v>0</v>
      </c>
      <c r="AN63" s="113" t="n">
        <f t="shared" si="89"/>
        <v>4.9337345257696756E-7</v>
      </c>
      <c r="AO63" s="113" t="n">
        <f t="shared" si="89"/>
        <v>4.3204311352562922E-7</v>
      </c>
      <c r="AP63" s="113" t="n">
        <f t="shared" si="89"/>
        <v>0</v>
      </c>
      <c r="AQ63" s="113" t="n">
        <f t="shared" si="89"/>
        <v>1.4070447112502193E-4</v>
      </c>
      <c r="AR63" s="113" t="n">
        <f t="shared" si="89"/>
        <v>4.5094048149241011E-4</v>
      </c>
      <c r="AS63" s="113" t="n">
        <f t="shared" si="89"/>
        <v>3.4693261881249868E-4</v>
      </c>
      <c r="AT63" s="113" t="n">
        <f t="shared" si="89"/>
        <v>1.8768313113163898E-4</v>
      </c>
      <c r="AU63" s="113" t="n">
        <f t="shared" si="89"/>
        <v>1.0685512805275004E-4</v>
      </c>
      <c r="AV63" s="97" t="n">
        <f t="shared" si="89"/>
        <v>9.4571441825525574E-5</v>
      </c>
      <c r="AW63" s="3"/>
    </row>
    <row r="64">
      <c r="A64" s="24"/>
      <c r="B64" s="59"/>
      <c r="M64" s="77" t="str">
        <f t="shared" ref="M64" si="90">M37</f>
        <v>DLA</v>
      </c>
      <c r="N64" s="78" t="str">
        <f t="shared" si="72"/>
        <v>Not Classified
as Commercial</v>
      </c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4" t="n">
        <f t="shared" ref="Y64:AV64" si="91">Y10/SUMIF($M$2:$M$25,$M64,Y$2:Y$25)</f>
        <v>0.41745714345600193</v>
      </c>
      <c r="Z64" s="74" t="n">
        <f t="shared" si="91"/>
        <v>0.38758920016338783</v>
      </c>
      <c r="AA64" s="74" t="n">
        <f t="shared" si="91"/>
        <v>0.33352012087157912</v>
      </c>
      <c r="AB64" s="74" t="n">
        <f t="shared" si="91"/>
        <v>0.35791904611989506</v>
      </c>
      <c r="AC64" s="74" t="n">
        <f t="shared" si="91"/>
        <v>0.30339532536838565</v>
      </c>
      <c r="AD64" s="74" t="n">
        <f t="shared" si="91"/>
        <v>0.79554966142616979</v>
      </c>
      <c r="AE64" s="74" t="n">
        <f t="shared" si="91"/>
        <v>0.70654960812349765</v>
      </c>
      <c r="AF64" s="74" t="n">
        <f t="shared" si="91"/>
        <v>0.35662092901741221</v>
      </c>
      <c r="AG64" s="74" t="n">
        <f t="shared" si="91"/>
        <v>0.24152579677225686</v>
      </c>
      <c r="AH64" s="74" t="n">
        <f t="shared" si="91"/>
        <v>0.29442339039811061</v>
      </c>
      <c r="AI64" s="74" t="n">
        <f t="shared" si="91"/>
        <v>0.3766698889555119</v>
      </c>
      <c r="AJ64" s="74" t="n">
        <f t="shared" si="91"/>
        <v>0.3646274583269149</v>
      </c>
      <c r="AK64" s="74" t="n">
        <f t="shared" si="91"/>
        <v>0.31508463039384704</v>
      </c>
      <c r="AL64" s="74" t="n">
        <f t="shared" si="91"/>
        <v>0.33883482273650978</v>
      </c>
      <c r="AM64" s="74" t="n">
        <f t="shared" si="91"/>
        <v>0.37412480703922274</v>
      </c>
      <c r="AN64" s="74" t="n">
        <f t="shared" si="91"/>
        <v>0.44539625329439408</v>
      </c>
      <c r="AO64" s="74" t="n">
        <f t="shared" si="91"/>
        <v>0.54355962705018024</v>
      </c>
      <c r="AP64" s="74" t="n">
        <f t="shared" si="91"/>
        <v>0.51713592006599463</v>
      </c>
      <c r="AQ64" s="74" t="n">
        <f t="shared" si="91"/>
        <v>0.49542207803103444</v>
      </c>
      <c r="AR64" s="74" t="n">
        <f t="shared" si="91"/>
        <v>0.5093701197885373</v>
      </c>
      <c r="AS64" s="74" t="n">
        <f t="shared" si="91"/>
        <v>0.46655893186583036</v>
      </c>
      <c r="AT64" s="74" t="n">
        <f t="shared" si="91"/>
        <v>0.41254338611797259</v>
      </c>
      <c r="AU64" s="74" t="n">
        <f t="shared" si="91"/>
        <v>0.36763370373389176</v>
      </c>
      <c r="AV64" s="114" t="n">
        <f t="shared" si="91"/>
        <v>0.38230260900444929</v>
      </c>
      <c r="AW64" s="3"/>
    </row>
    <row r="65">
      <c r="A65" s="24"/>
      <c r="B65" s="59"/>
      <c r="M65" s="80" t="str">
        <f t="shared" ref="M65" si="92">M38</f>
        <v>DLA</v>
      </c>
      <c r="N65" s="1" t="str">
        <f t="shared" si="72"/>
        <v>Non-development
or Commercial Similar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25" t="n">
        <f t="shared" ref="Y65:AV65" si="93">Y11/SUMIF($M$2:$M$25,$M65,Y$2:Y$25)</f>
        <v>2.6026525621593473E-3</v>
      </c>
      <c r="Z65" s="25" t="n">
        <f t="shared" si="93"/>
        <v>0</v>
      </c>
      <c r="AA65" s="25" t="n">
        <f t="shared" si="93"/>
        <v>3.848869894259353E-6</v>
      </c>
      <c r="AB65" s="25" t="n">
        <f t="shared" si="93"/>
        <v>4.528610956148576E-4</v>
      </c>
      <c r="AC65" s="25" t="n">
        <f t="shared" si="93"/>
        <v>1.1565181657503724E-4</v>
      </c>
      <c r="AD65" s="25" t="n">
        <f t="shared" si="93"/>
        <v>4.8740662233000672E-4</v>
      </c>
      <c r="AE65" s="25" t="n">
        <f t="shared" si="93"/>
        <v>7.4341954978538946E-4</v>
      </c>
      <c r="AF65" s="25" t="n">
        <f t="shared" si="93"/>
        <v>1.6230557181373471E-3</v>
      </c>
      <c r="AG65" s="25" t="n">
        <f t="shared" si="93"/>
        <v>1.284360217659513E-3</v>
      </c>
      <c r="AH65" s="25" t="n">
        <f t="shared" si="93"/>
        <v>5.6467019210057359E-4</v>
      </c>
      <c r="AI65" s="25" t="n">
        <f t="shared" si="93"/>
        <v>6.5350199282178368E-4</v>
      </c>
      <c r="AJ65" s="25" t="n">
        <f t="shared" si="93"/>
        <v>1.4430545993289478E-3</v>
      </c>
      <c r="AK65" s="25" t="n">
        <f t="shared" si="93"/>
        <v>5.3562139168179877E-4</v>
      </c>
      <c r="AL65" s="25" t="n">
        <f t="shared" si="93"/>
        <v>3.7028870804251507E-3</v>
      </c>
      <c r="AM65" s="25" t="n">
        <f t="shared" si="93"/>
        <v>4.7493909898701771E-4</v>
      </c>
      <c r="AN65" s="25" t="n">
        <f t="shared" si="93"/>
        <v>8.4988888703335305E-4</v>
      </c>
      <c r="AO65" s="25" t="n">
        <f t="shared" si="93"/>
        <v>3.415011399607875E-4</v>
      </c>
      <c r="AP65" s="25" t="n">
        <f t="shared" si="93"/>
        <v>2.4096106843227269E-4</v>
      </c>
      <c r="AQ65" s="25" t="n">
        <f t="shared" si="93"/>
        <v>5.4909293038447014E-4</v>
      </c>
      <c r="AR65" s="25" t="n">
        <f t="shared" si="93"/>
        <v>-4.6220006703937421E-5</v>
      </c>
      <c r="AS65" s="25" t="n">
        <f t="shared" si="93"/>
        <v>3.0032516708113717E-4</v>
      </c>
      <c r="AT65" s="25" t="n">
        <f t="shared" si="93"/>
        <v>1.6555740521232098E-3</v>
      </c>
      <c r="AU65" s="25" t="n">
        <f t="shared" si="93"/>
        <v>2.3008824096512685E-4</v>
      </c>
      <c r="AV65" s="96" t="n">
        <f t="shared" si="93"/>
        <v>3.2250495591622171E-4</v>
      </c>
      <c r="AW65" s="3"/>
    </row>
    <row r="66">
      <c r="A66" s="24"/>
      <c r="B66" s="59"/>
      <c r="M66" s="80" t="str">
        <f t="shared" ref="M66" si="94">M39</f>
        <v>DLA</v>
      </c>
      <c r="N66" s="1" t="str">
        <f t="shared" si="72"/>
        <v>Any Commercial
Classification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25" t="n">
        <f t="shared" ref="Y66:AV66" si="95">Y12/SUMIF($M$2:$M$25,$M66,Y$2:Y$25)</f>
        <v>0.57994020398183876</v>
      </c>
      <c r="Z66" s="25" t="n">
        <f t="shared" si="95"/>
        <v>0.61241079983661217</v>
      </c>
      <c r="AA66" s="25" t="n">
        <f t="shared" si="95"/>
        <v>0.66647603025852653</v>
      </c>
      <c r="AB66" s="25" t="n">
        <f t="shared" si="95"/>
        <v>0.64162809278449018</v>
      </c>
      <c r="AC66" s="25" t="n">
        <f t="shared" si="95"/>
        <v>0.69648902281503922</v>
      </c>
      <c r="AD66" s="25" t="n">
        <f t="shared" si="95"/>
        <v>0.20396293195150025</v>
      </c>
      <c r="AE66" s="25" t="n">
        <f t="shared" si="95"/>
        <v>0.292706972326717</v>
      </c>
      <c r="AF66" s="25" t="n">
        <f t="shared" si="95"/>
        <v>0.64175601526445036</v>
      </c>
      <c r="AG66" s="25" t="n">
        <f t="shared" si="95"/>
        <v>0.75718984301008352</v>
      </c>
      <c r="AH66" s="25" t="n">
        <f t="shared" si="95"/>
        <v>0.70501193940978879</v>
      </c>
      <c r="AI66" s="25" t="n">
        <f t="shared" si="95"/>
        <v>0.62267660905166644</v>
      </c>
      <c r="AJ66" s="25" t="n">
        <f t="shared" si="95"/>
        <v>0.63392948707375618</v>
      </c>
      <c r="AK66" s="25" t="n">
        <f t="shared" si="95"/>
        <v>0.68437974821447112</v>
      </c>
      <c r="AL66" s="25" t="n">
        <f t="shared" si="95"/>
        <v>0.65746229018306501</v>
      </c>
      <c r="AM66" s="25" t="n">
        <f t="shared" si="95"/>
        <v>0.62540025386179032</v>
      </c>
      <c r="AN66" s="25" t="n">
        <f t="shared" si="95"/>
        <v>0.55375385781857256</v>
      </c>
      <c r="AO66" s="25" t="n">
        <f t="shared" si="95"/>
        <v>0.45609887180985897</v>
      </c>
      <c r="AP66" s="25" t="n">
        <f t="shared" si="95"/>
        <v>0.48262311886557319</v>
      </c>
      <c r="AQ66" s="25" t="n">
        <f t="shared" si="95"/>
        <v>0.50402835637310017</v>
      </c>
      <c r="AR66" s="25" t="n">
        <f t="shared" si="95"/>
        <v>0.49069279468358851</v>
      </c>
      <c r="AS66" s="25" t="n">
        <f t="shared" si="95"/>
        <v>0.53290771622480104</v>
      </c>
      <c r="AT66" s="25" t="n">
        <f t="shared" si="95"/>
        <v>0.58539061705797368</v>
      </c>
      <c r="AU66" s="25" t="n">
        <f t="shared" si="95"/>
        <v>0.63180164725163368</v>
      </c>
      <c r="AV66" s="96" t="n">
        <f t="shared" si="95"/>
        <v>0.61709578624780803</v>
      </c>
      <c r="AW66" s="3"/>
    </row>
    <row r="67">
      <c r="A67" s="24"/>
      <c r="B67" s="59"/>
      <c r="M67" s="81" t="str">
        <f t="shared" ref="M67" si="96">M40</f>
        <v>DLA</v>
      </c>
      <c r="N67" s="82" t="n">
        <f t="shared" si="72"/>
        <v>0</v>
      </c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113" t="n">
        <f t="shared" ref="Y67:AV67" si="97">Y13/SUMIF($M$2:$M$25,$M67,Y$2:Y$25)</f>
        <v>0</v>
      </c>
      <c r="Z67" s="113" t="n">
        <f t="shared" si="97"/>
        <v>0</v>
      </c>
      <c r="AA67" s="113" t="n">
        <f t="shared" si="97"/>
        <v>0</v>
      </c>
      <c r="AB67" s="113" t="n">
        <f t="shared" si="97"/>
        <v>0</v>
      </c>
      <c r="AC67" s="113" t="n">
        <f t="shared" si="97"/>
        <v>0</v>
      </c>
      <c r="AD67" s="113" t="n">
        <f t="shared" si="97"/>
        <v>0</v>
      </c>
      <c r="AE67" s="113" t="n">
        <f t="shared" si="97"/>
        <v>0</v>
      </c>
      <c r="AF67" s="113" t="n">
        <f t="shared" si="97"/>
        <v>0</v>
      </c>
      <c r="AG67" s="113" t="n">
        <f t="shared" si="97"/>
        <v>0</v>
      </c>
      <c r="AH67" s="113" t="n">
        <f t="shared" si="97"/>
        <v>0</v>
      </c>
      <c r="AI67" s="113" t="n">
        <f t="shared" si="97"/>
        <v>0</v>
      </c>
      <c r="AJ67" s="113" t="n">
        <f t="shared" si="97"/>
        <v>0</v>
      </c>
      <c r="AK67" s="113" t="n">
        <f t="shared" si="97"/>
        <v>0</v>
      </c>
      <c r="AL67" s="113" t="n">
        <f t="shared" si="97"/>
        <v>0</v>
      </c>
      <c r="AM67" s="113" t="n">
        <f t="shared" si="97"/>
        <v>0</v>
      </c>
      <c r="AN67" s="113" t="n">
        <f t="shared" si="97"/>
        <v>0</v>
      </c>
      <c r="AO67" s="113" t="n">
        <f t="shared" si="97"/>
        <v>0</v>
      </c>
      <c r="AP67" s="113" t="n">
        <f t="shared" si="97"/>
        <v>0</v>
      </c>
      <c r="AQ67" s="113" t="n">
        <f t="shared" si="97"/>
        <v>4.7266548093252634E-7</v>
      </c>
      <c r="AR67" s="113" t="n">
        <f t="shared" si="97"/>
        <v>-1.6694465421910518E-5</v>
      </c>
      <c r="AS67" s="113" t="n">
        <f t="shared" si="97"/>
        <v>2.3302674228730018E-4</v>
      </c>
      <c r="AT67" s="113" t="n">
        <f t="shared" si="97"/>
        <v>4.1042277193040449E-4</v>
      </c>
      <c r="AU67" s="113" t="n">
        <f t="shared" si="97"/>
        <v>3.3456077350943101E-4</v>
      </c>
      <c r="AV67" s="97" t="n">
        <f t="shared" si="97"/>
        <v>2.790997918264687E-4</v>
      </c>
      <c r="AW67" s="3"/>
    </row>
    <row r="68">
      <c r="A68" s="24"/>
      <c r="B68" s="59"/>
      <c r="M68" s="77" t="str">
        <f t="shared" ref="M68" si="98">M41</f>
        <v>MDA</v>
      </c>
      <c r="N68" s="78" t="str">
        <f t="shared" si="72"/>
        <v>Not Classified
as Commercial</v>
      </c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4" t="n">
        <f t="shared" ref="Y68:AV68" si="99">Y14/SUMIF($M$2:$M$25,$M68,Y$2:Y$25)</f>
        <v>0.9990530307744887</v>
      </c>
      <c r="Z68" s="74" t="n">
        <f t="shared" si="99"/>
        <v>0.99810660350766056</v>
      </c>
      <c r="AA68" s="74" t="n">
        <f t="shared" si="99"/>
        <v>0.98913791290352049</v>
      </c>
      <c r="AB68" s="74" t="n">
        <f t="shared" si="99"/>
        <v>0.98060844161249694</v>
      </c>
      <c r="AC68" s="74" t="n">
        <f t="shared" si="99"/>
        <v>0.98150779777106978</v>
      </c>
      <c r="AD68" s="74" t="n">
        <f t="shared" si="99"/>
        <v>0.98097446394641419</v>
      </c>
      <c r="AE68" s="74" t="n">
        <f t="shared" si="99"/>
        <v>0.97731842226756294</v>
      </c>
      <c r="AF68" s="74" t="n">
        <f t="shared" si="99"/>
        <v>0.97634845145841742</v>
      </c>
      <c r="AG68" s="74" t="n">
        <f t="shared" si="99"/>
        <v>0.98347213646176745</v>
      </c>
      <c r="AH68" s="74" t="n">
        <f t="shared" si="99"/>
        <v>0.96834961365462346</v>
      </c>
      <c r="AI68" s="74" t="n">
        <f t="shared" si="99"/>
        <v>0.97756235081657039</v>
      </c>
      <c r="AJ68" s="74" t="n">
        <f t="shared" si="99"/>
        <v>0.98807441290432052</v>
      </c>
      <c r="AK68" s="74" t="n">
        <f t="shared" si="99"/>
        <v>0.99616356858711586</v>
      </c>
      <c r="AL68" s="74" t="n">
        <f t="shared" si="99"/>
        <v>0.99778184746965359</v>
      </c>
      <c r="AM68" s="74" t="n">
        <f t="shared" si="99"/>
        <v>0.99747382406462126</v>
      </c>
      <c r="AN68" s="74" t="n">
        <f t="shared" si="99"/>
        <v>0.99666798247101751</v>
      </c>
      <c r="AO68" s="74" t="n">
        <f t="shared" si="99"/>
        <v>0.99618750166250103</v>
      </c>
      <c r="AP68" s="74" t="n">
        <f t="shared" si="99"/>
        <v>0.99366601379198238</v>
      </c>
      <c r="AQ68" s="74" t="n">
        <f t="shared" si="99"/>
        <v>0.99396404601153343</v>
      </c>
      <c r="AR68" s="74" t="n">
        <f t="shared" si="99"/>
        <v>0.99125958775376932</v>
      </c>
      <c r="AS68" s="74" t="n">
        <f t="shared" si="99"/>
        <v>0.99347043948050295</v>
      </c>
      <c r="AT68" s="74" t="n">
        <f t="shared" si="99"/>
        <v>0.99112383204553367</v>
      </c>
      <c r="AU68" s="74" t="n">
        <f t="shared" si="99"/>
        <v>0.99224179677388002</v>
      </c>
      <c r="AV68" s="114" t="n">
        <f t="shared" si="99"/>
        <v>0.98965497997157958</v>
      </c>
      <c r="AW68" s="3"/>
    </row>
    <row r="69">
      <c r="A69" s="24"/>
      <c r="B69" s="59"/>
      <c r="M69" s="80" t="str">
        <f t="shared" ref="M69" si="100">M42</f>
        <v>MDA</v>
      </c>
      <c r="N69" s="1" t="str">
        <f t="shared" si="72"/>
        <v>Non-development
or Commercial Similar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25" t="n">
        <f t="shared" ref="Y69:AV69" si="101">Y15/SUMIF($M$2:$M$25,$M69,Y$2:Y$25)</f>
        <v>0</v>
      </c>
      <c r="Z69" s="25" t="n">
        <f t="shared" si="101"/>
        <v>0</v>
      </c>
      <c r="AA69" s="25" t="n">
        <f t="shared" si="101"/>
        <v>0</v>
      </c>
      <c r="AB69" s="25" t="n">
        <f t="shared" si="101"/>
        <v>0</v>
      </c>
      <c r="AC69" s="25" t="n">
        <f t="shared" si="101"/>
        <v>0</v>
      </c>
      <c r="AD69" s="25" t="n">
        <f t="shared" si="101"/>
        <v>0</v>
      </c>
      <c r="AE69" s="25" t="n">
        <f t="shared" si="101"/>
        <v>0</v>
      </c>
      <c r="AF69" s="25" t="n">
        <f t="shared" si="101"/>
        <v>0</v>
      </c>
      <c r="AG69" s="25" t="n">
        <f t="shared" si="101"/>
        <v>0</v>
      </c>
      <c r="AH69" s="25" t="n">
        <f t="shared" si="101"/>
        <v>9.0443172311275716E-3</v>
      </c>
      <c r="AI69" s="25" t="n">
        <f t="shared" si="101"/>
        <v>9.3336662666402507E-5</v>
      </c>
      <c r="AJ69" s="25" t="n">
        <f t="shared" si="101"/>
        <v>0</v>
      </c>
      <c r="AK69" s="25" t="n">
        <f t="shared" si="101"/>
        <v>0</v>
      </c>
      <c r="AL69" s="25" t="n">
        <f t="shared" si="101"/>
        <v>0</v>
      </c>
      <c r="AM69" s="25" t="n">
        <f t="shared" si="101"/>
        <v>0</v>
      </c>
      <c r="AN69" s="25" t="n">
        <f t="shared" si="101"/>
        <v>0</v>
      </c>
      <c r="AO69" s="25" t="n">
        <f t="shared" si="101"/>
        <v>0</v>
      </c>
      <c r="AP69" s="25" t="n">
        <f t="shared" si="101"/>
        <v>0</v>
      </c>
      <c r="AQ69" s="25" t="n">
        <f t="shared" si="101"/>
        <v>0</v>
      </c>
      <c r="AR69" s="25" t="n">
        <f t="shared" si="101"/>
        <v>0</v>
      </c>
      <c r="AS69" s="25" t="n">
        <f t="shared" si="101"/>
        <v>-8.1768653243976426E-8</v>
      </c>
      <c r="AT69" s="25" t="n">
        <f t="shared" si="101"/>
        <v>0</v>
      </c>
      <c r="AU69" s="25" t="n">
        <f t="shared" si="101"/>
        <v>0</v>
      </c>
      <c r="AV69" s="96" t="n">
        <f t="shared" si="101"/>
        <v>0</v>
      </c>
      <c r="AW69" s="3"/>
    </row>
    <row r="70">
      <c r="A70" s="24"/>
      <c r="B70" s="59"/>
      <c r="M70" s="80" t="str">
        <f t="shared" ref="M70" si="102">M43</f>
        <v>MDA</v>
      </c>
      <c r="N70" s="1" t="str">
        <f t="shared" si="72"/>
        <v>Any Commercial
Classification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25" t="n">
        <f t="shared" ref="Y70:AV70" si="103">Y16/SUMIF($M$2:$M$25,$M70,Y$2:Y$25)</f>
        <v>9.4696922551126372E-4</v>
      </c>
      <c r="Z70" s="25" t="n">
        <f t="shared" si="103"/>
        <v>1.8933964923394438E-3</v>
      </c>
      <c r="AA70" s="25" t="n">
        <f t="shared" si="103"/>
        <v>1.0862087096479503E-2</v>
      </c>
      <c r="AB70" s="25" t="n">
        <f t="shared" si="103"/>
        <v>1.9391558387503116E-2</v>
      </c>
      <c r="AC70" s="25" t="n">
        <f t="shared" si="103"/>
        <v>1.8492202228930235E-2</v>
      </c>
      <c r="AD70" s="25" t="n">
        <f t="shared" si="103"/>
        <v>1.9025536053585812E-2</v>
      </c>
      <c r="AE70" s="25" t="n">
        <f t="shared" si="103"/>
        <v>2.2681577732437022E-2</v>
      </c>
      <c r="AF70" s="25" t="n">
        <f t="shared" si="103"/>
        <v>2.3651548541582593E-2</v>
      </c>
      <c r="AG70" s="25" t="n">
        <f t="shared" si="103"/>
        <v>1.6527863538232573E-2</v>
      </c>
      <c r="AH70" s="25" t="n">
        <f t="shared" si="103"/>
        <v>2.2606069114248957E-2</v>
      </c>
      <c r="AI70" s="25" t="n">
        <f t="shared" si="103"/>
        <v>2.2344312520763136E-2</v>
      </c>
      <c r="AJ70" s="25" t="n">
        <f t="shared" si="103"/>
        <v>1.1925587095679513E-2</v>
      </c>
      <c r="AK70" s="25" t="n">
        <f t="shared" si="103"/>
        <v>3.8364314128841387E-3</v>
      </c>
      <c r="AL70" s="25" t="n">
        <f t="shared" si="103"/>
        <v>2.2181525303463343E-3</v>
      </c>
      <c r="AM70" s="25" t="n">
        <f t="shared" si="103"/>
        <v>2.5261759353786732E-3</v>
      </c>
      <c r="AN70" s="25" t="n">
        <f t="shared" si="103"/>
        <v>3.3320175289825193E-3</v>
      </c>
      <c r="AO70" s="25" t="n">
        <f t="shared" si="103"/>
        <v>3.8124983374989542E-3</v>
      </c>
      <c r="AP70" s="25" t="n">
        <f t="shared" si="103"/>
        <v>6.3339862080177434E-3</v>
      </c>
      <c r="AQ70" s="25" t="n">
        <f t="shared" si="103"/>
        <v>6.0359539884665796E-3</v>
      </c>
      <c r="AR70" s="25" t="n">
        <f t="shared" si="103"/>
        <v>8.7404122462306534E-3</v>
      </c>
      <c r="AS70" s="25" t="n">
        <f t="shared" si="103"/>
        <v>6.5296422881503582E-3</v>
      </c>
      <c r="AT70" s="25" t="n">
        <f t="shared" si="103"/>
        <v>8.8761679544664338E-3</v>
      </c>
      <c r="AU70" s="25" t="n">
        <f t="shared" si="103"/>
        <v>7.7582032261199821E-3</v>
      </c>
      <c r="AV70" s="96" t="n">
        <f t="shared" si="103"/>
        <v>1.0345020028420342E-2</v>
      </c>
      <c r="AW70" s="3"/>
    </row>
    <row r="71">
      <c r="A71" s="24"/>
      <c r="B71" s="59"/>
      <c r="M71" s="81" t="str">
        <f t="shared" ref="M71" si="104">M44</f>
        <v>MDA</v>
      </c>
      <c r="N71" s="82" t="n">
        <f t="shared" si="72"/>
        <v>0</v>
      </c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113" t="n">
        <f t="shared" ref="Y71:AV71" si="105">Y17/SUMIF($M$2:$M$25,$M71,Y$2:Y$25)</f>
        <v>0</v>
      </c>
      <c r="Z71" s="113" t="n">
        <f t="shared" si="105"/>
        <v>0</v>
      </c>
      <c r="AA71" s="113" t="n">
        <f t="shared" si="105"/>
        <v>0</v>
      </c>
      <c r="AB71" s="113" t="n">
        <f t="shared" si="105"/>
        <v>0</v>
      </c>
      <c r="AC71" s="113" t="n">
        <f t="shared" si="105"/>
        <v>0</v>
      </c>
      <c r="AD71" s="113" t="n">
        <f t="shared" si="105"/>
        <v>0</v>
      </c>
      <c r="AE71" s="113" t="n">
        <f t="shared" si="105"/>
        <v>0</v>
      </c>
      <c r="AF71" s="113" t="n">
        <f t="shared" si="105"/>
        <v>0</v>
      </c>
      <c r="AG71" s="113" t="n">
        <f t="shared" si="105"/>
        <v>0</v>
      </c>
      <c r="AH71" s="113" t="n">
        <f t="shared" si="105"/>
        <v>0</v>
      </c>
      <c r="AI71" s="113" t="n">
        <f t="shared" si="105"/>
        <v>0</v>
      </c>
      <c r="AJ71" s="113" t="n">
        <f t="shared" si="105"/>
        <v>0</v>
      </c>
      <c r="AK71" s="113" t="n">
        <f t="shared" si="105"/>
        <v>0</v>
      </c>
      <c r="AL71" s="113" t="n">
        <f t="shared" si="105"/>
        <v>0</v>
      </c>
      <c r="AM71" s="113" t="n">
        <f t="shared" si="105"/>
        <v>0</v>
      </c>
      <c r="AN71" s="113" t="n">
        <f t="shared" si="105"/>
        <v>0</v>
      </c>
      <c r="AO71" s="113" t="n">
        <f t="shared" si="105"/>
        <v>0</v>
      </c>
      <c r="AP71" s="113" t="n">
        <f t="shared" si="105"/>
        <v>0</v>
      </c>
      <c r="AQ71" s="113" t="n">
        <f t="shared" si="105"/>
        <v>0</v>
      </c>
      <c r="AR71" s="113" t="n">
        <f t="shared" si="105"/>
        <v>0</v>
      </c>
      <c r="AS71" s="113" t="n">
        <f t="shared" si="105"/>
        <v>0</v>
      </c>
      <c r="AT71" s="113" t="n">
        <f t="shared" si="105"/>
        <v>0</v>
      </c>
      <c r="AU71" s="113" t="n">
        <f t="shared" si="105"/>
        <v>0</v>
      </c>
      <c r="AV71" s="97" t="n">
        <f t="shared" si="105"/>
        <v>0</v>
      </c>
      <c r="AW71" s="3"/>
    </row>
    <row r="72">
      <c r="A72" s="24"/>
      <c r="B72" s="59"/>
      <c r="M72" s="77" t="str">
        <f t="shared" ref="M72" si="106">M45</f>
        <v>Navy</v>
      </c>
      <c r="N72" s="78" t="str">
        <f t="shared" si="72"/>
        <v>Not Classified
as Commercial</v>
      </c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4" t="n">
        <f t="shared" ref="Y72:AV72" si="107">Y18/SUMIF($M$2:$M$25,$M72,Y$2:Y$25)</f>
        <v>0.94282439393790818</v>
      </c>
      <c r="Z72" s="74" t="n">
        <f t="shared" si="107"/>
        <v>0.93865848311925337</v>
      </c>
      <c r="AA72" s="74" t="n">
        <f t="shared" si="107"/>
        <v>0.89317849989248155</v>
      </c>
      <c r="AB72" s="74" t="n">
        <f t="shared" si="107"/>
        <v>0.88536171374140471</v>
      </c>
      <c r="AC72" s="74" t="n">
        <f t="shared" si="107"/>
        <v>0.87578781138446948</v>
      </c>
      <c r="AD72" s="74" t="n">
        <f t="shared" si="107"/>
        <v>0.90828096726871954</v>
      </c>
      <c r="AE72" s="74" t="n">
        <f t="shared" si="107"/>
        <v>0.90467661905677577</v>
      </c>
      <c r="AF72" s="74" t="n">
        <f t="shared" si="107"/>
        <v>0.88956122634090717</v>
      </c>
      <c r="AG72" s="74" t="n">
        <f t="shared" si="107"/>
        <v>0.90917380310677454</v>
      </c>
      <c r="AH72" s="74" t="n">
        <f t="shared" si="107"/>
        <v>0.90554456402337535</v>
      </c>
      <c r="AI72" s="74" t="n">
        <f t="shared" si="107"/>
        <v>0.91091237100802103</v>
      </c>
      <c r="AJ72" s="74" t="n">
        <f t="shared" si="107"/>
        <v>0.92210398534185523</v>
      </c>
      <c r="AK72" s="74" t="n">
        <f t="shared" si="107"/>
        <v>0.92955097192201641</v>
      </c>
      <c r="AL72" s="74" t="n">
        <f t="shared" si="107"/>
        <v>0.93338371457809488</v>
      </c>
      <c r="AM72" s="74" t="n">
        <f t="shared" si="107"/>
        <v>0.92857720962415924</v>
      </c>
      <c r="AN72" s="74" t="n">
        <f t="shared" si="107"/>
        <v>0.92406941510332219</v>
      </c>
      <c r="AO72" s="74" t="n">
        <f t="shared" si="107"/>
        <v>0.93120331524787292</v>
      </c>
      <c r="AP72" s="74" t="n">
        <f t="shared" si="107"/>
        <v>0.93981484635439549</v>
      </c>
      <c r="AQ72" s="74" t="n">
        <f t="shared" si="107"/>
        <v>0.9326837546199781</v>
      </c>
      <c r="AR72" s="74" t="n">
        <f t="shared" si="107"/>
        <v>0.93343966814598889</v>
      </c>
      <c r="AS72" s="74" t="n">
        <f t="shared" si="107"/>
        <v>0.94355924923150147</v>
      </c>
      <c r="AT72" s="74" t="n">
        <f t="shared" si="107"/>
        <v>0.92395239910369587</v>
      </c>
      <c r="AU72" s="74" t="n">
        <f t="shared" si="107"/>
        <v>0.93036267032027264</v>
      </c>
      <c r="AV72" s="114" t="n">
        <f t="shared" si="107"/>
        <v>0.93342071692484052</v>
      </c>
      <c r="AW72" s="3"/>
    </row>
    <row r="73">
      <c r="A73" s="24"/>
      <c r="B73" s="59"/>
      <c r="M73" s="80" t="str">
        <f t="shared" ref="M73" si="108">M46</f>
        <v>Navy</v>
      </c>
      <c r="N73" s="1" t="str">
        <f t="shared" si="72"/>
        <v>Non-development
or Commercial Similar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25" t="n">
        <f t="shared" ref="Y73:AV73" si="109">Y19/SUMIF($M$2:$M$25,$M73,Y$2:Y$25)</f>
        <v>0</v>
      </c>
      <c r="Z73" s="25" t="n">
        <f t="shared" si="109"/>
        <v>0</v>
      </c>
      <c r="AA73" s="25" t="n">
        <f t="shared" si="109"/>
        <v>1.0396743847379568E-3</v>
      </c>
      <c r="AB73" s="25" t="n">
        <f t="shared" si="109"/>
        <v>9.3853819437630971E-3</v>
      </c>
      <c r="AC73" s="25" t="n">
        <f t="shared" si="109"/>
        <v>4.7329290395615739E-3</v>
      </c>
      <c r="AD73" s="25" t="n">
        <f t="shared" si="109"/>
        <v>3.6167449088679018E-3</v>
      </c>
      <c r="AE73" s="25" t="n">
        <f t="shared" si="109"/>
        <v>1.2884434983161674E-3</v>
      </c>
      <c r="AF73" s="25" t="n">
        <f t="shared" si="109"/>
        <v>4.6425700632545975E-5</v>
      </c>
      <c r="AG73" s="25" t="n">
        <f t="shared" si="109"/>
        <v>1.2088955447084375E-4</v>
      </c>
      <c r="AH73" s="25" t="n">
        <f t="shared" si="109"/>
        <v>2.5163951821625419E-5</v>
      </c>
      <c r="AI73" s="25" t="n">
        <f t="shared" si="109"/>
        <v>4.6593870562760691E-4</v>
      </c>
      <c r="AJ73" s="25" t="n">
        <f t="shared" si="109"/>
        <v>3.8253135926634169E-3</v>
      </c>
      <c r="AK73" s="25" t="n">
        <f t="shared" si="109"/>
        <v>4.7363658429582054E-4</v>
      </c>
      <c r="AL73" s="25" t="n">
        <f t="shared" si="109"/>
        <v>4.045714837292646E-4</v>
      </c>
      <c r="AM73" s="25" t="n">
        <f t="shared" si="109"/>
        <v>4.6368956652340386E-4</v>
      </c>
      <c r="AN73" s="25" t="n">
        <f t="shared" si="109"/>
        <v>3.1375461647148136E-4</v>
      </c>
      <c r="AO73" s="25" t="n">
        <f t="shared" si="109"/>
        <v>3.247452708306031E-4</v>
      </c>
      <c r="AP73" s="25" t="n">
        <f t="shared" si="109"/>
        <v>1.2388599403991105E-4</v>
      </c>
      <c r="AQ73" s="25" t="n">
        <f t="shared" si="109"/>
        <v>2.4693046238162406E-4</v>
      </c>
      <c r="AR73" s="25" t="n">
        <f t="shared" si="109"/>
        <v>2.2837745827413201E-4</v>
      </c>
      <c r="AS73" s="25" t="n">
        <f t="shared" si="109"/>
        <v>8.3367840839710728E-5</v>
      </c>
      <c r="AT73" s="25" t="n">
        <f t="shared" si="109"/>
        <v>1.2200966298983262E-4</v>
      </c>
      <c r="AU73" s="25" t="n">
        <f t="shared" si="109"/>
        <v>7.4832849509920029E-7</v>
      </c>
      <c r="AV73" s="96" t="n">
        <f t="shared" si="109"/>
        <v>1.4026298284617538E-7</v>
      </c>
      <c r="AW73" s="3"/>
    </row>
    <row r="74">
      <c r="A74" s="24"/>
      <c r="B74" s="59"/>
      <c r="M74" s="80" t="str">
        <f t="shared" ref="M74" si="110">M47</f>
        <v>Navy</v>
      </c>
      <c r="N74" s="1" t="str">
        <f t="shared" si="72"/>
        <v>Any Commercial
Classification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25" t="n">
        <f t="shared" ref="Y74:AV74" si="111">Y20/SUMIF($M$2:$M$25,$M74,Y$2:Y$25)</f>
        <v>5.7175606062091835E-2</v>
      </c>
      <c r="Z74" s="25" t="n">
        <f t="shared" si="111"/>
        <v>6.1341516880746523E-2</v>
      </c>
      <c r="AA74" s="25" t="n">
        <f t="shared" si="111"/>
        <v>0.10529925611773161</v>
      </c>
      <c r="AB74" s="25" t="n">
        <f t="shared" si="111"/>
        <v>0.10505747828354386</v>
      </c>
      <c r="AC74" s="25" t="n">
        <f t="shared" si="111"/>
        <v>0.11947800081939679</v>
      </c>
      <c r="AD74" s="25" t="n">
        <f t="shared" si="111"/>
        <v>8.8092919268994513E-2</v>
      </c>
      <c r="AE74" s="25" t="n">
        <f t="shared" si="111"/>
        <v>9.4034746324626384E-2</v>
      </c>
      <c r="AF74" s="25" t="n">
        <f t="shared" si="111"/>
        <v>0.11039230133152131</v>
      </c>
      <c r="AG74" s="25" t="n">
        <f t="shared" si="111"/>
        <v>9.0700286246699444E-2</v>
      </c>
      <c r="AH74" s="25" t="n">
        <f t="shared" si="111"/>
        <v>9.4414023503329308E-2</v>
      </c>
      <c r="AI74" s="25" t="n">
        <f t="shared" si="111"/>
        <v>8.8711779253149547E-2</v>
      </c>
      <c r="AJ74" s="25" t="n">
        <f t="shared" si="111"/>
        <v>7.4066691742640592E-2</v>
      </c>
      <c r="AK74" s="25" t="n">
        <f t="shared" si="111"/>
        <v>6.9972031642478061E-2</v>
      </c>
      <c r="AL74" s="25" t="n">
        <f t="shared" si="111"/>
        <v>6.6210024643202053E-2</v>
      </c>
      <c r="AM74" s="25" t="n">
        <f t="shared" si="111"/>
        <v>7.0959100809317291E-2</v>
      </c>
      <c r="AN74" s="25" t="n">
        <f t="shared" si="111"/>
        <v>7.5599919858600415E-2</v>
      </c>
      <c r="AO74" s="25" t="n">
        <f t="shared" si="111"/>
        <v>6.8463718982474636E-2</v>
      </c>
      <c r="AP74" s="25" t="n">
        <f t="shared" si="111"/>
        <v>6.0034671369176146E-2</v>
      </c>
      <c r="AQ74" s="25" t="n">
        <f t="shared" si="111"/>
        <v>6.6684080527014897E-2</v>
      </c>
      <c r="AR74" s="25" t="n">
        <f t="shared" si="111"/>
        <v>6.6316603122795401E-2</v>
      </c>
      <c r="AS74" s="25" t="n">
        <f t="shared" si="111"/>
        <v>5.6343280433659673E-2</v>
      </c>
      <c r="AT74" s="25" t="n">
        <f t="shared" si="111"/>
        <v>7.5736348999175238E-2</v>
      </c>
      <c r="AU74" s="25" t="n">
        <f t="shared" si="111"/>
        <v>6.9633816384445754E-2</v>
      </c>
      <c r="AV74" s="96" t="n">
        <f t="shared" si="111"/>
        <v>6.65566889487577E-2</v>
      </c>
      <c r="AW74" s="3"/>
    </row>
    <row r="75">
      <c r="A75" s="24"/>
      <c r="B75" s="59"/>
      <c r="M75" s="81" t="str">
        <f t="shared" ref="M75" si="112">M48</f>
        <v>Navy</v>
      </c>
      <c r="N75" s="82" t="n">
        <f t="shared" si="72"/>
        <v>0</v>
      </c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113" t="n">
        <f t="shared" ref="Y75:AV75" si="113">Y21/SUMIF($M$2:$M$25,$M75,Y$2:Y$25)</f>
        <v>0</v>
      </c>
      <c r="Z75" s="113" t="n">
        <f t="shared" si="113"/>
        <v>0</v>
      </c>
      <c r="AA75" s="113" t="n">
        <f t="shared" si="113"/>
        <v>4.8256960504887517E-4</v>
      </c>
      <c r="AB75" s="113" t="n">
        <f t="shared" si="113"/>
        <v>1.9542603128831079E-4</v>
      </c>
      <c r="AC75" s="113" t="n">
        <f t="shared" si="113"/>
        <v>1.2587565721382126E-6</v>
      </c>
      <c r="AD75" s="113" t="n">
        <f t="shared" si="113"/>
        <v>9.3685534179980338E-6</v>
      </c>
      <c r="AE75" s="113" t="n">
        <f t="shared" si="113"/>
        <v>1.9112028155450508E-7</v>
      </c>
      <c r="AF75" s="113" t="n">
        <f t="shared" si="113"/>
        <v>4.6626939003097244E-8</v>
      </c>
      <c r="AG75" s="113" t="n">
        <f t="shared" si="113"/>
        <v>5.0210920551095601E-6</v>
      </c>
      <c r="AH75" s="113" t="n">
        <f t="shared" si="113"/>
        <v>1.6248521473713587E-5</v>
      </c>
      <c r="AI75" s="113" t="n">
        <f t="shared" si="113"/>
        <v>-9.0088966798117714E-5</v>
      </c>
      <c r="AJ75" s="113" t="n">
        <f t="shared" si="113"/>
        <v>4.0093228406995524E-6</v>
      </c>
      <c r="AK75" s="113" t="n">
        <f t="shared" si="113"/>
        <v>3.3598512097113143E-6</v>
      </c>
      <c r="AL75" s="113" t="n">
        <f t="shared" si="113"/>
        <v>1.6892949736740904E-6</v>
      </c>
      <c r="AM75" s="113" t="n">
        <f t="shared" si="113"/>
        <v>0</v>
      </c>
      <c r="AN75" s="113" t="n">
        <f t="shared" si="113"/>
        <v>1.6910421605868085E-5</v>
      </c>
      <c r="AO75" s="113" t="n">
        <f t="shared" si="113"/>
        <v>8.2204988217989242E-6</v>
      </c>
      <c r="AP75" s="113" t="n">
        <f t="shared" si="113"/>
        <v>2.6596282388372296E-5</v>
      </c>
      <c r="AQ75" s="113" t="n">
        <f t="shared" si="113"/>
        <v>3.8523439062522496E-4</v>
      </c>
      <c r="AR75" s="113" t="n">
        <f t="shared" si="113"/>
        <v>1.5351272941577643E-5</v>
      </c>
      <c r="AS75" s="113" t="n">
        <f t="shared" si="113"/>
        <v>1.4102493999227383E-5</v>
      </c>
      <c r="AT75" s="113" t="n">
        <f t="shared" si="113"/>
        <v>1.8924223413901376E-4</v>
      </c>
      <c r="AU75" s="113" t="n">
        <f t="shared" si="113"/>
        <v>2.76496678638142E-6</v>
      </c>
      <c r="AV75" s="97" t="n">
        <f t="shared" si="113"/>
        <v>2.2453863418831237E-5</v>
      </c>
      <c r="AW75" s="3"/>
    </row>
    <row r="76">
      <c r="A76" s="24"/>
      <c r="B76" s="59"/>
      <c r="M76" s="77" t="str">
        <f t="shared" ref="M76" si="114">M49</f>
        <v>Other DoD</v>
      </c>
      <c r="N76" s="78" t="str">
        <f t="shared" si="72"/>
        <v>Not Classified
as Commercial</v>
      </c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4" t="n">
        <f t="shared" ref="Y76:AV76" si="115">Y22/SUMIF($M$2:$M$25,$M76,Y$2:Y$25)</f>
        <v>0.86031885399974595</v>
      </c>
      <c r="Z76" s="74" t="n">
        <f t="shared" si="115"/>
        <v>0.83727295386276923</v>
      </c>
      <c r="AA76" s="74" t="n">
        <f t="shared" si="115"/>
        <v>0.72841846215117612</v>
      </c>
      <c r="AB76" s="74" t="n">
        <f t="shared" si="115"/>
        <v>0.73514850045965874</v>
      </c>
      <c r="AC76" s="74" t="n">
        <f t="shared" si="115"/>
        <v>0.68954074580896074</v>
      </c>
      <c r="AD76" s="74" t="n">
        <f t="shared" si="115"/>
        <v>0.75217774573983354</v>
      </c>
      <c r="AE76" s="74" t="n">
        <f t="shared" si="115"/>
        <v>0.72564220298144244</v>
      </c>
      <c r="AF76" s="74" t="n">
        <f t="shared" si="115"/>
        <v>0.72670651835352651</v>
      </c>
      <c r="AG76" s="74" t="n">
        <f t="shared" si="115"/>
        <v>0.76061018873303732</v>
      </c>
      <c r="AH76" s="74" t="n">
        <f t="shared" si="115"/>
        <v>0.76271954618157456</v>
      </c>
      <c r="AI76" s="74" t="n">
        <f t="shared" si="115"/>
        <v>0.72018861753007213</v>
      </c>
      <c r="AJ76" s="74" t="n">
        <f t="shared" si="115"/>
        <v>0.71359873884256586</v>
      </c>
      <c r="AK76" s="74" t="n">
        <f t="shared" si="115"/>
        <v>0.6961040402799491</v>
      </c>
      <c r="AL76" s="74" t="n">
        <f t="shared" si="115"/>
        <v>0.70975716180099135</v>
      </c>
      <c r="AM76" s="74" t="n">
        <f t="shared" si="115"/>
        <v>0.71521823233941184</v>
      </c>
      <c r="AN76" s="74" t="n">
        <f t="shared" si="115"/>
        <v>0.71099691960660782</v>
      </c>
      <c r="AO76" s="74" t="n">
        <f t="shared" si="115"/>
        <v>0.70766257621479678</v>
      </c>
      <c r="AP76" s="74" t="n">
        <f t="shared" si="115"/>
        <v>0.70003745382249094</v>
      </c>
      <c r="AQ76" s="74" t="n">
        <f t="shared" si="115"/>
        <v>0.6811918070919355</v>
      </c>
      <c r="AR76" s="74" t="n">
        <f t="shared" si="115"/>
        <v>0.67914604509685539</v>
      </c>
      <c r="AS76" s="74" t="n">
        <f t="shared" si="115"/>
        <v>0.67314534677824178</v>
      </c>
      <c r="AT76" s="74" t="n">
        <f t="shared" si="115"/>
        <v>0.66847123299479216</v>
      </c>
      <c r="AU76" s="74" t="n">
        <f t="shared" si="115"/>
        <v>0.6622740378331442</v>
      </c>
      <c r="AV76" s="114" t="n">
        <f t="shared" si="115"/>
        <v>0.64192150818955562</v>
      </c>
      <c r="AW76" s="3"/>
    </row>
    <row r="77">
      <c r="A77" s="24"/>
      <c r="B77" s="59"/>
      <c r="M77" s="80" t="str">
        <f t="shared" ref="M77" si="116">M50</f>
        <v>Other DoD</v>
      </c>
      <c r="N77" s="1" t="str">
        <f t="shared" si="72"/>
        <v>Non-development
or Commercial Similar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25" t="n">
        <f t="shared" ref="Y77:AV77" si="117">Y23/SUMIF($M$2:$M$25,$M77,Y$2:Y$25)</f>
        <v>9.0664446864385058E-7</v>
      </c>
      <c r="Z77" s="25" t="n">
        <f t="shared" si="117"/>
        <v>5.7686737535883869E-7</v>
      </c>
      <c r="AA77" s="25" t="n">
        <f t="shared" si="117"/>
        <v>1.5815898866895061E-3</v>
      </c>
      <c r="AB77" s="25" t="n">
        <f t="shared" si="117"/>
        <v>1.1886569173128116E-3</v>
      </c>
      <c r="AC77" s="25" t="n">
        <f t="shared" si="117"/>
        <v>6.987945537664483E-3</v>
      </c>
      <c r="AD77" s="25" t="n">
        <f t="shared" si="117"/>
        <v>5.7265497749780039E-4</v>
      </c>
      <c r="AE77" s="25" t="n">
        <f t="shared" si="117"/>
        <v>5.4141349948405072E-4</v>
      </c>
      <c r="AF77" s="25" t="n">
        <f t="shared" si="117"/>
        <v>9.1633223936826063E-4</v>
      </c>
      <c r="AG77" s="25" t="n">
        <f t="shared" si="117"/>
        <v>9.4029839063818272E-4</v>
      </c>
      <c r="AH77" s="25" t="n">
        <f t="shared" si="117"/>
        <v>4.059746500617885E-4</v>
      </c>
      <c r="AI77" s="25" t="n">
        <f t="shared" si="117"/>
        <v>4.8026482345927112E-3</v>
      </c>
      <c r="AJ77" s="25" t="n">
        <f t="shared" si="117"/>
        <v>5.498618937776859E-3</v>
      </c>
      <c r="AK77" s="25" t="n">
        <f t="shared" si="117"/>
        <v>4.6161777812089595E-3</v>
      </c>
      <c r="AL77" s="25" t="n">
        <f t="shared" si="117"/>
        <v>3.8381971895859982E-3</v>
      </c>
      <c r="AM77" s="25" t="n">
        <f t="shared" si="117"/>
        <v>4.203789285729018E-3</v>
      </c>
      <c r="AN77" s="25" t="n">
        <f t="shared" si="117"/>
        <v>1.2334717908626784E-4</v>
      </c>
      <c r="AO77" s="25" t="n">
        <f t="shared" si="117"/>
        <v>-2.1206130936701873E-5</v>
      </c>
      <c r="AP77" s="25" t="n">
        <f t="shared" si="117"/>
        <v>-2.1535735375831189E-5</v>
      </c>
      <c r="AQ77" s="25" t="n">
        <f t="shared" si="117"/>
        <v>-1.576151033550768E-4</v>
      </c>
      <c r="AR77" s="25" t="n">
        <f t="shared" si="117"/>
        <v>-2.8719057612620915E-6</v>
      </c>
      <c r="AS77" s="25" t="n">
        <f t="shared" si="117"/>
        <v>1.3502464870055554E-4</v>
      </c>
      <c r="AT77" s="25" t="n">
        <f t="shared" si="117"/>
        <v>1.0285369094759145E-4</v>
      </c>
      <c r="AU77" s="25" t="n">
        <f t="shared" si="117"/>
        <v>1.3494118834404226E-4</v>
      </c>
      <c r="AV77" s="96" t="n">
        <f t="shared" si="117"/>
        <v>5.0200967848358472E-5</v>
      </c>
      <c r="AW77" s="3"/>
    </row>
    <row r="78">
      <c r="A78" s="24"/>
      <c r="B78" s="59"/>
      <c r="M78" s="80" t="str">
        <f t="shared" ref="M78" si="118">M51</f>
        <v>Other DoD</v>
      </c>
      <c r="N78" s="1" t="str">
        <f t="shared" si="72"/>
        <v>Any Commercial
Classification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25" t="n">
        <f t="shared" ref="Y78:AV78" si="119">Y24/SUMIF($M$2:$M$25,$M78,Y$2:Y$25)</f>
        <v>0.13968023935578533</v>
      </c>
      <c r="Z78" s="25" t="n">
        <f t="shared" si="119"/>
        <v>0.1627264692698554</v>
      </c>
      <c r="AA78" s="25" t="n">
        <f t="shared" si="119"/>
        <v>0.26999994796213433</v>
      </c>
      <c r="AB78" s="25" t="n">
        <f t="shared" si="119"/>
        <v>0.26366284262302842</v>
      </c>
      <c r="AC78" s="25" t="n">
        <f t="shared" si="119"/>
        <v>0.30347130865337479</v>
      </c>
      <c r="AD78" s="25" t="n">
        <f t="shared" si="119"/>
        <v>0.24724959928266865</v>
      </c>
      <c r="AE78" s="25" t="n">
        <f t="shared" si="119"/>
        <v>0.27381638351907345</v>
      </c>
      <c r="AF78" s="25" t="n">
        <f t="shared" si="119"/>
        <v>0.27237714940710533</v>
      </c>
      <c r="AG78" s="25" t="n">
        <f t="shared" si="119"/>
        <v>0.23844951287632454</v>
      </c>
      <c r="AH78" s="25" t="n">
        <f t="shared" si="119"/>
        <v>0.23686574460021709</v>
      </c>
      <c r="AI78" s="25" t="n">
        <f t="shared" si="119"/>
        <v>0.27501486530797259</v>
      </c>
      <c r="AJ78" s="25" t="n">
        <f t="shared" si="119"/>
        <v>0.28090264221965722</v>
      </c>
      <c r="AK78" s="25" t="n">
        <f t="shared" si="119"/>
        <v>0.29927978193884192</v>
      </c>
      <c r="AL78" s="25" t="n">
        <f t="shared" si="119"/>
        <v>0.28640464100942259</v>
      </c>
      <c r="AM78" s="25" t="n">
        <f t="shared" si="119"/>
        <v>0.2805968500553192</v>
      </c>
      <c r="AN78" s="25" t="n">
        <f t="shared" si="119"/>
        <v>0.28887973321430604</v>
      </c>
      <c r="AO78" s="25" t="n">
        <f t="shared" si="119"/>
        <v>0.29235862991613987</v>
      </c>
      <c r="AP78" s="25" t="n">
        <f t="shared" si="119"/>
        <v>0.29998408191288495</v>
      </c>
      <c r="AQ78" s="25" t="n">
        <f t="shared" si="119"/>
        <v>0.31891643331770919</v>
      </c>
      <c r="AR78" s="25" t="n">
        <f t="shared" si="119"/>
        <v>0.32084131557047429</v>
      </c>
      <c r="AS78" s="25" t="n">
        <f t="shared" si="119"/>
        <v>0.32670715323653282</v>
      </c>
      <c r="AT78" s="25" t="n">
        <f t="shared" si="119"/>
        <v>0.33140937285897082</v>
      </c>
      <c r="AU78" s="25" t="n">
        <f t="shared" si="119"/>
        <v>0.33759102097851179</v>
      </c>
      <c r="AV78" s="96" t="n">
        <f t="shared" si="119"/>
        <v>0.35802829084259608</v>
      </c>
      <c r="AW78" s="3"/>
    </row>
    <row r="79">
      <c r="A79" s="24"/>
      <c r="B79" s="59"/>
      <c r="M79" s="81" t="str">
        <f t="shared" ref="M79" si="120">M52</f>
        <v>Other DoD</v>
      </c>
      <c r="N79" s="82" t="n">
        <f t="shared" si="72"/>
        <v>0</v>
      </c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113" t="n">
        <f t="shared" ref="Y79:AV79" si="121">Y25/SUMIF($M$2:$M$25,$M79,Y$2:Y$25)</f>
        <v>0</v>
      </c>
      <c r="Z79" s="113" t="n">
        <f t="shared" si="121"/>
        <v>0</v>
      </c>
      <c r="AA79" s="113" t="n">
        <f t="shared" si="121"/>
        <v>0</v>
      </c>
      <c r="AB79" s="113" t="n">
        <f t="shared" si="121"/>
        <v>0</v>
      </c>
      <c r="AC79" s="113" t="n">
        <f t="shared" si="121"/>
        <v>0</v>
      </c>
      <c r="AD79" s="113" t="n">
        <f t="shared" si="121"/>
        <v>0</v>
      </c>
      <c r="AE79" s="113" t="n">
        <f t="shared" si="121"/>
        <v>0</v>
      </c>
      <c r="AF79" s="113" t="n">
        <f t="shared" si="121"/>
        <v>0</v>
      </c>
      <c r="AG79" s="113" t="n">
        <f t="shared" si="121"/>
        <v>0</v>
      </c>
      <c r="AH79" s="113" t="n">
        <f t="shared" si="121"/>
        <v>8.7345681466538701E-6</v>
      </c>
      <c r="AI79" s="113" t="n">
        <f t="shared" si="121"/>
        <v>-6.1310726375406503E-6</v>
      </c>
      <c r="AJ79" s="113" t="n">
        <f t="shared" si="121"/>
        <v>0</v>
      </c>
      <c r="AK79" s="113" t="n">
        <f t="shared" si="121"/>
        <v>0</v>
      </c>
      <c r="AL79" s="113" t="n">
        <f t="shared" si="121"/>
        <v>0</v>
      </c>
      <c r="AM79" s="113" t="n">
        <f t="shared" si="121"/>
        <v>-1.8871680460052582E-5</v>
      </c>
      <c r="AN79" s="113" t="n">
        <f t="shared" si="121"/>
        <v>0</v>
      </c>
      <c r="AO79" s="113" t="n">
        <f t="shared" si="121"/>
        <v>0</v>
      </c>
      <c r="AP79" s="113" t="n">
        <f t="shared" si="121"/>
        <v>0</v>
      </c>
      <c r="AQ79" s="113" t="n">
        <f t="shared" si="121"/>
        <v>4.9374693710469655E-5</v>
      </c>
      <c r="AR79" s="113" t="n">
        <f t="shared" si="121"/>
        <v>1.5511238431599762E-5</v>
      </c>
      <c r="AS79" s="113" t="n">
        <f t="shared" si="121"/>
        <v>1.2475336524859332E-5</v>
      </c>
      <c r="AT79" s="113" t="n">
        <f t="shared" si="121"/>
        <v>1.6540455289492045E-5</v>
      </c>
      <c r="AU79" s="113" t="n">
        <f t="shared" si="121"/>
        <v>0</v>
      </c>
      <c r="AV79" s="97" t="n">
        <f t="shared" si="121"/>
        <v>0</v>
      </c>
      <c r="AW79" s="3"/>
    </row>
    <row r="80">
      <c r="A80" s="24"/>
      <c r="B80" s="59"/>
      <c r="M80" s="1" t="s">
        <v>48</v>
      </c>
      <c r="N80" s="1" t="str">
        <f t="shared" si="72"/>
        <v>NA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 t="b">
        <f>SUM(Y56:Y79)=6</f>
        <v>1</v>
      </c>
      <c r="Z80" s="3" t="b">
        <f t="shared" ref="Z80:AV80" si="122">SUM(Z56:Z79)=6</f>
        <v>1</v>
      </c>
      <c r="AA80" s="3" t="b">
        <f t="shared" si="122"/>
        <v>1</v>
      </c>
      <c r="AB80" s="3" t="b">
        <f t="shared" si="122"/>
        <v>1</v>
      </c>
      <c r="AC80" s="3" t="b">
        <f t="shared" si="122"/>
        <v>1</v>
      </c>
      <c r="AD80" s="3" t="b">
        <f t="shared" si="122"/>
        <v>1</v>
      </c>
      <c r="AE80" s="3" t="b">
        <f t="shared" si="122"/>
        <v>1</v>
      </c>
      <c r="AF80" s="3" t="b">
        <f t="shared" si="122"/>
        <v>1</v>
      </c>
      <c r="AG80" s="3" t="b">
        <f t="shared" si="122"/>
        <v>1</v>
      </c>
      <c r="AH80" s="3" t="b">
        <f t="shared" si="122"/>
        <v>1</v>
      </c>
      <c r="AI80" s="3" t="b">
        <f t="shared" si="122"/>
        <v>1</v>
      </c>
      <c r="AJ80" s="3" t="b">
        <f t="shared" si="122"/>
        <v>1</v>
      </c>
      <c r="AK80" s="3" t="b">
        <f t="shared" si="122"/>
        <v>1</v>
      </c>
      <c r="AL80" s="3" t="b">
        <f t="shared" si="122"/>
        <v>1</v>
      </c>
      <c r="AM80" s="3" t="b">
        <f t="shared" si="122"/>
        <v>1</v>
      </c>
      <c r="AN80" s="3" t="b">
        <f t="shared" si="122"/>
        <v>1</v>
      </c>
      <c r="AO80" s="3" t="b">
        <f t="shared" si="122"/>
        <v>1</v>
      </c>
      <c r="AP80" s="3" t="b">
        <f t="shared" si="122"/>
        <v>1</v>
      </c>
      <c r="AQ80" s="3" t="b">
        <f t="shared" si="122"/>
        <v>1</v>
      </c>
      <c r="AR80" s="3" t="b">
        <f t="shared" si="122"/>
        <v>1</v>
      </c>
      <c r="AS80" s="3" t="b">
        <f t="shared" si="122"/>
        <v>1</v>
      </c>
      <c r="AT80" s="3" t="b">
        <f t="shared" si="122"/>
        <v>1</v>
      </c>
      <c r="AU80" s="3" t="b">
        <f t="shared" si="122"/>
        <v>1</v>
      </c>
      <c r="AV80" s="3" t="b">
        <f t="shared" si="122"/>
        <v>1</v>
      </c>
      <c r="AW80" s="3"/>
    </row>
    <row r="81">
      <c r="A81" s="24"/>
      <c r="B81" s="59"/>
      <c r="M81" s="1"/>
      <c r="N81" s="1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</row>
    <row r="82">
      <c r="A82" s="24"/>
      <c r="B82" s="59"/>
      <c r="M82" s="1"/>
      <c r="N82" s="1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</row>
    <row r="83">
      <c r="A83" s="24"/>
      <c r="B83" s="59"/>
      <c r="M83" s="1"/>
      <c r="N83" s="1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</row>
    <row r="84">
      <c r="A84" s="24"/>
      <c r="B84" s="59"/>
      <c r="M84" s="1"/>
      <c r="N84" s="1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</row>
    <row r="85">
      <c r="A85" s="24"/>
      <c r="B85" s="59"/>
      <c r="M85" s="1"/>
      <c r="N85" s="1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</row>
    <row r="86">
      <c r="A86" s="24"/>
      <c r="B86" s="59"/>
      <c r="M86" s="1"/>
      <c r="N86" s="1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</row>
    <row r="87">
      <c r="A87" s="24"/>
      <c r="B87" s="59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</row>
    <row r="88">
      <c r="A88" s="24"/>
      <c r="B88" s="59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</row>
    <row r="89">
      <c r="A89" s="24"/>
      <c r="B89" s="59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</row>
    <row r="90">
      <c r="A90" s="24"/>
      <c r="B90" s="59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</row>
    <row r="91">
      <c r="A91" s="24"/>
      <c r="B91" s="59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</row>
    <row r="92">
      <c r="A92" s="24"/>
      <c r="B92" s="59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</row>
    <row r="93">
      <c r="A93" s="24"/>
      <c r="B93" s="59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</row>
    <row r="94">
      <c r="A94" s="24"/>
      <c r="B94" s="59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</row>
    <row r="95">
      <c r="A95" s="24"/>
      <c r="B95" s="59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</row>
    <row r="96">
      <c r="A96" s="24"/>
      <c r="B96" s="59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</row>
    <row r="97">
      <c r="A97" s="24"/>
      <c r="B97" s="59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</row>
    <row r="98">
      <c r="A98" s="24"/>
      <c r="B98" s="59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</row>
    <row r="99">
      <c r="A99" s="24"/>
      <c r="B99" s="59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</row>
    <row r="100">
      <c r="A100" s="24"/>
      <c r="B100" s="59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</row>
    <row r="101">
      <c r="A101" s="24"/>
      <c r="B101" s="59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</row>
    <row r="102">
      <c r="A102" s="24"/>
      <c r="B102" s="59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</row>
    <row r="103">
      <c r="A103" s="24"/>
      <c r="B103" s="59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</row>
    <row r="104">
      <c r="A104" s="24"/>
      <c r="B104" s="59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</row>
    <row r="105">
      <c r="A105" s="24"/>
      <c r="B105" s="59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</row>
    <row r="106">
      <c r="A106" s="24"/>
      <c r="B106" s="59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</row>
    <row r="107">
      <c r="A107" s="24"/>
      <c r="B107" s="59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</row>
    <row r="108">
      <c r="A108" s="24"/>
      <c r="B108" s="59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</row>
    <row r="109">
      <c r="A109" s="24"/>
      <c r="B109" s="59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</row>
    <row r="110">
      <c r="A110" s="24"/>
      <c r="B110" s="59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</row>
    <row r="111">
      <c r="A111" s="24"/>
      <c r="B111" s="59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</row>
    <row r="112">
      <c r="A112" s="24"/>
      <c r="B112" s="59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</row>
    <row r="113">
      <c r="A113" s="24"/>
      <c r="B113" s="59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</row>
    <row r="114">
      <c r="A114" s="24"/>
      <c r="B114" s="59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</row>
    <row r="116">
      <c r="C116" s="20" t="n">
        <v>1000000000</v>
      </c>
    </row>
    <row r="117" ht="45" customHeight="1">
      <c r="A117" s="31" t="str">
        <f t="shared" ref="A117:B126" si="123">M117</f>
        <v>SubCustomer.platform</v>
      </c>
      <c r="B117" s="31" t="str">
        <f t="shared" si="123"/>
        <v>AnyCommercialText</v>
      </c>
      <c r="C117" s="22" t="n">
        <f>AN117</f>
        <v>2015</v>
      </c>
      <c r="D117" s="12" t="n">
        <f t="shared" ref="D117:F126" si="124">AT117</f>
        <v>2021</v>
      </c>
      <c r="E117" s="12" t="n">
        <f t="shared" si="124"/>
        <v>2022</v>
      </c>
      <c r="F117" s="12" t="n">
        <f>AV117</f>
        <v>2023</v>
      </c>
      <c r="G117" s="12" t="str">
        <f>D117&amp;"-"&amp;D117</f>
        <v>2021-2021</v>
      </c>
      <c r="H117" s="12" t="str">
        <f>C117&amp;"-"&amp;D117</f>
        <v>2015-2021</v>
      </c>
      <c r="I117" s="12" t="str">
        <f>F117&amp;"/"&amp;E117</f>
        <v>2023/2022</v>
      </c>
      <c r="J117" s="12" t="str">
        <f>"Share "&amp;AU117</f>
        <v>Share 2022</v>
      </c>
      <c r="K117" s="12" t="str">
        <f>"Share "&amp;AV117</f>
        <v>Share 2023</v>
      </c>
      <c r="L117" s="21"/>
      <c r="M117" s="44" t="str">
        <f t="shared" ref="M117:N125" si="125">M1</f>
        <v>SubCustomer.platform</v>
      </c>
      <c r="N117" s="44" t="str">
        <f t="shared" si="125"/>
        <v>AnyCommercialText</v>
      </c>
      <c r="O117" s="21" t="n">
        <f>O1+0</f>
        <v>1990</v>
      </c>
      <c r="P117" s="21" t="n">
        <f t="shared" ref="P117:AV117" si="126">P1+0</f>
        <v>1991</v>
      </c>
      <c r="Q117" s="21" t="n">
        <f t="shared" si="126"/>
        <v>1992</v>
      </c>
      <c r="R117" s="21" t="n">
        <f t="shared" si="126"/>
        <v>1993</v>
      </c>
      <c r="S117" s="21" t="n">
        <f t="shared" si="126"/>
        <v>1994</v>
      </c>
      <c r="T117" s="21" t="n">
        <f t="shared" si="126"/>
        <v>1995</v>
      </c>
      <c r="U117" s="21" t="n">
        <f t="shared" si="126"/>
        <v>1996</v>
      </c>
      <c r="V117" s="21" t="n">
        <f t="shared" si="126"/>
        <v>1997</v>
      </c>
      <c r="W117" s="21" t="n">
        <f t="shared" si="126"/>
        <v>1998</v>
      </c>
      <c r="X117" s="21" t="n">
        <f t="shared" si="126"/>
        <v>1999</v>
      </c>
      <c r="Y117" s="22" t="n">
        <f t="shared" si="126"/>
        <v>2000</v>
      </c>
      <c r="Z117" s="22" t="n">
        <f t="shared" si="126"/>
        <v>2001</v>
      </c>
      <c r="AA117" s="22" t="n">
        <f t="shared" si="126"/>
        <v>2002</v>
      </c>
      <c r="AB117" s="22" t="n">
        <f t="shared" si="126"/>
        <v>2003</v>
      </c>
      <c r="AC117" s="22" t="n">
        <f t="shared" si="126"/>
        <v>2004</v>
      </c>
      <c r="AD117" s="22" t="n">
        <f t="shared" si="126"/>
        <v>2005</v>
      </c>
      <c r="AE117" s="22" t="n">
        <f t="shared" si="126"/>
        <v>2006</v>
      </c>
      <c r="AF117" s="22" t="n">
        <f t="shared" si="126"/>
        <v>2007</v>
      </c>
      <c r="AG117" s="22" t="n">
        <f t="shared" si="126"/>
        <v>2008</v>
      </c>
      <c r="AH117" s="22" t="n">
        <f t="shared" si="126"/>
        <v>2009</v>
      </c>
      <c r="AI117" s="22" t="n">
        <f t="shared" si="126"/>
        <v>2010</v>
      </c>
      <c r="AJ117" s="22" t="n">
        <f t="shared" si="126"/>
        <v>2011</v>
      </c>
      <c r="AK117" s="22" t="n">
        <f t="shared" si="126"/>
        <v>2012</v>
      </c>
      <c r="AL117" s="22" t="n">
        <f t="shared" si="126"/>
        <v>2013</v>
      </c>
      <c r="AM117" s="22" t="n">
        <f t="shared" si="126"/>
        <v>2014</v>
      </c>
      <c r="AN117" s="22" t="n">
        <f t="shared" si="126"/>
        <v>2015</v>
      </c>
      <c r="AO117" s="22" t="n">
        <f t="shared" si="126"/>
        <v>2016</v>
      </c>
      <c r="AP117" s="22" t="n">
        <f t="shared" si="126"/>
        <v>2017</v>
      </c>
      <c r="AQ117" s="22" t="n">
        <f t="shared" si="126"/>
        <v>2018</v>
      </c>
      <c r="AR117" s="22" t="n">
        <f t="shared" si="126"/>
        <v>2019</v>
      </c>
      <c r="AS117" s="22" t="n">
        <f t="shared" si="126"/>
        <v>2020</v>
      </c>
      <c r="AT117" s="22" t="n">
        <f t="shared" si="126"/>
        <v>2021</v>
      </c>
      <c r="AU117" s="22" t="n">
        <f t="shared" si="126"/>
        <v>2022</v>
      </c>
      <c r="AV117" s="22" t="n">
        <f t="shared" si="126"/>
        <v>2023</v>
      </c>
    </row>
    <row r="118">
      <c r="A118" s="10" t="str">
        <f t="shared" si="123"/>
        <v>Air Force</v>
      </c>
      <c r="B118" s="10" t="str">
        <f t="shared" si="123"/>
        <v>Not Classified
as Commercial</v>
      </c>
      <c r="C118" s="14" t="n">
        <f>AN118</f>
        <v>56.603286171968179</v>
      </c>
      <c r="D118" s="14" t="n">
        <f t="shared" si="124"/>
        <v>71.80787205363599</v>
      </c>
      <c r="E118" s="14" t="n">
        <f t="shared" si="124"/>
        <v>66.299174514948703</v>
      </c>
      <c r="F118" s="14" t="n">
        <f>AV118</f>
        <v>75.514286193185782</v>
      </c>
      <c r="G118" s="26" t="n">
        <f>(E118/D118)-1</f>
        <v>-7.6714396084215264E-2</v>
      </c>
      <c r="H118" s="25" t="n">
        <f>(E118/C118)-1</f>
        <v>0.1712955024117</v>
      </c>
      <c r="I118" s="25" t="n">
        <f>F118/E118</f>
        <v>1.1389928569345809</v>
      </c>
      <c r="J118" s="16" t="n">
        <f>AU130</f>
        <v>3.7440972383266744</v>
      </c>
      <c r="K118" s="16" t="n">
        <f t="shared" ref="K118:K126" si="127">AV130</f>
        <v>4.1663535795001749</v>
      </c>
      <c r="L118" s="16"/>
      <c r="M118" s="1" t="str">
        <f t="shared" si="125"/>
        <v>Air Force</v>
      </c>
      <c r="N118" s="1" t="str">
        <f t="shared" si="125"/>
        <v>Not Classified
as Commercial</v>
      </c>
      <c r="O118" s="9" t="str">
        <f t="shared" ref="O118:AV118" si="128">IF(O2="","",O2/VLOOKUP(O$117,deflator,2,FALSE)/$C$116)</f>
      </c>
      <c r="P118" s="9" t="str">
        <f t="shared" si="128"/>
      </c>
      <c r="Q118" s="9" t="str">
        <f t="shared" si="128"/>
      </c>
      <c r="R118" s="9" t="str">
        <f t="shared" si="128"/>
      </c>
      <c r="S118" s="9" t="str">
        <f t="shared" si="128"/>
      </c>
      <c r="T118" s="9" t="str">
        <f t="shared" si="128"/>
      </c>
      <c r="U118" s="9" t="str">
        <f t="shared" si="128"/>
      </c>
      <c r="V118" s="9" t="str">
        <f t="shared" si="128"/>
      </c>
      <c r="W118" s="9" t="str">
        <f t="shared" si="128"/>
      </c>
      <c r="X118" s="9" t="str">
        <f t="shared" si="128"/>
      </c>
      <c r="Y118" s="9" t="n">
        <f t="shared" si="128"/>
        <v>55.204973225171834</v>
      </c>
      <c r="Z118" s="9" t="n">
        <f t="shared" si="128"/>
        <v>56.138670919172171</v>
      </c>
      <c r="AA118" s="9" t="n">
        <f t="shared" si="128"/>
        <v>61.206116807419441</v>
      </c>
      <c r="AB118" s="9" t="n">
        <f t="shared" si="128"/>
        <v>69.608294502268478</v>
      </c>
      <c r="AC118" s="9" t="n">
        <f t="shared" si="128"/>
        <v>64.437697695116711</v>
      </c>
      <c r="AD118" s="9" t="n">
        <f t="shared" si="128"/>
        <v>66.257917482388947</v>
      </c>
      <c r="AE118" s="9" t="n">
        <f t="shared" si="128"/>
        <v>76.236538017459409</v>
      </c>
      <c r="AF118" s="9" t="n">
        <f t="shared" si="128"/>
        <v>81.862275366194751</v>
      </c>
      <c r="AG118" s="9" t="n">
        <f t="shared" si="128"/>
        <v>72.748750890597506</v>
      </c>
      <c r="AH118" s="9" t="n">
        <f t="shared" si="128"/>
        <v>76.926059929020937</v>
      </c>
      <c r="AI118" s="9" t="n">
        <f t="shared" si="128"/>
        <v>73.195737198896765</v>
      </c>
      <c r="AJ118" s="9" t="n">
        <f t="shared" si="128"/>
        <v>73.090705502389767</v>
      </c>
      <c r="AK118" s="9" t="n">
        <f t="shared" si="128"/>
        <v>80.969004518858767</v>
      </c>
      <c r="AL118" s="9" t="n">
        <f t="shared" si="128"/>
        <v>60.538673044213333</v>
      </c>
      <c r="AM118" s="9" t="n">
        <f t="shared" si="128"/>
        <v>60.408221049005384</v>
      </c>
      <c r="AN118" s="9" t="n">
        <f t="shared" si="128"/>
        <v>56.603286171968179</v>
      </c>
      <c r="AO118" s="9" t="n">
        <f t="shared" si="128"/>
        <v>69.366246371457308</v>
      </c>
      <c r="AP118" s="9" t="n">
        <f t="shared" si="128"/>
        <v>63.232220378082829</v>
      </c>
      <c r="AQ118" s="9" t="n">
        <f t="shared" si="128"/>
        <v>72.690347931496916</v>
      </c>
      <c r="AR118" s="9" t="n">
        <f t="shared" si="128"/>
        <v>75.198596930616404</v>
      </c>
      <c r="AS118" s="9" t="n">
        <f t="shared" si="128"/>
        <v>74.406357168691031</v>
      </c>
      <c r="AT118" s="9" t="n">
        <f t="shared" si="128"/>
        <v>71.80787205363599</v>
      </c>
      <c r="AU118" s="9" t="n">
        <f t="shared" si="128"/>
        <v>66.299174514948703</v>
      </c>
      <c r="AV118" s="9" t="n">
        <f t="shared" si="128"/>
        <v>75.514286193185782</v>
      </c>
    </row>
    <row r="119">
      <c r="A119" s="10" t="str">
        <f t="shared" si="123"/>
        <v>Air Force</v>
      </c>
      <c r="B119" s="10" t="str">
        <f t="shared" si="123"/>
        <v>Non-development
or Commercial Similar</v>
      </c>
      <c r="C119" s="14" t="n">
        <f t="shared" ref="C119:C126" si="129">AN119</f>
        <v>2.1706586143321528E-2</v>
      </c>
      <c r="D119" s="14" t="n">
        <f t="shared" si="124"/>
        <v>2.6302257158970267E-2</v>
      </c>
      <c r="E119" s="14" t="n">
        <f t="shared" si="124"/>
        <v>3.659483442E-2</v>
      </c>
      <c r="F119" s="14" t="n">
        <f t="shared" si="124"/>
        <v>3.2498292013784451E-2</v>
      </c>
      <c r="G119" s="26" t="n">
        <f t="shared" ref="G119:G126" si="130">(E119/D119)-1</f>
        <v>0.39131916317377713</v>
      </c>
      <c r="H119" s="25" t="n">
        <f t="shared" ref="H119:H126" si="131">(E119/C119)-1</f>
        <v>0.68588621805272432</v>
      </c>
      <c r="I119" s="25" t="n">
        <f t="shared" ref="I119:I126" si="132">F119/E119</f>
        <v>0.88805681263100111</v>
      </c>
      <c r="J119" s="16" t="n">
        <f t="shared" ref="J119:J126" si="133">AU131</f>
        <v>2.0666112284407215E-3</v>
      </c>
      <c r="K119" s="16" t="n">
        <f t="shared" si="127"/>
        <v>1.7930299296332474E-3</v>
      </c>
      <c r="L119" s="16"/>
      <c r="M119" s="1" t="str">
        <f t="shared" si="125"/>
        <v>Air Force</v>
      </c>
      <c r="N119" s="1" t="str">
        <f t="shared" si="125"/>
        <v>Non-development
or Commercial Similar</v>
      </c>
      <c r="O119" s="9" t="str">
        <f t="shared" ref="O119:AV119" si="134">IF(O3="","",O3/VLOOKUP(O$117,deflator,2,FALSE)/$C$116)</f>
      </c>
      <c r="P119" s="9" t="str">
        <f t="shared" si="134"/>
      </c>
      <c r="Q119" s="9" t="str">
        <f t="shared" si="134"/>
      </c>
      <c r="R119" s="9" t="str">
        <f t="shared" si="134"/>
      </c>
      <c r="S119" s="9" t="str">
        <f t="shared" si="134"/>
      </c>
      <c r="T119" s="9" t="str">
        <f t="shared" si="134"/>
      </c>
      <c r="U119" s="9" t="str">
        <f t="shared" si="134"/>
      </c>
      <c r="V119" s="9" t="str">
        <f t="shared" si="134"/>
      </c>
      <c r="W119" s="9" t="str">
        <f t="shared" si="134"/>
      </c>
      <c r="X119" s="9" t="str">
        <f t="shared" si="134"/>
      </c>
      <c r="Y119" s="9" t="n">
        <f t="shared" si="134"/>
        <v>0</v>
      </c>
      <c r="Z119" s="9" t="n">
        <f t="shared" si="134"/>
        <v>0</v>
      </c>
      <c r="AA119" s="9" t="n">
        <f t="shared" si="134"/>
        <v>0.14980470980902158</v>
      </c>
      <c r="AB119" s="9" t="n">
        <f t="shared" si="134"/>
        <v>0.23245544732524254</v>
      </c>
      <c r="AC119" s="9" t="n">
        <f t="shared" si="134"/>
        <v>0.58800238337325361</v>
      </c>
      <c r="AD119" s="9" t="n">
        <f t="shared" si="134"/>
        <v>0.1922563928289438</v>
      </c>
      <c r="AE119" s="9" t="n">
        <f t="shared" si="134"/>
        <v>3.8422709623658811E-2</v>
      </c>
      <c r="AF119" s="9" t="n">
        <f t="shared" si="134"/>
        <v>3.821757109413939E-2</v>
      </c>
      <c r="AG119" s="9" t="n">
        <f t="shared" si="134"/>
        <v>6.1767895047365316E-2</v>
      </c>
      <c r="AH119" s="9" t="n">
        <f t="shared" si="134"/>
        <v>5.0076723794745884E-2</v>
      </c>
      <c r="AI119" s="9" t="n">
        <f t="shared" si="134"/>
        <v>6.1468427498001001E-2</v>
      </c>
      <c r="AJ119" s="9" t="n">
        <f t="shared" si="134"/>
        <v>0.29141367284564013</v>
      </c>
      <c r="AK119" s="9" t="n">
        <f t="shared" si="134"/>
        <v>0.29682810783591412</v>
      </c>
      <c r="AL119" s="9" t="n">
        <f t="shared" si="134"/>
        <v>0.1018880556339868</v>
      </c>
      <c r="AM119" s="9" t="n">
        <f t="shared" si="134"/>
        <v>3.0255037233364E-2</v>
      </c>
      <c r="AN119" s="9" t="n">
        <f t="shared" si="134"/>
        <v>2.1706586143321528E-2</v>
      </c>
      <c r="AO119" s="9" t="n">
        <f t="shared" si="134"/>
        <v>1.2525929586091762E-2</v>
      </c>
      <c r="AP119" s="9" t="n">
        <f t="shared" si="134"/>
        <v>1.0690318981473204E-3</v>
      </c>
      <c r="AQ119" s="9" t="n">
        <f t="shared" si="134"/>
        <v>5.066862644258521E-4</v>
      </c>
      <c r="AR119" s="9" t="n">
        <f t="shared" si="134"/>
        <v>4.0259173885424162E-5</v>
      </c>
      <c r="AS119" s="9" t="n">
        <f t="shared" si="134"/>
        <v>3.5218394132460413E-3</v>
      </c>
      <c r="AT119" s="9" t="n">
        <f t="shared" si="134"/>
        <v>2.6302257158970267E-2</v>
      </c>
      <c r="AU119" s="9" t="n">
        <f t="shared" si="134"/>
        <v>3.659483442E-2</v>
      </c>
      <c r="AV119" s="9" t="n">
        <f t="shared" si="134"/>
        <v>3.2498292013784451E-2</v>
      </c>
    </row>
    <row r="120">
      <c r="A120" s="10" t="str">
        <f t="shared" si="123"/>
        <v>Air Force</v>
      </c>
      <c r="B120" s="10" t="str">
        <f t="shared" si="123"/>
        <v>Any Commercial
Classification</v>
      </c>
      <c r="C120" s="14" t="n">
        <f t="shared" si="129"/>
        <v>6.8987771363500956</v>
      </c>
      <c r="D120" s="14" t="n">
        <f t="shared" si="124"/>
        <v>12.711728529460652</v>
      </c>
      <c r="E120" s="14" t="n">
        <f t="shared" si="124"/>
        <v>12.5357162355221</v>
      </c>
      <c r="F120" s="14" t="n">
        <f t="shared" si="124"/>
        <v>12.821608103697463</v>
      </c>
      <c r="G120" s="26" t="n">
        <f t="shared" si="130"/>
        <v>-1.3846448461405259E-2</v>
      </c>
      <c r="H120" s="25" t="n">
        <f t="shared" si="131"/>
        <v>0.81709250607192607</v>
      </c>
      <c r="I120" s="25" t="n">
        <f t="shared" si="132"/>
        <v>1.0228061853669947</v>
      </c>
      <c r="J120" s="16" t="n">
        <f t="shared" si="133"/>
        <v>0.70792646939039294</v>
      </c>
      <c r="K120" s="16" t="n">
        <f t="shared" si="127"/>
        <v>0.70740724054687287</v>
      </c>
      <c r="L120" s="16"/>
      <c r="M120" s="1" t="str">
        <f t="shared" si="125"/>
        <v>Air Force</v>
      </c>
      <c r="N120" s="1" t="str">
        <f t="shared" si="125"/>
        <v>Any Commercial
Classification</v>
      </c>
      <c r="O120" s="9" t="str">
        <f t="shared" ref="O120:AV120" si="135">IF(O4="","",O4/VLOOKUP(O$117,deflator,2,FALSE)/$C$116)</f>
      </c>
      <c r="P120" s="9" t="str">
        <f t="shared" si="135"/>
      </c>
      <c r="Q120" s="9" t="str">
        <f t="shared" si="135"/>
      </c>
      <c r="R120" s="9" t="str">
        <f t="shared" si="135"/>
      </c>
      <c r="S120" s="9" t="str">
        <f t="shared" si="135"/>
      </c>
      <c r="T120" s="9" t="str">
        <f t="shared" si="135"/>
      </c>
      <c r="U120" s="9" t="str">
        <f t="shared" si="135"/>
      </c>
      <c r="V120" s="9" t="str">
        <f t="shared" si="135"/>
      </c>
      <c r="W120" s="9" t="str">
        <f t="shared" si="135"/>
      </c>
      <c r="X120" s="9" t="str">
        <f t="shared" si="135"/>
      </c>
      <c r="Y120" s="9" t="n">
        <f t="shared" si="135"/>
        <v>6.1263661098217845</v>
      </c>
      <c r="Z120" s="9" t="n">
        <f t="shared" si="135"/>
        <v>7.9590312705364656</v>
      </c>
      <c r="AA120" s="9" t="n">
        <f t="shared" si="135"/>
        <v>12.259505772117013</v>
      </c>
      <c r="AB120" s="9" t="n">
        <f t="shared" si="135"/>
        <v>14.819342188370552</v>
      </c>
      <c r="AC120" s="9" t="n">
        <f t="shared" si="135"/>
        <v>16.869996804156763</v>
      </c>
      <c r="AD120" s="9" t="n">
        <f t="shared" si="135"/>
        <v>13.788092036540352</v>
      </c>
      <c r="AE120" s="9" t="n">
        <f t="shared" si="135"/>
        <v>12.002491608090796</v>
      </c>
      <c r="AF120" s="9" t="n">
        <f t="shared" si="135"/>
        <v>13.189499227092039</v>
      </c>
      <c r="AG120" s="9" t="n">
        <f t="shared" si="135"/>
        <v>12.036811878615781</v>
      </c>
      <c r="AH120" s="9" t="n">
        <f t="shared" si="135"/>
        <v>12.506634757021667</v>
      </c>
      <c r="AI120" s="9" t="n">
        <f t="shared" si="135"/>
        <v>11.654211396185136</v>
      </c>
      <c r="AJ120" s="9" t="n">
        <f t="shared" si="135"/>
        <v>10.577364724615885</v>
      </c>
      <c r="AK120" s="9" t="n">
        <f t="shared" si="135"/>
        <v>8.7657359569121471</v>
      </c>
      <c r="AL120" s="9" t="n">
        <f t="shared" si="135"/>
        <v>7.4535118429998457</v>
      </c>
      <c r="AM120" s="9" t="n">
        <f t="shared" si="135"/>
        <v>7.2682563596902918</v>
      </c>
      <c r="AN120" s="9" t="n">
        <f t="shared" si="135"/>
        <v>6.8987771363500956</v>
      </c>
      <c r="AO120" s="9" t="n">
        <f t="shared" si="135"/>
        <v>8.0493982014777554</v>
      </c>
      <c r="AP120" s="9" t="n">
        <f t="shared" si="135"/>
        <v>8.0638479525398328</v>
      </c>
      <c r="AQ120" s="9" t="n">
        <f t="shared" si="135"/>
        <v>8.7990201882367103</v>
      </c>
      <c r="AR120" s="9" t="n">
        <f t="shared" si="135"/>
        <v>9.7530047261227732</v>
      </c>
      <c r="AS120" s="9" t="n">
        <f t="shared" si="135"/>
        <v>11.722691382866065</v>
      </c>
      <c r="AT120" s="9" t="n">
        <f t="shared" si="135"/>
        <v>12.711728529460652</v>
      </c>
      <c r="AU120" s="9" t="n">
        <f t="shared" si="135"/>
        <v>12.5357162355221</v>
      </c>
      <c r="AV120" s="9" t="n">
        <f t="shared" si="135"/>
        <v>12.821608103697463</v>
      </c>
    </row>
    <row r="121">
      <c r="A121" s="10" t="str">
        <f t="shared" si="123"/>
        <v>Air Force</v>
      </c>
      <c r="B121" s="10" t="n">
        <f t="shared" si="123"/>
        <v>0</v>
      </c>
      <c r="C121" s="14" t="str">
        <f t="shared" si="129"/>
      </c>
      <c r="D121" s="14" t="str">
        <f t="shared" si="124"/>
      </c>
      <c r="E121" s="14" t="str">
        <f t="shared" si="124"/>
      </c>
      <c r="F121" s="14" t="n">
        <f t="shared" si="124"/>
        <v>-9.2347769550930794E-5</v>
      </c>
      <c r="G121" s="26" t="e">
        <f t="shared" si="130"/>
        <v>#VALUE!</v>
      </c>
      <c r="H121" s="25" t="e">
        <f t="shared" si="131"/>
        <v>#VALUE!</v>
      </c>
      <c r="I121" s="25" t="e">
        <f t="shared" si="132"/>
        <v>#VALUE!</v>
      </c>
      <c r="J121" s="16" t="str">
        <f t="shared" si="133"/>
      </c>
      <c r="K121" s="16" t="n">
        <f t="shared" si="127"/>
        <v>-5.0951082189014579E-6</v>
      </c>
      <c r="L121" s="16"/>
      <c r="M121" s="1" t="str">
        <f t="shared" si="125"/>
        <v>Air Force</v>
      </c>
      <c r="N121" s="1" t="n">
        <f t="shared" si="125"/>
        <v>0</v>
      </c>
      <c r="O121" s="9" t="n">
        <f t="shared" ref="O121:AV121" si="136">IF(O5="","",O5/VLOOKUP(O$117,deflator,2,FALSE)/$C$116)</f>
        <v>81.553023298562522</v>
      </c>
      <c r="P121" s="9" t="n">
        <f t="shared" si="136"/>
        <v>83.720006592959407</v>
      </c>
      <c r="Q121" s="9" t="n">
        <f t="shared" si="136"/>
        <v>72.275362881449141</v>
      </c>
      <c r="R121" s="9" t="n">
        <f t="shared" si="136"/>
        <v>72.170931992966885</v>
      </c>
      <c r="S121" s="9" t="n">
        <f t="shared" si="136"/>
        <v>77.976219082694598</v>
      </c>
      <c r="T121" s="9" t="n">
        <f t="shared" si="136"/>
        <v>65.001740875744744</v>
      </c>
      <c r="U121" s="9" t="n">
        <f t="shared" si="136"/>
        <v>67.251730788511622</v>
      </c>
      <c r="V121" s="9" t="n">
        <f t="shared" si="136"/>
        <v>59.081351363283304</v>
      </c>
      <c r="W121" s="9" t="n">
        <f t="shared" si="136"/>
        <v>56.199563119589463</v>
      </c>
      <c r="X121" s="9" t="n">
        <f t="shared" si="136"/>
        <v>58.13407199225621</v>
      </c>
      <c r="Y121" s="9" t="str">
        <f t="shared" si="136"/>
      </c>
      <c r="Z121" s="9" t="str">
        <f t="shared" si="136"/>
      </c>
      <c r="AA121" s="9" t="n">
        <f t="shared" si="136"/>
        <v>1.6716054422799581E-2</v>
      </c>
      <c r="AB121" s="9" t="str">
        <f t="shared" si="136"/>
      </c>
      <c r="AC121" s="9" t="str">
        <f t="shared" si="136"/>
      </c>
      <c r="AD121" s="9" t="str">
        <f t="shared" si="136"/>
      </c>
      <c r="AE121" s="9" t="str">
        <f t="shared" si="136"/>
      </c>
      <c r="AF121" s="9" t="str">
        <f t="shared" si="136"/>
      </c>
      <c r="AG121" s="9" t="str">
        <f t="shared" si="136"/>
      </c>
      <c r="AH121" s="9" t="n">
        <f t="shared" si="136"/>
        <v>0</v>
      </c>
      <c r="AI121" s="9" t="str">
        <f t="shared" si="136"/>
      </c>
      <c r="AJ121" s="9" t="str">
        <f t="shared" si="136"/>
      </c>
      <c r="AK121" s="9" t="str">
        <f t="shared" si="136"/>
      </c>
      <c r="AL121" s="9" t="str">
        <f t="shared" si="136"/>
      </c>
      <c r="AM121" s="9" t="str">
        <f t="shared" si="136"/>
      </c>
      <c r="AN121" s="9" t="str">
        <f t="shared" si="136"/>
      </c>
      <c r="AO121" s="9" t="str">
        <f t="shared" si="136"/>
      </c>
      <c r="AP121" s="9" t="str">
        <f t="shared" si="136"/>
      </c>
      <c r="AQ121" s="9" t="str">
        <f t="shared" si="136"/>
      </c>
      <c r="AR121" s="9" t="n">
        <f t="shared" si="136"/>
        <v>2.2855634565878812E-4</v>
      </c>
      <c r="AS121" s="9" t="n">
        <f t="shared" si="136"/>
        <v>1.4037568118663735E-3</v>
      </c>
      <c r="AT121" s="9" t="str">
        <f t="shared" si="136"/>
      </c>
      <c r="AU121" s="9" t="str">
        <f t="shared" si="136"/>
      </c>
      <c r="AV121" s="9" t="n">
        <f t="shared" si="136"/>
        <v>-9.2347769550930794E-5</v>
      </c>
    </row>
    <row r="122">
      <c r="A122" s="10" t="str">
        <f t="shared" si="123"/>
        <v>Army</v>
      </c>
      <c r="B122" s="10" t="str">
        <f t="shared" si="123"/>
        <v>Not Classified
as Commercial</v>
      </c>
      <c r="C122" s="14" t="n">
        <f t="shared" si="129"/>
        <v>71.453913435889362</v>
      </c>
      <c r="D122" s="14" t="n">
        <f t="shared" si="124"/>
        <v>69.682236656779054</v>
      </c>
      <c r="E122" s="14" t="n">
        <f t="shared" si="124"/>
        <v>69.127490536779604</v>
      </c>
      <c r="F122" s="14" t="n">
        <f t="shared" si="124"/>
        <v>90.350710130654548</v>
      </c>
      <c r="G122" s="26" t="n">
        <f t="shared" si="130"/>
        <v>-7.9610837225541076E-3</v>
      </c>
      <c r="H122" s="25" t="n">
        <f t="shared" si="131"/>
        <v>-3.2558369265486053E-2</v>
      </c>
      <c r="I122" s="25" t="n">
        <f t="shared" si="132"/>
        <v>1.3070156232936452</v>
      </c>
      <c r="J122" s="16" t="n">
        <f t="shared" si="133"/>
        <v>3.9038200445897373</v>
      </c>
      <c r="K122" s="16" t="n">
        <f t="shared" si="127"/>
        <v>4.9849243572298203</v>
      </c>
      <c r="L122" s="16"/>
      <c r="M122" s="1" t="str">
        <f t="shared" si="125"/>
        <v>Army</v>
      </c>
      <c r="N122" s="1" t="str">
        <f t="shared" si="125"/>
        <v>Not Classified
as Commercial</v>
      </c>
      <c r="O122" s="9" t="str">
        <f t="shared" ref="O122:AV122" si="137">IF(O6="","",O6/VLOOKUP(O$117,deflator,2,FALSE)/$C$116)</f>
      </c>
      <c r="P122" s="9" t="str">
        <f t="shared" si="137"/>
      </c>
      <c r="Q122" s="9" t="str">
        <f t="shared" si="137"/>
      </c>
      <c r="R122" s="9" t="str">
        <f t="shared" si="137"/>
      </c>
      <c r="S122" s="9" t="str">
        <f t="shared" si="137"/>
      </c>
      <c r="T122" s="9" t="str">
        <f t="shared" si="137"/>
      </c>
      <c r="U122" s="9" t="str">
        <f t="shared" si="137"/>
      </c>
      <c r="V122" s="9" t="str">
        <f t="shared" si="137"/>
      </c>
      <c r="W122" s="9" t="str">
        <f t="shared" si="137"/>
      </c>
      <c r="X122" s="9" t="str">
        <f t="shared" si="137"/>
      </c>
      <c r="Y122" s="9" t="n">
        <f t="shared" si="137"/>
        <v>53.60261586029926</v>
      </c>
      <c r="Z122" s="9" t="n">
        <f t="shared" si="137"/>
        <v>56.917361339138829</v>
      </c>
      <c r="AA122" s="9" t="n">
        <f t="shared" si="137"/>
        <v>60.675649617320254</v>
      </c>
      <c r="AB122" s="9" t="n">
        <f t="shared" si="137"/>
        <v>80.833883759658818</v>
      </c>
      <c r="AC122" s="9" t="n">
        <f t="shared" si="137"/>
        <v>88.279430938823936</v>
      </c>
      <c r="AD122" s="9" t="n">
        <f t="shared" si="137"/>
        <v>117.39081849744929</v>
      </c>
      <c r="AE122" s="9" t="n">
        <f t="shared" si="137"/>
        <v>115.4130422010369</v>
      </c>
      <c r="AF122" s="9" t="n">
        <f t="shared" si="137"/>
        <v>124.12106677513189</v>
      </c>
      <c r="AG122" s="9" t="n">
        <f t="shared" si="137"/>
        <v>157.6796920650894</v>
      </c>
      <c r="AH122" s="9" t="n">
        <f t="shared" si="137"/>
        <v>142.74431015951339</v>
      </c>
      <c r="AI122" s="9" t="n">
        <f t="shared" si="137"/>
        <v>153.84965284791485</v>
      </c>
      <c r="AJ122" s="9" t="n">
        <f t="shared" si="137"/>
        <v>134.40769720439158</v>
      </c>
      <c r="AK122" s="9" t="n">
        <f t="shared" si="137"/>
        <v>115.80641376256517</v>
      </c>
      <c r="AL122" s="9" t="n">
        <f t="shared" si="137"/>
        <v>91.123466421216293</v>
      </c>
      <c r="AM122" s="9" t="n">
        <f t="shared" si="137"/>
        <v>76.240706412627347</v>
      </c>
      <c r="AN122" s="9" t="n">
        <f t="shared" si="137"/>
        <v>71.453913435889362</v>
      </c>
      <c r="AO122" s="9" t="n">
        <f t="shared" si="137"/>
        <v>73.186382350131666</v>
      </c>
      <c r="AP122" s="9" t="n">
        <f t="shared" si="137"/>
        <v>76.13147263038033</v>
      </c>
      <c r="AQ122" s="9" t="n">
        <f t="shared" si="137"/>
        <v>88.417032523689528</v>
      </c>
      <c r="AR122" s="9" t="n">
        <f t="shared" si="137"/>
        <v>89.156187281638282</v>
      </c>
      <c r="AS122" s="9" t="n">
        <f t="shared" si="137"/>
        <v>90.997550663423638</v>
      </c>
      <c r="AT122" s="9" t="n">
        <f t="shared" si="137"/>
        <v>69.682236656779054</v>
      </c>
      <c r="AU122" s="9" t="n">
        <f t="shared" si="137"/>
        <v>69.127490536779604</v>
      </c>
      <c r="AV122" s="9" t="n">
        <f t="shared" si="137"/>
        <v>90.350710130654548</v>
      </c>
    </row>
    <row r="123">
      <c r="A123" s="10" t="str">
        <f t="shared" si="123"/>
        <v>Army</v>
      </c>
      <c r="B123" s="10" t="str">
        <f t="shared" si="123"/>
        <v>Non-development
or Commercial Similar</v>
      </c>
      <c r="C123" s="14" t="n">
        <f t="shared" si="129"/>
        <v>5.2812979804455117E-2</v>
      </c>
      <c r="D123" s="14" t="n">
        <f t="shared" si="124"/>
        <v>1.5554808904106647E-4</v>
      </c>
      <c r="E123" s="14" t="n">
        <f t="shared" si="124"/>
        <v>-3.4348675588999999E-3</v>
      </c>
      <c r="F123" s="14" t="n">
        <f t="shared" si="124"/>
        <v>-8.8816754528014009E-4</v>
      </c>
      <c r="G123" s="26" t="n">
        <f t="shared" si="130"/>
        <v>-23.082351381334913</v>
      </c>
      <c r="H123" s="25" t="n">
        <f t="shared" si="131"/>
        <v>-1.065038321481157</v>
      </c>
      <c r="I123" s="25" t="n">
        <f t="shared" si="132"/>
        <v>0.25857402943494318</v>
      </c>
      <c r="J123" s="16" t="n">
        <f t="shared" si="133"/>
        <v>-1.9397644443364343E-4</v>
      </c>
      <c r="K123" s="16" t="n">
        <f t="shared" si="127"/>
        <v>-4.9002913462058418E-5</v>
      </c>
      <c r="L123" s="16"/>
      <c r="M123" s="1" t="str">
        <f t="shared" si="125"/>
        <v>Army</v>
      </c>
      <c r="N123" s="1" t="str">
        <f t="shared" si="125"/>
        <v>Non-development
or Commercial Similar</v>
      </c>
      <c r="O123" s="9" t="str">
        <f t="shared" ref="O123:AV123" si="138">IF(O7="","",O7/VLOOKUP(O$117,deflator,2,FALSE)/$C$116)</f>
      </c>
      <c r="P123" s="9" t="str">
        <f t="shared" si="138"/>
      </c>
      <c r="Q123" s="9" t="str">
        <f t="shared" si="138"/>
      </c>
      <c r="R123" s="9" t="str">
        <f t="shared" si="138"/>
      </c>
      <c r="S123" s="9" t="str">
        <f t="shared" si="138"/>
      </c>
      <c r="T123" s="9" t="str">
        <f t="shared" si="138"/>
      </c>
      <c r="U123" s="9" t="str">
        <f t="shared" si="138"/>
      </c>
      <c r="V123" s="9" t="str">
        <f t="shared" si="138"/>
      </c>
      <c r="W123" s="9" t="str">
        <f t="shared" si="138"/>
      </c>
      <c r="X123" s="9" t="str">
        <f t="shared" si="138"/>
      </c>
      <c r="Y123" s="9" t="n">
        <f t="shared" si="138"/>
        <v>2.1323565017227642E-3</v>
      </c>
      <c r="Z123" s="9" t="n">
        <f t="shared" si="138"/>
        <v>-5.1514408972760635E-4</v>
      </c>
      <c r="AA123" s="9" t="n">
        <f t="shared" si="138"/>
        <v>0.10372005714721724</v>
      </c>
      <c r="AB123" s="9" t="n">
        <f t="shared" si="138"/>
        <v>0.1488375713619588</v>
      </c>
      <c r="AC123" s="9" t="n">
        <f t="shared" si="138"/>
        <v>0.47956275545133287</v>
      </c>
      <c r="AD123" s="9" t="n">
        <f t="shared" si="138"/>
        <v>0.80920092515225939</v>
      </c>
      <c r="AE123" s="9" t="n">
        <f t="shared" si="138"/>
        <v>0.50079408852017737</v>
      </c>
      <c r="AF123" s="9" t="n">
        <f t="shared" si="138"/>
        <v>0.85178143232109738</v>
      </c>
      <c r="AG123" s="9" t="n">
        <f t="shared" si="138"/>
        <v>0.98233284483757333</v>
      </c>
      <c r="AH123" s="9" t="n">
        <f t="shared" si="138"/>
        <v>0.71399760666175005</v>
      </c>
      <c r="AI123" s="9" t="n">
        <f t="shared" si="138"/>
        <v>0.18666271040316298</v>
      </c>
      <c r="AJ123" s="9" t="n">
        <f t="shared" si="138"/>
        <v>0.27224895434069429</v>
      </c>
      <c r="AK123" s="9" t="n">
        <f t="shared" si="138"/>
        <v>0.33739061021265399</v>
      </c>
      <c r="AL123" s="9" t="n">
        <f t="shared" si="138"/>
        <v>0.28181999142298353</v>
      </c>
      <c r="AM123" s="9" t="n">
        <f t="shared" si="138"/>
        <v>9.0091334608566678E-2</v>
      </c>
      <c r="AN123" s="9" t="n">
        <f t="shared" si="138"/>
        <v>5.2812979804455117E-2</v>
      </c>
      <c r="AO123" s="9" t="n">
        <f t="shared" si="138"/>
        <v>6.5006674317364233E-2</v>
      </c>
      <c r="AP123" s="9" t="n">
        <f t="shared" si="138"/>
        <v>2.4386653095592792E-2</v>
      </c>
      <c r="AQ123" s="9" t="n">
        <f t="shared" si="138"/>
        <v>0.12010055973635428</v>
      </c>
      <c r="AR123" s="9" t="n">
        <f t="shared" si="138"/>
        <v>0.11388181023725447</v>
      </c>
      <c r="AS123" s="9" t="n">
        <f t="shared" si="138"/>
        <v>-2.2549100008661255E-3</v>
      </c>
      <c r="AT123" s="9" t="n">
        <f t="shared" si="138"/>
        <v>1.5554808904106647E-4</v>
      </c>
      <c r="AU123" s="9" t="n">
        <f t="shared" si="138"/>
        <v>-3.4348675588999999E-3</v>
      </c>
      <c r="AV123" s="9" t="n">
        <f t="shared" si="138"/>
        <v>-8.8816754528014009E-4</v>
      </c>
    </row>
    <row r="124">
      <c r="A124" s="10" t="str">
        <f t="shared" si="123"/>
        <v>Army</v>
      </c>
      <c r="B124" s="10" t="str">
        <f t="shared" si="123"/>
        <v>Any Commercial
Classification</v>
      </c>
      <c r="C124" s="14" t="n">
        <f t="shared" si="129"/>
        <v>15.717987598660798</v>
      </c>
      <c r="D124" s="14" t="n">
        <f t="shared" si="124"/>
        <v>47.809098974704931</v>
      </c>
      <c r="E124" s="14" t="n">
        <f t="shared" si="124"/>
        <v>43.521860503041601</v>
      </c>
      <c r="F124" s="14" t="n">
        <f t="shared" si="124"/>
        <v>16.700629612809962</v>
      </c>
      <c r="G124" s="26" t="n">
        <f t="shared" si="130"/>
        <v>-8.9674111489355668E-2</v>
      </c>
      <c r="H124" s="25" t="n">
        <f t="shared" si="131"/>
        <v>1.7689206541141274</v>
      </c>
      <c r="I124" s="25" t="n">
        <f t="shared" si="132"/>
        <v>0.38372968020617615</v>
      </c>
      <c r="J124" s="16" t="n">
        <f t="shared" si="133"/>
        <v>2.4577994961239815</v>
      </c>
      <c r="K124" s="16" t="n">
        <f t="shared" si="127"/>
        <v>0.92142469292805418</v>
      </c>
      <c r="L124" s="16"/>
      <c r="M124" s="1" t="str">
        <f t="shared" si="125"/>
        <v>Army</v>
      </c>
      <c r="N124" s="1" t="str">
        <f t="shared" si="125"/>
        <v>Any Commercial
Classification</v>
      </c>
      <c r="O124" s="9" t="str">
        <f t="shared" ref="O124:AV124" si="139">IF(O8="","",O8/VLOOKUP(O$117,deflator,2,FALSE)/$C$116)</f>
      </c>
      <c r="P124" s="9" t="str">
        <f t="shared" si="139"/>
      </c>
      <c r="Q124" s="9" t="str">
        <f t="shared" si="139"/>
      </c>
      <c r="R124" s="9" t="str">
        <f t="shared" si="139"/>
      </c>
      <c r="S124" s="9" t="str">
        <f t="shared" si="139"/>
      </c>
      <c r="T124" s="9" t="str">
        <f t="shared" si="139"/>
      </c>
      <c r="U124" s="9" t="str">
        <f t="shared" si="139"/>
      </c>
      <c r="V124" s="9" t="str">
        <f t="shared" si="139"/>
      </c>
      <c r="W124" s="9" t="str">
        <f t="shared" si="139"/>
      </c>
      <c r="X124" s="9" t="str">
        <f t="shared" si="139"/>
      </c>
      <c r="Y124" s="9" t="n">
        <f t="shared" si="139"/>
        <v>5.906607560180734</v>
      </c>
      <c r="Z124" s="9" t="n">
        <f t="shared" si="139"/>
        <v>7.0584988880161728</v>
      </c>
      <c r="AA124" s="9" t="n">
        <f t="shared" si="139"/>
        <v>10.934776450591652</v>
      </c>
      <c r="AB124" s="9" t="n">
        <f t="shared" si="139"/>
        <v>16.857677415350963</v>
      </c>
      <c r="AC124" s="9" t="n">
        <f t="shared" si="139"/>
        <v>24.375665162519837</v>
      </c>
      <c r="AD124" s="9" t="n">
        <f t="shared" si="139"/>
        <v>19.852199552704377</v>
      </c>
      <c r="AE124" s="9" t="n">
        <f t="shared" si="139"/>
        <v>26.245958228099191</v>
      </c>
      <c r="AF124" s="9" t="n">
        <f t="shared" si="139"/>
        <v>36.097138660702413</v>
      </c>
      <c r="AG124" s="9" t="n">
        <f t="shared" si="139"/>
        <v>45.446029450144287</v>
      </c>
      <c r="AH124" s="9" t="n">
        <f t="shared" si="139"/>
        <v>32.424354931503458</v>
      </c>
      <c r="AI124" s="9" t="n">
        <f t="shared" si="139"/>
        <v>30.656772214439421</v>
      </c>
      <c r="AJ124" s="9" t="n">
        <f t="shared" si="139"/>
        <v>26.273119190436784</v>
      </c>
      <c r="AK124" s="9" t="n">
        <f t="shared" si="139"/>
        <v>21.092543342284149</v>
      </c>
      <c r="AL124" s="9" t="n">
        <f t="shared" si="139"/>
        <v>16.338970542023311</v>
      </c>
      <c r="AM124" s="9" t="n">
        <f t="shared" si="139"/>
        <v>15.19678943976764</v>
      </c>
      <c r="AN124" s="9" t="n">
        <f t="shared" si="139"/>
        <v>15.717987598660798</v>
      </c>
      <c r="AO124" s="9" t="n">
        <f t="shared" si="139"/>
        <v>15.215501894972419</v>
      </c>
      <c r="AP124" s="9" t="n">
        <f t="shared" si="139"/>
        <v>15.714300790544245</v>
      </c>
      <c r="AQ124" s="9" t="n">
        <f t="shared" si="139"/>
        <v>16.00216045444088</v>
      </c>
      <c r="AR124" s="9" t="n">
        <f t="shared" si="139"/>
        <v>17.242146866304246</v>
      </c>
      <c r="AS124" s="9" t="n">
        <f t="shared" si="139"/>
        <v>20.253349125891837</v>
      </c>
      <c r="AT124" s="9" t="n">
        <f t="shared" si="139"/>
        <v>47.809098974704931</v>
      </c>
      <c r="AU124" s="9" t="n">
        <f t="shared" si="139"/>
        <v>43.521860503041601</v>
      </c>
      <c r="AV124" s="9" t="n">
        <f t="shared" si="139"/>
        <v>16.700629612809962</v>
      </c>
    </row>
    <row r="125">
      <c r="A125" s="10" t="str">
        <f t="shared" si="123"/>
        <v>Army</v>
      </c>
      <c r="B125" s="10" t="n">
        <f t="shared" si="123"/>
        <v>0</v>
      </c>
      <c r="C125" s="14" t="n">
        <f t="shared" si="129"/>
        <v>4.3034379535321155E-5</v>
      </c>
      <c r="D125" s="14" t="n">
        <f t="shared" si="124"/>
        <v>2.2055310355613231E-2</v>
      </c>
      <c r="E125" s="14" t="n">
        <f t="shared" si="124"/>
        <v>1.2038080127800001E-2</v>
      </c>
      <c r="F125" s="14" t="n">
        <f t="shared" si="124"/>
        <v>1.0124873077453524E-2</v>
      </c>
      <c r="G125" s="26" t="n">
        <f t="shared" si="130"/>
        <v>-0.45418677254132467</v>
      </c>
      <c r="H125" s="25" t="n">
        <f t="shared" si="131"/>
        <v>278.73169958032167</v>
      </c>
      <c r="I125" s="25" t="n">
        <f t="shared" si="132"/>
        <v>0.84107041737259791</v>
      </c>
      <c r="J125" s="16" t="n">
        <f t="shared" si="133"/>
        <v>6.7982358590435723E-4</v>
      </c>
      <c r="K125" s="16" t="n">
        <f t="shared" si="127"/>
        <v>5.5862014083422537E-4</v>
      </c>
      <c r="L125" s="16"/>
      <c r="M125" s="1" t="str">
        <f t="shared" si="125"/>
        <v>Army</v>
      </c>
      <c r="N125" s="1" t="n">
        <f t="shared" si="125"/>
        <v>0</v>
      </c>
      <c r="O125" s="9" t="n">
        <f t="shared" ref="O125:AL125" si="140">IF(O9="","",O9/VLOOKUP(O$117,deflator,2,FALSE)/$C$116)</f>
        <v>45.341623216195636</v>
      </c>
      <c r="P125" s="9" t="n">
        <f t="shared" si="140"/>
        <v>66.964058620349803</v>
      </c>
      <c r="Q125" s="9" t="n">
        <f t="shared" si="140"/>
        <v>58.253969126929327</v>
      </c>
      <c r="R125" s="9" t="n">
        <f t="shared" si="140"/>
        <v>56.082714189999848</v>
      </c>
      <c r="S125" s="9" t="n">
        <f t="shared" si="140"/>
        <v>36.930936282101904</v>
      </c>
      <c r="T125" s="9" t="n">
        <f t="shared" si="140"/>
        <v>51.70693499928538</v>
      </c>
      <c r="U125" s="9" t="n">
        <f t="shared" si="140"/>
        <v>54.485118895085286</v>
      </c>
      <c r="V125" s="9" t="n">
        <f t="shared" si="140"/>
        <v>52.72884206118944</v>
      </c>
      <c r="W125" s="9" t="n">
        <f t="shared" si="140"/>
        <v>51.916173443894969</v>
      </c>
      <c r="X125" s="9" t="n">
        <f t="shared" si="140"/>
        <v>55.703658070060854</v>
      </c>
      <c r="Y125" s="9" t="str">
        <f t="shared" si="140"/>
      </c>
      <c r="Z125" s="9" t="n">
        <f t="shared" si="140"/>
        <v>1.1420282997253509E-3</v>
      </c>
      <c r="AA125" s="9" t="n">
        <f t="shared" si="140"/>
        <v>5.2179652238054307E-5</v>
      </c>
      <c r="AB125" s="9" t="n">
        <f t="shared" si="140"/>
        <v>6.5644684981716202E-5</v>
      </c>
      <c r="AC125" s="9" t="n">
        <f t="shared" si="140"/>
        <v>0</v>
      </c>
      <c r="AD125" s="9" t="str">
        <f t="shared" si="140"/>
      </c>
      <c r="AE125" s="9" t="str">
        <f t="shared" si="140"/>
      </c>
      <c r="AF125" s="9" t="str">
        <f t="shared" si="140"/>
      </c>
      <c r="AG125" s="9" t="str">
        <f t="shared" si="140"/>
      </c>
      <c r="AH125" s="9" t="n">
        <f t="shared" si="140"/>
        <v>-1.3196059947340886E-7</v>
      </c>
      <c r="AI125" s="9" t="n">
        <f t="shared" si="140"/>
        <v>-2.1612340502626609E-5</v>
      </c>
      <c r="AJ125" s="9" t="n">
        <f t="shared" si="140"/>
        <v>-1.4234450095320226E-9</v>
      </c>
      <c r="AK125" s="9" t="str">
        <f t="shared" si="140"/>
      </c>
      <c r="AL125" s="9" t="n">
        <f t="shared" si="140"/>
        <v>0</v>
      </c>
      <c r="AM125" s="9" t="str">
        <f t="shared" ref="AM125:AU125" si="141">IF(AM9="","",AM9/VLOOKUP(AM$117,deflator,2,FALSE)/$C$116)</f>
      </c>
      <c r="AN125" s="9" t="n">
        <f t="shared" si="141"/>
        <v>4.3034379535321155E-5</v>
      </c>
      <c r="AO125" s="9" t="n">
        <f t="shared" si="141"/>
        <v>3.8221527510106802E-5</v>
      </c>
      <c r="AP125" s="9" t="str">
        <f t="shared" si="141"/>
      </c>
      <c r="AQ125" s="9" t="n">
        <f t="shared" si="141"/>
        <v>1.4711215942887816E-2</v>
      </c>
      <c r="AR125" s="9" t="n">
        <f t="shared" si="141"/>
        <v>4.8052338693752548E-2</v>
      </c>
      <c r="AS125" s="9" t="n">
        <f t="shared" si="141"/>
        <v>3.860917849072628E-2</v>
      </c>
      <c r="AT125" s="9" t="n">
        <f t="shared" si="141"/>
        <v>2.2055310355613231E-2</v>
      </c>
      <c r="AU125" s="9" t="n">
        <f t="shared" si="141"/>
        <v>1.2038080127800001E-2</v>
      </c>
      <c r="AV125" s="9" t="n">
        <f>IF(AV9="","",AV9/VLOOKUP(AV$117,deflator,2,FALSE)/$C$116)</f>
        <v>1.0124873077453524E-2</v>
      </c>
    </row>
    <row r="126">
      <c r="A126" s="10" t="str">
        <f t="shared" si="123"/>
        <v>Grand Total</v>
      </c>
      <c r="B126" s="10" t="n">
        <f t="shared" si="123"/>
        <v>0</v>
      </c>
      <c r="C126" s="14" t="n">
        <f t="shared" si="129"/>
        <v>16.486778699059833</v>
      </c>
      <c r="D126" s="14" t="n">
        <f t="shared" si="124"/>
        <v>17.269362999649971</v>
      </c>
      <c r="E126" s="14" t="n">
        <f t="shared" si="124"/>
        <v>17.707652952031602</v>
      </c>
      <c r="F126" s="14" t="n">
        <f t="shared" si="124"/>
        <v>18.124790599804303</v>
      </c>
      <c r="G126" s="26" t="n">
        <f t="shared" si="130"/>
        <v>2.5379624737201567E-2</v>
      </c>
      <c r="H126" s="25" t="n">
        <f t="shared" si="131"/>
        <v>7.4051715938989959E-2</v>
      </c>
      <c r="I126" s="25" t="n">
        <f t="shared" si="132"/>
        <v>1.0235569134375226</v>
      </c>
      <c r="J126" s="16" t="b">
        <f t="shared" si="133"/>
        <v>0</v>
      </c>
      <c r="K126" s="16" t="b">
        <f t="shared" si="127"/>
        <v>0</v>
      </c>
      <c r="L126" s="16"/>
      <c r="M126" s="1" t="s">
        <v>39</v>
      </c>
      <c r="O126" s="9" t="n">
        <f t="shared" ref="O126:AV126" si="142">O10/VLOOKUP(O$117,deflator,2,FALSE)/$C$116</f>
        <v>0</v>
      </c>
      <c r="P126" s="9" t="n">
        <f t="shared" si="142"/>
        <v>0</v>
      </c>
      <c r="Q126" s="9" t="n">
        <f t="shared" si="142"/>
        <v>0</v>
      </c>
      <c r="R126" s="9" t="n">
        <f t="shared" si="142"/>
        <v>0</v>
      </c>
      <c r="S126" s="9" t="n">
        <f t="shared" si="142"/>
        <v>0</v>
      </c>
      <c r="T126" s="9" t="n">
        <f t="shared" si="142"/>
        <v>0</v>
      </c>
      <c r="U126" s="9" t="n">
        <f t="shared" si="142"/>
        <v>0</v>
      </c>
      <c r="V126" s="9" t="n">
        <f t="shared" si="142"/>
        <v>0</v>
      </c>
      <c r="W126" s="9" t="n">
        <f t="shared" si="142"/>
        <v>0</v>
      </c>
      <c r="X126" s="9" t="n">
        <f t="shared" si="142"/>
        <v>0</v>
      </c>
      <c r="Y126" s="9" t="n">
        <f t="shared" si="142"/>
        <v>6.4621055823974096</v>
      </c>
      <c r="Z126" s="9" t="n">
        <f t="shared" si="142"/>
        <v>6.9862944112949013</v>
      </c>
      <c r="AA126" s="9" t="n">
        <f t="shared" si="142"/>
        <v>7.5574939982448406</v>
      </c>
      <c r="AB126" s="9" t="n">
        <f t="shared" si="142"/>
        <v>9.6423129030179062</v>
      </c>
      <c r="AC126" s="9" t="n">
        <f t="shared" si="142"/>
        <v>8.8542311821514375</v>
      </c>
      <c r="AD126" s="9" t="n">
        <f t="shared" si="142"/>
        <v>32.060125161478808</v>
      </c>
      <c r="AE126" s="9" t="n">
        <f t="shared" si="142"/>
        <v>32.202876889395618</v>
      </c>
      <c r="AF126" s="9" t="n">
        <f t="shared" si="142"/>
        <v>14.869349377380662</v>
      </c>
      <c r="AG126" s="9" t="n">
        <f t="shared" si="142"/>
        <v>11.50009621311334</v>
      </c>
      <c r="AH126" s="9" t="n">
        <f t="shared" si="142"/>
        <v>14.773745829947606</v>
      </c>
      <c r="AI126" s="9" t="n">
        <f t="shared" si="142"/>
        <v>17.221415792825169</v>
      </c>
      <c r="AJ126" s="9" t="n">
        <f t="shared" si="142"/>
        <v>16.906574076620359</v>
      </c>
      <c r="AK126" s="9" t="n">
        <f t="shared" si="142"/>
        <v>17.137194240525211</v>
      </c>
      <c r="AL126" s="9" t="n">
        <f t="shared" si="142"/>
        <v>14.150357788811863</v>
      </c>
      <c r="AM126" s="9" t="n">
        <f t="shared" si="142"/>
        <v>14.652888708025532</v>
      </c>
      <c r="AN126" s="9" t="n">
        <f t="shared" si="142"/>
        <v>16.486778699059833</v>
      </c>
      <c r="AO126" s="9" t="n">
        <f t="shared" si="142"/>
        <v>19.554631982615323</v>
      </c>
      <c r="AP126" s="9" t="n">
        <f t="shared" si="142"/>
        <v>21.357276355490356</v>
      </c>
      <c r="AQ126" s="9" t="n">
        <f t="shared" si="142"/>
        <v>25.725934548976454</v>
      </c>
      <c r="AR126" s="9" t="n">
        <f t="shared" si="142"/>
        <v>25.210188776451904</v>
      </c>
      <c r="AS126" s="9" t="n">
        <f t="shared" si="142"/>
        <v>21.637757554496272</v>
      </c>
      <c r="AT126" s="9" t="n">
        <f t="shared" si="142"/>
        <v>17.269362999649971</v>
      </c>
      <c r="AU126" s="9" t="n">
        <f t="shared" si="142"/>
        <v>17.707652952031602</v>
      </c>
      <c r="AV126" s="9" t="n">
        <f t="shared" si="142"/>
        <v>18.124790599804303</v>
      </c>
    </row>
    <row r="127">
      <c r="M127" s="1" t="s">
        <v>40</v>
      </c>
      <c r="N127" s="21"/>
      <c r="O127" s="21" t="b">
        <f t="shared" ref="O127:AU127" si="143">O126=SUM(O118:O125)</f>
        <v>0</v>
      </c>
      <c r="P127" s="21" t="b">
        <f t="shared" si="143"/>
        <v>0</v>
      </c>
      <c r="Q127" s="21" t="b">
        <f t="shared" si="143"/>
        <v>0</v>
      </c>
      <c r="R127" s="21" t="b">
        <f t="shared" si="143"/>
        <v>0</v>
      </c>
      <c r="S127" s="21" t="b">
        <f t="shared" si="143"/>
        <v>0</v>
      </c>
      <c r="T127" s="21" t="b">
        <f t="shared" si="143"/>
        <v>0</v>
      </c>
      <c r="U127" s="21" t="b">
        <f t="shared" si="143"/>
        <v>0</v>
      </c>
      <c r="V127" s="21" t="b">
        <f t="shared" si="143"/>
        <v>0</v>
      </c>
      <c r="W127" s="21" t="b">
        <f t="shared" si="143"/>
        <v>0</v>
      </c>
      <c r="X127" s="21" t="b">
        <f t="shared" si="143"/>
        <v>0</v>
      </c>
      <c r="Y127" s="21" t="b">
        <f t="shared" si="143"/>
        <v>0</v>
      </c>
      <c r="Z127" s="21" t="b">
        <f t="shared" si="143"/>
        <v>0</v>
      </c>
      <c r="AA127" s="21" t="b">
        <f t="shared" si="143"/>
        <v>0</v>
      </c>
      <c r="AB127" s="21" t="b">
        <f t="shared" si="143"/>
        <v>0</v>
      </c>
      <c r="AC127" s="21" t="b">
        <f t="shared" si="143"/>
        <v>0</v>
      </c>
      <c r="AD127" s="21" t="b">
        <f t="shared" si="143"/>
        <v>0</v>
      </c>
      <c r="AE127" s="21" t="b">
        <f t="shared" si="143"/>
        <v>0</v>
      </c>
      <c r="AF127" s="21" t="b">
        <f t="shared" si="143"/>
        <v>0</v>
      </c>
      <c r="AG127" s="21" t="b">
        <f t="shared" si="143"/>
        <v>0</v>
      </c>
      <c r="AH127" s="21" t="b">
        <f t="shared" si="143"/>
        <v>0</v>
      </c>
      <c r="AI127" s="21" t="b">
        <f t="shared" si="143"/>
        <v>0</v>
      </c>
      <c r="AJ127" s="21" t="b">
        <f t="shared" si="143"/>
        <v>0</v>
      </c>
      <c r="AK127" s="21" t="b">
        <f t="shared" si="143"/>
        <v>0</v>
      </c>
      <c r="AL127" s="21" t="b">
        <f t="shared" si="143"/>
        <v>0</v>
      </c>
      <c r="AM127" s="21" t="b">
        <f t="shared" si="143"/>
        <v>0</v>
      </c>
      <c r="AN127" s="21" t="b">
        <f t="shared" si="143"/>
        <v>0</v>
      </c>
      <c r="AO127" s="21" t="b">
        <f t="shared" si="143"/>
        <v>0</v>
      </c>
      <c r="AP127" s="21" t="b">
        <f t="shared" si="143"/>
        <v>0</v>
      </c>
      <c r="AQ127" s="21" t="b">
        <f t="shared" si="143"/>
        <v>0</v>
      </c>
      <c r="AR127" s="21" t="b">
        <f t="shared" si="143"/>
        <v>0</v>
      </c>
      <c r="AS127" s="21" t="b">
        <f t="shared" si="143"/>
        <v>0</v>
      </c>
      <c r="AT127" s="21" t="b">
        <f t="shared" si="143"/>
        <v>0</v>
      </c>
      <c r="AU127" s="21" t="b">
        <f t="shared" si="143"/>
        <v>0</v>
      </c>
      <c r="AV127" s="21" t="b">
        <f>AV126=SUM(AV118:AV125)</f>
        <v>0</v>
      </c>
    </row>
    <row r="128">
      <c r="B128" s="25"/>
      <c r="C128" s="25"/>
      <c r="D128" s="10"/>
      <c r="E128" s="34"/>
      <c r="Y128" s="24"/>
      <c r="Z128" s="24"/>
      <c r="AA128" s="24"/>
      <c r="AB128" s="24"/>
      <c r="AC128" s="24"/>
      <c r="AD128" s="24"/>
      <c r="AE128" s="24"/>
      <c r="AF128" s="24"/>
      <c r="AG128" s="24"/>
      <c r="AH128" s="24"/>
      <c r="AI128" s="24"/>
      <c r="AJ128" s="24"/>
      <c r="AK128" s="24"/>
      <c r="AL128" s="24"/>
      <c r="AM128" s="24"/>
      <c r="AN128" s="35"/>
      <c r="AO128" s="35"/>
      <c r="AP128" s="24"/>
      <c r="AQ128" s="24"/>
      <c r="AR128" s="24"/>
      <c r="AS128" s="35"/>
      <c r="AT128" s="35"/>
      <c r="AU128" s="35"/>
      <c r="AV128" s="35"/>
    </row>
    <row r="129">
      <c r="M129" s="1" t="s">
        <v>41</v>
      </c>
      <c r="N129" s="1" t="s">
        <v>38</v>
      </c>
      <c r="O129" s="38" t="n">
        <f t="shared" ref="O129:AR129" si="144">O117</f>
        <v>1990</v>
      </c>
      <c r="P129" s="38" t="n">
        <f t="shared" si="144"/>
        <v>1991</v>
      </c>
      <c r="Q129" s="38" t="n">
        <f t="shared" si="144"/>
        <v>1992</v>
      </c>
      <c r="R129" s="38" t="n">
        <f t="shared" si="144"/>
        <v>1993</v>
      </c>
      <c r="S129" s="38" t="n">
        <f t="shared" si="144"/>
        <v>1994</v>
      </c>
      <c r="T129" s="38" t="n">
        <f t="shared" si="144"/>
        <v>1995</v>
      </c>
      <c r="U129" s="38" t="n">
        <f t="shared" si="144"/>
        <v>1996</v>
      </c>
      <c r="V129" s="38" t="n">
        <f t="shared" si="144"/>
        <v>1997</v>
      </c>
      <c r="W129" s="38" t="n">
        <f t="shared" si="144"/>
        <v>1998</v>
      </c>
      <c r="X129" s="38" t="n">
        <f t="shared" si="144"/>
        <v>1999</v>
      </c>
      <c r="Y129" s="38" t="n">
        <f t="shared" si="144"/>
        <v>2000</v>
      </c>
      <c r="Z129" s="38" t="n">
        <f t="shared" si="144"/>
        <v>2001</v>
      </c>
      <c r="AA129" s="38" t="n">
        <f t="shared" si="144"/>
        <v>2002</v>
      </c>
      <c r="AB129" s="38" t="n">
        <f t="shared" si="144"/>
        <v>2003</v>
      </c>
      <c r="AC129" s="38" t="n">
        <f t="shared" si="144"/>
        <v>2004</v>
      </c>
      <c r="AD129" s="38" t="n">
        <f t="shared" si="144"/>
        <v>2005</v>
      </c>
      <c r="AE129" s="38" t="n">
        <f t="shared" si="144"/>
        <v>2006</v>
      </c>
      <c r="AF129" s="38" t="n">
        <f t="shared" si="144"/>
        <v>2007</v>
      </c>
      <c r="AG129" s="38" t="n">
        <f t="shared" si="144"/>
        <v>2008</v>
      </c>
      <c r="AH129" s="38" t="n">
        <f t="shared" si="144"/>
        <v>2009</v>
      </c>
      <c r="AI129" s="38" t="n">
        <f t="shared" si="144"/>
        <v>2010</v>
      </c>
      <c r="AJ129" s="38" t="n">
        <f t="shared" si="144"/>
        <v>2011</v>
      </c>
      <c r="AK129" s="38" t="n">
        <f t="shared" si="144"/>
        <v>2012</v>
      </c>
      <c r="AL129" s="38" t="n">
        <f t="shared" si="144"/>
        <v>2013</v>
      </c>
      <c r="AM129" s="38" t="n">
        <f t="shared" si="144"/>
        <v>2014</v>
      </c>
      <c r="AN129" s="38" t="n">
        <f t="shared" si="144"/>
        <v>2015</v>
      </c>
      <c r="AO129" s="38" t="n">
        <f t="shared" si="144"/>
        <v>2016</v>
      </c>
      <c r="AP129" s="38" t="n">
        <f t="shared" si="144"/>
        <v>2017</v>
      </c>
      <c r="AQ129" s="38" t="n">
        <f t="shared" si="144"/>
        <v>2018</v>
      </c>
      <c r="AR129" s="38" t="n">
        <f t="shared" si="144"/>
        <v>2019</v>
      </c>
      <c r="AS129" s="38" t="n">
        <f>AT117</f>
        <v>2021</v>
      </c>
      <c r="AT129" s="38"/>
      <c r="AU129" s="38" t="n">
        <f>AU117</f>
        <v>2022</v>
      </c>
      <c r="AV129" s="38" t="n">
        <f>AV117</f>
        <v>2023</v>
      </c>
    </row>
    <row r="130">
      <c r="E130" s="34"/>
      <c r="M130" s="1" t="str">
        <f t="shared" ref="M130:N137" si="145">M118</f>
        <v>Air Force</v>
      </c>
      <c r="N130" s="1" t="str">
        <f t="shared" si="145"/>
        <v>Not Classified
as Commercial</v>
      </c>
      <c r="O130" s="25" t="str">
        <f t="shared" ref="O130:AR137" si="146">IF(O118="","",O118/O$126)</f>
      </c>
      <c r="P130" s="25" t="str">
        <f t="shared" si="146"/>
      </c>
      <c r="Q130" s="25" t="str">
        <f t="shared" si="146"/>
      </c>
      <c r="R130" s="25" t="str">
        <f t="shared" si="146"/>
      </c>
      <c r="S130" s="25" t="str">
        <f t="shared" si="146"/>
      </c>
      <c r="T130" s="25" t="str">
        <f t="shared" si="146"/>
      </c>
      <c r="U130" s="25" t="str">
        <f t="shared" si="146"/>
      </c>
      <c r="V130" s="25" t="str">
        <f t="shared" si="146"/>
      </c>
      <c r="W130" s="25" t="str">
        <f t="shared" si="146"/>
      </c>
      <c r="X130" s="25" t="str">
        <f t="shared" si="146"/>
      </c>
      <c r="Y130" s="26" t="n">
        <f t="shared" si="146"/>
        <v>8.542877011410738</v>
      </c>
      <c r="Z130" s="26" t="n">
        <f t="shared" si="146"/>
        <v>8.0355432528596999</v>
      </c>
      <c r="AA130" s="26" t="n">
        <f t="shared" si="146"/>
        <v>8.0987317782368073</v>
      </c>
      <c r="AB130" s="26" t="n">
        <f t="shared" si="146"/>
        <v>7.2190453890458253</v>
      </c>
      <c r="AC130" s="26" t="n">
        <f t="shared" si="146"/>
        <v>7.2776163587203033</v>
      </c>
      <c r="AD130" s="26" t="n">
        <f t="shared" si="146"/>
        <v>2.066676818903995</v>
      </c>
      <c r="AE130" s="26" t="n">
        <f t="shared" si="146"/>
        <v>2.3673828359901607</v>
      </c>
      <c r="AF130" s="26" t="n">
        <f t="shared" si="146"/>
        <v>5.5054376145552215</v>
      </c>
      <c r="AG130" s="26" t="n">
        <f t="shared" si="146"/>
        <v>6.3259254133581511</v>
      </c>
      <c r="AH130" s="26" t="n">
        <f t="shared" si="146"/>
        <v>5.2069435073862884</v>
      </c>
      <c r="AI130" s="26" t="n">
        <f t="shared" si="146"/>
        <v>4.250274081959728</v>
      </c>
      <c r="AJ130" s="26" t="n">
        <f t="shared" si="146"/>
        <v>4.3232120931859823</v>
      </c>
      <c r="AK130" s="26" t="n">
        <f t="shared" si="146"/>
        <v>4.7247526860252984</v>
      </c>
      <c r="AL130" s="26" t="n">
        <f t="shared" si="146"/>
        <v>4.2782432746738674</v>
      </c>
      <c r="AM130" s="26" t="n">
        <f t="shared" si="146"/>
        <v>4.1226151547796306</v>
      </c>
      <c r="AN130" s="5" t="n">
        <f t="shared" si="146"/>
        <v>3.4332532270355522</v>
      </c>
      <c r="AO130" s="26" t="n">
        <f t="shared" si="146"/>
        <v>3.5473051312408264</v>
      </c>
      <c r="AP130" s="26" t="n">
        <f t="shared" si="146"/>
        <v>2.9606874643370711</v>
      </c>
      <c r="AQ130" s="26" t="n">
        <f t="shared" si="146"/>
        <v>2.8255668532900398</v>
      </c>
      <c r="AR130" s="26" t="n">
        <f t="shared" si="146"/>
        <v>2.9828652850413082</v>
      </c>
      <c r="AS130" s="5" t="n">
        <f t="shared" ref="AS130:AS137" si="147">IF(AT118="","",AT118/AT$126)</f>
        <v>4.1581077457860749</v>
      </c>
      <c r="AT130" s="5"/>
      <c r="AU130" s="5" t="n">
        <f t="shared" ref="AU130:AV137" si="148">IF(AU118="","",AU118/AU$126)</f>
        <v>3.7440972383266744</v>
      </c>
      <c r="AV130" s="5" t="n">
        <f t="shared" si="148"/>
        <v>4.1663535795001749</v>
      </c>
    </row>
    <row r="131">
      <c r="E131" s="34"/>
      <c r="M131" s="1" t="str">
        <f t="shared" si="145"/>
        <v>Air Force</v>
      </c>
      <c r="N131" s="1" t="str">
        <f t="shared" si="145"/>
        <v>Non-development
or Commercial Similar</v>
      </c>
      <c r="O131" s="25" t="str">
        <f t="shared" si="146"/>
      </c>
      <c r="P131" s="25" t="str">
        <f t="shared" si="146"/>
      </c>
      <c r="Q131" s="25" t="str">
        <f t="shared" si="146"/>
      </c>
      <c r="R131" s="25" t="str">
        <f t="shared" si="146"/>
      </c>
      <c r="S131" s="25" t="str">
        <f t="shared" si="146"/>
      </c>
      <c r="T131" s="25" t="str">
        <f t="shared" si="146"/>
      </c>
      <c r="U131" s="25" t="str">
        <f t="shared" si="146"/>
      </c>
      <c r="V131" s="25" t="str">
        <f t="shared" si="146"/>
      </c>
      <c r="W131" s="25" t="str">
        <f t="shared" si="146"/>
      </c>
      <c r="X131" s="25" t="str">
        <f t="shared" si="146"/>
      </c>
      <c r="Y131" s="26" t="n">
        <f t="shared" si="146"/>
        <v>0</v>
      </c>
      <c r="Z131" s="26" t="n">
        <f t="shared" si="146"/>
        <v>0</v>
      </c>
      <c r="AA131" s="26" t="n">
        <f t="shared" si="146"/>
        <v>1.9822008438751305E-2</v>
      </c>
      <c r="AB131" s="26" t="n">
        <f t="shared" si="146"/>
        <v>2.4107851473321021E-2</v>
      </c>
      <c r="AC131" s="26" t="n">
        <f t="shared" si="146"/>
        <v>6.6409197058075728E-2</v>
      </c>
      <c r="AD131" s="26" t="n">
        <f t="shared" si="146"/>
        <v>5.9967449241260466E-3</v>
      </c>
      <c r="AE131" s="26" t="n">
        <f t="shared" si="146"/>
        <v>1.1931452508304121E-3</v>
      </c>
      <c r="AF131" s="26" t="n">
        <f t="shared" si="146"/>
        <v>2.57022483796609E-3</v>
      </c>
      <c r="AG131" s="26" t="n">
        <f t="shared" si="146"/>
        <v>5.3710763721204844E-3</v>
      </c>
      <c r="AH131" s="26" t="n">
        <f t="shared" si="146"/>
        <v>3.3895752892429097E-3</v>
      </c>
      <c r="AI131" s="26" t="n">
        <f t="shared" si="146"/>
        <v>3.5693016321927569E-3</v>
      </c>
      <c r="AJ131" s="26" t="n">
        <f t="shared" si="146"/>
        <v>1.7236707539029339E-2</v>
      </c>
      <c r="AK131" s="26" t="n">
        <f t="shared" si="146"/>
        <v>1.7320694605537545E-2</v>
      </c>
      <c r="AL131" s="26" t="n">
        <f t="shared" si="146"/>
        <v>7.2003872378792935E-3</v>
      </c>
      <c r="AM131" s="26" t="n">
        <f t="shared" si="146"/>
        <v>2.0647831179385822E-3</v>
      </c>
      <c r="AN131" s="5" t="n">
        <f t="shared" si="146"/>
        <v>1.3166056595737138E-3</v>
      </c>
      <c r="AO131" s="26" t="n">
        <f t="shared" si="146"/>
        <v>6.4056074270421983E-4</v>
      </c>
      <c r="AP131" s="26" t="n">
        <f t="shared" si="146"/>
        <v>5.0054692384616843E-5</v>
      </c>
      <c r="AQ131" s="26" t="n">
        <f t="shared" si="146"/>
        <v>1.9695543555909864E-5</v>
      </c>
      <c r="AR131" s="26" t="n">
        <f t="shared" si="146"/>
        <v>1.5969405958208877E-6</v>
      </c>
      <c r="AS131" s="5" t="n">
        <f t="shared" si="147"/>
        <v>1.5230589083976857E-3</v>
      </c>
      <c r="AT131" s="5"/>
      <c r="AU131" s="5" t="n">
        <f t="shared" si="148"/>
        <v>2.0666112284407215E-3</v>
      </c>
      <c r="AV131" s="5" t="n">
        <f t="shared" si="148"/>
        <v>1.7930299296332474E-3</v>
      </c>
    </row>
    <row r="132">
      <c r="E132" s="34"/>
      <c r="M132" s="1" t="str">
        <f t="shared" si="145"/>
        <v>Air Force</v>
      </c>
      <c r="N132" s="1" t="str">
        <f t="shared" si="145"/>
        <v>Any Commercial
Classification</v>
      </c>
      <c r="O132" s="25" t="str">
        <f t="shared" si="146"/>
      </c>
      <c r="P132" s="25" t="str">
        <f t="shared" si="146"/>
      </c>
      <c r="Q132" s="25" t="str">
        <f t="shared" si="146"/>
      </c>
      <c r="R132" s="25" t="str">
        <f t="shared" si="146"/>
      </c>
      <c r="S132" s="25" t="str">
        <f t="shared" si="146"/>
      </c>
      <c r="T132" s="25" t="str">
        <f t="shared" si="146"/>
      </c>
      <c r="U132" s="25" t="str">
        <f t="shared" si="146"/>
      </c>
      <c r="V132" s="25" t="str">
        <f t="shared" si="146"/>
      </c>
      <c r="W132" s="25" t="str">
        <f t="shared" si="146"/>
      </c>
      <c r="X132" s="25" t="str">
        <f t="shared" si="146"/>
      </c>
      <c r="Y132" s="26" t="n">
        <f t="shared" si="146"/>
        <v>0.94804487975402785</v>
      </c>
      <c r="Z132" s="26" t="n">
        <f t="shared" si="146"/>
        <v>1.139235022456099</v>
      </c>
      <c r="AA132" s="26" t="n">
        <f t="shared" si="146"/>
        <v>1.622165465822953</v>
      </c>
      <c r="AB132" s="26" t="n">
        <f t="shared" si="146"/>
        <v>1.5369074139600167</v>
      </c>
      <c r="AC132" s="26" t="n">
        <f t="shared" si="146"/>
        <v>1.9053034032094949</v>
      </c>
      <c r="AD132" s="26" t="n">
        <f t="shared" si="146"/>
        <v>0.43006981311186998</v>
      </c>
      <c r="AE132" s="26" t="n">
        <f t="shared" si="146"/>
        <v>0.37271488660204788</v>
      </c>
      <c r="AF132" s="26" t="n">
        <f t="shared" si="146"/>
        <v>0.88702598159109636</v>
      </c>
      <c r="AG132" s="26" t="n">
        <f t="shared" si="146"/>
        <v>1.0466705369725895</v>
      </c>
      <c r="AH132" s="26" t="n">
        <f t="shared" si="146"/>
        <v>0.84654460019676814</v>
      </c>
      <c r="AI132" s="26" t="n">
        <f t="shared" si="146"/>
        <v>0.67672783332021658</v>
      </c>
      <c r="AJ132" s="26" t="n">
        <f t="shared" si="146"/>
        <v>0.62563619788843172</v>
      </c>
      <c r="AK132" s="26" t="n">
        <f t="shared" si="146"/>
        <v>0.51150356551268805</v>
      </c>
      <c r="AL132" s="26" t="n">
        <f t="shared" si="146"/>
        <v>0.52673663480742849</v>
      </c>
      <c r="AM132" s="26" t="n">
        <f t="shared" si="146"/>
        <v>0.49602890628039753</v>
      </c>
      <c r="AN132" s="5" t="n">
        <f t="shared" si="146"/>
        <v>0.41844299982891758</v>
      </c>
      <c r="AO132" s="26" t="n">
        <f t="shared" si="146"/>
        <v>0.41163639431485705</v>
      </c>
      <c r="AP132" s="26" t="n">
        <f t="shared" si="146"/>
        <v>0.37756911594520076</v>
      </c>
      <c r="AQ132" s="26" t="n">
        <f t="shared" si="146"/>
        <v>0.34202917571314401</v>
      </c>
      <c r="AR132" s="26" t="n">
        <f t="shared" si="146"/>
        <v>0.38686758011240152</v>
      </c>
      <c r="AS132" s="5" t="n">
        <f t="shared" si="147"/>
        <v>0.73608554813042637</v>
      </c>
      <c r="AT132" s="5"/>
      <c r="AU132" s="5" t="n">
        <f t="shared" si="148"/>
        <v>0.70792646939039294</v>
      </c>
      <c r="AV132" s="5" t="n">
        <f t="shared" si="148"/>
        <v>0.70740724054687287</v>
      </c>
    </row>
    <row r="133">
      <c r="E133" s="34"/>
      <c r="M133" s="1" t="str">
        <f t="shared" si="145"/>
        <v>Air Force</v>
      </c>
      <c r="N133" s="1" t="n">
        <f t="shared" si="145"/>
        <v>0</v>
      </c>
      <c r="O133" s="25" t="e">
        <f t="shared" si="146"/>
        <v>#DIV/0!</v>
      </c>
      <c r="P133" s="25" t="e">
        <f t="shared" si="146"/>
        <v>#DIV/0!</v>
      </c>
      <c r="Q133" s="25" t="e">
        <f t="shared" si="146"/>
        <v>#DIV/0!</v>
      </c>
      <c r="R133" s="25" t="e">
        <f t="shared" si="146"/>
        <v>#DIV/0!</v>
      </c>
      <c r="S133" s="25" t="e">
        <f t="shared" si="146"/>
        <v>#DIV/0!</v>
      </c>
      <c r="T133" s="25" t="e">
        <f t="shared" si="146"/>
        <v>#DIV/0!</v>
      </c>
      <c r="U133" s="25" t="e">
        <f t="shared" si="146"/>
        <v>#DIV/0!</v>
      </c>
      <c r="V133" s="25" t="e">
        <f t="shared" si="146"/>
        <v>#DIV/0!</v>
      </c>
      <c r="W133" s="25" t="e">
        <f t="shared" si="146"/>
        <v>#DIV/0!</v>
      </c>
      <c r="X133" s="25" t="e">
        <f t="shared" si="146"/>
        <v>#DIV/0!</v>
      </c>
      <c r="Y133" s="26" t="str">
        <f t="shared" si="146"/>
      </c>
      <c r="Z133" s="26" t="str">
        <f t="shared" si="146"/>
      </c>
      <c r="AA133" s="26" t="n">
        <f t="shared" si="146"/>
        <v>2.2118514982190835E-3</v>
      </c>
      <c r="AB133" s="26" t="str">
        <f t="shared" si="146"/>
      </c>
      <c r="AC133" s="26" t="str">
        <f t="shared" si="146"/>
      </c>
      <c r="AD133" s="26" t="str">
        <f t="shared" si="146"/>
      </c>
      <c r="AE133" s="26" t="str">
        <f t="shared" si="146"/>
      </c>
      <c r="AF133" s="26" t="str">
        <f t="shared" si="146"/>
      </c>
      <c r="AG133" s="26" t="str">
        <f t="shared" si="146"/>
      </c>
      <c r="AH133" s="26" t="n">
        <f t="shared" si="146"/>
        <v>0</v>
      </c>
      <c r="AI133" s="26" t="str">
        <f t="shared" si="146"/>
      </c>
      <c r="AJ133" s="26" t="str">
        <f t="shared" si="146"/>
      </c>
      <c r="AK133" s="26" t="str">
        <f t="shared" si="146"/>
      </c>
      <c r="AL133" s="26" t="str">
        <f t="shared" si="146"/>
      </c>
      <c r="AM133" s="26" t="str">
        <f t="shared" si="146"/>
      </c>
      <c r="AN133" s="42" t="str">
        <f t="shared" si="146"/>
      </c>
      <c r="AO133" s="26" t="str">
        <f t="shared" si="146"/>
      </c>
      <c r="AP133" s="26" t="str">
        <f t="shared" si="146"/>
      </c>
      <c r="AQ133" s="26" t="str">
        <f t="shared" si="146"/>
      </c>
      <c r="AR133" s="26" t="n">
        <f t="shared" si="146"/>
        <v>9.0660307102609191E-6</v>
      </c>
      <c r="AS133" s="5" t="str">
        <f t="shared" si="147"/>
      </c>
      <c r="AT133" s="5"/>
      <c r="AU133" s="42" t="str">
        <f t="shared" si="148"/>
      </c>
      <c r="AV133" s="42" t="n">
        <f t="shared" si="148"/>
        <v>-5.0951082189014579E-6</v>
      </c>
    </row>
    <row r="134">
      <c r="E134" s="34"/>
      <c r="M134" s="1" t="str">
        <f t="shared" si="145"/>
        <v>Army</v>
      </c>
      <c r="N134" s="1" t="str">
        <f t="shared" si="145"/>
        <v>Not Classified
as Commercial</v>
      </c>
      <c r="O134" s="25" t="str">
        <f t="shared" si="146"/>
      </c>
      <c r="P134" s="25" t="str">
        <f t="shared" si="146"/>
      </c>
      <c r="Q134" s="25" t="str">
        <f t="shared" si="146"/>
      </c>
      <c r="R134" s="25" t="str">
        <f t="shared" si="146"/>
      </c>
      <c r="S134" s="25" t="str">
        <f t="shared" si="146"/>
      </c>
      <c r="T134" s="25" t="str">
        <f t="shared" si="146"/>
      </c>
      <c r="U134" s="25" t="str">
        <f t="shared" si="146"/>
      </c>
      <c r="V134" s="25" t="str">
        <f t="shared" si="146"/>
      </c>
      <c r="W134" s="25" t="str">
        <f t="shared" si="146"/>
      </c>
      <c r="X134" s="25" t="str">
        <f t="shared" si="146"/>
      </c>
      <c r="Y134" s="26" t="n">
        <f t="shared" si="146"/>
        <v>8.2949148968273203</v>
      </c>
      <c r="Z134" s="26" t="n">
        <f t="shared" si="146"/>
        <v>8.1470029730094442</v>
      </c>
      <c r="AA134" s="26" t="n">
        <f t="shared" si="146"/>
        <v>8.0285408935040667</v>
      </c>
      <c r="AB134" s="26" t="n">
        <f t="shared" si="146"/>
        <v>8.383246278427551</v>
      </c>
      <c r="AC134" s="26" t="n">
        <f t="shared" si="146"/>
        <v>9.9703101401711347</v>
      </c>
      <c r="AD134" s="26" t="n">
        <f t="shared" si="146"/>
        <v>3.6615832878437367</v>
      </c>
      <c r="AE134" s="26" t="n">
        <f t="shared" si="146"/>
        <v>3.5839357644174434</v>
      </c>
      <c r="AF134" s="26" t="n">
        <f t="shared" si="146"/>
        <v>8.3474443719740403</v>
      </c>
      <c r="AG134" s="26" t="n">
        <f t="shared" si="146"/>
        <v>13.711162858384634</v>
      </c>
      <c r="AH134" s="26" t="n">
        <f t="shared" si="146"/>
        <v>9.6620255825816947</v>
      </c>
      <c r="AI134" s="26" t="n">
        <f t="shared" si="146"/>
        <v>8.9336239655750074</v>
      </c>
      <c r="AJ134" s="26" t="n">
        <f t="shared" si="146"/>
        <v>7.9500256288031963</v>
      </c>
      <c r="AK134" s="26" t="n">
        <f t="shared" si="146"/>
        <v>6.7576064166158396</v>
      </c>
      <c r="AL134" s="26" t="n">
        <f t="shared" si="146"/>
        <v>6.4396581189815612</v>
      </c>
      <c r="AM134" s="26" t="n">
        <f t="shared" si="146"/>
        <v>5.2031178241918647</v>
      </c>
      <c r="AN134" s="5" t="n">
        <f t="shared" si="146"/>
        <v>4.3340130137104378</v>
      </c>
      <c r="AO134" s="26" t="n">
        <f t="shared" si="146"/>
        <v>3.7426622201428614</v>
      </c>
      <c r="AP134" s="26" t="n">
        <f t="shared" si="146"/>
        <v>3.5646620553659254</v>
      </c>
      <c r="AQ134" s="26" t="n">
        <f t="shared" si="146"/>
        <v>3.4368832104179994</v>
      </c>
      <c r="AR134" s="26" t="n">
        <f t="shared" si="146"/>
        <v>3.5365140686656202</v>
      </c>
      <c r="AS134" s="5" t="n">
        <f t="shared" si="147"/>
        <v>4.0350206697370039</v>
      </c>
      <c r="AT134" s="5"/>
      <c r="AU134" s="5" t="n">
        <f t="shared" si="148"/>
        <v>3.9038200445897373</v>
      </c>
      <c r="AV134" s="5" t="n">
        <f t="shared" si="148"/>
        <v>4.9849243572298203</v>
      </c>
    </row>
    <row r="135">
      <c r="E135" s="34"/>
      <c r="M135" s="1" t="str">
        <f t="shared" si="145"/>
        <v>Army</v>
      </c>
      <c r="N135" s="1" t="str">
        <f t="shared" si="145"/>
        <v>Non-development
or Commercial Similar</v>
      </c>
      <c r="O135" s="25" t="str">
        <f t="shared" si="146"/>
      </c>
      <c r="P135" s="25" t="str">
        <f t="shared" si="146"/>
      </c>
      <c r="Q135" s="25" t="str">
        <f t="shared" si="146"/>
      </c>
      <c r="R135" s="25" t="str">
        <f t="shared" si="146"/>
      </c>
      <c r="S135" s="25" t="str">
        <f t="shared" si="146"/>
      </c>
      <c r="T135" s="25" t="str">
        <f t="shared" si="146"/>
      </c>
      <c r="U135" s="25" t="str">
        <f t="shared" si="146"/>
      </c>
      <c r="V135" s="25" t="str">
        <f t="shared" si="146"/>
      </c>
      <c r="W135" s="25" t="str">
        <f t="shared" si="146"/>
      </c>
      <c r="X135" s="25" t="str">
        <f t="shared" si="146"/>
      </c>
      <c r="Y135" s="26" t="n">
        <f t="shared" si="146"/>
        <v>3.2997859204455621E-4</v>
      </c>
      <c r="Z135" s="26" t="n">
        <f t="shared" si="146"/>
        <v>-7.3736384326254727E-5</v>
      </c>
      <c r="AA135" s="26" t="n">
        <f t="shared" si="146"/>
        <v>1.372413357804919E-2</v>
      </c>
      <c r="AB135" s="26" t="n">
        <f t="shared" si="146"/>
        <v>1.543587859665649E-2</v>
      </c>
      <c r="AC135" s="26" t="n">
        <f t="shared" si="146"/>
        <v>5.4161987143282013E-2</v>
      </c>
      <c r="AD135" s="26" t="n">
        <f t="shared" si="146"/>
        <v>2.5240104992619878E-2</v>
      </c>
      <c r="AE135" s="26" t="n">
        <f t="shared" si="146"/>
        <v>1.555122203026179E-2</v>
      </c>
      <c r="AF135" s="26" t="n">
        <f t="shared" si="146"/>
        <v>5.7284378132699751E-2</v>
      </c>
      <c r="AG135" s="26" t="n">
        <f t="shared" si="146"/>
        <v>8.5419532726816488E-2</v>
      </c>
      <c r="AH135" s="26" t="n">
        <f t="shared" si="146"/>
        <v>4.8328813483065197E-2</v>
      </c>
      <c r="AI135" s="26" t="n">
        <f t="shared" si="146"/>
        <v>1.0838987493753614E-2</v>
      </c>
      <c r="AJ135" s="26" t="n">
        <f t="shared" si="146"/>
        <v>1.6103141482530156E-2</v>
      </c>
      <c r="AK135" s="26" t="n">
        <f t="shared" si="146"/>
        <v>1.9687622458920896E-2</v>
      </c>
      <c r="AL135" s="26" t="n">
        <f t="shared" si="146"/>
        <v>1.991610358049092E-2</v>
      </c>
      <c r="AM135" s="26" t="n">
        <f t="shared" si="146"/>
        <v>6.1483668103766301E-3</v>
      </c>
      <c r="AN135" s="5" t="n">
        <f t="shared" si="146"/>
        <v>3.2033534730145194E-3</v>
      </c>
      <c r="AO135" s="26" t="n">
        <f t="shared" si="146"/>
        <v>3.3243619401867133E-3</v>
      </c>
      <c r="AP135" s="26" t="n">
        <f t="shared" si="146"/>
        <v>1.1418428403359433E-3</v>
      </c>
      <c r="AQ135" s="26" t="n">
        <f t="shared" si="146"/>
        <v>4.6684624617896594E-3</v>
      </c>
      <c r="AR135" s="26" t="n">
        <f t="shared" si="146"/>
        <v>4.517293037631996E-3</v>
      </c>
      <c r="AS135" s="5" t="n">
        <f t="shared" si="147"/>
        <v>9.0071700412006655E-6</v>
      </c>
      <c r="AT135" s="5"/>
      <c r="AU135" s="42" t="n">
        <f t="shared" si="148"/>
        <v>-1.9397644443364343E-4</v>
      </c>
      <c r="AV135" s="42" t="n">
        <f t="shared" si="148"/>
        <v>-4.9002913462058418E-5</v>
      </c>
    </row>
    <row r="136">
      <c r="E136" s="34"/>
      <c r="M136" s="1" t="str">
        <f t="shared" si="145"/>
        <v>Army</v>
      </c>
      <c r="N136" s="1" t="str">
        <f t="shared" si="145"/>
        <v>Any Commercial
Classification</v>
      </c>
      <c r="O136" s="25" t="str">
        <f t="shared" si="146"/>
      </c>
      <c r="P136" s="25" t="str">
        <f t="shared" si="146"/>
      </c>
      <c r="Q136" s="25" t="str">
        <f t="shared" si="146"/>
      </c>
      <c r="R136" s="25" t="str">
        <f t="shared" si="146"/>
      </c>
      <c r="S136" s="25" t="str">
        <f t="shared" si="146"/>
      </c>
      <c r="T136" s="25" t="str">
        <f t="shared" si="146"/>
      </c>
      <c r="U136" s="25" t="str">
        <f t="shared" si="146"/>
      </c>
      <c r="V136" s="25" t="str">
        <f t="shared" si="146"/>
      </c>
      <c r="W136" s="25" t="str">
        <f t="shared" si="146"/>
      </c>
      <c r="X136" s="25" t="str">
        <f t="shared" si="146"/>
      </c>
      <c r="Y136" s="26" t="n">
        <f t="shared" si="146"/>
        <v>0.91403761279762497</v>
      </c>
      <c r="Z136" s="26" t="n">
        <f t="shared" si="146"/>
        <v>1.0103351608836491</v>
      </c>
      <c r="AA136" s="26" t="n">
        <f t="shared" si="146"/>
        <v>1.4468786152038169</v>
      </c>
      <c r="AB136" s="26" t="n">
        <f t="shared" si="146"/>
        <v>1.7483022574464215</v>
      </c>
      <c r="AC136" s="26" t="n">
        <f t="shared" si="146"/>
        <v>2.7529962411255835</v>
      </c>
      <c r="AD136" s="26" t="n">
        <f t="shared" si="146"/>
        <v>0.6192177807389655</v>
      </c>
      <c r="AE136" s="26" t="n">
        <f t="shared" si="146"/>
        <v>0.81501905305677713</v>
      </c>
      <c r="AF136" s="26" t="n">
        <f t="shared" si="146"/>
        <v>2.4276205867900034</v>
      </c>
      <c r="AG136" s="26" t="n">
        <f t="shared" si="146"/>
        <v>3.9517955857032789</v>
      </c>
      <c r="AH136" s="26" t="n">
        <f t="shared" si="146"/>
        <v>2.1947280875630475</v>
      </c>
      <c r="AI136" s="26" t="n">
        <f t="shared" si="146"/>
        <v>1.7801540003007026</v>
      </c>
      <c r="AJ136" s="26" t="n">
        <f t="shared" si="146"/>
        <v>1.5540179264803959</v>
      </c>
      <c r="AK136" s="26" t="n">
        <f t="shared" si="146"/>
        <v>1.2308049407764499</v>
      </c>
      <c r="AL136" s="26" t="n">
        <f t="shared" si="146"/>
        <v>1.1546683685229429</v>
      </c>
      <c r="AM136" s="26" t="n">
        <f t="shared" si="146"/>
        <v>1.0371190106319588</v>
      </c>
      <c r="AN136" s="5" t="n">
        <f t="shared" si="146"/>
        <v>0.95336923516521299</v>
      </c>
      <c r="AO136" s="26" t="n">
        <f t="shared" si="146"/>
        <v>0.77810218614696891</v>
      </c>
      <c r="AP136" s="26" t="n">
        <f t="shared" si="146"/>
        <v>0.73578205989288237</v>
      </c>
      <c r="AQ136" s="26" t="n">
        <f t="shared" si="146"/>
        <v>0.62202445644788251</v>
      </c>
      <c r="AR136" s="26" t="n">
        <f t="shared" si="146"/>
        <v>0.68393565074806695</v>
      </c>
      <c r="AS136" s="5" t="n">
        <f t="shared" si="147"/>
        <v>2.7684344220266817</v>
      </c>
      <c r="AT136" s="5"/>
      <c r="AU136" s="42" t="n">
        <f t="shared" si="148"/>
        <v>2.4577994961239815</v>
      </c>
      <c r="AV136" s="42" t="n">
        <f t="shared" si="148"/>
        <v>0.92142469292805418</v>
      </c>
    </row>
    <row r="137">
      <c r="E137" s="34"/>
      <c r="M137" s="1" t="str">
        <f t="shared" si="145"/>
        <v>Army</v>
      </c>
      <c r="N137" s="1" t="n">
        <f t="shared" si="145"/>
        <v>0</v>
      </c>
      <c r="O137" s="25" t="e">
        <f t="shared" si="146"/>
        <v>#DIV/0!</v>
      </c>
      <c r="P137" s="25" t="e">
        <f t="shared" si="146"/>
        <v>#DIV/0!</v>
      </c>
      <c r="Q137" s="25" t="e">
        <f t="shared" si="146"/>
        <v>#DIV/0!</v>
      </c>
      <c r="R137" s="25" t="e">
        <f t="shared" si="146"/>
        <v>#DIV/0!</v>
      </c>
      <c r="S137" s="25" t="e">
        <f t="shared" si="146"/>
        <v>#DIV/0!</v>
      </c>
      <c r="T137" s="25" t="e">
        <f t="shared" si="146"/>
        <v>#DIV/0!</v>
      </c>
      <c r="U137" s="25" t="e">
        <f t="shared" si="146"/>
        <v>#DIV/0!</v>
      </c>
      <c r="V137" s="25" t="e">
        <f t="shared" si="146"/>
        <v>#DIV/0!</v>
      </c>
      <c r="W137" s="25" t="e">
        <f t="shared" si="146"/>
        <v>#DIV/0!</v>
      </c>
      <c r="X137" s="25" t="e">
        <f t="shared" si="146"/>
        <v>#DIV/0!</v>
      </c>
      <c r="Y137" s="26" t="str">
        <f t="shared" si="146"/>
      </c>
      <c r="Z137" s="26" t="n">
        <f t="shared" si="146"/>
        <v>1.6346695866109045E-4</v>
      </c>
      <c r="AA137" s="26" t="n">
        <f t="shared" si="146"/>
        <v>6.9043590706353928E-6</v>
      </c>
      <c r="AB137" s="26" t="n">
        <f t="shared" si="146"/>
        <v>6.8079812013951914E-6</v>
      </c>
      <c r="AC137" s="26" t="n">
        <f t="shared" si="146"/>
        <v>0</v>
      </c>
      <c r="AD137" s="26" t="str">
        <f t="shared" si="146"/>
      </c>
      <c r="AE137" s="26" t="str">
        <f t="shared" si="146"/>
      </c>
      <c r="AF137" s="26" t="str">
        <f t="shared" si="146"/>
      </c>
      <c r="AG137" s="26" t="str">
        <f t="shared" si="146"/>
      </c>
      <c r="AH137" s="26" t="n">
        <f t="shared" si="146"/>
        <v>-8.9321016479052862E-9</v>
      </c>
      <c r="AI137" s="26" t="n">
        <f t="shared" si="146"/>
        <v>-1.2549688575332348E-6</v>
      </c>
      <c r="AJ137" s="26" t="n">
        <f t="shared" si="146"/>
        <v>-8.4194763710317038E-11</v>
      </c>
      <c r="AK137" s="26" t="str">
        <f t="shared" si="146"/>
      </c>
      <c r="AL137" s="26" t="n">
        <f t="shared" si="146"/>
        <v>0</v>
      </c>
      <c r="AM137" s="26" t="str">
        <f t="shared" si="146"/>
      </c>
      <c r="AN137" s="5" t="n">
        <f t="shared" si="146"/>
        <v>2.6102357726057918E-6</v>
      </c>
      <c r="AO137" s="26" t="n">
        <f t="shared" si="146"/>
        <v>1.9546022417648634E-6</v>
      </c>
      <c r="AP137" s="26" t="str">
        <f t="shared" si="146"/>
      </c>
      <c r="AQ137" s="26" t="n">
        <f t="shared" si="146"/>
        <v>5.7184379113151104E-4</v>
      </c>
      <c r="AR137" s="26" t="n">
        <f t="shared" si="146"/>
        <v>1.9060681821881805E-3</v>
      </c>
      <c r="AS137" s="5" t="n">
        <f t="shared" si="147"/>
        <v>1.2771351413517838E-3</v>
      </c>
      <c r="AT137" s="5"/>
      <c r="AU137" s="42" t="n">
        <f t="shared" si="148"/>
        <v>6.7982358590435723E-4</v>
      </c>
      <c r="AV137" s="42" t="n">
        <f t="shared" si="148"/>
        <v>5.5862014083422537E-4</v>
      </c>
    </row>
    <row r="138">
      <c r="E138" s="34"/>
      <c r="N138" s="34" t="s">
        <v>40</v>
      </c>
      <c r="O138" s="26" t="e">
        <f t="shared" ref="O138:Z138" si="149">IF(SUM(O130:O137)=1,1,FALSE)</f>
        <v>#DIV/0!</v>
      </c>
      <c r="P138" s="26" t="e">
        <f t="shared" si="149"/>
        <v>#DIV/0!</v>
      </c>
      <c r="Q138" s="26" t="e">
        <f t="shared" si="149"/>
        <v>#DIV/0!</v>
      </c>
      <c r="R138" s="26" t="e">
        <f t="shared" si="149"/>
        <v>#DIV/0!</v>
      </c>
      <c r="S138" s="26" t="e">
        <f t="shared" si="149"/>
        <v>#DIV/0!</v>
      </c>
      <c r="T138" s="26" t="e">
        <f t="shared" si="149"/>
        <v>#DIV/0!</v>
      </c>
      <c r="U138" s="26" t="e">
        <f t="shared" si="149"/>
        <v>#DIV/0!</v>
      </c>
      <c r="V138" s="26" t="e">
        <f t="shared" si="149"/>
        <v>#DIV/0!</v>
      </c>
      <c r="W138" s="26" t="e">
        <f t="shared" si="149"/>
        <v>#DIV/0!</v>
      </c>
      <c r="X138" s="26" t="e">
        <f t="shared" si="149"/>
        <v>#DIV/0!</v>
      </c>
      <c r="Y138" s="26" t="b">
        <f t="shared" si="149"/>
        <v>0</v>
      </c>
      <c r="Z138" s="26" t="b">
        <f t="shared" si="149"/>
        <v>0</v>
      </c>
      <c r="AA138" s="26" t="b">
        <f t="shared" ref="AA138:AS138" si="150">SUM(AA130:AA137)=1</f>
        <v>0</v>
      </c>
      <c r="AB138" s="26" t="b">
        <f t="shared" si="150"/>
        <v>0</v>
      </c>
      <c r="AC138" s="26" t="b">
        <f t="shared" si="150"/>
        <v>0</v>
      </c>
      <c r="AD138" s="26" t="b">
        <f t="shared" si="150"/>
        <v>0</v>
      </c>
      <c r="AE138" s="26" t="b">
        <f t="shared" si="150"/>
        <v>0</v>
      </c>
      <c r="AF138" s="26" t="b">
        <f t="shared" si="150"/>
        <v>0</v>
      </c>
      <c r="AG138" s="26" t="b">
        <f t="shared" si="150"/>
        <v>0</v>
      </c>
      <c r="AH138" s="26" t="b">
        <f t="shared" si="150"/>
        <v>0</v>
      </c>
      <c r="AI138" s="26" t="b">
        <f t="shared" si="150"/>
        <v>0</v>
      </c>
      <c r="AJ138" s="26" t="b">
        <f t="shared" si="150"/>
        <v>0</v>
      </c>
      <c r="AK138" s="26" t="b">
        <f t="shared" si="150"/>
        <v>0</v>
      </c>
      <c r="AL138" s="26" t="b">
        <f t="shared" si="150"/>
        <v>0</v>
      </c>
      <c r="AM138" s="26" t="b">
        <f t="shared" si="150"/>
        <v>0</v>
      </c>
      <c r="AN138" s="26" t="b">
        <f t="shared" si="150"/>
        <v>0</v>
      </c>
      <c r="AO138" s="26" t="b">
        <f t="shared" si="150"/>
        <v>0</v>
      </c>
      <c r="AP138" s="26" t="b">
        <f t="shared" si="150"/>
        <v>0</v>
      </c>
      <c r="AQ138" s="26" t="b">
        <f t="shared" si="150"/>
        <v>0</v>
      </c>
      <c r="AR138" s="26" t="b">
        <f t="shared" si="150"/>
        <v>0</v>
      </c>
      <c r="AS138" s="26" t="b">
        <f t="shared" si="150"/>
        <v>0</v>
      </c>
      <c r="AT138" s="26"/>
      <c r="AU138" s="26" t="b">
        <f>SUM(AU130:AU137)=1</f>
        <v>0</v>
      </c>
      <c r="AV138" s="26" t="b">
        <f>SUM(AV130:AV137)=1</f>
        <v>0</v>
      </c>
    </row>
  </sheetData>
  <pageMargins left="0.7" right="0.7" top="0.75" bottom="0.75" header="0.3" footer="0.3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.0" baseColWidth="10"/>
  <cols>
    <col min="2" max="2" width="8.5703125" hidden="0" customWidth="1"/>
    <col min="5" max="5" width="0" hidden="1" customWidth="1"/>
    <col min="10" max="10" width="11.42578125" hidden="0" customWidth="1"/>
    <col min="12" max="12" width="18.5703125" hidden="0" customWidth="1"/>
    <col min="13" max="13" width="7.7109375" hidden="0" customWidth="1"/>
    <col min="14" max="14" width="7.7109375" hidden="0" customWidth="1"/>
    <col min="15" max="15" width="7.7109375" hidden="0" customWidth="1"/>
    <col min="16" max="16" width="7.7109375" hidden="0" customWidth="1"/>
    <col min="17" max="17" width="7.7109375" hidden="0" customWidth="1"/>
    <col min="18" max="18" width="7.7109375" hidden="0" customWidth="1"/>
    <col min="19" max="19" width="7.7109375" hidden="0" customWidth="1"/>
    <col min="20" max="20" width="7.7109375" hidden="0" customWidth="1"/>
    <col min="21" max="21" width="7.7109375" hidden="0" customWidth="1"/>
    <col min="22" max="22" width="8.42578125" hidden="0" customWidth="1"/>
    <col min="23" max="23" width="7.7109375" hidden="0" customWidth="1"/>
    <col min="24" max="24" width="7.7109375" hidden="0" customWidth="1"/>
    <col min="25" max="25" width="7.7109375" hidden="0" customWidth="1"/>
    <col min="26" max="26" width="7.7109375" hidden="0" customWidth="1"/>
    <col min="27" max="27" width="7.7109375" hidden="0" customWidth="1"/>
    <col min="28" max="28" width="7.7109375" hidden="0" customWidth="1"/>
    <col min="29" max="29" width="7.7109375" hidden="0" customWidth="1"/>
    <col min="30" max="30" width="7.7109375" hidden="0" customWidth="1"/>
    <col min="31" max="31" width="7.7109375" hidden="0" customWidth="1"/>
    <col min="32" max="32" width="7.7109375" hidden="0" customWidth="1"/>
    <col min="33" max="33" width="7.7109375" hidden="0" customWidth="1"/>
    <col min="34" max="34" width="7.7109375" hidden="0" customWidth="1"/>
    <col min="35" max="35" width="7.7109375" hidden="0" customWidth="1"/>
    <col min="36" max="36" width="7.7109375" hidden="0" customWidth="1"/>
    <col min="37" max="37" width="7.7109375" hidden="0" customWidth="1"/>
    <col min="38" max="38" width="7.7109375" hidden="0" customWidth="1"/>
    <col min="39" max="39" width="7.7109375" hidden="0" customWidth="1"/>
    <col min="40" max="40" width="7.7109375" hidden="0" customWidth="1"/>
    <col min="41" max="41" width="7.7109375" hidden="0" customWidth="1"/>
    <col min="42" max="42" width="7.7109375" hidden="0" customWidth="1"/>
    <col min="43" max="43" width="7.7109375" hidden="0" customWidth="1"/>
    <col min="44" max="44" width="7.7109375" hidden="0" customWidth="1"/>
  </cols>
  <sheetData>
    <row r="1">
      <c r="A1" t="str">
        <f t="shared" ref="A1:A8" si="0">L1</f>
        <v>VendorSize_Intl</v>
      </c>
      <c r="B1" t="str">
        <f>B11</f>
        <v>2020</v>
      </c>
      <c r="C1" t="str">
        <f t="shared" ref="C1:I1" si="1">C11</f>
        <v>2022</v>
      </c>
      <c r="D1" t="str">
        <f t="shared" si="1"/>
        <v>2023</v>
      </c>
      <c r="E1" t="n">
        <f t="shared" si="1"/>
        <v>0</v>
      </c>
      <c r="F1" t="str">
        <f t="shared" si="1"/>
        <v>2022-2023</v>
      </c>
      <c r="G1" t="str">
        <f t="shared" si="1"/>
        <v>2020-2023</v>
      </c>
      <c r="H1" t="str">
        <f t="shared" si="1"/>
        <v>/2023</v>
      </c>
      <c r="I1" t="str">
        <f t="shared" si="1"/>
        <v>Share 2023</v>
      </c>
      <c r="K1" t="s">
        <v>426</v>
      </c>
      <c r="L1" s="1" t="s">
        <v>599</v>
      </c>
      <c r="M1" s="1" t="s">
        <v>524</v>
      </c>
      <c r="N1" s="1" t="s">
        <v>525</v>
      </c>
      <c r="O1" s="1" t="s">
        <v>526</v>
      </c>
      <c r="P1" s="1" t="s">
        <v>527</v>
      </c>
      <c r="Q1" s="1" t="s">
        <v>528</v>
      </c>
      <c r="R1" s="1" t="s">
        <v>529</v>
      </c>
      <c r="S1" s="1" t="s">
        <v>530</v>
      </c>
      <c r="T1" s="1" t="s">
        <v>531</v>
      </c>
      <c r="U1" s="1" t="s">
        <v>532</v>
      </c>
      <c r="V1" s="1" t="s">
        <v>533</v>
      </c>
      <c r="W1" s="1" t="s">
        <v>534</v>
      </c>
      <c r="X1" s="1" t="s">
        <v>535</v>
      </c>
      <c r="Y1" s="1" t="s">
        <v>536</v>
      </c>
      <c r="Z1" s="1" t="s">
        <v>537</v>
      </c>
      <c r="AA1" s="1" t="s">
        <v>538</v>
      </c>
      <c r="AB1" s="1" t="s">
        <v>539</v>
      </c>
      <c r="AC1" s="1" t="s">
        <v>540</v>
      </c>
      <c r="AD1" s="1" t="s">
        <v>541</v>
      </c>
      <c r="AE1" s="1" t="s">
        <v>542</v>
      </c>
      <c r="AF1" s="1" t="s">
        <v>543</v>
      </c>
      <c r="AG1" s="1" t="s">
        <v>544</v>
      </c>
      <c r="AH1" s="1" t="s">
        <v>545</v>
      </c>
      <c r="AI1" s="1" t="s">
        <v>546</v>
      </c>
      <c r="AJ1" s="1" t="s">
        <v>547</v>
      </c>
      <c r="AK1" s="1" t="s">
        <v>548</v>
      </c>
      <c r="AL1" s="1" t="s">
        <v>549</v>
      </c>
      <c r="AM1" s="1" t="s">
        <v>550</v>
      </c>
      <c r="AN1" s="1" t="s">
        <v>551</v>
      </c>
      <c r="AO1" s="1" t="s">
        <v>552</v>
      </c>
      <c r="AP1" s="1" t="s">
        <v>553</v>
      </c>
      <c r="AQ1" s="1" t="s">
        <v>554</v>
      </c>
      <c r="AR1" s="1" t="s">
        <v>555</v>
      </c>
      <c r="AS1" s="1" t="s">
        <v>556</v>
      </c>
      <c r="AT1" t="s">
        <v>557</v>
      </c>
    </row>
    <row r="2">
      <c r="A2" t="str">
        <f t="shared" si="0"/>
        <v>Unlabeled</v>
      </c>
      <c r="K2" t="s">
        <v>461</v>
      </c>
      <c r="L2" s="3" t="s">
        <v>591</v>
      </c>
      <c r="M2" s="3" t="n">
        <v>120350129405</v>
      </c>
      <c r="N2" s="3" t="n">
        <v>136154193844</v>
      </c>
      <c r="O2" s="3" t="n">
        <v>123406660550</v>
      </c>
      <c r="P2" s="3" t="n">
        <v>121373382142</v>
      </c>
      <c r="Q2" s="3" t="n">
        <v>117161902725</v>
      </c>
      <c r="R2" s="3" t="n">
        <v>116592014868</v>
      </c>
      <c r="S2" s="3" t="n">
        <v>118448779098</v>
      </c>
      <c r="T2" s="3" t="n">
        <v>115982151879</v>
      </c>
      <c r="U2" s="3" t="n">
        <v>116965882167</v>
      </c>
      <c r="V2" s="3" t="n">
        <v>122185036488</v>
      </c>
      <c r="W2" s="3" t="n">
        <v>5236358155.9916</v>
      </c>
      <c r="X2" s="3" t="n">
        <v>5491432009.7285995</v>
      </c>
      <c r="Y2" s="3" t="n">
        <v>6587487263.1819</v>
      </c>
      <c r="Z2" s="3" t="n">
        <v>6976292471.2142</v>
      </c>
      <c r="AA2" s="3" t="n">
        <v>9469780522.9719009</v>
      </c>
      <c r="AB2" s="3" t="n">
        <v>15314661031.4702</v>
      </c>
      <c r="AC2" s="3" t="n">
        <v>13690206159.262199</v>
      </c>
      <c r="AD2" s="3" t="n">
        <v>8188109934.3741999</v>
      </c>
      <c r="AE2" s="3" t="n">
        <v>10574055160.178499</v>
      </c>
      <c r="AF2" s="3" t="n">
        <v>6764981953.2341995</v>
      </c>
      <c r="AG2" s="3" t="n">
        <v>5104291491.3231001</v>
      </c>
      <c r="AH2" s="3" t="n">
        <v>4330718826.8533001</v>
      </c>
      <c r="AI2" s="3" t="n">
        <v>3082990599.5089002</v>
      </c>
      <c r="AJ2" s="3" t="n">
        <v>1609033568.5028</v>
      </c>
      <c r="AK2" s="3" t="n">
        <v>680453391.70319998</v>
      </c>
      <c r="AL2" s="3" t="n">
        <v>566899218.0891</v>
      </c>
      <c r="AM2" s="3" t="n">
        <v>766600193.24919999</v>
      </c>
      <c r="AN2" s="3" t="n">
        <v>547517746.23169994</v>
      </c>
      <c r="AO2" s="3" t="n">
        <v>240712405.9436</v>
      </c>
      <c r="AP2" s="3" t="n">
        <v>380518692.11409998</v>
      </c>
      <c r="AQ2" s="3" t="n">
        <v>789032280.102</v>
      </c>
      <c r="AR2" s="3" t="n">
        <v>769670794.68789995</v>
      </c>
      <c r="AS2" s="3" t="n">
        <v>285283811.28250003</v>
      </c>
      <c r="AT2" s="3" t="n">
        <v>235044504.69409999</v>
      </c>
      <c r="AU2" s="3"/>
      <c r="AV2" s="3"/>
    </row>
    <row r="3">
      <c r="A3" t="str">
        <f t="shared" si="0"/>
        <v>International</v>
      </c>
      <c r="K3" t="s">
        <v>462</v>
      </c>
      <c r="L3" s="3" t="s">
        <v>600</v>
      </c>
      <c r="M3" s="3"/>
      <c r="N3" s="3"/>
      <c r="O3" s="3"/>
      <c r="P3" s="3"/>
      <c r="Q3" s="3"/>
      <c r="R3" s="3"/>
      <c r="S3" s="3"/>
      <c r="T3" s="3"/>
      <c r="U3" s="3"/>
      <c r="V3" s="3"/>
      <c r="W3" s="3" t="n">
        <v>1329220610.9814999</v>
      </c>
      <c r="X3" s="3" t="n">
        <v>1064745085.42</v>
      </c>
      <c r="Y3" s="3" t="n">
        <v>1807184389.3146</v>
      </c>
      <c r="Z3" s="3" t="n">
        <v>1921193307.4043</v>
      </c>
      <c r="AA3" s="3" t="n">
        <v>2648920884.8399</v>
      </c>
      <c r="AB3" s="3" t="n">
        <v>3794008336.1995001</v>
      </c>
      <c r="AC3" s="3" t="n">
        <v>9741097914.2115002</v>
      </c>
      <c r="AD3" s="3" t="n">
        <v>12868195666.489201</v>
      </c>
      <c r="AE3" s="3" t="n">
        <v>16499453100.514799</v>
      </c>
      <c r="AF3" s="3" t="n">
        <v>20075739480.582901</v>
      </c>
      <c r="AG3" s="3" t="n">
        <v>22679836748.497101</v>
      </c>
      <c r="AH3" s="3" t="n">
        <v>19753164985.670601</v>
      </c>
      <c r="AI3" s="3" t="n">
        <v>18705132716.526901</v>
      </c>
      <c r="AJ3" s="3" t="n">
        <v>18039454964.6385</v>
      </c>
      <c r="AK3" s="3" t="n">
        <v>12582856811.937799</v>
      </c>
      <c r="AL3" s="3" t="n">
        <v>10809719855.91</v>
      </c>
      <c r="AM3" s="3" t="n">
        <v>9825055376.3080006</v>
      </c>
      <c r="AN3" s="3" t="n">
        <v>9874481423.7910004</v>
      </c>
      <c r="AO3" s="3" t="n">
        <v>11566748983.780899</v>
      </c>
      <c r="AP3" s="3" t="n">
        <v>11431443200.739201</v>
      </c>
      <c r="AQ3" s="3" t="n">
        <v>10618049742.5667</v>
      </c>
      <c r="AR3" s="3" t="n">
        <v>10617066974.171101</v>
      </c>
      <c r="AS3" s="3" t="n">
        <v>14696330210.8885</v>
      </c>
      <c r="AT3" s="3" t="n">
        <v>6690070397.6599998</v>
      </c>
      <c r="AU3" s="3"/>
      <c r="AV3" s="3"/>
    </row>
    <row r="4">
      <c r="A4" t="str">
        <f t="shared" si="0"/>
        <v>U.S. Big Five</v>
      </c>
      <c r="K4" t="s">
        <v>463</v>
      </c>
      <c r="L4" s="3" t="s">
        <v>601</v>
      </c>
      <c r="M4" s="3"/>
      <c r="N4" s="3"/>
      <c r="O4" s="3"/>
      <c r="P4" s="3"/>
      <c r="Q4" s="3"/>
      <c r="R4" s="3"/>
      <c r="S4" s="3"/>
      <c r="T4" s="3"/>
      <c r="U4" s="3"/>
      <c r="V4" s="3"/>
      <c r="W4" s="3" t="n">
        <v>42550348684.225403</v>
      </c>
      <c r="X4" s="3" t="n">
        <v>45917051459.067802</v>
      </c>
      <c r="Y4" s="3" t="n">
        <v>60117240828.9049</v>
      </c>
      <c r="Z4" s="3" t="n">
        <v>70050048326.124695</v>
      </c>
      <c r="AA4" s="3" t="n">
        <v>72695496311.230103</v>
      </c>
      <c r="AB4" s="3" t="n">
        <v>73850346664.741898</v>
      </c>
      <c r="AC4" s="3" t="n">
        <v>88459373239.384399</v>
      </c>
      <c r="AD4" s="3" t="n">
        <v>98609321172.650406</v>
      </c>
      <c r="AE4" s="3" t="n">
        <v>104453708239.205</v>
      </c>
      <c r="AF4" s="3" t="n">
        <v>106806901294.444</v>
      </c>
      <c r="AG4" s="3" t="n">
        <v>95972949166.275406</v>
      </c>
      <c r="AH4" s="3" t="n">
        <v>108581856624.386</v>
      </c>
      <c r="AI4" s="3" t="n">
        <v>105059996799.245</v>
      </c>
      <c r="AJ4" s="3" t="n">
        <v>96262274718.122894</v>
      </c>
      <c r="AK4" s="3" t="n">
        <v>81791269260.164307</v>
      </c>
      <c r="AL4" s="3" t="n">
        <v>81079398578.443405</v>
      </c>
      <c r="AM4" s="3" t="n">
        <v>102613616343.317</v>
      </c>
      <c r="AN4" s="3" t="n">
        <v>112269920603.578</v>
      </c>
      <c r="AO4" s="3" t="n">
        <v>112777911380.80499</v>
      </c>
      <c r="AP4" s="3" t="n">
        <v>123162121122.30499</v>
      </c>
      <c r="AQ4" s="3" t="n">
        <v>152100850792.38</v>
      </c>
      <c r="AR4" s="3" t="n">
        <v>113891441901.645</v>
      </c>
      <c r="AS4" s="3" t="n">
        <v>121494516261.00101</v>
      </c>
      <c r="AT4" s="3" t="n">
        <v>84206478607.013901</v>
      </c>
      <c r="AU4" s="3"/>
      <c r="AV4" s="3"/>
    </row>
    <row r="5">
      <c r="A5" t="str">
        <f t="shared" si="0"/>
        <v>U.S. Large</v>
      </c>
      <c r="K5" t="s">
        <v>464</v>
      </c>
      <c r="L5" s="3" t="s">
        <v>602</v>
      </c>
      <c r="M5" s="3"/>
      <c r="N5" s="3"/>
      <c r="O5" s="3"/>
      <c r="P5" s="3"/>
      <c r="Q5" s="3"/>
      <c r="R5" s="3"/>
      <c r="S5" s="3"/>
      <c r="T5" s="3"/>
      <c r="U5" s="3"/>
      <c r="V5" s="3"/>
      <c r="W5" s="3" t="n">
        <v>34771960308.124001</v>
      </c>
      <c r="X5" s="3" t="n">
        <v>34505522327.959801</v>
      </c>
      <c r="Y5" s="3" t="n">
        <v>39749055232.326797</v>
      </c>
      <c r="Z5" s="3" t="n">
        <v>57603373075.276604</v>
      </c>
      <c r="AA5" s="3" t="n">
        <v>68106048145.708</v>
      </c>
      <c r="AB5" s="3" t="n">
        <v>77903401149.815903</v>
      </c>
      <c r="AC5" s="3" t="n">
        <v>85116776817.288101</v>
      </c>
      <c r="AD5" s="3" t="n">
        <v>99651450297.115906</v>
      </c>
      <c r="AE5" s="3" t="n">
        <v>122895484993.633</v>
      </c>
      <c r="AF5" s="3" t="n">
        <v>115392227736.743</v>
      </c>
      <c r="AG5" s="3" t="n">
        <v>112773841229.60899</v>
      </c>
      <c r="AH5" s="3" t="n">
        <v>112002045671.28101</v>
      </c>
      <c r="AI5" s="3" t="n">
        <v>112706301394.78799</v>
      </c>
      <c r="AJ5" s="3" t="n">
        <v>92009456672.656799</v>
      </c>
      <c r="AK5" s="3" t="n">
        <v>87683491745.784195</v>
      </c>
      <c r="AL5" s="3" t="n">
        <v>82490216234.141006</v>
      </c>
      <c r="AM5" s="3" t="n">
        <v>81735528122.848801</v>
      </c>
      <c r="AN5" s="3" t="n">
        <v>86483132759.988602</v>
      </c>
      <c r="AO5" s="3" t="n">
        <v>102597589171.14301</v>
      </c>
      <c r="AP5" s="3" t="n">
        <v>106177490090.298</v>
      </c>
      <c r="AQ5" s="3" t="n">
        <v>109077960637.558</v>
      </c>
      <c r="AR5" s="3" t="n">
        <v>118928831895.369</v>
      </c>
      <c r="AS5" s="3" t="n">
        <v>120230112251.207</v>
      </c>
      <c r="AT5" s="3" t="n">
        <v>53200181316.367897</v>
      </c>
      <c r="AU5" s="3"/>
      <c r="AV5" s="3"/>
    </row>
    <row r="6">
      <c r="A6" t="str">
        <f t="shared" si="0"/>
        <v>U.S. Medium</v>
      </c>
      <c r="K6" t="s">
        <v>465</v>
      </c>
      <c r="L6" s="3" t="s">
        <v>603</v>
      </c>
      <c r="M6" s="3"/>
      <c r="N6" s="3"/>
      <c r="O6" s="3"/>
      <c r="P6" s="3"/>
      <c r="Q6" s="3"/>
      <c r="R6" s="3"/>
      <c r="S6" s="3"/>
      <c r="T6" s="3"/>
      <c r="U6" s="3"/>
      <c r="V6" s="3"/>
      <c r="W6" s="3" t="n">
        <v>27694622520.518799</v>
      </c>
      <c r="X6" s="3" t="n">
        <v>35321226116.517303</v>
      </c>
      <c r="Y6" s="3" t="n">
        <v>35479100087.313698</v>
      </c>
      <c r="Z6" s="3" t="n">
        <v>42482595240.061501</v>
      </c>
      <c r="AA6" s="3" t="n">
        <v>42241259511.014702</v>
      </c>
      <c r="AB6" s="3" t="n">
        <v>51515737177.5681</v>
      </c>
      <c r="AC6" s="3" t="n">
        <v>52686944659.342102</v>
      </c>
      <c r="AD6" s="3" t="n">
        <v>59156529141.111198</v>
      </c>
      <c r="AE6" s="3" t="n">
        <v>68785814990.970596</v>
      </c>
      <c r="AF6" s="3" t="n">
        <v>73316171682.002106</v>
      </c>
      <c r="AG6" s="3" t="n">
        <v>67896388549.762497</v>
      </c>
      <c r="AH6" s="3" t="n">
        <v>67582752969.727402</v>
      </c>
      <c r="AI6" s="3" t="n">
        <v>61772665022.706299</v>
      </c>
      <c r="AJ6" s="3" t="n">
        <v>51521870959.825699</v>
      </c>
      <c r="AK6" s="3" t="n">
        <v>47080827373.4356</v>
      </c>
      <c r="AL6" s="3" t="n">
        <v>46743111826.903503</v>
      </c>
      <c r="AM6" s="3" t="n">
        <v>46913522999.320503</v>
      </c>
      <c r="AN6" s="3" t="n">
        <v>52279423408.077797</v>
      </c>
      <c r="AO6" s="3" t="n">
        <v>61590797753.209099</v>
      </c>
      <c r="AP6" s="3" t="n">
        <v>69492927376.244293</v>
      </c>
      <c r="AQ6" s="3" t="n">
        <v>74295272089.987305</v>
      </c>
      <c r="AR6" s="3" t="n">
        <v>68774128716.546906</v>
      </c>
      <c r="AS6" s="3" t="n">
        <v>76336782621.092804</v>
      </c>
      <c r="AT6" s="3" t="n">
        <v>38965329412.274498</v>
      </c>
      <c r="AU6" s="3"/>
      <c r="AV6" s="3"/>
    </row>
    <row r="7">
      <c r="A7" t="str">
        <f t="shared" si="0"/>
        <v>U.S. Small</v>
      </c>
      <c r="K7" t="s">
        <v>466</v>
      </c>
      <c r="L7" s="3" t="s">
        <v>604</v>
      </c>
      <c r="M7" s="3"/>
      <c r="N7" s="3"/>
      <c r="O7" s="3"/>
      <c r="P7" s="3"/>
      <c r="Q7" s="3"/>
      <c r="R7" s="3"/>
      <c r="S7" s="3"/>
      <c r="T7" s="3"/>
      <c r="U7" s="3"/>
      <c r="V7" s="3"/>
      <c r="W7" s="3" t="n">
        <v>20595976226.546101</v>
      </c>
      <c r="X7" s="3" t="n">
        <v>21693661545.142799</v>
      </c>
      <c r="Y7" s="3" t="n">
        <v>26070453425.086498</v>
      </c>
      <c r="Z7" s="3" t="n">
        <v>32499585092.255699</v>
      </c>
      <c r="AA7" s="3" t="n">
        <v>34600451673.024399</v>
      </c>
      <c r="AB7" s="3" t="n">
        <v>43285206666.094597</v>
      </c>
      <c r="AC7" s="3" t="n">
        <v>45470779321.364799</v>
      </c>
      <c r="AD7" s="3" t="n">
        <v>49679874369.1679</v>
      </c>
      <c r="AE7" s="3" t="n">
        <v>54779583262.902496</v>
      </c>
      <c r="AF7" s="3" t="n">
        <v>59199358639.979103</v>
      </c>
      <c r="AG7" s="3" t="n">
        <v>57976561655.5411</v>
      </c>
      <c r="AH7" s="3" t="n">
        <v>56315376883.243599</v>
      </c>
      <c r="AI7" s="3" t="n">
        <v>56309344122.811203</v>
      </c>
      <c r="AJ7" s="3" t="n">
        <v>47138961458.9347</v>
      </c>
      <c r="AK7" s="3" t="n">
        <v>53465462041.4739</v>
      </c>
      <c r="AL7" s="3" t="n">
        <v>52495096053.137398</v>
      </c>
      <c r="AM7" s="3" t="n">
        <v>56507462593.348701</v>
      </c>
      <c r="AN7" s="3" t="n">
        <v>59161370863.6707</v>
      </c>
      <c r="AO7" s="3" t="n">
        <v>70182061058.569397</v>
      </c>
      <c r="AP7" s="3" t="n">
        <v>73210905668.2453</v>
      </c>
      <c r="AQ7" s="3" t="n">
        <v>75720333560.993805</v>
      </c>
      <c r="AR7" s="3" t="n">
        <v>74082748315.236893</v>
      </c>
      <c r="AS7" s="3" t="n">
        <v>81277666893.731094</v>
      </c>
      <c r="AT7" s="3" t="n">
        <v>32703442132.715199</v>
      </c>
      <c r="AU7" s="3"/>
      <c r="AV7" s="3"/>
    </row>
    <row r="8">
      <c r="A8" t="str">
        <f t="shared" si="0"/>
        <v>Grand Total</v>
      </c>
      <c r="K8" t="s">
        <v>467</v>
      </c>
      <c r="L8" s="3" t="s">
        <v>568</v>
      </c>
      <c r="M8" s="3" t="n">
        <f t="shared" ref="M8:AU8" si="2">SUM(M2:M7)</f>
        <v>120350129405</v>
      </c>
      <c r="N8" s="3" t="n">
        <f t="shared" si="2"/>
        <v>136154193844</v>
      </c>
      <c r="O8" s="3" t="n">
        <f t="shared" si="2"/>
        <v>123406660550</v>
      </c>
      <c r="P8" s="3" t="n">
        <f t="shared" si="2"/>
        <v>121373382142</v>
      </c>
      <c r="Q8" s="3" t="n">
        <f t="shared" si="2"/>
        <v>117161902725</v>
      </c>
      <c r="R8" s="3" t="n">
        <f t="shared" si="2"/>
        <v>116592014868</v>
      </c>
      <c r="S8" s="3" t="n">
        <f t="shared" si="2"/>
        <v>118448779098</v>
      </c>
      <c r="T8" s="3" t="n">
        <f t="shared" si="2"/>
        <v>115982151879</v>
      </c>
      <c r="U8" s="3" t="n">
        <f t="shared" si="2"/>
        <v>116965882167</v>
      </c>
      <c r="V8" s="3" t="n">
        <f t="shared" si="2"/>
        <v>122185036488</v>
      </c>
      <c r="W8" s="3" t="n">
        <f t="shared" si="2"/>
        <v>132178486506.38741</v>
      </c>
      <c r="X8" s="3" t="n">
        <f t="shared" si="2"/>
        <v>143993638543.8363</v>
      </c>
      <c r="Y8" s="3" t="n">
        <f t="shared" si="2"/>
        <v>169810521226.12839</v>
      </c>
      <c r="Z8" s="3" t="n">
        <f t="shared" si="2"/>
        <v>211533087512.33701</v>
      </c>
      <c r="AA8" s="3" t="n">
        <f t="shared" si="2"/>
        <v>229761957048.789</v>
      </c>
      <c r="AB8" s="3" t="n">
        <f t="shared" si="2"/>
        <v>265663361025.8902</v>
      </c>
      <c r="AC8" s="3" t="n">
        <f t="shared" si="2"/>
        <v>295165178110.85309</v>
      </c>
      <c r="AD8" s="3" t="n">
        <f t="shared" si="2"/>
        <v>328153480580.90881</v>
      </c>
      <c r="AE8" s="3" t="n">
        <f t="shared" si="2"/>
        <v>377988099747.40442</v>
      </c>
      <c r="AF8" s="3" t="n">
        <f t="shared" si="2"/>
        <v>381555380786.98535</v>
      </c>
      <c r="AG8" s="3" t="n">
        <f t="shared" si="2"/>
        <v>362403868841.00818</v>
      </c>
      <c r="AH8" s="3" t="n">
        <f t="shared" si="2"/>
        <v>368565915961.16193</v>
      </c>
      <c r="AI8" s="3" t="n">
        <f t="shared" si="2"/>
        <v>357636430655.5863</v>
      </c>
      <c r="AJ8" s="3" t="n">
        <f t="shared" si="2"/>
        <v>306581052342.6814</v>
      </c>
      <c r="AK8" s="3" t="n">
        <f t="shared" si="2"/>
        <v>283284360624.49896</v>
      </c>
      <c r="AL8" s="3" t="n">
        <f t="shared" si="2"/>
        <v>274184441766.62439</v>
      </c>
      <c r="AM8" s="3" t="n">
        <f t="shared" si="2"/>
        <v>298361785628.39221</v>
      </c>
      <c r="AN8" s="3" t="n">
        <f t="shared" si="2"/>
        <v>320615846805.33777</v>
      </c>
      <c r="AO8" s="3" t="n">
        <f t="shared" si="2"/>
        <v>358955820753.45099</v>
      </c>
      <c r="AP8" s="3" t="n">
        <f t="shared" si="2"/>
        <v>383855406149.94586</v>
      </c>
      <c r="AQ8" s="3" t="n">
        <f t="shared" si="2"/>
        <v>422601499103.58777</v>
      </c>
      <c r="AR8" s="3" t="n">
        <f t="shared" si="2"/>
        <v>387063888597.6568</v>
      </c>
      <c r="AS8" s="3" t="n">
        <f t="shared" si="2"/>
        <v>414320692049.20288</v>
      </c>
      <c r="AT8" s="3" t="n">
        <f t="shared" si="2"/>
        <v>216000546370.72562</v>
      </c>
      <c r="AU8" s="3" t="n">
        <f t="shared" si="2"/>
        <v>0</v>
      </c>
      <c r="AV8" s="3"/>
    </row>
    <row r="10">
      <c r="A10" s="115" t="n">
        <v>1000000000</v>
      </c>
    </row>
    <row r="11">
      <c r="A11" s="33" t="str">
        <f t="shared" ref="A11:A18" si="3">L11</f>
        <v>VendorSize_Intl</v>
      </c>
      <c r="B11" s="22" t="str">
        <f t="shared" ref="B11:B18" si="4">AQ11</f>
        <v>2020</v>
      </c>
      <c r="C11" s="12" t="str">
        <f t="shared" ref="C11:E18" si="5">AS11</f>
        <v>2022</v>
      </c>
      <c r="D11" s="12" t="str">
        <f t="shared" si="5"/>
        <v>2023</v>
      </c>
      <c r="E11" s="12" t="n">
        <f t="shared" si="5"/>
        <v>0</v>
      </c>
      <c r="F11" s="12" t="str">
        <f>AS11&amp;"-"&amp;AT11</f>
        <v>2022-2023</v>
      </c>
      <c r="G11" s="12" t="str">
        <f>AQ11&amp;"-"&amp;AT11</f>
        <v>2020-2023</v>
      </c>
      <c r="H11" s="12" t="str">
        <f>AU11&amp;"/"&amp;AT11</f>
        <v>/2023</v>
      </c>
      <c r="I11" s="12" t="str">
        <f>"Share "&amp;AT11</f>
        <v>Share 2023</v>
      </c>
      <c r="J11" s="12" t="str">
        <f>"Share "&amp;AU11</f>
        <v>Share </v>
      </c>
      <c r="K11" t="s">
        <v>426</v>
      </c>
      <c r="L11" s="1" t="s">
        <v>599</v>
      </c>
      <c r="M11" s="1" t="s">
        <v>524</v>
      </c>
      <c r="N11" s="1" t="s">
        <v>525</v>
      </c>
      <c r="O11" s="1" t="s">
        <v>526</v>
      </c>
      <c r="P11" s="1" t="s">
        <v>527</v>
      </c>
      <c r="Q11" s="1" t="s">
        <v>528</v>
      </c>
      <c r="R11" s="1" t="s">
        <v>529</v>
      </c>
      <c r="S11" s="1" t="s">
        <v>530</v>
      </c>
      <c r="T11" s="1" t="s">
        <v>531</v>
      </c>
      <c r="U11" s="1" t="s">
        <v>532</v>
      </c>
      <c r="V11" s="1" t="s">
        <v>533</v>
      </c>
      <c r="W11" s="1" t="s">
        <v>534</v>
      </c>
      <c r="X11" s="1" t="s">
        <v>535</v>
      </c>
      <c r="Y11" s="1" t="s">
        <v>536</v>
      </c>
      <c r="Z11" s="1" t="s">
        <v>537</v>
      </c>
      <c r="AA11" s="1" t="s">
        <v>538</v>
      </c>
      <c r="AB11" s="1" t="s">
        <v>539</v>
      </c>
      <c r="AC11" s="1" t="s">
        <v>540</v>
      </c>
      <c r="AD11" s="1" t="s">
        <v>541</v>
      </c>
      <c r="AE11" s="1" t="s">
        <v>542</v>
      </c>
      <c r="AF11" s="1" t="s">
        <v>543</v>
      </c>
      <c r="AG11" s="1" t="s">
        <v>544</v>
      </c>
      <c r="AH11" s="1" t="s">
        <v>545</v>
      </c>
      <c r="AI11" s="1" t="s">
        <v>546</v>
      </c>
      <c r="AJ11" s="1" t="s">
        <v>547</v>
      </c>
      <c r="AK11" s="1" t="s">
        <v>548</v>
      </c>
      <c r="AL11" s="1" t="s">
        <v>549</v>
      </c>
      <c r="AM11" s="1" t="s">
        <v>550</v>
      </c>
      <c r="AN11" s="1" t="s">
        <v>551</v>
      </c>
      <c r="AO11" s="1" t="s">
        <v>552</v>
      </c>
      <c r="AP11" s="1" t="s">
        <v>553</v>
      </c>
      <c r="AQ11" s="1" t="s">
        <v>554</v>
      </c>
      <c r="AR11" s="1" t="s">
        <v>555</v>
      </c>
      <c r="AS11" s="1" t="s">
        <v>556</v>
      </c>
      <c r="AT11" t="s">
        <v>557</v>
      </c>
    </row>
    <row r="12">
      <c r="A12" s="10" t="str">
        <f t="shared" si="3"/>
        <v>Unlabeled</v>
      </c>
      <c r="B12" s="3" t="n">
        <f t="shared" si="4"/>
        <v>913218644.33268595</v>
      </c>
      <c r="C12" s="3" t="n">
        <f t="shared" si="5"/>
        <v>298334574.17702699</v>
      </c>
      <c r="D12" s="3" t="n">
        <f t="shared" si="5"/>
        <v>235044504.69409999</v>
      </c>
      <c r="E12" s="3" t="n">
        <f t="shared" si="5"/>
        <v>0</v>
      </c>
      <c r="F12" s="27" t="n">
        <f t="shared" ref="F12:F18" si="6">AT12/AS12-1</f>
        <v>-0.21214460193732587</v>
      </c>
      <c r="G12" s="27" t="n">
        <f t="shared" ref="G12:G18" si="7">AT12/AQ12-1</f>
        <v>-0.74261968242462517</v>
      </c>
      <c r="H12" s="27" t="n">
        <f t="shared" ref="H12:H18" si="8">AU12/AT12</f>
        <v>0</v>
      </c>
      <c r="I12" s="27" t="n">
        <f t="shared" ref="I12:I17" si="9">AT12/SUM(AT$11:AT$17)</f>
        <v>1.0881662507033149E-3</v>
      </c>
      <c r="J12" s="27" t="e">
        <f>AU12/SUM(AU11:AU$17)</f>
        <v>#DIV/0!</v>
      </c>
      <c r="K12" t="s">
        <v>461</v>
      </c>
      <c r="L12" s="3" t="s">
        <v>591</v>
      </c>
      <c r="M12" s="3" t="n">
        <v>248917998790.87399</v>
      </c>
      <c r="N12" s="3" t="n">
        <v>271885202720.129</v>
      </c>
      <c r="O12" s="3" t="n">
        <v>240412560734.939</v>
      </c>
      <c r="P12" s="3" t="n">
        <v>231031479111.987</v>
      </c>
      <c r="Q12" s="3" t="n">
        <v>218250472650.08499</v>
      </c>
      <c r="R12" s="3" t="n">
        <v>212677633977.603</v>
      </c>
      <c r="S12" s="3" t="n">
        <v>212071611328.83401</v>
      </c>
      <c r="T12" s="3" t="n">
        <v>204034317412.979</v>
      </c>
      <c r="U12" s="3" t="n">
        <v>203216983313.48401</v>
      </c>
      <c r="V12" s="3" t="n">
        <v>209688280565.39999</v>
      </c>
      <c r="W12" s="3" t="n">
        <v>8803225999.5717793</v>
      </c>
      <c r="X12" s="3" t="n">
        <v>9013568711.1604195</v>
      </c>
      <c r="Y12" s="3" t="n">
        <v>10645149198.6628</v>
      </c>
      <c r="Z12" s="3" t="n">
        <v>11061125099.662201</v>
      </c>
      <c r="AA12" s="3" t="n">
        <v>14656727633.945801</v>
      </c>
      <c r="AB12" s="3" t="n">
        <v>23003084448.4049</v>
      </c>
      <c r="AC12" s="3" t="n">
        <v>19916141880.490501</v>
      </c>
      <c r="AD12" s="3" t="n">
        <v>11592699836.793501</v>
      </c>
      <c r="AE12" s="3" t="n">
        <v>14666230120.2202</v>
      </c>
      <c r="AF12" s="3" t="n">
        <v>9288059234.7100697</v>
      </c>
      <c r="AG12" s="3" t="n">
        <v>6947824064.6458101</v>
      </c>
      <c r="AH12" s="3" t="n">
        <v>5778868031.6164999</v>
      </c>
      <c r="AI12" s="3" t="n">
        <v>4040591181.2997699</v>
      </c>
      <c r="AJ12" s="3" t="n">
        <v>2071229860.17048</v>
      </c>
      <c r="AK12" s="3" t="n">
        <v>860221059.72246301</v>
      </c>
      <c r="AL12" s="3" t="n">
        <v>709321315.61077595</v>
      </c>
      <c r="AM12" s="3" t="n">
        <v>951585170.12358701</v>
      </c>
      <c r="AN12" s="3" t="n">
        <v>668354912.95342696</v>
      </c>
      <c r="AO12" s="3" t="n">
        <v>287456108.23233002</v>
      </c>
      <c r="AP12" s="3" t="n">
        <v>446161913.02909899</v>
      </c>
      <c r="AQ12" s="3" t="n">
        <v>913218644.33268595</v>
      </c>
      <c r="AR12" s="3" t="n">
        <v>861170613.26685798</v>
      </c>
      <c r="AS12" s="3" t="n">
        <v>298334574.17702699</v>
      </c>
      <c r="AT12" s="3" t="n">
        <v>235044504.69409999</v>
      </c>
      <c r="AU12" s="3"/>
      <c r="AV12" s="3"/>
    </row>
    <row r="13">
      <c r="A13" s="10" t="str">
        <f t="shared" si="3"/>
        <v>International</v>
      </c>
      <c r="B13" s="3" t="n">
        <f t="shared" si="4"/>
        <v>12289232311.3958</v>
      </c>
      <c r="C13" s="3" t="n">
        <f t="shared" si="5"/>
        <v>15368637272.8972</v>
      </c>
      <c r="D13" s="3" t="n">
        <f t="shared" si="5"/>
        <v>6690070397.6599998</v>
      </c>
      <c r="E13" s="3" t="n">
        <f t="shared" si="5"/>
        <v>0</v>
      </c>
      <c r="F13" s="27" t="n">
        <f t="shared" si="6"/>
        <v>-0.56469332453710586</v>
      </c>
      <c r="G13" s="27" t="n">
        <f t="shared" si="7"/>
        <v>-0.45561527130898971</v>
      </c>
      <c r="H13" s="27" t="n">
        <f t="shared" si="8"/>
        <v>0</v>
      </c>
      <c r="I13" s="27" t="n">
        <f t="shared" si="9"/>
        <v>3.097246979263521E-2</v>
      </c>
      <c r="J13" s="27" t="e">
        <f>AU13/SUM(AU11:AU$17)</f>
        <v>#DIV/0!</v>
      </c>
      <c r="K13" t="s">
        <v>462</v>
      </c>
      <c r="L13" s="3" t="s">
        <v>600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 t="n">
        <v>2234650322.4516602</v>
      </c>
      <c r="X13" s="3" t="n">
        <v>1747659439.3413701</v>
      </c>
      <c r="Y13" s="3" t="n">
        <v>2920346815.8898602</v>
      </c>
      <c r="Z13" s="3" t="n">
        <v>3046110753.1711898</v>
      </c>
      <c r="AA13" s="3" t="n">
        <v>4099832286.3754001</v>
      </c>
      <c r="AB13" s="3" t="n">
        <v>5698715366.6809502</v>
      </c>
      <c r="AC13" s="3" t="n">
        <v>14171085948.1784</v>
      </c>
      <c r="AD13" s="3" t="n">
        <v>18218750236.422798</v>
      </c>
      <c r="AE13" s="3" t="n">
        <v>22884765812.5746</v>
      </c>
      <c r="AF13" s="3" t="n">
        <v>27563215802.389</v>
      </c>
      <c r="AG13" s="3" t="n">
        <v>30871182770.676899</v>
      </c>
      <c r="AH13" s="3" t="n">
        <v>26358426446.696899</v>
      </c>
      <c r="AI13" s="3" t="n">
        <v>24515090740.620399</v>
      </c>
      <c r="AJ13" s="3" t="n">
        <v>23221304089.216</v>
      </c>
      <c r="AK13" s="3" t="n">
        <v>15907097463.3666</v>
      </c>
      <c r="AL13" s="3" t="n">
        <v>13525445908.0466</v>
      </c>
      <c r="AM13" s="3" t="n">
        <v>12195896993.073799</v>
      </c>
      <c r="AN13" s="3" t="n">
        <v>12053779476.3372</v>
      </c>
      <c r="AO13" s="3" t="n">
        <v>13812884445.004299</v>
      </c>
      <c r="AP13" s="3" t="n">
        <v>13403479705.0021</v>
      </c>
      <c r="AQ13" s="3" t="n">
        <v>12289232311.3958</v>
      </c>
      <c r="AR13" s="3" t="n">
        <v>11879242580.524</v>
      </c>
      <c r="AS13" s="3" t="n">
        <v>15368637272.8972</v>
      </c>
      <c r="AT13" s="3" t="n">
        <v>6690070397.6599998</v>
      </c>
      <c r="AU13" s="3"/>
      <c r="AV13" s="3"/>
    </row>
    <row r="14">
      <c r="A14" s="10" t="str">
        <f t="shared" si="3"/>
        <v>U.S. Big Five</v>
      </c>
      <c r="B14" s="3" t="n">
        <f t="shared" si="4"/>
        <v>176040114283.422</v>
      </c>
      <c r="C14" s="3" t="n">
        <f t="shared" si="5"/>
        <v>127052476656.92999</v>
      </c>
      <c r="D14" s="3" t="n">
        <f t="shared" si="5"/>
        <v>84206478607.013901</v>
      </c>
      <c r="E14" s="3" t="n">
        <f t="shared" si="5"/>
        <v>0</v>
      </c>
      <c r="F14" s="27" t="n">
        <f t="shared" si="6"/>
        <v>-0.33723071896984613</v>
      </c>
      <c r="G14" s="27" t="n">
        <f t="shared" si="7"/>
        <v>-0.52166312235265477</v>
      </c>
      <c r="H14" s="27" t="n">
        <f t="shared" si="8"/>
        <v>0</v>
      </c>
      <c r="I14" s="27" t="n">
        <f t="shared" si="9"/>
        <v>0.38984382225815672</v>
      </c>
      <c r="J14" s="27" t="e">
        <f>AU14/SUM(AU11:AU$17)</f>
        <v>#DIV/0!</v>
      </c>
      <c r="K14" t="s">
        <v>463</v>
      </c>
      <c r="L14" s="3" t="s">
        <v>601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 t="n">
        <v>71534514001.723007</v>
      </c>
      <c r="X14" s="3" t="n">
        <v>75367681436.640594</v>
      </c>
      <c r="Y14" s="3" t="n">
        <v>97147360210.078506</v>
      </c>
      <c r="Z14" s="3" t="n">
        <v>111066494268.953</v>
      </c>
      <c r="AA14" s="3" t="n">
        <v>112513493534.888</v>
      </c>
      <c r="AB14" s="3" t="n">
        <v>110925456161.399</v>
      </c>
      <c r="AC14" s="3" t="n">
        <v>128688305172.3</v>
      </c>
      <c r="AD14" s="3" t="n">
        <v>139610761290.03699</v>
      </c>
      <c r="AE14" s="3" t="n">
        <v>144877447558.22299</v>
      </c>
      <c r="AF14" s="3" t="n">
        <v>146641754960.53699</v>
      </c>
      <c r="AG14" s="3" t="n">
        <v>130635792823.743</v>
      </c>
      <c r="AH14" s="3" t="n">
        <v>144890547077.18301</v>
      </c>
      <c r="AI14" s="3" t="n">
        <v>137692439491.06799</v>
      </c>
      <c r="AJ14" s="3" t="n">
        <v>123913696834.575</v>
      </c>
      <c r="AK14" s="3" t="n">
        <v>103399546797.634</v>
      </c>
      <c r="AL14" s="3" t="n">
        <v>101448976878.908</v>
      </c>
      <c r="AM14" s="3" t="n">
        <v>127374864270.755</v>
      </c>
      <c r="AN14" s="3" t="n">
        <v>137047892107.11501</v>
      </c>
      <c r="AO14" s="3" t="n">
        <v>134678141631.35699</v>
      </c>
      <c r="AP14" s="3" t="n">
        <v>144408799650.168</v>
      </c>
      <c r="AQ14" s="3" t="n">
        <v>176040114283.422</v>
      </c>
      <c r="AR14" s="3" t="n">
        <v>127431056946.961</v>
      </c>
      <c r="AS14" s="3" t="n">
        <v>127052476656.92999</v>
      </c>
      <c r="AT14" s="3" t="n">
        <v>84206478607.013901</v>
      </c>
      <c r="AU14" s="3"/>
      <c r="AV14" s="3"/>
    </row>
    <row r="15">
      <c r="A15" s="10" t="str">
        <f t="shared" si="3"/>
        <v>U.S. Large</v>
      </c>
      <c r="B15" s="3" t="n">
        <f t="shared" si="4"/>
        <v>126245820167.367</v>
      </c>
      <c r="C15" s="3" t="n">
        <f t="shared" si="5"/>
        <v>125730230469.339</v>
      </c>
      <c r="D15" s="3" t="n">
        <f t="shared" si="5"/>
        <v>53200181316.367897</v>
      </c>
      <c r="E15" s="3" t="n">
        <f t="shared" si="5"/>
        <v>0</v>
      </c>
      <c r="F15" s="27" t="n">
        <f t="shared" si="6"/>
        <v>-0.57687040644261389</v>
      </c>
      <c r="G15" s="27" t="n">
        <f t="shared" si="7"/>
        <v>-0.57859847362994521</v>
      </c>
      <c r="H15" s="27" t="n">
        <f t="shared" si="8"/>
        <v>0</v>
      </c>
      <c r="I15" s="27" t="n">
        <f t="shared" si="9"/>
        <v>0.24629651271834965</v>
      </c>
      <c r="J15" s="27" t="e">
        <f>AU15/SUM(AU11:AU$17)</f>
        <v>#DIV/0!</v>
      </c>
      <c r="K15" t="s">
        <v>464</v>
      </c>
      <c r="L15" s="3" t="s">
        <v>602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 t="n">
        <v>58457694436.027</v>
      </c>
      <c r="X15" s="3" t="n">
        <v>56636938391.761497</v>
      </c>
      <c r="Y15" s="3" t="n">
        <v>64233084110.681702</v>
      </c>
      <c r="Z15" s="3" t="n">
        <v>91331909947.470001</v>
      </c>
      <c r="AA15" s="3" t="n">
        <v>105410235799.507</v>
      </c>
      <c r="AB15" s="3" t="n">
        <v>117013266685.09</v>
      </c>
      <c r="AC15" s="3" t="n">
        <v>123825586246.286</v>
      </c>
      <c r="AD15" s="3" t="n">
        <v>141086204368.83499</v>
      </c>
      <c r="AE15" s="3" t="n">
        <v>170456219146.70099</v>
      </c>
      <c r="AF15" s="3" t="n">
        <v>158429076951.43701</v>
      </c>
      <c r="AG15" s="3" t="n">
        <v>153504714472.04099</v>
      </c>
      <c r="AH15" s="3" t="n">
        <v>149454413247.07401</v>
      </c>
      <c r="AI15" s="3" t="n">
        <v>147713745077.66501</v>
      </c>
      <c r="AJ15" s="3" t="n">
        <v>118439253107.563</v>
      </c>
      <c r="AK15" s="3" t="n">
        <v>110848424167.491</v>
      </c>
      <c r="AL15" s="3" t="n">
        <v>103214234271.57001</v>
      </c>
      <c r="AM15" s="3" t="n">
        <v>101458774885.332</v>
      </c>
      <c r="AN15" s="3" t="n">
        <v>105569960180.39799</v>
      </c>
      <c r="AO15" s="3" t="n">
        <v>122520912794.44299</v>
      </c>
      <c r="AP15" s="3" t="n">
        <v>124494152537.218</v>
      </c>
      <c r="AQ15" s="3" t="n">
        <v>126245820167.367</v>
      </c>
      <c r="AR15" s="3" t="n">
        <v>133067300728.198</v>
      </c>
      <c r="AS15" s="3" t="n">
        <v>125730230469.339</v>
      </c>
      <c r="AT15" s="3" t="n">
        <v>53200181316.367897</v>
      </c>
      <c r="AU15" s="3"/>
      <c r="AV15" s="3"/>
    </row>
    <row r="16">
      <c r="A16" s="10" t="str">
        <f t="shared" si="3"/>
        <v>U.S. Medium</v>
      </c>
      <c r="B16" s="3" t="n">
        <f t="shared" si="4"/>
        <v>85988658980.562103</v>
      </c>
      <c r="C16" s="3" t="n">
        <f t="shared" si="5"/>
        <v>79828930477.784195</v>
      </c>
      <c r="D16" s="3" t="n">
        <f t="shared" si="5"/>
        <v>38965329412.274498</v>
      </c>
      <c r="E16" s="3" t="n">
        <f t="shared" si="5"/>
        <v>0</v>
      </c>
      <c r="F16" s="27" t="n">
        <f t="shared" si="6"/>
        <v>-0.51188962223265333</v>
      </c>
      <c r="G16" s="27" t="n">
        <f t="shared" si="7"/>
        <v>-0.5468550169961055</v>
      </c>
      <c r="H16" s="27" t="n">
        <f t="shared" si="8"/>
        <v>0</v>
      </c>
      <c r="I16" s="27" t="n">
        <f t="shared" si="9"/>
        <v>0.18039458726830071</v>
      </c>
      <c r="J16" s="27" t="e">
        <f>AU16/SUM(AU11:AU$17)</f>
        <v>#DIV/0!</v>
      </c>
      <c r="K16" t="s">
        <v>465</v>
      </c>
      <c r="L16" s="3" t="s">
        <v>603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 t="n">
        <v>46559462465.719902</v>
      </c>
      <c r="X16" s="3" t="n">
        <v>57975824520.751404</v>
      </c>
      <c r="Y16" s="3" t="n">
        <v>57332985822.171799</v>
      </c>
      <c r="Z16" s="3" t="n">
        <v>67357454184.6651</v>
      </c>
      <c r="AA16" s="3" t="n">
        <v>65378351068</v>
      </c>
      <c r="AB16" s="3" t="n">
        <v>77378196636.694794</v>
      </c>
      <c r="AC16" s="3" t="n">
        <v>76647542986.420395</v>
      </c>
      <c r="AD16" s="3" t="n">
        <v>83753624611.274902</v>
      </c>
      <c r="AE16" s="3" t="n">
        <v>95406026957.725494</v>
      </c>
      <c r="AF16" s="3" t="n">
        <v>100660275245.679</v>
      </c>
      <c r="AG16" s="3" t="n">
        <v>92418734915.607803</v>
      </c>
      <c r="AH16" s="3" t="n">
        <v>90181751861.542007</v>
      </c>
      <c r="AI16" s="3" t="n">
        <v>80959729678.024597</v>
      </c>
      <c r="AJ16" s="3" t="n">
        <v>66321573193.241699</v>
      </c>
      <c r="AK16" s="3" t="n">
        <v>59519020273.253899</v>
      </c>
      <c r="AL16" s="3" t="n">
        <v>58486384385.151299</v>
      </c>
      <c r="AM16" s="3" t="n">
        <v>58234022320.280403</v>
      </c>
      <c r="AN16" s="3" t="n">
        <v>63817492166.499901</v>
      </c>
      <c r="AO16" s="3" t="n">
        <v>73551053406.072906</v>
      </c>
      <c r="AP16" s="3" t="n">
        <v>81481141564.736496</v>
      </c>
      <c r="AQ16" s="3" t="n">
        <v>85988658980.562103</v>
      </c>
      <c r="AR16" s="3" t="n">
        <v>76950118170.637604</v>
      </c>
      <c r="AS16" s="3" t="n">
        <v>79828930477.784195</v>
      </c>
      <c r="AT16" s="3" t="n">
        <v>38965329412.274498</v>
      </c>
      <c r="AU16" s="3"/>
      <c r="AV16" s="3"/>
    </row>
    <row r="17">
      <c r="A17" s="34" t="str">
        <f t="shared" si="3"/>
        <v>U.S. Small</v>
      </c>
      <c r="B17" s="3" t="n">
        <f t="shared" si="4"/>
        <v>87638011912.580399</v>
      </c>
      <c r="C17" s="3" t="n">
        <f t="shared" si="5"/>
        <v>84995843380.794601</v>
      </c>
      <c r="D17" s="3" t="n">
        <f t="shared" si="5"/>
        <v>32703442132.715199</v>
      </c>
      <c r="E17" s="3" t="n">
        <f t="shared" si="5"/>
        <v>0</v>
      </c>
      <c r="F17" s="27" t="n">
        <f t="shared" si="6"/>
        <v>-0.61523480641048889</v>
      </c>
      <c r="G17" s="27" t="n">
        <f t="shared" si="7"/>
        <v>-0.62683496100599434</v>
      </c>
      <c r="H17" s="27" t="n">
        <f t="shared" si="8"/>
        <v>0</v>
      </c>
      <c r="I17" s="27" t="n">
        <f t="shared" si="9"/>
        <v>0.15140444171185424</v>
      </c>
      <c r="J17" s="27" t="e">
        <f>AU17/SUM(AU11:AU$17)</f>
        <v>#DIV/0!</v>
      </c>
      <c r="K17" t="s">
        <v>466</v>
      </c>
      <c r="L17" s="3" t="s">
        <v>604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 t="n">
        <v>34625407201.497704</v>
      </c>
      <c r="X17" s="3" t="n">
        <v>35607708260.320801</v>
      </c>
      <c r="Y17" s="3" t="n">
        <v>42128941628.159698</v>
      </c>
      <c r="Z17" s="3" t="n">
        <v>51529086241.132103</v>
      </c>
      <c r="AA17" s="3" t="n">
        <v>53552391732.0811</v>
      </c>
      <c r="AB17" s="3" t="n">
        <v>65015690667.966698</v>
      </c>
      <c r="AC17" s="3" t="n">
        <v>66149660702.375999</v>
      </c>
      <c r="AD17" s="3" t="n">
        <v>70336607117.792496</v>
      </c>
      <c r="AE17" s="3" t="n">
        <v>75979362870.084396</v>
      </c>
      <c r="AF17" s="3" t="n">
        <v>81278435553.2686</v>
      </c>
      <c r="AG17" s="3" t="n">
        <v>78916133794.579895</v>
      </c>
      <c r="AH17" s="3" t="n">
        <v>75146677531.008194</v>
      </c>
      <c r="AI17" s="3" t="n">
        <v>73799459305.405502</v>
      </c>
      <c r="AJ17" s="3" t="n">
        <v>60679669127.114998</v>
      </c>
      <c r="AK17" s="3" t="n">
        <v>67590399249.459</v>
      </c>
      <c r="AL17" s="3" t="n">
        <v>65683439679.1726</v>
      </c>
      <c r="AM17" s="3" t="n">
        <v>70143033981.292404</v>
      </c>
      <c r="AN17" s="3" t="n">
        <v>72218285427.156006</v>
      </c>
      <c r="AO17" s="3" t="n">
        <v>83810645573.236603</v>
      </c>
      <c r="AP17" s="3" t="n">
        <v>85840507718.718796</v>
      </c>
      <c r="AQ17" s="3" t="n">
        <v>87638011912.580399</v>
      </c>
      <c r="AR17" s="3" t="n">
        <v>82889835809.603195</v>
      </c>
      <c r="AS17" s="3" t="n">
        <v>84995843380.794601</v>
      </c>
      <c r="AT17" s="3" t="n">
        <v>32703442132.715199</v>
      </c>
      <c r="AU17" s="3"/>
      <c r="AV17" s="3"/>
    </row>
    <row r="18">
      <c r="A18" s="10" t="str">
        <f t="shared" si="3"/>
        <v>Grand Total</v>
      </c>
      <c r="B18" s="3" t="n">
        <f t="shared" si="4"/>
        <v>489115056299.65997</v>
      </c>
      <c r="C18" s="3" t="n">
        <f t="shared" si="5"/>
        <v>433274452831.922</v>
      </c>
      <c r="D18" s="3" t="n">
        <f t="shared" si="5"/>
        <v>216000546370.72562</v>
      </c>
      <c r="E18" s="3" t="n">
        <f t="shared" si="5"/>
        <v>0</v>
      </c>
      <c r="F18" s="27" t="n">
        <f t="shared" si="6"/>
        <v>-0.50146946131043268</v>
      </c>
      <c r="G18" s="27" t="n">
        <f t="shared" si="7"/>
        <v>-0.55838499839924927</v>
      </c>
      <c r="H18" s="27" t="n">
        <f t="shared" si="8"/>
        <v>0</v>
      </c>
      <c r="I18" s="27" t="n">
        <f>SUM(I$11:I$17)</f>
        <v>0.99999999999999978</v>
      </c>
      <c r="J18" s="27" t="e">
        <f>SUM(J$11:J$17)</f>
        <v>#DIV/0!</v>
      </c>
      <c r="K18" t="s">
        <v>467</v>
      </c>
      <c r="L18" s="3" t="s">
        <v>568</v>
      </c>
      <c r="M18" s="3" t="n">
        <f t="shared" ref="M18:AU18" si="10">SUM(M12:M17)</f>
        <v>248917998790.87399</v>
      </c>
      <c r="N18" s="3" t="n">
        <f t="shared" si="10"/>
        <v>271885202720.129</v>
      </c>
      <c r="O18" s="3" t="n">
        <f t="shared" si="10"/>
        <v>240412560734.939</v>
      </c>
      <c r="P18" s="3" t="n">
        <f t="shared" si="10"/>
        <v>231031479111.987</v>
      </c>
      <c r="Q18" s="3" t="n">
        <f t="shared" si="10"/>
        <v>218250472650.08499</v>
      </c>
      <c r="R18" s="3" t="n">
        <f t="shared" si="10"/>
        <v>212677633977.603</v>
      </c>
      <c r="S18" s="3" t="n">
        <f t="shared" si="10"/>
        <v>212071611328.83401</v>
      </c>
      <c r="T18" s="3" t="n">
        <f t="shared" si="10"/>
        <v>204034317412.979</v>
      </c>
      <c r="U18" s="3" t="n">
        <f t="shared" si="10"/>
        <v>203216983313.48401</v>
      </c>
      <c r="V18" s="3" t="n">
        <f t="shared" si="10"/>
        <v>209688280565.39999</v>
      </c>
      <c r="W18" s="3" t="n">
        <f t="shared" si="10"/>
        <v>222214954426.99106</v>
      </c>
      <c r="X18" s="3" t="n">
        <f t="shared" si="10"/>
        <v>236349380759.97607</v>
      </c>
      <c r="Y18" s="3" t="n">
        <f t="shared" si="10"/>
        <v>274407867785.64438</v>
      </c>
      <c r="Z18" s="3" t="n">
        <f t="shared" si="10"/>
        <v>335392180495.05359</v>
      </c>
      <c r="AA18" s="3" t="n">
        <f t="shared" si="10"/>
        <v>355611032054.7973</v>
      </c>
      <c r="AB18" s="3" t="n">
        <f t="shared" si="10"/>
        <v>399034409966.23633</v>
      </c>
      <c r="AC18" s="3" t="n">
        <f t="shared" si="10"/>
        <v>429398322936.05127</v>
      </c>
      <c r="AD18" s="3" t="n">
        <f t="shared" si="10"/>
        <v>464598647461.15564</v>
      </c>
      <c r="AE18" s="3" t="n">
        <f t="shared" si="10"/>
        <v>524270052465.52863</v>
      </c>
      <c r="AF18" s="3" t="n">
        <f t="shared" si="10"/>
        <v>523860817748.02069</v>
      </c>
      <c r="AG18" s="3" t="n">
        <f t="shared" si="10"/>
        <v>493294382841.29437</v>
      </c>
      <c r="AH18" s="3" t="n">
        <f t="shared" si="10"/>
        <v>491810684195.12061</v>
      </c>
      <c r="AI18" s="3" t="n">
        <f t="shared" si="10"/>
        <v>468721055474.08331</v>
      </c>
      <c r="AJ18" s="3" t="n">
        <f t="shared" si="10"/>
        <v>394646726211.88116</v>
      </c>
      <c r="AK18" s="3" t="n">
        <f t="shared" si="10"/>
        <v>358124709010.92694</v>
      </c>
      <c r="AL18" s="3" t="n">
        <f t="shared" si="10"/>
        <v>343067802438.45929</v>
      </c>
      <c r="AM18" s="3" t="n">
        <f t="shared" si="10"/>
        <v>370358177620.85724</v>
      </c>
      <c r="AN18" s="3" t="n">
        <f t="shared" si="10"/>
        <v>391375764270.45953</v>
      </c>
      <c r="AO18" s="3" t="n">
        <f t="shared" si="10"/>
        <v>428661093958.34607</v>
      </c>
      <c r="AP18" s="3" t="n">
        <f t="shared" si="10"/>
        <v>450074243088.8725</v>
      </c>
      <c r="AQ18" s="3" t="n">
        <f t="shared" si="10"/>
        <v>489115056299.65997</v>
      </c>
      <c r="AR18" s="3" t="n">
        <f t="shared" si="10"/>
        <v>433078724849.19067</v>
      </c>
      <c r="AS18" s="3" t="n">
        <f t="shared" si="10"/>
        <v>433274452831.922</v>
      </c>
      <c r="AT18" s="3" t="n">
        <f t="shared" si="10"/>
        <v>216000546370.72562</v>
      </c>
      <c r="AU18" s="3" t="n">
        <f t="shared" si="10"/>
        <v>0</v>
      </c>
      <c r="AV18" s="3"/>
    </row>
    <row r="19"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</row>
    <row r="20">
      <c r="A20" s="10" t="str">
        <f>K20</f>
        <v>VendorSize_Intl</v>
      </c>
      <c r="K20" t="str">
        <f>K11</f>
        <v>VendorSize_Intl</v>
      </c>
      <c r="L20" s="1" t="str">
        <f t="shared" ref="L20" si="11">L11</f>
        <v>VendorSize_Intl</v>
      </c>
      <c r="M20" s="1" t="str">
        <f t="shared" ref="M20:AS20" si="12">M11</f>
        <v>1990</v>
      </c>
      <c r="N20" s="1" t="str">
        <f t="shared" si="12"/>
        <v>1991</v>
      </c>
      <c r="O20" s="1" t="str">
        <f t="shared" si="12"/>
        <v>1992</v>
      </c>
      <c r="P20" s="1" t="str">
        <f t="shared" si="12"/>
        <v>1993</v>
      </c>
      <c r="Q20" s="1" t="str">
        <f t="shared" si="12"/>
        <v>1994</v>
      </c>
      <c r="R20" s="1" t="str">
        <f t="shared" si="12"/>
        <v>1995</v>
      </c>
      <c r="S20" s="1" t="str">
        <f t="shared" si="12"/>
        <v>1996</v>
      </c>
      <c r="T20" s="1" t="str">
        <f t="shared" si="12"/>
        <v>1997</v>
      </c>
      <c r="U20" s="1" t="str">
        <f t="shared" si="12"/>
        <v>1998</v>
      </c>
      <c r="V20" s="1" t="str">
        <f t="shared" si="12"/>
        <v>1999</v>
      </c>
      <c r="W20" s="1" t="str">
        <f t="shared" si="12"/>
        <v>2000</v>
      </c>
      <c r="X20" s="1" t="str">
        <f t="shared" si="12"/>
        <v>2001</v>
      </c>
      <c r="Y20" s="1" t="str">
        <f t="shared" si="12"/>
        <v>2002</v>
      </c>
      <c r="Z20" s="1" t="str">
        <f t="shared" si="12"/>
        <v>2003</v>
      </c>
      <c r="AA20" s="1" t="str">
        <f t="shared" si="12"/>
        <v>2004</v>
      </c>
      <c r="AB20" s="1" t="str">
        <f t="shared" si="12"/>
        <v>2005</v>
      </c>
      <c r="AC20" s="1" t="str">
        <f t="shared" si="12"/>
        <v>2006</v>
      </c>
      <c r="AD20" s="1" t="str">
        <f t="shared" si="12"/>
        <v>2007</v>
      </c>
      <c r="AE20" s="1" t="str">
        <f t="shared" si="12"/>
        <v>2008</v>
      </c>
      <c r="AF20" s="1" t="str">
        <f t="shared" si="12"/>
        <v>2009</v>
      </c>
      <c r="AG20" s="1" t="str">
        <f t="shared" si="12"/>
        <v>2010</v>
      </c>
      <c r="AH20" s="1" t="str">
        <f t="shared" si="12"/>
        <v>2011</v>
      </c>
      <c r="AI20" s="1" t="str">
        <f t="shared" si="12"/>
        <v>2012</v>
      </c>
      <c r="AJ20" s="1" t="str">
        <f t="shared" si="12"/>
        <v>2013</v>
      </c>
      <c r="AK20" s="1" t="str">
        <f t="shared" si="12"/>
        <v>2014</v>
      </c>
      <c r="AL20" s="1" t="str">
        <f t="shared" si="12"/>
        <v>2015</v>
      </c>
      <c r="AM20" s="1" t="str">
        <f t="shared" si="12"/>
        <v>2016</v>
      </c>
      <c r="AN20" s="1" t="str">
        <f t="shared" si="12"/>
        <v>2017</v>
      </c>
      <c r="AO20" s="1" t="str">
        <f t="shared" si="12"/>
        <v>2018</v>
      </c>
      <c r="AP20" s="1" t="str">
        <f t="shared" si="12"/>
        <v>2019</v>
      </c>
      <c r="AQ20" s="1" t="str">
        <f t="shared" si="12"/>
        <v>2020</v>
      </c>
      <c r="AR20" s="1" t="str">
        <f t="shared" si="12"/>
        <v>2021</v>
      </c>
      <c r="AS20" s="1" t="str">
        <f t="shared" si="12"/>
        <v>2022</v>
      </c>
    </row>
    <row r="21">
      <c r="A21" s="10" t="str">
        <f t="shared" ref="A21:A26" si="13">K21</f>
        <v>Unlabeled</v>
      </c>
      <c r="K21" t="str">
        <f t="shared" ref="K21:K26" si="14">K12</f>
        <v>Unlabeled</v>
      </c>
      <c r="L21" s="25" t="e">
        <f t="shared" ref="L21" si="15">L12/L$18</f>
        <v>#VALUE!</v>
      </c>
      <c r="M21" s="25" t="n">
        <f t="shared" ref="M21:AS26" si="16">M12/M$18</f>
        <v>1</v>
      </c>
      <c r="N21" s="25" t="n">
        <f t="shared" si="16"/>
        <v>1</v>
      </c>
      <c r="O21" s="25" t="n">
        <f t="shared" si="16"/>
        <v>1</v>
      </c>
      <c r="P21" s="25" t="n">
        <f t="shared" si="16"/>
        <v>1</v>
      </c>
      <c r="Q21" s="25" t="n">
        <f t="shared" si="16"/>
        <v>1</v>
      </c>
      <c r="R21" s="25" t="n">
        <f t="shared" si="16"/>
        <v>1</v>
      </c>
      <c r="S21" s="25" t="n">
        <f t="shared" si="16"/>
        <v>1</v>
      </c>
      <c r="T21" s="25" t="n">
        <f t="shared" si="16"/>
        <v>1</v>
      </c>
      <c r="U21" s="25" t="n">
        <f t="shared" si="16"/>
        <v>1</v>
      </c>
      <c r="V21" s="25" t="n">
        <f t="shared" si="16"/>
        <v>1</v>
      </c>
      <c r="W21" s="25" t="n">
        <f t="shared" si="16"/>
        <v>3.9615812636336713E-2</v>
      </c>
      <c r="X21" s="25" t="n">
        <f t="shared" si="16"/>
        <v>3.8136629265443783E-2</v>
      </c>
      <c r="Y21" s="25" t="n">
        <f t="shared" si="16"/>
        <v>3.8793163201057822E-2</v>
      </c>
      <c r="Z21" s="25" t="n">
        <f t="shared" si="16"/>
        <v>3.2979674968377302E-2</v>
      </c>
      <c r="AA21" s="25" t="n">
        <f t="shared" si="16"/>
        <v>4.1215615694642722E-2</v>
      </c>
      <c r="AB21" s="25" t="n">
        <f t="shared" si="16"/>
        <v>5.7646869227020468E-2</v>
      </c>
      <c r="AC21" s="25" t="n">
        <f t="shared" si="16"/>
        <v>4.6381508302855062E-2</v>
      </c>
      <c r="AD21" s="25" t="n">
        <f t="shared" si="16"/>
        <v>2.4952074010854173E-2</v>
      </c>
      <c r="AE21" s="25" t="n">
        <f t="shared" si="16"/>
        <v>2.7974571599594697E-2</v>
      </c>
      <c r="AF21" s="25" t="n">
        <f t="shared" si="16"/>
        <v>1.7730013240229901E-2</v>
      </c>
      <c r="AG21" s="25" t="n">
        <f t="shared" si="16"/>
        <v>1.4084539184548359E-2</v>
      </c>
      <c r="AH21" s="25" t="n">
        <f t="shared" si="16"/>
        <v>1.1750188064893271E-2</v>
      </c>
      <c r="AI21" s="25" t="n">
        <f t="shared" si="16"/>
        <v>8.6204601523884039E-3</v>
      </c>
      <c r="AJ21" s="25" t="n">
        <f t="shared" si="16"/>
        <v>5.2483138021990356E-3</v>
      </c>
      <c r="AK21" s="25" t="n">
        <f t="shared" si="16"/>
        <v>2.4020153820110087E-3</v>
      </c>
      <c r="AL21" s="25" t="n">
        <f t="shared" si="16"/>
        <v>2.067583464752617E-3</v>
      </c>
      <c r="AM21" s="25" t="n">
        <f t="shared" si="16"/>
        <v>2.5693645439030725E-3</v>
      </c>
      <c r="AN21" s="25" t="n">
        <f t="shared" si="16"/>
        <v>1.707706439613776E-3</v>
      </c>
      <c r="AO21" s="25" t="n">
        <f t="shared" si="16"/>
        <v>6.7059061875175165E-4</v>
      </c>
      <c r="AP21" s="25" t="n">
        <f t="shared" si="16"/>
        <v>9.9130736735138832E-4</v>
      </c>
      <c r="AQ21" s="25" t="n">
        <f t="shared" si="16"/>
        <v>1.8670834859215533E-3</v>
      </c>
      <c r="AR21" s="25" t="n">
        <f t="shared" si="16"/>
        <v>1.9884851502847203E-3</v>
      </c>
      <c r="AS21" s="25" t="n">
        <f t="shared" si="16"/>
        <v>6.8855796188093841E-4</v>
      </c>
    </row>
    <row r="22">
      <c r="A22" s="10" t="str">
        <f t="shared" si="13"/>
        <v>International</v>
      </c>
      <c r="K22" t="str">
        <f t="shared" si="14"/>
        <v>International</v>
      </c>
      <c r="L22" s="25" t="e">
        <f t="shared" ref="L22" si="17">L13/L$18</f>
        <v>#VALUE!</v>
      </c>
      <c r="M22" s="25" t="n">
        <f t="shared" si="16"/>
        <v>0</v>
      </c>
      <c r="N22" s="25" t="n">
        <f t="shared" si="16"/>
        <v>0</v>
      </c>
      <c r="O22" s="25" t="n">
        <f t="shared" si="16"/>
        <v>0</v>
      </c>
      <c r="P22" s="25" t="n">
        <f t="shared" si="16"/>
        <v>0</v>
      </c>
      <c r="Q22" s="25" t="n">
        <f t="shared" si="16"/>
        <v>0</v>
      </c>
      <c r="R22" s="25" t="n">
        <f t="shared" si="16"/>
        <v>0</v>
      </c>
      <c r="S22" s="25" t="n">
        <f t="shared" si="16"/>
        <v>0</v>
      </c>
      <c r="T22" s="25" t="n">
        <f t="shared" si="16"/>
        <v>0</v>
      </c>
      <c r="U22" s="25" t="n">
        <f t="shared" si="16"/>
        <v>0</v>
      </c>
      <c r="V22" s="25" t="n">
        <f t="shared" si="16"/>
        <v>0</v>
      </c>
      <c r="W22" s="25" t="n">
        <f t="shared" si="16"/>
        <v>1.005625534165324E-2</v>
      </c>
      <c r="X22" s="25" t="n">
        <f t="shared" si="16"/>
        <v>7.3943897535157944E-3</v>
      </c>
      <c r="Y22" s="25" t="n">
        <f t="shared" si="16"/>
        <v>1.0642358178195931E-2</v>
      </c>
      <c r="Z22" s="25" t="n">
        <f t="shared" si="16"/>
        <v>9.082235455445016E-3</v>
      </c>
      <c r="AA22" s="25" t="n">
        <f t="shared" si="16"/>
        <v>1.1528979465810394E-2</v>
      </c>
      <c r="AB22" s="25" t="n">
        <f t="shared" si="16"/>
        <v>1.428126302983028E-2</v>
      </c>
      <c r="AC22" s="26" t="n">
        <f t="shared" si="16"/>
        <v>3.3002192116825868E-2</v>
      </c>
      <c r="AD22" s="26" t="n">
        <f t="shared" si="16"/>
        <v>3.9213954530390747E-2</v>
      </c>
      <c r="AE22" s="26" t="n">
        <f t="shared" si="16"/>
        <v>4.3650721045294306E-2</v>
      </c>
      <c r="AF22" s="26" t="n">
        <f t="shared" si="16"/>
        <v>5.2615532348607573E-2</v>
      </c>
      <c r="AG22" s="26" t="n">
        <f t="shared" si="16"/>
        <v>6.2581662886295145E-2</v>
      </c>
      <c r="AH22" s="26" t="n">
        <f t="shared" si="16"/>
        <v>5.3594660087212496E-2</v>
      </c>
      <c r="AI22" s="26" t="n">
        <f t="shared" si="16"/>
        <v>5.2302089812937574E-2</v>
      </c>
      <c r="AJ22" s="26" t="n">
        <f t="shared" si="16"/>
        <v>5.8840736656076441E-2</v>
      </c>
      <c r="AK22" s="26" t="n">
        <f t="shared" si="16"/>
        <v>4.4417760246979354E-2</v>
      </c>
      <c r="AL22" s="25" t="n">
        <f t="shared" si="16"/>
        <v>3.9424993578267502E-2</v>
      </c>
      <c r="AM22" s="25" t="n">
        <f t="shared" si="16"/>
        <v>3.2930005951047128E-2</v>
      </c>
      <c r="AN22" s="25" t="n">
        <f t="shared" si="16"/>
        <v>3.0798482115534005E-2</v>
      </c>
      <c r="AO22" s="25" t="n">
        <f t="shared" si="16"/>
        <v>3.222332196620234E-2</v>
      </c>
      <c r="AP22" s="25" t="n">
        <f t="shared" si="16"/>
        <v>2.9780597114408575E-2</v>
      </c>
      <c r="AQ22" s="26" t="n">
        <f t="shared" si="16"/>
        <v>2.5125442680845853E-2</v>
      </c>
      <c r="AR22" s="26" t="n">
        <f t="shared" si="16"/>
        <v>2.7429753296379689E-2</v>
      </c>
      <c r="AS22" s="25" t="n">
        <f t="shared" si="16"/>
        <v>3.5470905732951391E-2</v>
      </c>
    </row>
    <row r="23">
      <c r="A23" s="10" t="str">
        <f t="shared" si="13"/>
        <v>U.S. Big Five</v>
      </c>
      <c r="K23" t="str">
        <f t="shared" si="14"/>
        <v>U.S. Big Five</v>
      </c>
      <c r="L23" s="25" t="e">
        <f t="shared" ref="L23" si="18">L14/L$18</f>
        <v>#VALUE!</v>
      </c>
      <c r="M23" s="25" t="n">
        <f t="shared" si="16"/>
        <v>0</v>
      </c>
      <c r="N23" s="25" t="n">
        <f t="shared" si="16"/>
        <v>0</v>
      </c>
      <c r="O23" s="25" t="n">
        <f t="shared" si="16"/>
        <v>0</v>
      </c>
      <c r="P23" s="25" t="n">
        <f t="shared" si="16"/>
        <v>0</v>
      </c>
      <c r="Q23" s="25" t="n">
        <f t="shared" si="16"/>
        <v>0</v>
      </c>
      <c r="R23" s="25" t="n">
        <f t="shared" si="16"/>
        <v>0</v>
      </c>
      <c r="S23" s="25" t="n">
        <f t="shared" si="16"/>
        <v>0</v>
      </c>
      <c r="T23" s="25" t="n">
        <f t="shared" si="16"/>
        <v>0</v>
      </c>
      <c r="U23" s="25" t="n">
        <f t="shared" si="16"/>
        <v>0</v>
      </c>
      <c r="V23" s="26" t="n">
        <f t="shared" si="16"/>
        <v>0</v>
      </c>
      <c r="W23" s="26" t="n">
        <f t="shared" si="16"/>
        <v>0.32191584129062628</v>
      </c>
      <c r="X23" s="26" t="n">
        <f t="shared" si="16"/>
        <v>0.31888250011190011</v>
      </c>
      <c r="Y23" s="26" t="n">
        <f t="shared" si="16"/>
        <v>0.35402541841827162</v>
      </c>
      <c r="Z23" s="26" t="n">
        <f t="shared" si="16"/>
        <v>0.33115409579619293</v>
      </c>
      <c r="AA23" s="26" t="n">
        <f t="shared" si="16"/>
        <v>0.31639483422311382</v>
      </c>
      <c r="AB23" s="26" t="n">
        <f t="shared" si="16"/>
        <v>0.27798468851542096</v>
      </c>
      <c r="AC23" s="26" t="n">
        <f t="shared" si="16"/>
        <v>0.29969447549860384</v>
      </c>
      <c r="AD23" s="26" t="n">
        <f t="shared" si="16"/>
        <v>0.30049756290284857</v>
      </c>
      <c r="AE23" s="26" t="n">
        <f t="shared" si="16"/>
        <v>0.2763412612963409</v>
      </c>
      <c r="AF23" s="26" t="n">
        <f t="shared" si="16"/>
        <v>0.27992502968808081</v>
      </c>
      <c r="AG23" s="26" t="n">
        <f t="shared" si="16"/>
        <v>0.26482319152166778</v>
      </c>
      <c r="AH23" s="26" t="n">
        <f t="shared" si="16"/>
        <v>0.29460634291486693</v>
      </c>
      <c r="AI23" s="26" t="n">
        <f t="shared" si="16"/>
        <v>0.29376201022546411</v>
      </c>
      <c r="AJ23" s="26" t="n">
        <f t="shared" si="16"/>
        <v>0.31398637972749127</v>
      </c>
      <c r="AK23" s="26" t="n">
        <f t="shared" si="16"/>
        <v>0.28872497260299101</v>
      </c>
      <c r="AL23" s="26" t="n">
        <f t="shared" si="16"/>
        <v>0.29571115726345748</v>
      </c>
      <c r="AM23" s="26" t="n">
        <f t="shared" si="16"/>
        <v>0.34392345563691346</v>
      </c>
      <c r="AN23" s="26" t="n">
        <f t="shared" si="16"/>
        <v>0.35016959305739814</v>
      </c>
      <c r="AO23" s="26" t="n">
        <f t="shared" si="16"/>
        <v>0.31418326395733959</v>
      </c>
      <c r="AP23" s="5" t="n">
        <f t="shared" si="16"/>
        <v>0.32085550743603153</v>
      </c>
      <c r="AQ23" s="5" t="n">
        <f t="shared" si="16"/>
        <v>0.35991554955439709</v>
      </c>
      <c r="AR23" s="5" t="n">
        <f t="shared" si="16"/>
        <v>0.29424455563208701</v>
      </c>
      <c r="AS23" s="26" t="n">
        <f t="shared" si="16"/>
        <v>0.29323786765294657</v>
      </c>
    </row>
    <row r="24">
      <c r="A24" s="10" t="str">
        <f t="shared" si="13"/>
        <v>U.S. Large</v>
      </c>
      <c r="K24" t="str">
        <f t="shared" si="14"/>
        <v>U.S. Large</v>
      </c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 t="n">
        <f t="shared" si="16"/>
        <v>0.26306822862920026</v>
      </c>
      <c r="X24" s="25" t="n">
        <f t="shared" si="16"/>
        <v>0.23963226901482335</v>
      </c>
      <c r="Y24" s="25" t="n">
        <f t="shared" si="16"/>
        <v>0.23407887182323003</v>
      </c>
      <c r="Z24" s="25" t="n">
        <f t="shared" si="16"/>
        <v>0.27231377252940153</v>
      </c>
      <c r="AA24" s="25" t="n">
        <f t="shared" si="16"/>
        <v>0.29642003846287868</v>
      </c>
      <c r="AB24" s="25" t="n">
        <f t="shared" si="16"/>
        <v>0.29324104328494099</v>
      </c>
      <c r="AC24" s="25" t="n">
        <f t="shared" si="16"/>
        <v>0.28836998104607614</v>
      </c>
      <c r="AD24" s="25" t="n">
        <f t="shared" si="16"/>
        <v>0.30367329982515928</v>
      </c>
      <c r="AE24" s="25" t="n">
        <f t="shared" si="16"/>
        <v>0.32513056648016087</v>
      </c>
      <c r="AF24" s="25" t="n">
        <f t="shared" si="16"/>
        <v>0.30242589555083327</v>
      </c>
      <c r="AG24" s="25" t="n">
        <f t="shared" si="16"/>
        <v>0.31118277404230538</v>
      </c>
      <c r="AH24" s="25" t="n">
        <f t="shared" si="16"/>
        <v>0.30388606439420007</v>
      </c>
      <c r="AI24" s="25" t="n">
        <f t="shared" si="16"/>
        <v>0.31514211566250505</v>
      </c>
      <c r="AJ24" s="25" t="n">
        <f t="shared" si="16"/>
        <v>0.30011462211895906</v>
      </c>
      <c r="AK24" s="25" t="n">
        <f t="shared" si="16"/>
        <v>0.3095246470807152</v>
      </c>
      <c r="AL24" s="25" t="n">
        <f t="shared" si="16"/>
        <v>0.30085666313755849</v>
      </c>
      <c r="AM24" s="25" t="n">
        <f t="shared" si="16"/>
        <v>0.27394771066509915</v>
      </c>
      <c r="AN24" s="25" t="n">
        <f t="shared" si="16"/>
        <v>0.26974066822248111</v>
      </c>
      <c r="AO24" s="25" t="n">
        <f t="shared" si="16"/>
        <v>0.28582233032407794</v>
      </c>
      <c r="AP24" s="25" t="n">
        <f t="shared" si="16"/>
        <v>0.27660803622711455</v>
      </c>
      <c r="AQ24" s="5" t="n">
        <f t="shared" si="16"/>
        <v>0.2581106807924996</v>
      </c>
      <c r="AR24" s="5" t="n">
        <f t="shared" si="16"/>
        <v>0.30725891874401245</v>
      </c>
      <c r="AS24" s="25" t="n">
        <f t="shared" si="16"/>
        <v>0.29018611563076141</v>
      </c>
    </row>
    <row r="25">
      <c r="A25" s="10" t="str">
        <f t="shared" si="13"/>
        <v>U.S. Medium</v>
      </c>
      <c r="K25" t="str">
        <f t="shared" si="14"/>
        <v>U.S. Medium</v>
      </c>
      <c r="L25" s="25" t="e">
        <f t="shared" ref="L25" si="19">L17/L$18</f>
        <v>#VALUE!</v>
      </c>
      <c r="M25" s="25" t="n">
        <f t="shared" ref="M25:V25" si="20">M17/M$18</f>
        <v>0</v>
      </c>
      <c r="N25" s="25" t="n">
        <f t="shared" si="20"/>
        <v>0</v>
      </c>
      <c r="O25" s="25" t="n">
        <f t="shared" si="20"/>
        <v>0</v>
      </c>
      <c r="P25" s="25" t="n">
        <f t="shared" si="20"/>
        <v>0</v>
      </c>
      <c r="Q25" s="25" t="n">
        <f t="shared" si="20"/>
        <v>0</v>
      </c>
      <c r="R25" s="25" t="n">
        <f t="shared" si="20"/>
        <v>0</v>
      </c>
      <c r="S25" s="25" t="n">
        <f t="shared" si="20"/>
        <v>0</v>
      </c>
      <c r="T25" s="25" t="n">
        <f t="shared" si="20"/>
        <v>0</v>
      </c>
      <c r="U25" s="25" t="n">
        <f t="shared" si="20"/>
        <v>0</v>
      </c>
      <c r="V25" s="25" t="n">
        <f t="shared" si="20"/>
        <v>0</v>
      </c>
      <c r="W25" s="25" t="n">
        <f t="shared" si="16"/>
        <v>0.20952443360879683</v>
      </c>
      <c r="X25" s="25" t="n">
        <f t="shared" si="16"/>
        <v>0.24529712891284697</v>
      </c>
      <c r="Y25" s="25" t="n">
        <f t="shared" si="16"/>
        <v>0.2089334620206949</v>
      </c>
      <c r="Z25" s="25" t="n">
        <f t="shared" si="16"/>
        <v>0.20083191589393212</v>
      </c>
      <c r="AA25" s="25" t="n">
        <f t="shared" si="16"/>
        <v>0.18384792701798303</v>
      </c>
      <c r="AB25" s="25" t="n">
        <f t="shared" si="16"/>
        <v>0.19391359417660756</v>
      </c>
      <c r="AC25" s="25" t="n">
        <f t="shared" si="16"/>
        <v>0.17849986572452273</v>
      </c>
      <c r="AD25" s="25" t="n">
        <f t="shared" si="16"/>
        <v>0.18027091785340896</v>
      </c>
      <c r="AE25" s="25" t="n">
        <f t="shared" si="16"/>
        <v>0.18197878461501205</v>
      </c>
      <c r="AF25" s="25" t="n">
        <f t="shared" si="16"/>
        <v>0.19215080005104912</v>
      </c>
      <c r="AG25" s="25" t="n">
        <f t="shared" si="16"/>
        <v>0.18735006545846136</v>
      </c>
      <c r="AH25" s="25" t="n">
        <f t="shared" si="16"/>
        <v>0.18336680100622493</v>
      </c>
      <c r="AI25" s="25" t="n">
        <f t="shared" si="16"/>
        <v>0.17272475544359464</v>
      </c>
      <c r="AJ25" s="25" t="n">
        <f t="shared" si="16"/>
        <v>0.16805301751732873</v>
      </c>
      <c r="AK25" s="25" t="n">
        <f t="shared" si="16"/>
        <v>0.16619635220824119</v>
      </c>
      <c r="AL25" s="25" t="n">
        <f t="shared" si="16"/>
        <v>0.17048054049211683</v>
      </c>
      <c r="AM25" s="25" t="n">
        <f t="shared" si="16"/>
        <v>0.15723703657462018</v>
      </c>
      <c r="AN25" s="25" t="n">
        <f t="shared" si="16"/>
        <v>0.16305938689243654</v>
      </c>
      <c r="AO25" s="25" t="n">
        <f t="shared" si="16"/>
        <v>0.17158322610267032</v>
      </c>
      <c r="AP25" s="25" t="n">
        <f t="shared" si="16"/>
        <v>0.18103933476736878</v>
      </c>
      <c r="AQ25" s="26" t="n">
        <f t="shared" si="16"/>
        <v>0.17580456351333523</v>
      </c>
      <c r="AR25" s="26" t="n">
        <f t="shared" si="16"/>
        <v>0.17768159402758388</v>
      </c>
      <c r="AS25" s="25" t="n">
        <f t="shared" si="16"/>
        <v>0.18424564373923943</v>
      </c>
    </row>
    <row r="26">
      <c r="A26" s="10" t="str">
        <f t="shared" si="13"/>
        <v>U.S. Small</v>
      </c>
      <c r="K26" t="str">
        <f t="shared" si="14"/>
        <v>U.S. Small</v>
      </c>
      <c r="L26" s="25" t="e">
        <f>#REF!/L$18</f>
        <v>#REF!</v>
      </c>
      <c r="M26" s="25" t="e">
        <f>#REF!/M$18</f>
        <v>#REF!</v>
      </c>
      <c r="N26" s="26" t="e">
        <f>#REF!/N$18</f>
        <v>#REF!</v>
      </c>
      <c r="O26" s="26" t="e">
        <f>#REF!/O$18</f>
        <v>#REF!</v>
      </c>
      <c r="P26" s="26" t="e">
        <f>#REF!/P$18</f>
        <v>#REF!</v>
      </c>
      <c r="Q26" s="26" t="e">
        <f>#REF!/Q$18</f>
        <v>#REF!</v>
      </c>
      <c r="R26" s="26" t="e">
        <f>#REF!/R$18</f>
        <v>#REF!</v>
      </c>
      <c r="S26" s="26" t="e">
        <f>#REF!/S$18</f>
        <v>#REF!</v>
      </c>
      <c r="T26" s="26" t="e">
        <f>#REF!/T$18</f>
        <v>#REF!</v>
      </c>
      <c r="U26" s="26" t="e">
        <f>#REF!/U$18</f>
        <v>#REF!</v>
      </c>
      <c r="V26" s="26" t="e">
        <f>#REF!/V$18</f>
        <v>#REF!</v>
      </c>
      <c r="W26" s="26" t="n">
        <f t="shared" si="16"/>
        <v>0.15581942849338665</v>
      </c>
      <c r="X26" s="26" t="n">
        <f t="shared" si="16"/>
        <v>0.15065708294147004</v>
      </c>
      <c r="Y26" s="26" t="n">
        <f t="shared" si="16"/>
        <v>0.15352672635854966</v>
      </c>
      <c r="Z26" s="26" t="n">
        <f t="shared" si="16"/>
        <v>0.15363830535665116</v>
      </c>
      <c r="AA26" s="26" t="n">
        <f t="shared" si="16"/>
        <v>0.15059260513557135</v>
      </c>
      <c r="AB26" s="26" t="n">
        <f t="shared" si="16"/>
        <v>0.16293254176617977</v>
      </c>
      <c r="AC26" s="26" t="n">
        <f t="shared" si="16"/>
        <v>0.15405197731111639</v>
      </c>
      <c r="AD26" s="26" t="n">
        <f t="shared" si="16"/>
        <v>0.15139219087733832</v>
      </c>
      <c r="AE26" s="26" t="n">
        <f t="shared" si="16"/>
        <v>0.14492409496359729</v>
      </c>
      <c r="AF26" s="26" t="n">
        <f t="shared" si="16"/>
        <v>0.15515272912119929</v>
      </c>
      <c r="AG26" s="26" t="n">
        <f t="shared" si="16"/>
        <v>0.15997776690672205</v>
      </c>
      <c r="AH26" s="26" t="n">
        <f t="shared" si="16"/>
        <v>0.1527959435326024</v>
      </c>
      <c r="AI26" s="26" t="n">
        <f t="shared" si="16"/>
        <v>0.15744856870311014</v>
      </c>
      <c r="AJ26" s="26" t="n">
        <f t="shared" si="16"/>
        <v>0.15375693017794553</v>
      </c>
      <c r="AK26" s="26" t="n">
        <f t="shared" si="16"/>
        <v>0.18873425247906228</v>
      </c>
      <c r="AL26" s="26" t="n">
        <f t="shared" si="16"/>
        <v>0.19145906206384705</v>
      </c>
      <c r="AM26" s="26" t="n">
        <f t="shared" si="16"/>
        <v>0.1893924266284169</v>
      </c>
      <c r="AN26" s="5" t="n">
        <f t="shared" si="16"/>
        <v>0.18452416327253643</v>
      </c>
      <c r="AO26" s="26" t="n">
        <f t="shared" si="16"/>
        <v>0.19551726703095818</v>
      </c>
      <c r="AP26" s="26" t="n">
        <f t="shared" si="16"/>
        <v>0.19072521708772516</v>
      </c>
      <c r="AQ26" s="26" t="n">
        <f t="shared" si="16"/>
        <v>0.17917667997300071</v>
      </c>
      <c r="AR26" s="5" t="n">
        <f t="shared" si="16"/>
        <v>0.19139669314965219</v>
      </c>
      <c r="AS26" s="25" t="n">
        <f t="shared" si="16"/>
        <v>0.19617090928222028</v>
      </c>
    </row>
    <row r="31">
      <c r="U31" s="71"/>
    </row>
    <row r="35">
      <c r="L35" s="34"/>
      <c r="M35" s="116"/>
      <c r="N35" s="116"/>
      <c r="O35" s="116"/>
      <c r="P35" s="25"/>
      <c r="Q35" s="25"/>
      <c r="R35" s="25"/>
      <c r="S35" s="25"/>
      <c r="T35" s="25"/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"/>
  <sheetViews>
    <sheetView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AR22" sqref="AR22"/>
    </sheetView>
  </sheetViews>
  <sheetFormatPr defaultRowHeight="15.0" baseColWidth="10"/>
  <cols>
    <col min="2" max="2" width="8.5703125" hidden="0" customWidth="1"/>
    <col min="5" max="5" width="11.42578125" hidden="0" customWidth="1"/>
    <col min="8" max="8" width="11.42578125" hidden="0" customWidth="1"/>
    <col min="10" max="10" width="11.42578125" hidden="0" customWidth="1"/>
    <col min="12" max="12" width="18.5703125" hidden="0" customWidth="1"/>
    <col min="13" max="13" width="7.7109375" hidden="0" customWidth="1"/>
    <col min="14" max="14" width="7.7109375" hidden="0" customWidth="1"/>
    <col min="15" max="15" width="7.7109375" hidden="0" customWidth="1"/>
    <col min="16" max="16" width="7.7109375" hidden="0" customWidth="1"/>
    <col min="17" max="17" width="7.7109375" hidden="0" customWidth="1"/>
    <col min="18" max="18" width="7.7109375" hidden="0" customWidth="1"/>
    <col min="19" max="19" width="7.7109375" hidden="0" customWidth="1"/>
    <col min="20" max="20" width="7.7109375" hidden="0" customWidth="1"/>
    <col min="21" max="21" width="7.7109375" hidden="0" customWidth="1"/>
    <col min="22" max="22" width="8.42578125" hidden="0" customWidth="1"/>
    <col min="23" max="23" width="7.7109375" hidden="0" customWidth="1"/>
    <col min="24" max="24" width="7.7109375" hidden="0" customWidth="1"/>
    <col min="25" max="25" width="7.7109375" hidden="0" customWidth="1"/>
    <col min="26" max="26" width="7.7109375" hidden="0" customWidth="1"/>
    <col min="27" max="27" width="7.7109375" hidden="0" customWidth="1"/>
    <col min="28" max="28" width="7.7109375" hidden="0" customWidth="1"/>
    <col min="29" max="29" width="7.7109375" hidden="0" customWidth="1"/>
    <col min="30" max="30" width="7.7109375" hidden="0" customWidth="1"/>
    <col min="31" max="31" width="7.7109375" hidden="0" customWidth="1"/>
    <col min="32" max="32" width="7.7109375" hidden="0" customWidth="1"/>
    <col min="33" max="33" width="7.7109375" hidden="0" customWidth="1"/>
    <col min="34" max="34" width="7.7109375" hidden="0" customWidth="1"/>
    <col min="35" max="35" width="7.7109375" hidden="0" customWidth="1"/>
    <col min="36" max="36" width="7.7109375" hidden="0" customWidth="1"/>
    <col min="37" max="37" width="7.7109375" hidden="0" customWidth="1"/>
    <col min="38" max="38" width="7.7109375" hidden="0" customWidth="1"/>
    <col min="39" max="39" width="7.7109375" hidden="0" customWidth="1"/>
    <col min="40" max="40" width="7.7109375" hidden="0" customWidth="1"/>
    <col min="41" max="41" width="7.7109375" hidden="0" customWidth="1"/>
    <col min="42" max="42" width="7.7109375" hidden="0" customWidth="1"/>
    <col min="43" max="43" width="7.7109375" hidden="0" customWidth="1"/>
    <col min="44" max="44" width="7.7109375" hidden="0" customWidth="1"/>
  </cols>
  <sheetData>
    <row r="1">
      <c r="A1" t="str">
        <f>L1</f>
      </c>
      <c r="B1" t="n">
        <f>B10</f>
        <v>2015</v>
      </c>
      <c r="C1" t="n">
        <f t="shared" ref="C1:I1" si="1">C10</f>
        <v>2021</v>
      </c>
      <c r="D1" t="n">
        <f t="shared" si="1"/>
        <v>2022</v>
      </c>
      <c r="E1" t="n">
        <f t="shared" si="1"/>
        <v>2023</v>
      </c>
      <c r="F1" t="str">
        <f t="shared" si="1"/>
        <v>2021-2022</v>
      </c>
      <c r="G1" t="str">
        <f t="shared" si="1"/>
        <v>2015-2022</v>
      </c>
      <c r="H1" t="str">
        <f t="shared" si="1"/>
        <v>2023/2022</v>
      </c>
      <c r="I1" t="str">
        <f t="shared" si="1"/>
        <v>Share 2022</v>
      </c>
      <c r="L1" s="1" t="s">
        <v>819</v>
      </c>
      <c r="M1" s="1" t="s">
        <v>758</v>
      </c>
      <c r="N1" s="1" t="s">
        <v>759</v>
      </c>
      <c r="O1" s="1" t="s">
        <v>760</v>
      </c>
      <c r="P1" s="1" t="s">
        <v>761</v>
      </c>
      <c r="Q1" s="1" t="s">
        <v>762</v>
      </c>
      <c r="R1" s="1" t="s">
        <v>763</v>
      </c>
      <c r="S1" s="1" t="s">
        <v>764</v>
      </c>
      <c r="T1" s="1" t="s">
        <v>765</v>
      </c>
      <c r="U1" s="1" t="s">
        <v>766</v>
      </c>
      <c r="V1" s="1" t="s">
        <v>767</v>
      </c>
      <c r="W1" s="1" t="s">
        <v>768</v>
      </c>
      <c r="X1" s="1" t="s">
        <v>769</v>
      </c>
      <c r="Y1" s="1" t="s">
        <v>770</v>
      </c>
      <c r="Z1" s="1" t="s">
        <v>771</v>
      </c>
      <c r="AA1" s="1" t="s">
        <v>772</v>
      </c>
      <c r="AB1" s="1" t="s">
        <v>773</v>
      </c>
      <c r="AC1" s="1" t="s">
        <v>774</v>
      </c>
      <c r="AD1" s="1" t="s">
        <v>775</v>
      </c>
      <c r="AE1" s="1" t="s">
        <v>776</v>
      </c>
      <c r="AF1" s="1" t="s">
        <v>777</v>
      </c>
      <c r="AG1" s="1" t="s">
        <v>778</v>
      </c>
      <c r="AH1" s="1" t="s">
        <v>779</v>
      </c>
      <c r="AI1" s="1" t="s">
        <v>780</v>
      </c>
      <c r="AJ1" s="1" t="s">
        <v>781</v>
      </c>
      <c r="AK1" s="1" t="s">
        <v>782</v>
      </c>
      <c r="AL1" s="1" t="s">
        <v>737</v>
      </c>
      <c r="AM1" s="1" t="s">
        <v>738</v>
      </c>
      <c r="AN1" s="1" t="s">
        <v>739</v>
      </c>
      <c r="AO1" s="1" t="s">
        <v>740</v>
      </c>
      <c r="AP1" s="1" t="s">
        <v>741</v>
      </c>
      <c r="AQ1" s="1" t="s">
        <v>742</v>
      </c>
      <c r="AR1" s="1" t="s">
        <v>743</v>
      </c>
      <c r="AS1" s="1" t="s">
        <v>744</v>
      </c>
      <c r="AT1" t="s">
        <v>745</v>
      </c>
      <c r="AU1" t="s">
        <v>786</v>
      </c>
      <c r="AV1" t="s">
        <v>818</v>
      </c>
    </row>
    <row r="2">
      <c r="A2" t="str">
        <f>L2</f>
      </c>
      <c r="L2" s="1" t="s">
        <v>820</v>
      </c>
      <c r="M2" s="118" t="n">
        <v>30269723707</v>
      </c>
      <c r="N2" s="118" t="n">
        <v>32157600023</v>
      </c>
      <c r="O2" s="118" t="n">
        <v>30131334568</v>
      </c>
      <c r="P2" s="118" t="n">
        <v>30994675157</v>
      </c>
      <c r="Q2" s="118" t="n">
        <v>31747329388</v>
      </c>
      <c r="R2" s="118" t="n">
        <v>28791249139</v>
      </c>
      <c r="S2" s="118" t="n">
        <v>32843210690</v>
      </c>
      <c r="T2" s="118" t="n">
        <v>40588214258</v>
      </c>
      <c r="U2" s="118" t="n">
        <v>43937403839.07</v>
      </c>
      <c r="V2" s="118" t="n">
        <v>46190558382.95</v>
      </c>
      <c r="W2" s="118" t="n">
        <v>42902822545.2254</v>
      </c>
      <c r="X2" s="118" t="n">
        <v>45999287155.107</v>
      </c>
      <c r="Y2" s="118" t="n">
        <v>60247822850.3926</v>
      </c>
      <c r="Z2" s="118" t="n">
        <v>70112736192.1281</v>
      </c>
      <c r="AA2" s="118" t="n">
        <v>72882060922.0618</v>
      </c>
      <c r="AB2" s="118" t="n">
        <v>73955014283.8944</v>
      </c>
      <c r="AC2" s="118" t="n">
        <v>88500085708.344</v>
      </c>
      <c r="AD2" s="118" t="n">
        <v>99084982833.7199</v>
      </c>
      <c r="AE2" s="118" t="n">
        <v>105265957803.767</v>
      </c>
      <c r="AF2" s="118" t="n">
        <v>107245051745.557</v>
      </c>
      <c r="AG2" s="118" t="n">
        <v>96938496245.6285</v>
      </c>
      <c r="AH2" s="118" t="n">
        <v>109499511280.306</v>
      </c>
      <c r="AI2" s="118" t="n">
        <v>105501222762.01</v>
      </c>
      <c r="AJ2" s="118" t="n">
        <v>96955941011.9567</v>
      </c>
      <c r="AK2" s="118" t="n">
        <v>82025622555.2881</v>
      </c>
      <c r="AL2" s="118" t="n">
        <v>82091633939.9404</v>
      </c>
      <c r="AM2" s="118" t="n">
        <v>102993269137.807</v>
      </c>
      <c r="AN2" s="118" t="n">
        <v>112636441499.833</v>
      </c>
      <c r="AO2" s="118" t="n">
        <v>113544435020.011</v>
      </c>
      <c r="AP2" s="118" t="n">
        <v>123140452457.946</v>
      </c>
      <c r="AQ2" s="118" t="n">
        <v>153214115688.45</v>
      </c>
      <c r="AR2" s="118" t="n">
        <v>114337663324.83</v>
      </c>
      <c r="AS2" s="118" t="n">
        <v>122280611781.346</v>
      </c>
      <c r="AT2" s="118" t="n">
        <v>159386053222.367</v>
      </c>
      <c r="AU2" s="118" t="n">
        <v>134228419029.513</v>
      </c>
      <c r="AV2" s="118" t="n">
        <v>67942172091.25</v>
      </c>
      <c r="AW2" s="118"/>
      <c r="AX2" s="118"/>
    </row>
    <row r="3">
      <c r="A3" t="str">
        <f>L3</f>
      </c>
      <c r="L3" s="1" t="s">
        <v>821</v>
      </c>
      <c r="M3" s="118" t="n">
        <v>36157786022.53</v>
      </c>
      <c r="N3" s="118" t="n">
        <v>37919642273</v>
      </c>
      <c r="O3" s="118" t="n">
        <v>35183568873</v>
      </c>
      <c r="P3" s="118" t="n">
        <v>33862459700</v>
      </c>
      <c r="Q3" s="118" t="n">
        <v>31124696371</v>
      </c>
      <c r="R3" s="118" t="n">
        <v>28535952215</v>
      </c>
      <c r="S3" s="118" t="n">
        <v>30841429737.51</v>
      </c>
      <c r="T3" s="118" t="n">
        <v>32533681605.2</v>
      </c>
      <c r="U3" s="118" t="n">
        <v>32907288762</v>
      </c>
      <c r="V3" s="118" t="n">
        <v>35262591219.44</v>
      </c>
      <c r="W3" s="118" t="n">
        <v>36630880961.0772</v>
      </c>
      <c r="X3" s="118" t="n">
        <v>36174344404.4852</v>
      </c>
      <c r="Y3" s="118" t="n">
        <v>42644456244.7106</v>
      </c>
      <c r="Z3" s="118" t="n">
        <v>60452383204.6803</v>
      </c>
      <c r="AA3" s="118" t="n">
        <v>71580048570.9798</v>
      </c>
      <c r="AB3" s="118" t="n">
        <v>82629148228.8379</v>
      </c>
      <c r="AC3" s="118" t="n">
        <v>91944086646.0114</v>
      </c>
      <c r="AD3" s="118" t="n">
        <v>105949929089.527</v>
      </c>
      <c r="AE3" s="118" t="n">
        <v>131082070763.434</v>
      </c>
      <c r="AF3" s="118" t="n">
        <v>126938191393.973</v>
      </c>
      <c r="AG3" s="118" t="n">
        <v>124084073186.461</v>
      </c>
      <c r="AH3" s="118" t="n">
        <v>118243682510.148</v>
      </c>
      <c r="AI3" s="118" t="n">
        <v>117891993302.587</v>
      </c>
      <c r="AJ3" s="118" t="n">
        <v>99225056242.4633</v>
      </c>
      <c r="AK3" s="118" t="n">
        <v>91770771383.1538</v>
      </c>
      <c r="AL3" s="118" t="n">
        <v>85468841468.5459</v>
      </c>
      <c r="AM3" s="118" t="n">
        <v>84433053293.0266</v>
      </c>
      <c r="AN3" s="118" t="n">
        <v>89626201631.1587</v>
      </c>
      <c r="AO3" s="118" t="n">
        <v>105239606394.861</v>
      </c>
      <c r="AP3" s="118" t="n">
        <v>109114921699.728</v>
      </c>
      <c r="AQ3" s="118" t="n">
        <v>111406130265.295</v>
      </c>
      <c r="AR3" s="118" t="n">
        <v>122076571201.316</v>
      </c>
      <c r="AS3" s="118" t="n">
        <v>125591567188.714</v>
      </c>
      <c r="AT3" s="118" t="n">
        <v>110551221626.669</v>
      </c>
      <c r="AU3" s="118" t="n">
        <v>111212250696.302</v>
      </c>
      <c r="AV3" s="118" t="n">
        <v>47758541573.01</v>
      </c>
      <c r="AW3" s="118"/>
      <c r="AX3" s="118"/>
    </row>
    <row r="4">
      <c r="A4" t="str">
        <f>L4</f>
      </c>
      <c r="L4" s="1" t="s">
        <v>822</v>
      </c>
      <c r="M4" s="118" t="n">
        <v>28467218347.47</v>
      </c>
      <c r="N4" s="118" t="n">
        <v>41409976793</v>
      </c>
      <c r="O4" s="118" t="n">
        <v>35195993413</v>
      </c>
      <c r="P4" s="118" t="n">
        <v>34605129784</v>
      </c>
      <c r="Q4" s="118" t="n">
        <v>32468384862.16</v>
      </c>
      <c r="R4" s="118" t="n">
        <v>35533246599</v>
      </c>
      <c r="S4" s="118" t="n">
        <v>30703395968</v>
      </c>
      <c r="T4" s="118" t="n">
        <v>34909657425.01</v>
      </c>
      <c r="U4" s="118" t="n">
        <v>36051664017.52</v>
      </c>
      <c r="V4" s="118" t="n">
        <v>41270125722.55</v>
      </c>
      <c r="W4" s="118" t="n">
        <v>29497078243.8081</v>
      </c>
      <c r="X4" s="118" t="n">
        <v>36873420785.3551</v>
      </c>
      <c r="Y4" s="118" t="n">
        <v>37073004486.9085</v>
      </c>
      <c r="Z4" s="118" t="n">
        <v>41284685734.4279</v>
      </c>
      <c r="AA4" s="118" t="n">
        <v>45513754449.2744</v>
      </c>
      <c r="AB4" s="118" t="n">
        <v>53503098355.2402</v>
      </c>
      <c r="AC4" s="118" t="n">
        <v>56713388335.192</v>
      </c>
      <c r="AD4" s="118" t="n">
        <v>60139691663.5902</v>
      </c>
      <c r="AE4" s="118" t="n">
        <v>68513875865.1927</v>
      </c>
      <c r="AF4" s="118" t="n">
        <v>75743969697.3133</v>
      </c>
      <c r="AG4" s="118" t="n">
        <v>72302342732.4855</v>
      </c>
      <c r="AH4" s="118" t="n">
        <v>72338863019.7445</v>
      </c>
      <c r="AI4" s="118" t="n">
        <v>68079869012.371</v>
      </c>
      <c r="AJ4" s="118" t="n">
        <v>57051371169.0507</v>
      </c>
      <c r="AK4" s="118" t="n">
        <v>50637969293.2467</v>
      </c>
      <c r="AL4" s="118" t="n">
        <v>48118526752.4651</v>
      </c>
      <c r="AM4" s="118" t="n">
        <v>48836679097.8942</v>
      </c>
      <c r="AN4" s="118" t="n">
        <v>53628982295.5215</v>
      </c>
      <c r="AO4" s="118" t="n">
        <v>62995814294.9637</v>
      </c>
      <c r="AP4" s="118" t="n">
        <v>69741116732.1882</v>
      </c>
      <c r="AQ4" s="118" t="n">
        <v>73939613598.0817</v>
      </c>
      <c r="AR4" s="118" t="n">
        <v>68364347383.7458</v>
      </c>
      <c r="AS4" s="118" t="n">
        <v>75898325143.6821</v>
      </c>
      <c r="AT4" s="118" t="n">
        <v>84690660153.9794</v>
      </c>
      <c r="AU4" s="118" t="n">
        <v>87942250781.1301</v>
      </c>
      <c r="AV4" s="118" t="n">
        <v>37578188791.65</v>
      </c>
      <c r="AW4" s="118"/>
      <c r="AX4" s="118"/>
    </row>
    <row r="5">
      <c r="A5" t="str">
        <f>L5</f>
      </c>
      <c r="L5" s="1" t="s">
        <v>823</v>
      </c>
      <c r="M5" s="118" t="n">
        <v>13485462635</v>
      </c>
      <c r="N5" s="118" t="n">
        <v>19440091588</v>
      </c>
      <c r="O5" s="118" t="n">
        <v>17673966930</v>
      </c>
      <c r="P5" s="118" t="n">
        <v>17748533767</v>
      </c>
      <c r="Q5" s="118" t="n">
        <v>18137814350</v>
      </c>
      <c r="R5" s="118" t="n">
        <v>19136151732</v>
      </c>
      <c r="S5" s="118" t="n">
        <v>19504806938</v>
      </c>
      <c r="T5" s="118" t="n">
        <v>19913563370</v>
      </c>
      <c r="U5" s="118" t="n">
        <v>20878185339.82</v>
      </c>
      <c r="V5" s="118" t="n">
        <v>24839183122.87</v>
      </c>
      <c r="W5" s="118" t="n">
        <v>20598432173.8267</v>
      </c>
      <c r="X5" s="118" t="n">
        <v>21626567641.6172</v>
      </c>
      <c r="Y5" s="118" t="n">
        <v>25988438830.3704</v>
      </c>
      <c r="Z5" s="118" t="n">
        <v>32504323195.2737</v>
      </c>
      <c r="AA5" s="118" t="n">
        <v>34599455883.6881</v>
      </c>
      <c r="AB5" s="118" t="n">
        <v>43337560983.8088</v>
      </c>
      <c r="AC5" s="118" t="n">
        <v>45539243560.9074</v>
      </c>
      <c r="AD5" s="118" t="n">
        <v>49801972865.3861</v>
      </c>
      <c r="AE5" s="118" t="n">
        <v>54964480699.3463</v>
      </c>
      <c r="AF5" s="118" t="n">
        <v>59266736026.4084</v>
      </c>
      <c r="AG5" s="118" t="n">
        <v>58261568368.4893</v>
      </c>
      <c r="AH5" s="118" t="n">
        <v>56279087351.0887</v>
      </c>
      <c r="AI5" s="118" t="n">
        <v>56171070185.7094</v>
      </c>
      <c r="AJ5" s="118" t="n">
        <v>47307538148.0965</v>
      </c>
      <c r="AK5" s="118" t="n">
        <v>53345215577.3017</v>
      </c>
      <c r="AL5" s="118" t="n">
        <v>52300697758.2954</v>
      </c>
      <c r="AM5" s="118" t="n">
        <v>56259170904.7961</v>
      </c>
      <c r="AN5" s="118" t="n">
        <v>59065740272.5902</v>
      </c>
      <c r="AO5" s="118" t="n">
        <v>70043736723.5645</v>
      </c>
      <c r="AP5" s="118" t="n">
        <v>72866637066.2723</v>
      </c>
      <c r="AQ5" s="118" t="n">
        <v>75617363810.4196</v>
      </c>
      <c r="AR5" s="118" t="n">
        <v>73933383322.2853</v>
      </c>
      <c r="AS5" s="118" t="n">
        <v>81563459681.4971</v>
      </c>
      <c r="AT5" s="118" t="n">
        <v>89905784043.2579</v>
      </c>
      <c r="AU5" s="118" t="n">
        <v>93951173109.923</v>
      </c>
      <c r="AV5" s="118" t="n">
        <v>35219787461.12</v>
      </c>
      <c r="AW5" s="118"/>
      <c r="AX5" s="118"/>
    </row>
    <row r="6">
      <c r="A6" t="str">
        <f>L6</f>
      </c>
      <c r="L6" s="1" t="s">
        <v>824</v>
      </c>
      <c r="M6" s="118" t="n">
        <v>1322452541.09</v>
      </c>
      <c r="N6" s="118" t="n">
        <v>371197000</v>
      </c>
      <c r="O6" s="118" t="n">
        <v>1079176000</v>
      </c>
      <c r="P6" s="118" t="n">
        <v>246300000</v>
      </c>
      <c r="Q6" s="118" t="n">
        <v>1431875000</v>
      </c>
      <c r="R6" s="118" t="n">
        <v>1350292000</v>
      </c>
      <c r="S6" s="118" t="n">
        <v>883767000</v>
      </c>
      <c r="T6" s="118" t="n">
        <v>5375561317</v>
      </c>
      <c r="U6" s="118" t="n">
        <v>3728634742</v>
      </c>
      <c r="V6" s="118" t="n">
        <v>6525719231.19</v>
      </c>
      <c r="W6" s="118" t="n">
        <v>1648294952</v>
      </c>
      <c r="X6" s="118" t="n">
        <v>2105466157.3022</v>
      </c>
      <c r="Y6" s="118" t="n">
        <v>2278582716.29</v>
      </c>
      <c r="Z6" s="118" t="n">
        <v>6460188402.7252</v>
      </c>
      <c r="AA6" s="118" t="n">
        <v>3290089712.1352</v>
      </c>
      <c r="AB6" s="118" t="n">
        <v>4936706052.8995</v>
      </c>
      <c r="AC6" s="118" t="n">
        <v>5112776819.7692</v>
      </c>
      <c r="AD6" s="118" t="n">
        <v>6063366198.3831</v>
      </c>
      <c r="AE6" s="118" t="n">
        <v>8410071368.2436</v>
      </c>
      <c r="AF6" s="118" t="n">
        <v>6170913060.6115</v>
      </c>
      <c r="AG6" s="118" t="n">
        <v>6219162664.9375</v>
      </c>
      <c r="AH6" s="118" t="n">
        <v>7522663813.4873</v>
      </c>
      <c r="AI6" s="118" t="n">
        <v>6296907125.3167</v>
      </c>
      <c r="AJ6" s="118" t="n">
        <v>5287988962.7761</v>
      </c>
      <c r="AK6" s="118" t="n">
        <v>4593054606.618</v>
      </c>
      <c r="AL6" s="118" t="n">
        <v>5048724677.7583</v>
      </c>
      <c r="AM6" s="118" t="n">
        <v>4740317197.4626</v>
      </c>
      <c r="AN6" s="118" t="n">
        <v>5581842262.693</v>
      </c>
      <c r="AO6" s="118" t="n">
        <v>5960761252.0217</v>
      </c>
      <c r="AP6" s="118" t="n">
        <v>6992885537.8769</v>
      </c>
      <c r="AQ6" s="118" t="n">
        <v>7573887626.3114</v>
      </c>
      <c r="AR6" s="118" t="n">
        <v>7492358920.4734</v>
      </c>
      <c r="AS6" s="118" t="n">
        <v>8758862376.4057</v>
      </c>
      <c r="AT6" s="118" t="n">
        <v>12082231553.8888</v>
      </c>
      <c r="AU6" s="118" t="n">
        <v>17209227357.19</v>
      </c>
      <c r="AV6" s="118" t="n">
        <v>9898022927.6</v>
      </c>
      <c r="AW6" s="118"/>
      <c r="AX6" s="118"/>
    </row>
    <row r="7">
      <c r="A7" t="str">
        <f>L7</f>
      </c>
      <c r="L7" s="1" t="s">
        <v>754</v>
      </c>
      <c r="M7" s="118" t="n">
        <v>12662598369</v>
      </c>
      <c r="N7" s="118" t="n">
        <v>5828135167</v>
      </c>
      <c r="O7" s="118" t="n">
        <v>5988646785</v>
      </c>
      <c r="P7" s="118" t="n">
        <v>5599993734</v>
      </c>
      <c r="Q7" s="118" t="n">
        <v>4027517167</v>
      </c>
      <c r="R7" s="118" t="n">
        <v>5041294309</v>
      </c>
      <c r="S7" s="118" t="n">
        <v>5929700977</v>
      </c>
      <c r="T7" s="118" t="n">
        <v>6502076400</v>
      </c>
      <c r="U7" s="118" t="n">
        <v>5808751666</v>
      </c>
      <c r="V7" s="118" t="n">
        <v>2512842732.4</v>
      </c>
      <c r="W7" s="118" t="n">
        <v>900460863.45</v>
      </c>
      <c r="X7" s="118" t="n">
        <v>1214452428.36</v>
      </c>
      <c r="Y7" s="118" t="n">
        <v>1578216006.83</v>
      </c>
      <c r="Z7" s="118" t="n">
        <v>718770569.55</v>
      </c>
      <c r="AA7" s="118" t="n">
        <v>1909714294.5294</v>
      </c>
      <c r="AB7" s="118" t="n">
        <v>7302949854.723</v>
      </c>
      <c r="AC7" s="118" t="n">
        <v>7325966319.0209</v>
      </c>
      <c r="AD7" s="118" t="n">
        <v>7098637616.5708</v>
      </c>
      <c r="AE7" s="118" t="n">
        <v>9749076043.1377</v>
      </c>
      <c r="AF7" s="118" t="n">
        <v>6185568092.7079</v>
      </c>
      <c r="AG7" s="118" t="n">
        <v>4889927778.7871</v>
      </c>
      <c r="AH7" s="118" t="n">
        <v>4726693213.2602</v>
      </c>
      <c r="AI7" s="118" t="n">
        <v>3848934547.2859</v>
      </c>
      <c r="AJ7" s="118" t="n">
        <v>2372831402.247</v>
      </c>
      <c r="AK7" s="118" t="n">
        <v>1027627745.6367</v>
      </c>
      <c r="AL7" s="118" t="n">
        <v>1197929268.5726</v>
      </c>
      <c r="AM7" s="118" t="n">
        <v>1089673790.0925</v>
      </c>
      <c r="AN7" s="118" t="n">
        <v>1311996585.0011</v>
      </c>
      <c r="AO7" s="118" t="n">
        <v>1577079635.1005</v>
      </c>
      <c r="AP7" s="118" t="n">
        <v>1752497476.9827</v>
      </c>
      <c r="AQ7" s="118" t="n">
        <v>783662325.6013</v>
      </c>
      <c r="AR7" s="118" t="n">
        <v>765673409.6353</v>
      </c>
      <c r="AS7" s="118" t="n">
        <v>233054085.6621</v>
      </c>
      <c r="AT7" s="118" t="n">
        <v>466921293.3606</v>
      </c>
      <c r="AU7" s="118" t="n">
        <v>295261446.47</v>
      </c>
      <c r="AV7" s="118" t="n">
        <v>60614148.22</v>
      </c>
      <c r="AW7" s="118" t="str">
        <f>Sum(AW2:AW6)</f>
      </c>
      <c r="AX7" s="118"/>
    </row>
    <row r="8">
      <c r="A8" t="str">
        <f>L8</f>
      </c>
      <c r="L8" t="s">
        <v>755</v>
      </c>
      <c r="M8" s="118" t="str">
        <f>Sum(M2:M7)</f>
      </c>
      <c r="N8" s="118" t="str">
        <f>Sum(N2:N7)</f>
      </c>
      <c r="O8" s="118" t="str">
        <f>Sum(O2:O7)</f>
      </c>
      <c r="P8" s="118" t="str">
        <f>Sum(P2:P7)</f>
      </c>
      <c r="Q8" s="118" t="str">
        <f>Sum(Q2:Q7)</f>
      </c>
      <c r="R8" s="118" t="str">
        <f>Sum(R2:R7)</f>
      </c>
      <c r="S8" s="118" t="str">
        <f>Sum(S2:S7)</f>
      </c>
      <c r="T8" s="118" t="str">
        <f>Sum(T2:T7)</f>
      </c>
      <c r="U8" s="118" t="str">
        <f>Sum(U2:U7)</f>
      </c>
      <c r="V8" s="118" t="str">
        <f>Sum(V2:V7)</f>
      </c>
      <c r="W8" s="118" t="str">
        <f>Sum(W2:W7)</f>
      </c>
      <c r="X8" s="118" t="str">
        <f>Sum(X2:X7)</f>
      </c>
      <c r="Y8" s="118" t="str">
        <f>Sum(Y2:Y7)</f>
      </c>
      <c r="Z8" s="118" t="str">
        <f>Sum(Z2:Z7)</f>
      </c>
      <c r="AA8" s="118" t="str">
        <f>Sum(AA2:AA7)</f>
      </c>
      <c r="AB8" s="118" t="str">
        <f>Sum(AB2:AB7)</f>
      </c>
      <c r="AC8" s="118" t="str">
        <f>Sum(AC2:AC7)</f>
      </c>
      <c r="AD8" s="118" t="str">
        <f>Sum(AD2:AD7)</f>
      </c>
      <c r="AE8" s="118" t="str">
        <f>Sum(AE2:AE7)</f>
      </c>
      <c r="AF8" s="118" t="str">
        <f>Sum(AF2:AF7)</f>
      </c>
      <c r="AG8" s="118" t="str">
        <f>Sum(AG2:AG7)</f>
      </c>
      <c r="AH8" s="118" t="str">
        <f>Sum(AH2:AH7)</f>
      </c>
      <c r="AI8" s="118" t="str">
        <f>Sum(AI2:AI7)</f>
      </c>
      <c r="AJ8" s="118" t="str">
        <f>Sum(AJ2:AJ7)</f>
      </c>
      <c r="AK8" s="118" t="str">
        <f>Sum(AK2:AK7)</f>
      </c>
      <c r="AL8" s="118" t="str">
        <f>Sum(AL2:AL7)</f>
      </c>
      <c r="AM8" s="118" t="str">
        <f>Sum(AM2:AM7)</f>
      </c>
      <c r="AN8" s="118" t="str">
        <f>Sum(AN2:AN7)</f>
      </c>
      <c r="AO8" s="118" t="str">
        <f>Sum(AO2:AO7)</f>
      </c>
      <c r="AP8" s="118" t="str">
        <f>Sum(AP2:AP7)</f>
      </c>
      <c r="AQ8" s="118" t="str">
        <f>Sum(AQ2:AQ7)</f>
      </c>
      <c r="AR8" s="118" t="str">
        <f>Sum(AR2:AR7)</f>
      </c>
      <c r="AS8" s="118" t="str">
        <f>Sum(AS2:AS7)</f>
      </c>
      <c r="AT8" s="118" t="str">
        <f>Sum(AT2:AT7)</f>
      </c>
      <c r="AU8" s="118" t="str">
        <f>Sum(AU2:AU7)</f>
      </c>
      <c r="AV8" s="118" t="str">
        <f>Sum(AV2:AV7)</f>
      </c>
      <c r="AW8" s="118" t="str">
        <f>Sum(AW2:AW7)</f>
      </c>
      <c r="AX8" s="118"/>
    </row>
    <row r="9">
      <c r="A9" s="115" t="n">
        <v>1000000000</v>
      </c>
    </row>
    <row r="10">
      <c r="A10" s="33" t="str">
        <f t="shared" ref="A10:A16" si="3">L10</f>
        <v>Shiny.VendorSize</v>
      </c>
      <c r="B10" s="22" t="n">
        <f>AL10</f>
        <v>2015</v>
      </c>
      <c r="C10" s="12" t="n">
        <f t="shared" ref="C10:E16" si="4">AR10</f>
        <v>2021</v>
      </c>
      <c r="D10" s="12" t="n">
        <f t="shared" si="4"/>
        <v>2022</v>
      </c>
      <c r="E10" s="12" t="n">
        <f t="shared" si="4"/>
        <v>2023</v>
      </c>
      <c r="F10" s="12" t="str">
        <f>C10&amp;"-"&amp;$D10</f>
        <v>2021-2022</v>
      </c>
      <c r="G10" s="12" t="str">
        <f>B10&amp;"-"&amp;$D10</f>
        <v>2015-2022</v>
      </c>
      <c r="H10" s="12" t="str">
        <f>$E10&amp;"/"&amp;D10</f>
        <v>2023/2022</v>
      </c>
      <c r="I10" s="12" t="str">
        <f>"Share "&amp;AS10</f>
        <v>Share 2022</v>
      </c>
      <c r="J10" s="12" t="str">
        <f>"Share "&amp;AT10</f>
        <v>Share 2023</v>
      </c>
      <c r="L10" s="1" t="s">
        <v>108</v>
      </c>
      <c r="M10" s="1" t="n">
        <f>M1+0</f>
        <v>1990</v>
      </c>
      <c r="N10" s="1" t="n">
        <f t="shared" ref="N10:AT10" si="5">N1+0</f>
        <v>1991</v>
      </c>
      <c r="O10" s="1" t="n">
        <f t="shared" si="5"/>
        <v>1992</v>
      </c>
      <c r="P10" s="1" t="n">
        <f t="shared" si="5"/>
        <v>1993</v>
      </c>
      <c r="Q10" s="1" t="n">
        <f t="shared" si="5"/>
        <v>1994</v>
      </c>
      <c r="R10" s="1" t="n">
        <f t="shared" si="5"/>
        <v>1995</v>
      </c>
      <c r="S10" s="1" t="n">
        <f t="shared" si="5"/>
        <v>1996</v>
      </c>
      <c r="T10" s="1" t="n">
        <f t="shared" si="5"/>
        <v>1997</v>
      </c>
      <c r="U10" s="1" t="n">
        <f t="shared" si="5"/>
        <v>1998</v>
      </c>
      <c r="V10" s="1" t="n">
        <f t="shared" si="5"/>
        <v>1999</v>
      </c>
      <c r="W10" s="1" t="n">
        <f t="shared" si="5"/>
        <v>2000</v>
      </c>
      <c r="X10" s="1" t="n">
        <f t="shared" si="5"/>
        <v>2001</v>
      </c>
      <c r="Y10" s="1" t="n">
        <f t="shared" si="5"/>
        <v>2002</v>
      </c>
      <c r="Z10" s="1" t="n">
        <f t="shared" si="5"/>
        <v>2003</v>
      </c>
      <c r="AA10" s="1" t="n">
        <f t="shared" si="5"/>
        <v>2004</v>
      </c>
      <c r="AB10" s="1" t="n">
        <f t="shared" si="5"/>
        <v>2005</v>
      </c>
      <c r="AC10" s="1" t="n">
        <f t="shared" si="5"/>
        <v>2006</v>
      </c>
      <c r="AD10" s="1" t="n">
        <f t="shared" si="5"/>
        <v>2007</v>
      </c>
      <c r="AE10" s="1" t="n">
        <f t="shared" si="5"/>
        <v>2008</v>
      </c>
      <c r="AF10" s="1" t="n">
        <f t="shared" si="5"/>
        <v>2009</v>
      </c>
      <c r="AG10" s="1" t="n">
        <f t="shared" si="5"/>
        <v>2010</v>
      </c>
      <c r="AH10" s="1" t="n">
        <f t="shared" si="5"/>
        <v>2011</v>
      </c>
      <c r="AI10" s="1" t="n">
        <f t="shared" si="5"/>
        <v>2012</v>
      </c>
      <c r="AJ10" s="1" t="n">
        <f t="shared" si="5"/>
        <v>2013</v>
      </c>
      <c r="AK10" s="1" t="n">
        <f t="shared" si="5"/>
        <v>2014</v>
      </c>
      <c r="AL10" s="1" t="n">
        <f t="shared" si="5"/>
        <v>2015</v>
      </c>
      <c r="AM10" s="1" t="n">
        <f t="shared" si="5"/>
        <v>2016</v>
      </c>
      <c r="AN10" s="1" t="n">
        <f t="shared" si="5"/>
        <v>2017</v>
      </c>
      <c r="AO10" s="1" t="n">
        <f t="shared" si="5"/>
        <v>2018</v>
      </c>
      <c r="AP10" s="1" t="n">
        <f t="shared" si="5"/>
        <v>2019</v>
      </c>
      <c r="AQ10" s="1" t="n">
        <f t="shared" si="5"/>
        <v>2020</v>
      </c>
      <c r="AR10" s="1" t="n">
        <f t="shared" si="5"/>
        <v>2021</v>
      </c>
      <c r="AS10" s="1" t="n">
        <f t="shared" si="5"/>
        <v>2022</v>
      </c>
      <c r="AT10" s="1" t="n">
        <f t="shared" si="5"/>
        <v>2023</v>
      </c>
    </row>
    <row r="11">
      <c r="A11" s="10" t="str">
        <f t="shared" si="3"/>
        <v>Big Five</v>
      </c>
      <c r="B11" s="95" t="n">
        <f>AL11</f>
        <v>98.230247067737039</v>
      </c>
      <c r="C11" s="95" t="n">
        <f t="shared" si="4"/>
        <v>121.96469503157206</v>
      </c>
      <c r="D11" s="95" t="n">
        <f t="shared" si="4"/>
        <v>121.882875773232</v>
      </c>
      <c r="E11" s="95" t="n">
        <f t="shared" si="4"/>
        <v>99.743885028564378</v>
      </c>
      <c r="F11" s="26" t="n">
        <f>(D11/C11)-1</f>
        <v>-6.7084379064685784E-4</v>
      </c>
      <c r="G11" s="25" t="n">
        <f>(D11/B11)-1</f>
        <v>0.24078763325500674</v>
      </c>
      <c r="H11" s="25" t="n">
        <f>E11/D11</f>
        <v>0.81835848059691252</v>
      </c>
      <c r="I11" s="16" t="n">
        <f t="shared" ref="I11:J15" si="6">AR19</f>
        <v>0.29468426735641817</v>
      </c>
      <c r="J11" s="16" t="n">
        <f t="shared" si="6"/>
        <v>0.29417520802643798</v>
      </c>
      <c r="L11" s="1" t="str">
        <f>L2</f>
        <v>Big Five</v>
      </c>
      <c r="M11" s="117" t="n">
        <f t="shared" ref="M11:AT11" si="7">IF(M2="","",M2/VLOOKUP(M$10,deflator,2,FALSE)/$A$9)</f>
        <v>59.612655790500398</v>
      </c>
      <c r="N11" s="117" t="n">
        <f t="shared" si="7"/>
        <v>61.305261117630366</v>
      </c>
      <c r="O11" s="117" t="n">
        <f t="shared" si="7"/>
        <v>55.70627486197737</v>
      </c>
      <c r="P11" s="117" t="n">
        <f t="shared" si="7"/>
        <v>55.513456611998365</v>
      </c>
      <c r="Q11" s="117" t="n">
        <f t="shared" si="7"/>
        <v>56.83737827690171</v>
      </c>
      <c r="R11" s="117" t="n">
        <f t="shared" si="7"/>
        <v>50.475873637051883</v>
      </c>
      <c r="S11" s="117" t="n">
        <f t="shared" si="7"/>
        <v>56.51701179646264</v>
      </c>
      <c r="T11" s="117" t="n">
        <f t="shared" si="7"/>
        <v>58.548010637480232</v>
      </c>
      <c r="U11" s="117" t="n">
        <f t="shared" si="7"/>
        <v>62.269753475651306</v>
      </c>
      <c r="V11" s="117" t="n">
        <f t="shared" si="7"/>
        <v>65.120113947335852</v>
      </c>
      <c r="W11" s="117" t="n">
        <f t="shared" si="7"/>
        <v>69.316022896357694</v>
      </c>
      <c r="X11" s="117" t="n">
        <f t="shared" si="7"/>
        <v>72.526381342962537</v>
      </c>
      <c r="Y11" s="117" t="n">
        <f t="shared" si="7"/>
        <v>93.421108328933315</v>
      </c>
      <c r="Z11" s="117" t="n">
        <f t="shared" si="7"/>
        <v>106.81325778289795</v>
      </c>
      <c r="AA11" s="117" t="n">
        <f t="shared" si="7"/>
        <v>108.40704037219307</v>
      </c>
      <c r="AB11" s="117" t="n">
        <f t="shared" si="7"/>
        <v>106.76557695109967</v>
      </c>
      <c r="AC11" s="117" t="n">
        <f t="shared" si="7"/>
        <v>123.77599454143629</v>
      </c>
      <c r="AD11" s="117" t="n">
        <f t="shared" si="7"/>
        <v>134.85642147519346</v>
      </c>
      <c r="AE11" s="117" t="n">
        <f t="shared" si="7"/>
        <v>140.31930885611649</v>
      </c>
      <c r="AF11" s="117" t="n">
        <f t="shared" si="7"/>
        <v>141.52001451902831</v>
      </c>
      <c r="AG11" s="117" t="n">
        <f t="shared" si="7"/>
        <v>126.81757431999125</v>
      </c>
      <c r="AH11" s="117" t="n">
        <f t="shared" si="7"/>
        <v>140.378465110544</v>
      </c>
      <c r="AI11" s="117" t="n">
        <f t="shared" si="7"/>
        <v>132.63999330591002</v>
      </c>
      <c r="AJ11" s="117" t="n">
        <f t="shared" si="7"/>
        <v>119.30150272855474</v>
      </c>
      <c r="AK11" s="117" t="n">
        <f t="shared" si="7"/>
        <v>99.511259830488882</v>
      </c>
      <c r="AL11" s="117" t="n">
        <f t="shared" si="7"/>
        <v>98.230247067737039</v>
      </c>
      <c r="AM11" s="117" t="n">
        <f t="shared" si="7"/>
        <v>122.38703725131573</v>
      </c>
      <c r="AN11" s="117" t="n">
        <f t="shared" si="7"/>
        <v>131.35459346898364</v>
      </c>
      <c r="AO11" s="117" t="n">
        <f t="shared" si="7"/>
        <v>129.34154445328599</v>
      </c>
      <c r="AP11" s="117" t="n">
        <f t="shared" si="7"/>
        <v>138.46526820961938</v>
      </c>
      <c r="AQ11" s="117" t="n">
        <f t="shared" si="7"/>
        <v>168.97975943756103</v>
      </c>
      <c r="AR11" s="117" t="n">
        <f t="shared" si="7"/>
        <v>121.96469503157206</v>
      </c>
      <c r="AS11" s="117" t="n">
        <f t="shared" si="7"/>
        <v>121.882875773232</v>
      </c>
      <c r="AT11" s="117" t="n">
        <f t="shared" si="7"/>
        <v>99.743885028564378</v>
      </c>
    </row>
    <row r="12">
      <c r="A12" s="10" t="str">
        <f t="shared" si="3"/>
        <v>Large</v>
      </c>
      <c r="B12" s="95" t="n">
        <f>AL12</f>
        <v>103.28924955634055</v>
      </c>
      <c r="C12" s="95" t="n">
        <f t="shared" si="4"/>
        <v>130.20799657810861</v>
      </c>
      <c r="D12" s="95" t="n">
        <f t="shared" si="4"/>
        <v>125.45913286329201</v>
      </c>
      <c r="E12" s="95" t="n">
        <f t="shared" si="4"/>
        <v>60.667589334811176</v>
      </c>
      <c r="F12" s="26" t="n">
        <f t="shared" ref="F12:F16" si="8">(D12/C12)-1</f>
        <v>-3.6471367654964726E-2</v>
      </c>
      <c r="G12" s="25" t="n">
        <f t="shared" ref="G12:G16" si="9">(D12/B12)-1</f>
        <v>0.21463882642364052</v>
      </c>
      <c r="H12" s="25" t="n">
        <f t="shared" ref="H12:H16" si="10">E12/D12</f>
        <v>0.48356455166096446</v>
      </c>
      <c r="I12" s="16" t="n">
        <f t="shared" si="6"/>
        <v>0.31460127101235591</v>
      </c>
      <c r="J12" s="16" t="n">
        <f t="shared" si="6"/>
        <v>0.30280682396715308</v>
      </c>
      <c r="L12" s="1" t="str">
        <f>L3</f>
        <v>Large</v>
      </c>
      <c r="M12" s="117" t="n">
        <f t="shared" ref="M12:AT12" si="11">IF(M3="","",M3/VLOOKUP(M$10,deflator,2,FALSE)/$A$9)</f>
        <v>71.473199097796609</v>
      </c>
      <c r="N12" s="117" t="n">
        <f t="shared" si="11"/>
        <v>72.664329919282508</v>
      </c>
      <c r="O12" s="117" t="n">
        <f t="shared" si="11"/>
        <v>65.704512499151619</v>
      </c>
      <c r="P12" s="117" t="n">
        <f t="shared" si="11"/>
        <v>61.88428996943292</v>
      </c>
      <c r="Q12" s="117" t="n">
        <f t="shared" si="11"/>
        <v>55.722675749252438</v>
      </c>
      <c r="R12" s="117" t="n">
        <f t="shared" si="11"/>
        <v>50.027920265857567</v>
      </c>
      <c r="S12" s="117" t="n">
        <f t="shared" si="11"/>
        <v>51.959031851123179</v>
      </c>
      <c r="T12" s="117" t="n">
        <f t="shared" si="11"/>
        <v>49.157715712582153</v>
      </c>
      <c r="U12" s="117" t="n">
        <f t="shared" si="11"/>
        <v>46.977870602154013</v>
      </c>
      <c r="V12" s="117" t="n">
        <f t="shared" si="11"/>
        <v>48.950619271125142</v>
      </c>
      <c r="W12" s="117" t="n">
        <f t="shared" si="11"/>
        <v>59.222696009870951</v>
      </c>
      <c r="X12" s="117" t="n">
        <f t="shared" si="11"/>
        <v>56.786650396418437</v>
      </c>
      <c r="Y12" s="117" t="n">
        <f t="shared" si="11"/>
        <v>65.816964648056697</v>
      </c>
      <c r="Z12" s="117" t="n">
        <f t="shared" si="11"/>
        <v>92.109586784823065</v>
      </c>
      <c r="AA12" s="117" t="n">
        <f t="shared" si="11"/>
        <v>106.75137473914648</v>
      </c>
      <c r="AB12" s="117" t="n">
        <f t="shared" si="11"/>
        <v>119.53479646957014</v>
      </c>
      <c r="AC12" s="117" t="n">
        <f t="shared" si="11"/>
        <v>128.62964686094631</v>
      </c>
      <c r="AD12" s="117" t="n">
        <f t="shared" si="11"/>
        <v>144.14965651431726</v>
      </c>
      <c r="AE12" s="117" t="n">
        <f t="shared" si="11"/>
        <v>174.68936747154066</v>
      </c>
      <c r="AF12" s="117" t="n">
        <f t="shared" si="11"/>
        <v>167.50568917718135</v>
      </c>
      <c r="AG12" s="117" t="n">
        <f t="shared" si="11"/>
        <v>162.42218469478308</v>
      </c>
      <c r="AH12" s="117" t="n">
        <f t="shared" si="11"/>
        <v>152.62238010041395</v>
      </c>
      <c r="AI12" s="117" t="n">
        <f t="shared" si="11"/>
        <v>149.97388320425324</v>
      </c>
      <c r="AJ12" s="117" t="n">
        <f t="shared" si="11"/>
        <v>123.09863451593839</v>
      </c>
      <c r="AK12" s="117" t="n">
        <f t="shared" si="11"/>
        <v>111.3629811847981</v>
      </c>
      <c r="AL12" s="117" t="n">
        <f t="shared" si="11"/>
        <v>103.28924955634055</v>
      </c>
      <c r="AM12" s="117" t="n">
        <f t="shared" si="11"/>
        <v>100.49888058523617</v>
      </c>
      <c r="AN12" s="117" t="n">
        <f t="shared" si="11"/>
        <v>104.35298372131558</v>
      </c>
      <c r="AO12" s="117" t="n">
        <f t="shared" si="11"/>
        <v>120.48947181234459</v>
      </c>
      <c r="AP12" s="117" t="n">
        <f t="shared" si="11"/>
        <v>122.08891605947245</v>
      </c>
      <c r="AQ12" s="117" t="n">
        <f t="shared" si="11"/>
        <v>123.21992719732603</v>
      </c>
      <c r="AR12" s="117" t="n">
        <f t="shared" si="11"/>
        <v>130.20799657810861</v>
      </c>
      <c r="AS12" s="117" t="n">
        <f t="shared" si="11"/>
        <v>125.45913286329201</v>
      </c>
      <c r="AT12" s="117" t="n">
        <f t="shared" si="11"/>
        <v>60.667589334811176</v>
      </c>
    </row>
    <row r="13">
      <c r="A13" s="10" t="str">
        <f t="shared" si="3"/>
        <v>Medium</v>
      </c>
      <c r="B13" s="95" t="n">
        <f t="shared" ref="B13:B16" si="12">AL13</f>
        <v>63.715504039020587</v>
      </c>
      <c r="C13" s="95" t="n">
        <f t="shared" si="4"/>
        <v>81.624107800035773</v>
      </c>
      <c r="D13" s="95" t="n">
        <f t="shared" si="4"/>
        <v>85.3574704726379</v>
      </c>
      <c r="E13" s="95" t="n">
        <f t="shared" si="4"/>
        <v>50.390472039707817</v>
      </c>
      <c r="F13" s="26" t="n">
        <f t="shared" si="8"/>
        <v>4.5738480618350952E-2</v>
      </c>
      <c r="G13" s="25" t="n">
        <f t="shared" si="9"/>
        <v>0.33966562393296562</v>
      </c>
      <c r="H13" s="25" t="n">
        <f t="shared" si="10"/>
        <v>0.5903463605550604</v>
      </c>
      <c r="I13" s="16" t="n">
        <f t="shared" si="6"/>
        <v>0.19721559914898598</v>
      </c>
      <c r="J13" s="16" t="n">
        <f t="shared" si="6"/>
        <v>0.20601787965371815</v>
      </c>
      <c r="L13" s="1" t="str">
        <f>L4</f>
        <v>Medium</v>
      </c>
      <c r="M13" s="117" t="n">
        <f t="shared" ref="M13:AT13" si="13">IF(M4="","",M4/VLOOKUP(M$10,deflator,2,FALSE)/$A$9)</f>
        <v>56.256214041790066</v>
      </c>
      <c r="N13" s="117" t="n">
        <f t="shared" si="13"/>
        <v>79.149249990799447</v>
      </c>
      <c r="O13" s="117" t="n">
        <f t="shared" si="13"/>
        <v>65.445765508267314</v>
      </c>
      <c r="P13" s="117" t="n">
        <f t="shared" si="13"/>
        <v>62.113880050343163</v>
      </c>
      <c r="Q13" s="117" t="n">
        <f t="shared" si="13"/>
        <v>57.623918116912463</v>
      </c>
      <c r="R13" s="117" t="n">
        <f t="shared" si="13"/>
        <v>61.692612094863485</v>
      </c>
      <c r="S13" s="117" t="n">
        <f t="shared" si="13"/>
        <v>52.09926666459284</v>
      </c>
      <c r="T13" s="117" t="n">
        <f t="shared" si="13"/>
        <v>51.14410786016763</v>
      </c>
      <c r="U13" s="117" t="n">
        <f t="shared" si="13"/>
        <v>50.767777942723093</v>
      </c>
      <c r="V13" s="117" t="n">
        <f t="shared" si="13"/>
        <v>53.705999220094981</v>
      </c>
      <c r="W13" s="117" t="n">
        <f t="shared" si="13"/>
        <v>50.250061120334131</v>
      </c>
      <c r="X13" s="117" t="n">
        <f t="shared" si="13"/>
        <v>61.469493116189646</v>
      </c>
      <c r="Y13" s="117" t="n">
        <f t="shared" si="13"/>
        <v>61.517570436705043</v>
      </c>
      <c r="Z13" s="117" t="n">
        <f t="shared" si="13"/>
        <v>72.792187665651753</v>
      </c>
      <c r="AA13" s="117" t="n">
        <f t="shared" si="13"/>
        <v>72.245620934798509</v>
      </c>
      <c r="AB13" s="117" t="n">
        <f t="shared" si="13"/>
        <v>84.120949281867325</v>
      </c>
      <c r="AC13" s="117" t="n">
        <f t="shared" si="13"/>
        <v>86.36314483402235</v>
      </c>
      <c r="AD13" s="117" t="n">
        <f t="shared" si="13"/>
        <v>90.120044901559297</v>
      </c>
      <c r="AE13" s="117" t="n">
        <f t="shared" si="13"/>
        <v>102.58813297473341</v>
      </c>
      <c r="AF13" s="117" t="n">
        <f t="shared" si="13"/>
        <v>108.10902955523184</v>
      </c>
      <c r="AG13" s="117" t="n">
        <f t="shared" si="13"/>
        <v>102.69535584933658</v>
      </c>
      <c r="AH13" s="117" t="n">
        <f t="shared" si="13"/>
        <v>101.96039385010407</v>
      </c>
      <c r="AI13" s="117" t="n">
        <f t="shared" si="13"/>
        <v>93.00095956557567</v>
      </c>
      <c r="AJ13" s="117" t="n">
        <f t="shared" si="13"/>
        <v>76.506514456359483</v>
      </c>
      <c r="AK13" s="117" t="n">
        <f t="shared" si="13"/>
        <v>67.123198621437609</v>
      </c>
      <c r="AL13" s="117" t="n">
        <f t="shared" si="13"/>
        <v>63.715504039020587</v>
      </c>
      <c r="AM13" s="117" t="n">
        <f t="shared" si="13"/>
        <v>63.899150384609442</v>
      </c>
      <c r="AN13" s="117" t="n">
        <f t="shared" si="13"/>
        <v>69.142038925428864</v>
      </c>
      <c r="AO13" s="117" t="n">
        <f t="shared" si="13"/>
        <v>79.582778208717215</v>
      </c>
      <c r="AP13" s="117" t="n">
        <f t="shared" si="13"/>
        <v>86.884605780144099</v>
      </c>
      <c r="AQ13" s="117" t="n">
        <f t="shared" si="13"/>
        <v>90.244349759309571</v>
      </c>
      <c r="AR13" s="117" t="n">
        <f t="shared" si="13"/>
        <v>81.624107800035773</v>
      </c>
      <c r="AS13" s="117" t="n">
        <f t="shared" si="13"/>
        <v>85.3574704726379</v>
      </c>
      <c r="AT13" s="117" t="n">
        <f t="shared" si="13"/>
        <v>50.390472039707817</v>
      </c>
    </row>
    <row r="14">
      <c r="A14" s="10" t="str">
        <f t="shared" si="3"/>
        <v>Small</v>
      </c>
      <c r="B14" s="95" t="n">
        <f t="shared" si="12"/>
        <v>62.986875942087622</v>
      </c>
      <c r="C14" s="95" t="n">
        <f t="shared" si="4"/>
        <v>79.277167865062282</v>
      </c>
      <c r="D14" s="95" t="n">
        <f t="shared" si="4"/>
        <v>81.359227854286999</v>
      </c>
      <c r="E14" s="95" t="n">
        <f t="shared" si="4"/>
        <v>39.2711547629523</v>
      </c>
      <c r="F14" s="26" t="n">
        <f t="shared" si="8"/>
        <v>2.6263047044876586E-2</v>
      </c>
      <c r="G14" s="25" t="n">
        <f t="shared" si="9"/>
        <v>0.29168539695620987</v>
      </c>
      <c r="H14" s="25" t="n">
        <f t="shared" si="10"/>
        <v>0.4826883907168622</v>
      </c>
      <c r="I14" s="16" t="n">
        <f t="shared" si="6"/>
        <v>0.1915450542828003</v>
      </c>
      <c r="J14" s="16" t="n">
        <f t="shared" si="6"/>
        <v>0.1963677639460622</v>
      </c>
      <c r="L14" s="1" t="str">
        <f>L5</f>
        <v>Small</v>
      </c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 t="n">
        <f t="shared" ref="W14:AT14" si="14">IF(W5="","",W5/VLOOKUP(W$10,deflator,2,FALSE)/$A$9)</f>
        <v>33.321070879099004</v>
      </c>
      <c r="X14" s="117" t="n">
        <f t="shared" si="14"/>
        <v>34.260947837555847</v>
      </c>
      <c r="Y14" s="117" t="n">
        <f t="shared" si="14"/>
        <v>40.502990501494551</v>
      </c>
      <c r="Z14" s="117" t="n">
        <f t="shared" si="14"/>
        <v>49.531903657320044</v>
      </c>
      <c r="AA14" s="117" t="n">
        <f t="shared" si="14"/>
        <v>51.521465029807679</v>
      </c>
      <c r="AB14" s="117" t="n">
        <f t="shared" si="14"/>
        <v>62.561900778082965</v>
      </c>
      <c r="AC14" s="117" t="n">
        <f t="shared" si="14"/>
        <v>63.669227785407422</v>
      </c>
      <c r="AD14" s="117" t="n">
        <f t="shared" si="14"/>
        <v>67.770747472137316</v>
      </c>
      <c r="AE14" s="117" t="n">
        <f t="shared" si="14"/>
        <v>73.270748844629438</v>
      </c>
      <c r="AF14" s="117" t="n">
        <f t="shared" si="14"/>
        <v>78.205521825019105</v>
      </c>
      <c r="AG14" s="117" t="n">
        <f t="shared" si="14"/>
        <v>75.877339700963759</v>
      </c>
      <c r="AH14" s="117" t="n">
        <f t="shared" si="14"/>
        <v>72.245115718385108</v>
      </c>
      <c r="AI14" s="117" t="n">
        <f t="shared" si="14"/>
        <v>70.935522151454208</v>
      </c>
      <c r="AJ14" s="117" t="n">
        <f t="shared" si="14"/>
        <v>58.32389956343286</v>
      </c>
      <c r="AK14" s="117" t="n">
        <f t="shared" si="14"/>
        <v>64.882578494664926</v>
      </c>
      <c r="AL14" s="117" t="n">
        <f t="shared" si="14"/>
        <v>62.986875942087622</v>
      </c>
      <c r="AM14" s="117" t="n">
        <f t="shared" si="14"/>
        <v>67.265716525021986</v>
      </c>
      <c r="AN14" s="117" t="n">
        <f t="shared" si="14"/>
        <v>69.25594080055275</v>
      </c>
      <c r="AO14" s="117" t="n">
        <f t="shared" si="14"/>
        <v>80.216255083018794</v>
      </c>
      <c r="AP14" s="117" t="n">
        <f t="shared" si="14"/>
        <v>82.054240520690655</v>
      </c>
      <c r="AQ14" s="117" t="n">
        <f t="shared" si="14"/>
        <v>83.766823431766056</v>
      </c>
      <c r="AR14" s="117" t="n">
        <f t="shared" si="14"/>
        <v>79.277167865062282</v>
      </c>
      <c r="AS14" s="117" t="n">
        <f t="shared" si="14"/>
        <v>81.359227854286999</v>
      </c>
      <c r="AT14" s="117" t="n">
        <f t="shared" si="14"/>
        <v>39.2711547629523</v>
      </c>
    </row>
    <row r="15">
      <c r="A15" s="10" t="str">
        <f t="shared" si="3"/>
        <v>Unlabeled</v>
      </c>
      <c r="B15" s="95" t="n">
        <f t="shared" si="12"/>
        <v>0.6479850017675779</v>
      </c>
      <c r="C15" s="95" t="n">
        <f t="shared" si="4"/>
        <v>0.80864724585593739</v>
      </c>
      <c r="D15" s="95" t="n">
        <f t="shared" si="4"/>
        <v>0.26198508575400004</v>
      </c>
      <c r="E15" s="95" t="n">
        <f t="shared" si="4"/>
        <v>0.2236259947055281</v>
      </c>
      <c r="F15" s="26" t="n">
        <f t="shared" si="8"/>
        <v>-0.67602055519685367</v>
      </c>
      <c r="G15" s="25" t="n">
        <f t="shared" si="9"/>
        <v>-0.59569267029428863</v>
      </c>
      <c r="H15" s="25" t="n">
        <f t="shared" si="10"/>
        <v>0.85358292080607012</v>
      </c>
      <c r="I15" s="16" t="n">
        <f t="shared" si="6"/>
        <v>1.9538081994396536E-3</v>
      </c>
      <c r="J15" s="16" t="n">
        <f t="shared" si="6"/>
        <v>6.3232440662868913E-4</v>
      </c>
      <c r="L15" s="1" t="str">
        <f>L6</f>
        <v>Unlabeled</v>
      </c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 t="n">
        <f t="shared" ref="W15:AT15" si="15">IF(W6="","",W6/VLOOKUP(W$10,deflator,2,FALSE)/$A$9)</f>
        <v>1.4549016757172595</v>
      </c>
      <c r="X15" s="117" t="n">
        <f t="shared" si="15"/>
        <v>2.1032003865047728</v>
      </c>
      <c r="Y15" s="117" t="n">
        <f t="shared" si="15"/>
        <v>2.4513048926115815</v>
      </c>
      <c r="Z15" s="117" t="n">
        <f t="shared" si="15"/>
        <v>1.0952921240915439</v>
      </c>
      <c r="AA15" s="117" t="n">
        <f t="shared" si="15"/>
        <v>2.8406605525005455</v>
      </c>
      <c r="AB15" s="117" t="n">
        <f t="shared" si="15"/>
        <v>10.54293791081203</v>
      </c>
      <c r="AC15" s="117" t="n">
        <f t="shared" si="15"/>
        <v>10.242688325398113</v>
      </c>
      <c r="AD15" s="117" t="n">
        <f t="shared" si="15"/>
        <v>9.6599462166813623</v>
      </c>
      <c r="AE15" s="117" t="n">
        <f t="shared" si="15"/>
        <v>12.996540313072032</v>
      </c>
      <c r="AF15" s="117" t="n">
        <f t="shared" si="15"/>
        <v>8.1625127330933402</v>
      </c>
      <c r="AG15" s="117" t="n">
        <f t="shared" si="15"/>
        <v>6.2943310698938619</v>
      </c>
      <c r="AH15" s="117" t="n">
        <f t="shared" si="15"/>
        <v>5.4362702282241822</v>
      </c>
      <c r="AI15" s="117" t="n">
        <f t="shared" si="15"/>
        <v>3.8211988114564153</v>
      </c>
      <c r="AJ15" s="117" t="n">
        <f t="shared" si="15"/>
        <v>1.9087191309834732</v>
      </c>
      <c r="AK15" s="117" t="n">
        <f t="shared" si="15"/>
        <v>0.80013158761127834</v>
      </c>
      <c r="AL15" s="117" t="n">
        <f t="shared" si="15"/>
        <v>0.6479850017675779</v>
      </c>
      <c r="AM15" s="117" t="n">
        <f t="shared" si="15"/>
        <v>0.87741934221300744</v>
      </c>
      <c r="AN15" s="117" t="n">
        <f t="shared" si="15"/>
        <v>0.6058454812435814</v>
      </c>
      <c r="AO15" s="117" t="n">
        <f t="shared" si="15"/>
        <v>0.26572939458916128</v>
      </c>
      <c r="AP15" s="117" t="n">
        <f t="shared" si="15"/>
        <v>0.41546556054644457</v>
      </c>
      <c r="AQ15" s="117" t="n">
        <f t="shared" si="15"/>
        <v>0.86134318577539548</v>
      </c>
      <c r="AR15" s="117" t="n">
        <f t="shared" si="15"/>
        <v>0.80864724585593739</v>
      </c>
      <c r="AS15" s="117" t="n">
        <f t="shared" si="15"/>
        <v>0.26198508575400004</v>
      </c>
      <c r="AT15" s="117" t="n">
        <f t="shared" si="15"/>
        <v>0.2236259947055281</v>
      </c>
    </row>
    <row r="16">
      <c r="A16" s="10" t="str">
        <f t="shared" si="3"/>
        <v>Grand Total</v>
      </c>
      <c r="B16" s="95" t="n">
        <f t="shared" si="12"/>
        <v>328.86986160695335</v>
      </c>
      <c r="C16" s="95" t="n">
        <f t="shared" si="4"/>
        <v>413.88261452063466</v>
      </c>
      <c r="D16" s="95" t="n">
        <f t="shared" si="4"/>
        <v>414.32069204920288</v>
      </c>
      <c r="E16" s="95" t="n">
        <f t="shared" si="4"/>
        <v>250.2967271607412</v>
      </c>
      <c r="F16" s="26" t="n">
        <f t="shared" si="8"/>
        <v>1.0584583966533057E-3</v>
      </c>
      <c r="G16" s="25" t="n">
        <f t="shared" si="9"/>
        <v>0.25983174628624228</v>
      </c>
      <c r="H16" s="25" t="n">
        <f t="shared" si="10"/>
        <v>0.60411350908589689</v>
      </c>
      <c r="I16" s="16" t="n">
        <f t="shared" ref="I16:J16" si="16">AR25</f>
        <v>0</v>
      </c>
      <c r="J16" s="16" t="n">
        <f t="shared" si="16"/>
        <v>0</v>
      </c>
      <c r="L16" s="1" t="s">
        <v>39</v>
      </c>
      <c r="M16" s="117" t="n">
        <f t="shared" ref="M16:V16" si="17">IF(M7="","",M7/VLOOKUP(M$10,deflator,2,FALSE)/$A$9)</f>
        <v>239.19968123054471</v>
      </c>
      <c r="N16" s="117" t="n">
        <f t="shared" si="17"/>
        <v>261.29072911994291</v>
      </c>
      <c r="O16" s="117" t="n">
        <f t="shared" si="17"/>
        <v>231.05264270919878</v>
      </c>
      <c r="P16" s="117" t="n">
        <f t="shared" si="17"/>
        <v>222.03007008275242</v>
      </c>
      <c r="Q16" s="117" t="n">
        <f t="shared" si="17"/>
        <v>209.75545071641369</v>
      </c>
      <c r="R16" s="117" t="n">
        <f t="shared" si="17"/>
        <v>204.40529624658194</v>
      </c>
      <c r="S16" s="117" t="n">
        <f t="shared" si="17"/>
        <v>203.82966328577427</v>
      </c>
      <c r="T16" s="117" t="n">
        <f t="shared" si="17"/>
        <v>196.10140143807629</v>
      </c>
      <c r="U16" s="117" t="n">
        <f t="shared" si="17"/>
        <v>195.32573317812</v>
      </c>
      <c r="V16" s="117" t="n">
        <f t="shared" si="17"/>
        <v>201.52929472562869</v>
      </c>
      <c r="W16" s="117" t="n">
        <f t="shared" ref="W16:AT16" si="18">IF(W7="","",W7/VLOOKUP(W$10,deflator,2,FALSE)/$A$9)</f>
        <v>213.56475258137903</v>
      </c>
      <c r="X16" s="117" t="n">
        <f t="shared" si="18"/>
        <v>227.14667307963128</v>
      </c>
      <c r="Y16" s="117" t="n">
        <f t="shared" si="18"/>
        <v>263.70993880780117</v>
      </c>
      <c r="Z16" s="117" t="n">
        <f t="shared" si="18"/>
        <v>322.34222801478438</v>
      </c>
      <c r="AA16" s="117" t="n">
        <f t="shared" si="18"/>
        <v>341.7661616284463</v>
      </c>
      <c r="AB16" s="117" t="n">
        <f t="shared" si="18"/>
        <v>383.52616139143214</v>
      </c>
      <c r="AC16" s="117" t="n">
        <f t="shared" si="18"/>
        <v>412.68070234721046</v>
      </c>
      <c r="AD16" s="117" t="n">
        <f t="shared" si="18"/>
        <v>446.55681657988868</v>
      </c>
      <c r="AE16" s="117" t="n">
        <f t="shared" si="18"/>
        <v>503.86409846009212</v>
      </c>
      <c r="AF16" s="117" t="n">
        <f t="shared" si="18"/>
        <v>503.50276780955403</v>
      </c>
      <c r="AG16" s="117" t="n">
        <f t="shared" si="18"/>
        <v>474.10678563496856</v>
      </c>
      <c r="AH16" s="117" t="n">
        <f t="shared" si="18"/>
        <v>472.64262500767131</v>
      </c>
      <c r="AI16" s="117" t="n">
        <f t="shared" si="18"/>
        <v>450.37155703864954</v>
      </c>
      <c r="AJ16" s="117" t="n">
        <f t="shared" si="18"/>
        <v>379.13927039526897</v>
      </c>
      <c r="AK16" s="117" t="n">
        <f t="shared" si="18"/>
        <v>343.68014971900078</v>
      </c>
      <c r="AL16" s="117" t="n">
        <f t="shared" si="18"/>
        <v>328.86986160695335</v>
      </c>
      <c r="AM16" s="117" t="n">
        <f t="shared" si="18"/>
        <v>354.92820408839628</v>
      </c>
      <c r="AN16" s="117" t="n">
        <f t="shared" si="18"/>
        <v>374.71140239752435</v>
      </c>
      <c r="AO16" s="117" t="n">
        <f t="shared" si="18"/>
        <v>409.89577895195578</v>
      </c>
      <c r="AP16" s="117" t="n">
        <f t="shared" si="18"/>
        <v>429.908496130473</v>
      </c>
      <c r="AQ16" s="117" t="n">
        <f t="shared" si="18"/>
        <v>467.07220301173805</v>
      </c>
      <c r="AR16" s="117" t="n">
        <f t="shared" si="18"/>
        <v>413.88261452063466</v>
      </c>
      <c r="AS16" s="117" t="n">
        <f t="shared" si="18"/>
        <v>414.32069204920288</v>
      </c>
      <c r="AT16" s="117" t="n">
        <f t="shared" si="18"/>
        <v>250.2967271607412</v>
      </c>
    </row>
    <row r="17"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</row>
    <row r="18">
      <c r="L18" s="1" t="s">
        <v>108</v>
      </c>
      <c r="M18" s="1" t="n">
        <f t="shared" ref="M18:AT18" si="19">M10</f>
        <v>1990</v>
      </c>
      <c r="N18" s="1" t="n">
        <f t="shared" si="19"/>
        <v>1991</v>
      </c>
      <c r="O18" s="1" t="n">
        <f t="shared" si="19"/>
        <v>1992</v>
      </c>
      <c r="P18" s="1" t="n">
        <f t="shared" si="19"/>
        <v>1993</v>
      </c>
      <c r="Q18" s="1" t="n">
        <f t="shared" si="19"/>
        <v>1994</v>
      </c>
      <c r="R18" s="1" t="n">
        <f t="shared" si="19"/>
        <v>1995</v>
      </c>
      <c r="S18" s="1" t="n">
        <f t="shared" si="19"/>
        <v>1996</v>
      </c>
      <c r="T18" s="1" t="n">
        <f t="shared" si="19"/>
        <v>1997</v>
      </c>
      <c r="U18" s="1" t="n">
        <f t="shared" si="19"/>
        <v>1998</v>
      </c>
      <c r="V18" s="1" t="n">
        <f t="shared" si="19"/>
        <v>1999</v>
      </c>
      <c r="W18" s="1" t="n">
        <f t="shared" si="19"/>
        <v>2000</v>
      </c>
      <c r="X18" s="1" t="n">
        <f t="shared" si="19"/>
        <v>2001</v>
      </c>
      <c r="Y18" s="1" t="n">
        <f t="shared" si="19"/>
        <v>2002</v>
      </c>
      <c r="Z18" s="1" t="n">
        <f t="shared" si="19"/>
        <v>2003</v>
      </c>
      <c r="AA18" s="1" t="n">
        <f t="shared" si="19"/>
        <v>2004</v>
      </c>
      <c r="AB18" s="1" t="n">
        <f t="shared" si="19"/>
        <v>2005</v>
      </c>
      <c r="AC18" s="1" t="n">
        <f t="shared" si="19"/>
        <v>2006</v>
      </c>
      <c r="AD18" s="1" t="n">
        <f t="shared" si="19"/>
        <v>2007</v>
      </c>
      <c r="AE18" s="1" t="n">
        <f t="shared" si="19"/>
        <v>2008</v>
      </c>
      <c r="AF18" s="1" t="n">
        <f t="shared" si="19"/>
        <v>2009</v>
      </c>
      <c r="AG18" s="1" t="n">
        <f t="shared" si="19"/>
        <v>2010</v>
      </c>
      <c r="AH18" s="1" t="n">
        <f t="shared" si="19"/>
        <v>2011</v>
      </c>
      <c r="AI18" s="1" t="n">
        <f t="shared" si="19"/>
        <v>2012</v>
      </c>
      <c r="AJ18" s="1" t="n">
        <f t="shared" si="19"/>
        <v>2013</v>
      </c>
      <c r="AK18" s="1" t="n">
        <f t="shared" si="19"/>
        <v>2014</v>
      </c>
      <c r="AL18" s="1" t="n">
        <f t="shared" si="19"/>
        <v>2015</v>
      </c>
      <c r="AM18" s="1" t="n">
        <f t="shared" si="19"/>
        <v>2016</v>
      </c>
      <c r="AN18" s="1" t="n">
        <f t="shared" si="19"/>
        <v>2017</v>
      </c>
      <c r="AO18" s="1" t="n">
        <f t="shared" si="19"/>
        <v>2018</v>
      </c>
      <c r="AP18" s="1" t="n">
        <f t="shared" si="19"/>
        <v>2019</v>
      </c>
      <c r="AQ18" s="1" t="n">
        <f t="shared" si="19"/>
        <v>2020</v>
      </c>
      <c r="AR18" s="1" t="n">
        <f t="shared" si="19"/>
        <v>2021</v>
      </c>
      <c r="AS18" s="1" t="n">
        <f t="shared" si="19"/>
        <v>2022</v>
      </c>
      <c r="AT18" s="1" t="n">
        <f t="shared" si="19"/>
        <v>2023</v>
      </c>
    </row>
    <row r="19">
      <c r="L19" s="1" t="str">
        <f>L11</f>
        <v>Big Five</v>
      </c>
      <c r="M19" s="25" t="n">
        <f>M11/M$16</f>
        <v>0.2492171205405776</v>
      </c>
      <c r="N19" s="25" t="n">
        <f t="shared" ref="N19:AT19" si="20">N11/N$16</f>
        <v>0.2346247083626484</v>
      </c>
      <c r="O19" s="25" t="n">
        <f t="shared" si="20"/>
        <v>0.2410977611370102</v>
      </c>
      <c r="P19" s="25" t="n">
        <f t="shared" si="20"/>
        <v>0.25002674904038019</v>
      </c>
      <c r="Q19" s="25" t="n">
        <f t="shared" si="20"/>
        <v>0.27096973205118285</v>
      </c>
      <c r="R19" s="25" t="n">
        <f t="shared" si="20"/>
        <v>0.24694014570033893</v>
      </c>
      <c r="S19" s="25" t="n">
        <f t="shared" si="20"/>
        <v>0.27727569621318748</v>
      </c>
      <c r="T19" s="25" t="n">
        <f t="shared" si="20"/>
        <v>0.29855987875725692</v>
      </c>
      <c r="U19" s="25" t="n">
        <f t="shared" si="20"/>
        <v>0.31879953789225884</v>
      </c>
      <c r="V19" s="25" t="n">
        <f t="shared" si="20"/>
        <v>0.32312976649867897</v>
      </c>
      <c r="W19" s="25" t="n">
        <f t="shared" si="20"/>
        <v>0.32456677451933352</v>
      </c>
      <c r="X19" s="25" t="n">
        <f t="shared" si="20"/>
        <v>0.31929317017791764</v>
      </c>
      <c r="Y19" s="25" t="n">
        <f t="shared" si="20"/>
        <v>0.35425706270790619</v>
      </c>
      <c r="Z19" s="25" t="n">
        <f t="shared" si="20"/>
        <v>0.33136600947611156</v>
      </c>
      <c r="AA19" s="25" t="n">
        <f t="shared" si="20"/>
        <v>0.31719652950911098</v>
      </c>
      <c r="AB19" s="25" t="n">
        <f t="shared" si="20"/>
        <v>0.27837886355328245</v>
      </c>
      <c r="AC19" s="25" t="n">
        <f t="shared" si="20"/>
        <v>0.29993162713311683</v>
      </c>
      <c r="AD19" s="25" t="n">
        <f t="shared" si="20"/>
        <v>0.30199163122856004</v>
      </c>
      <c r="AE19" s="25" t="n">
        <f t="shared" si="20"/>
        <v>0.2784864198202649</v>
      </c>
      <c r="AF19" s="25" t="n">
        <f t="shared" si="20"/>
        <v>0.28107097630207495</v>
      </c>
      <c r="AG19" s="25" t="n">
        <f t="shared" si="20"/>
        <v>0.26748736394933725</v>
      </c>
      <c r="AH19" s="25" t="n">
        <f t="shared" si="20"/>
        <v>0.29700762834978239</v>
      </c>
      <c r="AI19" s="25" t="n">
        <f t="shared" si="20"/>
        <v>0.29451236702882472</v>
      </c>
      <c r="AJ19" s="25" t="n">
        <f t="shared" si="20"/>
        <v>0.31466406158396043</v>
      </c>
      <c r="AK19" s="25" t="n">
        <f t="shared" si="20"/>
        <v>0.28954613733685558</v>
      </c>
      <c r="AL19" s="25" t="n">
        <f t="shared" si="20"/>
        <v>0.29869032871469464</v>
      </c>
      <c r="AM19" s="25" t="n">
        <f t="shared" si="20"/>
        <v>0.34482195509273972</v>
      </c>
      <c r="AN19" s="25" t="n">
        <f t="shared" si="20"/>
        <v>0.35054869595249732</v>
      </c>
      <c r="AO19" s="25" t="n">
        <f t="shared" si="20"/>
        <v>0.31554739300803147</v>
      </c>
      <c r="AP19" s="25" t="n">
        <f t="shared" si="20"/>
        <v>0.32208079034473547</v>
      </c>
      <c r="AQ19" s="25" t="n">
        <f t="shared" si="20"/>
        <v>0.36178509093017974</v>
      </c>
      <c r="AR19" s="25" t="n">
        <f t="shared" si="20"/>
        <v>0.29468426735641817</v>
      </c>
      <c r="AS19" s="25" t="n">
        <f t="shared" si="20"/>
        <v>0.29417520802643798</v>
      </c>
      <c r="AT19" s="25" t="n">
        <f t="shared" si="20"/>
        <v>0.39850255398868478</v>
      </c>
    </row>
    <row r="20">
      <c r="L20" s="1" t="str">
        <f>L12</f>
        <v>Large</v>
      </c>
      <c r="M20" s="25" t="n">
        <f t="shared" ref="M20:AT23" si="21">M12/M$16</f>
        <v>0.29880139776988052</v>
      </c>
      <c r="N20" s="25" t="n">
        <f t="shared" si="21"/>
        <v>0.27809762008787792</v>
      </c>
      <c r="O20" s="25" t="n">
        <f t="shared" si="21"/>
        <v>0.28437031374640825</v>
      </c>
      <c r="P20" s="25" t="n">
        <f t="shared" si="21"/>
        <v>0.27872031002993486</v>
      </c>
      <c r="Q20" s="25" t="n">
        <f t="shared" si="21"/>
        <v>0.26565543617070853</v>
      </c>
      <c r="R20" s="25" t="n">
        <f t="shared" si="21"/>
        <v>0.24474864978795349</v>
      </c>
      <c r="S20" s="25" t="n">
        <f t="shared" si="21"/>
        <v>0.25491398559725492</v>
      </c>
      <c r="T20" s="25" t="n">
        <f t="shared" si="21"/>
        <v>0.25067498422801876</v>
      </c>
      <c r="U20" s="25" t="n">
        <f t="shared" si="21"/>
        <v>0.24051040197204482</v>
      </c>
      <c r="V20" s="25" t="n">
        <f t="shared" si="21"/>
        <v>0.24289580002633751</v>
      </c>
      <c r="W20" s="25" t="n">
        <f t="shared" si="21"/>
        <v>0.2773055726379946</v>
      </c>
      <c r="X20" s="25" t="n">
        <f t="shared" si="21"/>
        <v>0.24999992131300389</v>
      </c>
      <c r="Y20" s="25" t="n">
        <f t="shared" si="21"/>
        <v>0.24958090296333449</v>
      </c>
      <c r="Z20" s="25" t="n">
        <f t="shared" si="21"/>
        <v>0.28575091557845289</v>
      </c>
      <c r="AA20" s="25" t="n">
        <f t="shared" si="21"/>
        <v>0.31235208959979505</v>
      </c>
      <c r="AB20" s="25" t="n">
        <f t="shared" si="21"/>
        <v>0.31167312299087535</v>
      </c>
      <c r="AC20" s="25" t="n">
        <f t="shared" si="21"/>
        <v>0.31169290477925782</v>
      </c>
      <c r="AD20" s="25" t="n">
        <f t="shared" si="21"/>
        <v>0.32280249939601807</v>
      </c>
      <c r="AE20" s="25" t="n">
        <f t="shared" si="21"/>
        <v>0.34669937390940486</v>
      </c>
      <c r="AF20" s="25" t="n">
        <f t="shared" si="21"/>
        <v>0.33268077136080226</v>
      </c>
      <c r="AG20" s="25" t="n">
        <f t="shared" si="21"/>
        <v>0.34258565710518563</v>
      </c>
      <c r="AH20" s="25" t="n">
        <f t="shared" si="21"/>
        <v>0.32291285640590878</v>
      </c>
      <c r="AI20" s="25" t="n">
        <f t="shared" si="21"/>
        <v>0.33300034351721491</v>
      </c>
      <c r="AJ20" s="25" t="n">
        <f t="shared" si="21"/>
        <v>0.32467919872189122</v>
      </c>
      <c r="AK20" s="25" t="n">
        <f t="shared" si="21"/>
        <v>0.32403087951355503</v>
      </c>
      <c r="AL20" s="25" t="n">
        <f t="shared" si="21"/>
        <v>0.31407332083164863</v>
      </c>
      <c r="AM20" s="25" t="n">
        <f t="shared" si="21"/>
        <v>0.28315270363863931</v>
      </c>
      <c r="AN20" s="25" t="n">
        <f t="shared" si="21"/>
        <v>0.2784889465696308</v>
      </c>
      <c r="AO20" s="25" t="n">
        <f t="shared" si="21"/>
        <v>0.29395148230220558</v>
      </c>
      <c r="AP20" s="25" t="n">
        <f t="shared" si="21"/>
        <v>0.28398814435716496</v>
      </c>
      <c r="AQ20" s="25" t="n">
        <f t="shared" si="21"/>
        <v>0.26381344555036468</v>
      </c>
      <c r="AR20" s="25" t="n">
        <f t="shared" si="21"/>
        <v>0.31460127101235591</v>
      </c>
      <c r="AS20" s="25" t="n">
        <f t="shared" si="21"/>
        <v>0.30280682396715308</v>
      </c>
      <c r="AT20" s="25" t="n">
        <f t="shared" si="21"/>
        <v>0.24238267125183102</v>
      </c>
    </row>
    <row r="21">
      <c r="L21" s="1" t="str">
        <f>L13</f>
        <v>Medium</v>
      </c>
      <c r="M21" s="25" t="n">
        <f t="shared" si="21"/>
        <v>0.23518515473091026</v>
      </c>
      <c r="N21" s="25" t="n">
        <f t="shared" si="21"/>
        <v>0.30291641137587694</v>
      </c>
      <c r="O21" s="25" t="n">
        <f t="shared" si="21"/>
        <v>0.28325045210859973</v>
      </c>
      <c r="P21" s="25" t="n">
        <f t="shared" si="21"/>
        <v>0.27975435952072986</v>
      </c>
      <c r="Q21" s="25" t="n">
        <f t="shared" si="21"/>
        <v>0.27471952657296694</v>
      </c>
      <c r="R21" s="25" t="n">
        <f t="shared" si="21"/>
        <v>0.30181513506597851</v>
      </c>
      <c r="S21" s="25" t="n">
        <f t="shared" si="21"/>
        <v>0.25560198562241832</v>
      </c>
      <c r="T21" s="25" t="n">
        <f t="shared" si="21"/>
        <v>0.26080439754693752</v>
      </c>
      <c r="U21" s="25" t="n">
        <f t="shared" si="21"/>
        <v>0.25991341292663839</v>
      </c>
      <c r="V21" s="25" t="n">
        <f t="shared" si="21"/>
        <v>0.26649226998592346</v>
      </c>
      <c r="W21" s="25" t="n">
        <f t="shared" si="21"/>
        <v>0.23529192206558666</v>
      </c>
      <c r="X21" s="25" t="n">
        <f t="shared" si="21"/>
        <v>0.27061586367430596</v>
      </c>
      <c r="Y21" s="25" t="n">
        <f t="shared" si="21"/>
        <v>0.2332774059059666</v>
      </c>
      <c r="Z21" s="25" t="n">
        <f t="shared" si="21"/>
        <v>0.225822685764625</v>
      </c>
      <c r="AA21" s="25" t="n">
        <f t="shared" si="21"/>
        <v>0.21138904036187436</v>
      </c>
      <c r="AB21" s="25" t="n">
        <f t="shared" si="21"/>
        <v>0.2193356223123781</v>
      </c>
      <c r="AC21" s="25" t="n">
        <f t="shared" si="21"/>
        <v>0.20927352392009935</v>
      </c>
      <c r="AD21" s="25" t="n">
        <f t="shared" si="21"/>
        <v>0.20181092652839819</v>
      </c>
      <c r="AE21" s="25" t="n">
        <f t="shared" si="21"/>
        <v>0.20360278354473546</v>
      </c>
      <c r="AF21" s="25" t="n">
        <f t="shared" si="21"/>
        <v>0.2147138734222872</v>
      </c>
      <c r="AG21" s="25" t="n">
        <f t="shared" si="21"/>
        <v>0.2166080700823492</v>
      </c>
      <c r="AH21" s="25" t="n">
        <f t="shared" si="21"/>
        <v>0.215724076618035</v>
      </c>
      <c r="AI21" s="25" t="n">
        <f t="shared" si="21"/>
        <v>0.20649829704408842</v>
      </c>
      <c r="AJ21" s="25" t="n">
        <f t="shared" si="21"/>
        <v>0.20179000285725654</v>
      </c>
      <c r="AK21" s="25" t="n">
        <f t="shared" si="21"/>
        <v>0.19530717347603221</v>
      </c>
      <c r="AL21" s="25" t="n">
        <f t="shared" si="21"/>
        <v>0.19374078162008579</v>
      </c>
      <c r="AM21" s="25" t="n">
        <f t="shared" si="21"/>
        <v>0.18003401715772102</v>
      </c>
      <c r="AN21" s="25" t="n">
        <f t="shared" si="21"/>
        <v>0.1845207764776727</v>
      </c>
      <c r="AO21" s="25" t="n">
        <f t="shared" si="21"/>
        <v>0.19415369051176587</v>
      </c>
      <c r="AP21" s="25" t="n">
        <f t="shared" si="21"/>
        <v>0.20210022961206023</v>
      </c>
      <c r="AQ21" s="25" t="n">
        <f t="shared" si="21"/>
        <v>0.19321284627388033</v>
      </c>
      <c r="AR21" s="25" t="n">
        <f t="shared" si="21"/>
        <v>0.19721559914898598</v>
      </c>
      <c r="AS21" s="25" t="n">
        <f t="shared" si="21"/>
        <v>0.20601787965371815</v>
      </c>
      <c r="AT21" s="25" t="n">
        <f t="shared" si="21"/>
        <v>0.20132293622579781</v>
      </c>
    </row>
    <row r="22">
      <c r="L22" s="1" t="str">
        <f>L14</f>
        <v>Small</v>
      </c>
      <c r="M22" s="25" t="n">
        <f t="shared" si="21"/>
        <v>0</v>
      </c>
      <c r="N22" s="25" t="n">
        <f t="shared" si="21"/>
        <v>0</v>
      </c>
      <c r="O22" s="25" t="n">
        <f t="shared" si="21"/>
        <v>0</v>
      </c>
      <c r="P22" s="25" t="n">
        <f t="shared" si="21"/>
        <v>0</v>
      </c>
      <c r="Q22" s="25" t="n">
        <f t="shared" si="21"/>
        <v>0</v>
      </c>
      <c r="R22" s="25" t="n">
        <f t="shared" si="21"/>
        <v>0</v>
      </c>
      <c r="S22" s="25" t="n">
        <f t="shared" si="21"/>
        <v>0</v>
      </c>
      <c r="T22" s="25" t="n">
        <f t="shared" si="21"/>
        <v>0</v>
      </c>
      <c r="U22" s="25" t="n">
        <f t="shared" si="21"/>
        <v>0</v>
      </c>
      <c r="V22" s="25" t="n">
        <f t="shared" si="21"/>
        <v>0</v>
      </c>
      <c r="W22" s="25" t="n">
        <f t="shared" si="21"/>
        <v>0.15602326917875636</v>
      </c>
      <c r="X22" s="25" t="n">
        <f t="shared" si="21"/>
        <v>0.15083182761626851</v>
      </c>
      <c r="Y22" s="25" t="n">
        <f t="shared" si="21"/>
        <v>0.15358916954212412</v>
      </c>
      <c r="Z22" s="25" t="n">
        <f t="shared" si="21"/>
        <v>0.15366247221896176</v>
      </c>
      <c r="AA22" s="25" t="n">
        <f t="shared" si="21"/>
        <v>0.15075063249187212</v>
      </c>
      <c r="AB22" s="25" t="n">
        <f t="shared" si="21"/>
        <v>0.16312290288388284</v>
      </c>
      <c r="AC22" s="25" t="n">
        <f t="shared" si="21"/>
        <v>0.15428205734669675</v>
      </c>
      <c r="AD22" s="25" t="n">
        <f t="shared" si="21"/>
        <v>0.15176287754643014</v>
      </c>
      <c r="AE22" s="25" t="n">
        <f t="shared" si="21"/>
        <v>0.14541768121316695</v>
      </c>
      <c r="AF22" s="25" t="n">
        <f t="shared" si="21"/>
        <v>0.1553229233778507</v>
      </c>
      <c r="AG22" s="25" t="n">
        <f t="shared" si="21"/>
        <v>0.16004272033217509</v>
      </c>
      <c r="AH22" s="25" t="n">
        <f t="shared" si="21"/>
        <v>0.15285357666844485</v>
      </c>
      <c r="AI22" s="25" t="n">
        <f t="shared" si="21"/>
        <v>0.15750444503618316</v>
      </c>
      <c r="AJ22" s="25" t="n">
        <f t="shared" si="21"/>
        <v>0.15383238856430698</v>
      </c>
      <c r="AK22" s="25" t="n">
        <f t="shared" si="21"/>
        <v>0.18878768106832505</v>
      </c>
      <c r="AL22" s="25" t="n">
        <f t="shared" si="21"/>
        <v>0.19152523017559442</v>
      </c>
      <c r="AM22" s="25" t="n">
        <f t="shared" si="21"/>
        <v>0.18951922036680183</v>
      </c>
      <c r="AN22" s="25" t="n">
        <f t="shared" si="21"/>
        <v>0.18482474874645105</v>
      </c>
      <c r="AO22" s="25" t="n">
        <f t="shared" si="21"/>
        <v>0.19569914891077961</v>
      </c>
      <c r="AP22" s="25" t="n">
        <f t="shared" si="21"/>
        <v>0.19086443105741274</v>
      </c>
      <c r="AQ22" s="25" t="n">
        <f t="shared" si="21"/>
        <v>0.1793444844108201</v>
      </c>
      <c r="AR22" s="25" t="n">
        <f t="shared" si="21"/>
        <v>0.1915450542828003</v>
      </c>
      <c r="AS22" s="25" t="n">
        <f t="shared" si="21"/>
        <v>0.1963677639460622</v>
      </c>
      <c r="AT22" s="25" t="n">
        <f t="shared" si="21"/>
        <v>0.15689839499072741</v>
      </c>
    </row>
    <row r="23">
      <c r="L23" s="1" t="str">
        <f>L15</f>
        <v>Unlabeled</v>
      </c>
      <c r="M23" s="25" t="n">
        <f t="shared" si="21"/>
        <v>0</v>
      </c>
      <c r="N23" s="25" t="n">
        <f t="shared" si="21"/>
        <v>0</v>
      </c>
      <c r="O23" s="25" t="n">
        <f t="shared" si="21"/>
        <v>0</v>
      </c>
      <c r="P23" s="25" t="n">
        <f t="shared" si="21"/>
        <v>0</v>
      </c>
      <c r="Q23" s="25" t="n">
        <f t="shared" si="21"/>
        <v>0</v>
      </c>
      <c r="R23" s="25" t="n">
        <f t="shared" si="21"/>
        <v>0</v>
      </c>
      <c r="S23" s="25" t="n">
        <f t="shared" si="21"/>
        <v>0</v>
      </c>
      <c r="T23" s="25" t="n">
        <f t="shared" si="21"/>
        <v>0</v>
      </c>
      <c r="U23" s="25" t="n">
        <f t="shared" si="21"/>
        <v>0</v>
      </c>
      <c r="V23" s="25" t="n">
        <f t="shared" si="21"/>
        <v>0</v>
      </c>
      <c r="W23" s="25" t="n">
        <f t="shared" si="21"/>
        <v>6.8124615983289095E-3</v>
      </c>
      <c r="X23" s="25" t="n">
        <f t="shared" si="21"/>
        <v>9.2592172185037881E-3</v>
      </c>
      <c r="Y23" s="25" t="n">
        <f t="shared" si="21"/>
        <v>9.2954588806687249E-3</v>
      </c>
      <c r="Z23" s="25" t="n">
        <f t="shared" si="21"/>
        <v>3.3979169618487213E-3</v>
      </c>
      <c r="AA23" s="25" t="n">
        <f t="shared" si="21"/>
        <v>8.3117080373474525E-3</v>
      </c>
      <c r="AB23" s="25" t="n">
        <f t="shared" si="21"/>
        <v>2.7489488259581231E-2</v>
      </c>
      <c r="AC23" s="25" t="n">
        <f t="shared" si="21"/>
        <v>2.4819886820829314E-2</v>
      </c>
      <c r="AD23" s="25" t="n">
        <f t="shared" si="21"/>
        <v>2.1632065300593625E-2</v>
      </c>
      <c r="AE23" s="25" t="n">
        <f t="shared" si="21"/>
        <v>2.5793741512427693E-2</v>
      </c>
      <c r="AF23" s="25" t="n">
        <f t="shared" si="21"/>
        <v>1.6211455536984748E-2</v>
      </c>
      <c r="AG23" s="25" t="n">
        <f t="shared" si="21"/>
        <v>1.3276188530952788E-2</v>
      </c>
      <c r="AH23" s="25" t="n">
        <f t="shared" si="21"/>
        <v>1.1501861957829021E-2</v>
      </c>
      <c r="AI23" s="25" t="n">
        <f t="shared" si="21"/>
        <v>8.4845473736888128E-3</v>
      </c>
      <c r="AJ23" s="25" t="n">
        <f t="shared" si="21"/>
        <v>5.0343482725847726E-3</v>
      </c>
      <c r="AK23" s="25" t="n">
        <f t="shared" si="21"/>
        <v>2.3281286052321635E-3</v>
      </c>
      <c r="AL23" s="25" t="n">
        <f t="shared" si="21"/>
        <v>1.970338657976549E-3</v>
      </c>
      <c r="AM23" s="25" t="n">
        <f t="shared" si="21"/>
        <v>2.4721037440982928E-3</v>
      </c>
      <c r="AN23" s="25" t="n">
        <f t="shared" si="21"/>
        <v>1.6168322537483159E-3</v>
      </c>
      <c r="AO23" s="25" t="n">
        <f t="shared" si="21"/>
        <v>6.4828526721742025E-4</v>
      </c>
      <c r="AP23" s="25" t="n">
        <f t="shared" si="21"/>
        <v>9.664046286267273E-4</v>
      </c>
      <c r="AQ23" s="25" t="n">
        <f t="shared" si="21"/>
        <v>1.8441328347552058E-3</v>
      </c>
      <c r="AR23" s="25" t="n">
        <f t="shared" si="21"/>
        <v>1.9538081994396536E-3</v>
      </c>
      <c r="AS23" s="25" t="n">
        <f t="shared" si="21"/>
        <v>6.3232440662868913E-4</v>
      </c>
      <c r="AT23" s="25" t="n">
        <f t="shared" si="21"/>
        <v>8.934435429589733E-4</v>
      </c>
    </row>
    <row r="24">
      <c r="L24" s="1" t="e">
        <f>#REF!</f>
        <v>#REF!</v>
      </c>
      <c r="M24" s="25" t="e">
        <f>#REF!/M$16</f>
        <v>#REF!</v>
      </c>
      <c r="N24" s="25" t="e">
        <f>#REF!/N$16</f>
        <v>#REF!</v>
      </c>
      <c r="O24" s="25" t="e">
        <f>#REF!/O$16</f>
        <v>#REF!</v>
      </c>
      <c r="P24" s="25" t="e">
        <f>#REF!/P$16</f>
        <v>#REF!</v>
      </c>
      <c r="Q24" s="25" t="e">
        <f>#REF!/Q$16</f>
        <v>#REF!</v>
      </c>
      <c r="R24" s="25" t="e">
        <f>#REF!/R$16</f>
        <v>#REF!</v>
      </c>
      <c r="S24" s="25" t="e">
        <f>#REF!/S$16</f>
        <v>#REF!</v>
      </c>
      <c r="T24" s="25" t="e">
        <f>#REF!/T$16</f>
        <v>#REF!</v>
      </c>
      <c r="U24" s="25" t="e">
        <f>#REF!/U$16</f>
        <v>#REF!</v>
      </c>
      <c r="V24" s="25" t="e">
        <f>#REF!/V$16</f>
        <v>#REF!</v>
      </c>
      <c r="W24" s="25" t="e">
        <f>#REF!/W$16</f>
        <v>#REF!</v>
      </c>
      <c r="X24" s="25" t="e">
        <f>#REF!/X$16</f>
        <v>#REF!</v>
      </c>
      <c r="Y24" s="25" t="e">
        <f>#REF!/Y$16</f>
        <v>#REF!</v>
      </c>
      <c r="Z24" s="25" t="e">
        <f>#REF!/Z$16</f>
        <v>#REF!</v>
      </c>
      <c r="AA24" s="25" t="e">
        <f>#REF!/AA$16</f>
        <v>#REF!</v>
      </c>
      <c r="AB24" s="25" t="e">
        <f>#REF!/AB$16</f>
        <v>#REF!</v>
      </c>
      <c r="AC24" s="25" t="e">
        <f>#REF!/AC$16</f>
        <v>#REF!</v>
      </c>
      <c r="AD24" s="25" t="e">
        <f>#REF!/AD$16</f>
        <v>#REF!</v>
      </c>
      <c r="AE24" s="25" t="e">
        <f>#REF!/AE$16</f>
        <v>#REF!</v>
      </c>
      <c r="AF24" s="25" t="e">
        <f>#REF!/AF$16</f>
        <v>#REF!</v>
      </c>
      <c r="AG24" s="25" t="e">
        <f>#REF!/AG$16</f>
        <v>#REF!</v>
      </c>
      <c r="AH24" s="25" t="e">
        <f>#REF!/AH$16</f>
        <v>#REF!</v>
      </c>
      <c r="AI24" s="25" t="e">
        <f>#REF!/AI$16</f>
        <v>#REF!</v>
      </c>
      <c r="AJ24" s="25" t="e">
        <f>#REF!/AJ$16</f>
        <v>#REF!</v>
      </c>
      <c r="AK24" s="25" t="e">
        <f>#REF!/AK$16</f>
        <v>#REF!</v>
      </c>
      <c r="AL24" s="25" t="e">
        <f>#REF!/AL$16</f>
        <v>#REF!</v>
      </c>
      <c r="AM24" s="25" t="e">
        <f>#REF!/AM$16</f>
        <v>#REF!</v>
      </c>
      <c r="AN24" s="25" t="e">
        <f>#REF!/AN$16</f>
        <v>#REF!</v>
      </c>
      <c r="AO24" s="25" t="e">
        <f>#REF!/AO$16</f>
        <v>#REF!</v>
      </c>
      <c r="AP24" s="25" t="e">
        <f>#REF!/AP$16</f>
        <v>#REF!</v>
      </c>
      <c r="AQ24" s="25" t="e">
        <f>#REF!/AQ$16</f>
        <v>#REF!</v>
      </c>
      <c r="AR24" s="25" t="e">
        <f>#REF!/AR$16</f>
        <v>#REF!</v>
      </c>
      <c r="AS24" s="25" t="e">
        <f>#REF!/AS$16</f>
        <v>#REF!</v>
      </c>
      <c r="AT24" s="25" t="e">
        <f>#REF!/AT$16</f>
        <v>#REF!</v>
      </c>
    </row>
    <row r="29">
      <c r="U29" s="71"/>
    </row>
    <row r="33">
      <c r="L33" s="34"/>
      <c r="M33" s="116"/>
      <c r="N33" s="116"/>
      <c r="O33" s="116"/>
      <c r="P33" s="25"/>
      <c r="Q33" s="25"/>
      <c r="R33" s="25"/>
      <c r="S33" s="25"/>
      <c r="T33" s="25"/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85" zoomScaleNormal="85" workbookViewId="0">
      <pane xSplit="12" ySplit="9" topLeftCell="AB10" activePane="bottomRight" state="frozen"/>
      <selection pane="topRight" activeCell="Q56" sqref="Q56"/>
      <selection pane="bottomLeft" activeCell="Q56" sqref="Q56"/>
      <selection pane="bottomRight" activeCell="AR25" sqref="AR25:AS25"/>
    </sheetView>
  </sheetViews>
  <sheetFormatPr defaultRowHeight="15.0" baseColWidth="10"/>
  <cols>
    <col min="12" max="12" width="17.85546875" hidden="0" customWidth="1"/>
    <col min="13" max="13" width="8" hidden="1" customWidth="1"/>
    <col min="14" max="14" width="7.85546875" hidden="1" customWidth="1"/>
    <col min="15" max="15" width="7.85546875" hidden="1" customWidth="1"/>
    <col min="16" max="16" width="9.85546875" hidden="1" customWidth="1"/>
    <col min="17" max="17" width="9.85546875" hidden="1" customWidth="1"/>
    <col min="18" max="18" width="10.85546875" hidden="1" customWidth="1"/>
    <col min="19" max="19" width="10.85546875" hidden="1" customWidth="1"/>
    <col min="20" max="20" width="10.85546875" hidden="0" customWidth="1"/>
    <col min="21" max="21" width="7.85546875" hidden="0" customWidth="1"/>
    <col min="22" max="22" width="7.85546875" hidden="0" customWidth="1"/>
    <col min="23" max="23" width="7.85546875" hidden="0" customWidth="1"/>
    <col min="24" max="24" width="7.85546875" hidden="0" customWidth="1"/>
    <col min="25" max="25" width="7.85546875" hidden="0" customWidth="1"/>
    <col min="26" max="26" width="7.85546875" hidden="0" customWidth="1"/>
    <col min="27" max="27" width="7.85546875" hidden="0" customWidth="1"/>
    <col min="28" max="28" width="7.85546875" hidden="0" customWidth="1"/>
    <col min="29" max="29" width="7.85546875" hidden="0" customWidth="1"/>
    <col min="30" max="30" width="7.85546875" hidden="0" customWidth="1"/>
    <col min="31" max="31" width="7.85546875" hidden="0" customWidth="1"/>
    <col min="32" max="32" width="7.85546875" hidden="0" customWidth="1"/>
    <col min="33" max="33" width="7.85546875" hidden="0" customWidth="1"/>
    <col min="34" max="34" width="7.85546875" hidden="0" customWidth="1"/>
    <col min="35" max="35" width="7.85546875" hidden="0" customWidth="1"/>
    <col min="36" max="36" width="7.85546875" hidden="0" customWidth="1"/>
    <col min="37" max="37" width="7.85546875" hidden="0" customWidth="1"/>
    <col min="38" max="38" width="7.85546875" hidden="0" customWidth="1"/>
    <col min="39" max="39" width="7.85546875" hidden="0" customWidth="1"/>
    <col min="40" max="40" width="7.85546875" hidden="0" customWidth="1"/>
    <col min="41" max="41" width="7.85546875" hidden="0" customWidth="1"/>
    <col min="42" max="42" width="7.85546875" hidden="0" customWidth="1"/>
    <col min="43" max="43" width="7.85546875" hidden="0" customWidth="1"/>
    <col min="44" max="44" width="7.85546875" hidden="0" customWidth="1"/>
  </cols>
  <sheetData>
    <row r="1">
      <c r="A1" s="1" t="str">
        <f>L1</f>
      </c>
      <c r="L1" s="1" t="s">
        <v>813</v>
      </c>
      <c r="M1" s="1" t="s">
        <v>758</v>
      </c>
      <c r="N1" s="1" t="s">
        <v>759</v>
      </c>
      <c r="O1" s="1" t="s">
        <v>760</v>
      </c>
      <c r="P1" s="1" t="s">
        <v>761</v>
      </c>
      <c r="Q1" s="1" t="s">
        <v>762</v>
      </c>
      <c r="R1" s="1" t="s">
        <v>763</v>
      </c>
      <c r="S1" s="1" t="s">
        <v>764</v>
      </c>
      <c r="T1" s="1" t="s">
        <v>765</v>
      </c>
      <c r="U1" s="1" t="s">
        <v>766</v>
      </c>
      <c r="V1" s="1" t="s">
        <v>767</v>
      </c>
      <c r="W1" s="1" t="s">
        <v>768</v>
      </c>
      <c r="X1" s="1" t="s">
        <v>769</v>
      </c>
      <c r="Y1" s="1" t="s">
        <v>770</v>
      </c>
      <c r="Z1" s="1" t="s">
        <v>771</v>
      </c>
      <c r="AA1" s="1" t="s">
        <v>772</v>
      </c>
      <c r="AB1" s="1" t="s">
        <v>773</v>
      </c>
      <c r="AC1" s="1" t="s">
        <v>774</v>
      </c>
      <c r="AD1" s="1" t="s">
        <v>775</v>
      </c>
      <c r="AE1" s="1" t="s">
        <v>776</v>
      </c>
      <c r="AF1" s="1" t="s">
        <v>777</v>
      </c>
      <c r="AG1" s="1" t="s">
        <v>778</v>
      </c>
      <c r="AH1" s="1" t="s">
        <v>779</v>
      </c>
      <c r="AI1" s="1" t="s">
        <v>780</v>
      </c>
      <c r="AJ1" s="1" t="s">
        <v>781</v>
      </c>
      <c r="AK1" s="1" t="s">
        <v>782</v>
      </c>
      <c r="AL1" s="1" t="s">
        <v>737</v>
      </c>
      <c r="AM1" s="1" t="s">
        <v>738</v>
      </c>
      <c r="AN1" s="1" t="s">
        <v>739</v>
      </c>
      <c r="AO1" s="1" t="s">
        <v>740</v>
      </c>
      <c r="AP1" s="1" t="s">
        <v>741</v>
      </c>
      <c r="AQ1" s="1" t="s">
        <v>742</v>
      </c>
      <c r="AR1" s="1" t="s">
        <v>743</v>
      </c>
      <c r="AS1" s="1" t="s">
        <v>744</v>
      </c>
      <c r="AT1" t="s">
        <v>745</v>
      </c>
      <c r="AU1" t="s">
        <v>786</v>
      </c>
      <c r="AV1" t="s">
        <v>818</v>
      </c>
    </row>
    <row r="2">
      <c r="A2" t="str">
        <f>L2</f>
      </c>
      <c r="L2" s="1" t="s">
        <v>814</v>
      </c>
      <c r="M2" s="120" t="n">
        <v>4179553000</v>
      </c>
      <c r="N2" s="120" t="n">
        <v>5744129631</v>
      </c>
      <c r="O2" s="120" t="n">
        <v>5223783191</v>
      </c>
      <c r="P2" s="120" t="n">
        <v>4847814607</v>
      </c>
      <c r="Q2" s="120" t="n">
        <v>4423138497</v>
      </c>
      <c r="R2" s="120" t="n">
        <v>4996120279</v>
      </c>
      <c r="S2" s="120" t="n">
        <v>5390295495</v>
      </c>
      <c r="T2" s="120" t="n">
        <v>6159159794</v>
      </c>
      <c r="U2" s="120" t="n">
        <v>7703860327.82</v>
      </c>
      <c r="V2" s="120" t="n">
        <v>9960768729.96</v>
      </c>
      <c r="W2" s="120" t="n">
        <v>10738921809.9427</v>
      </c>
      <c r="X2" s="120" t="n">
        <v>11878461784.8638</v>
      </c>
      <c r="Y2" s="120" t="n">
        <v>13056911446.5066</v>
      </c>
      <c r="Z2" s="120" t="n">
        <v>20590558236.2722</v>
      </c>
      <c r="AA2" s="120" t="n">
        <v>18961160193.3995</v>
      </c>
      <c r="AB2" s="120" t="n">
        <v>29374368714.1896</v>
      </c>
      <c r="AC2" s="120" t="n">
        <v>34208527427.6264</v>
      </c>
      <c r="AD2" s="120" t="n">
        <v>35355848808.9406</v>
      </c>
      <c r="AE2" s="120" t="n">
        <v>43133372895.9271</v>
      </c>
      <c r="AF2" s="120" t="n">
        <v>40131234734.0634</v>
      </c>
      <c r="AG2" s="120" t="n">
        <v>40640496663.1162</v>
      </c>
      <c r="AH2" s="120" t="n">
        <v>36613847060.5113</v>
      </c>
      <c r="AI2" s="120" t="n">
        <v>29666525442.0191</v>
      </c>
      <c r="AJ2" s="120" t="n">
        <v>22623160202.201</v>
      </c>
      <c r="AK2" s="120" t="n">
        <v>21275794127.4366</v>
      </c>
      <c r="AL2" s="120" t="n">
        <v>20103331302.7396</v>
      </c>
      <c r="AM2" s="120" t="n">
        <v>20223230247.3012</v>
      </c>
      <c r="AN2" s="120" t="n">
        <v>21331333762.8757</v>
      </c>
      <c r="AO2" s="120" t="n">
        <v>27519728860.5121</v>
      </c>
      <c r="AP2" s="120" t="n">
        <v>33247471703.202</v>
      </c>
      <c r="AQ2" s="120" t="n">
        <v>34982141677.9192</v>
      </c>
      <c r="AR2" s="120" t="n">
        <v>34645557369.8231</v>
      </c>
      <c r="AS2" s="120" t="n">
        <v>39251872428.3902</v>
      </c>
      <c r="AT2" s="120" t="n">
        <v>40245942654.8493</v>
      </c>
      <c r="AU2" s="120" t="n">
        <v>42573847470.2795</v>
      </c>
      <c r="AV2" s="120" t="n">
        <v>16013780068.63</v>
      </c>
      <c r="AW2" s="120"/>
      <c r="AX2" s="120"/>
    </row>
    <row r="3">
      <c r="A3" t="str">
        <f>L3</f>
      </c>
      <c r="L3" s="1" t="s">
        <v>815</v>
      </c>
      <c r="M3" s="120" t="n">
        <v>43903198197</v>
      </c>
      <c r="N3" s="120" t="n">
        <v>65878106349</v>
      </c>
      <c r="O3" s="120" t="n">
        <v>62039222789</v>
      </c>
      <c r="P3" s="120" t="n">
        <v>58368980407</v>
      </c>
      <c r="Q3" s="120" t="n">
        <v>58583124407</v>
      </c>
      <c r="R3" s="120" t="n">
        <v>58086944885</v>
      </c>
      <c r="S3" s="120" t="n">
        <v>61442706301</v>
      </c>
      <c r="T3" s="120" t="n">
        <v>39891188525.06</v>
      </c>
      <c r="U3" s="120" t="n">
        <v>36928009640.07</v>
      </c>
      <c r="V3" s="120" t="n">
        <v>38361784013.28</v>
      </c>
      <c r="W3" s="120" t="n">
        <v>34159656075.4693</v>
      </c>
      <c r="X3" s="120" t="n">
        <v>30963388466.6939</v>
      </c>
      <c r="Y3" s="120" t="n">
        <v>36274799745.9005</v>
      </c>
      <c r="Z3" s="120" t="n">
        <v>39920263735.1755</v>
      </c>
      <c r="AA3" s="120" t="n">
        <v>39882556292.6561</v>
      </c>
      <c r="AB3" s="120" t="n">
        <v>49989426632.8344</v>
      </c>
      <c r="AC3" s="120" t="n">
        <v>53336417268.9917</v>
      </c>
      <c r="AD3" s="120" t="n">
        <v>54180061775.3657</v>
      </c>
      <c r="AE3" s="120" t="n">
        <v>55679362776.7875</v>
      </c>
      <c r="AF3" s="120" t="n">
        <v>56260018492.9064</v>
      </c>
      <c r="AG3" s="120" t="n">
        <v>52005192502.9175</v>
      </c>
      <c r="AH3" s="120" t="n">
        <v>55188245996.7771</v>
      </c>
      <c r="AI3" s="120" t="n">
        <v>52514501045.3335</v>
      </c>
      <c r="AJ3" s="120" t="n">
        <v>49017231304.3683</v>
      </c>
      <c r="AK3" s="120" t="n">
        <v>47585515559.5321</v>
      </c>
      <c r="AL3" s="120" t="n">
        <v>41186105764.8699</v>
      </c>
      <c r="AM3" s="120" t="n">
        <v>48102138546.4294</v>
      </c>
      <c r="AN3" s="120" t="n">
        <v>48160331540.2244</v>
      </c>
      <c r="AO3" s="120" t="n">
        <v>51921647185.8267</v>
      </c>
      <c r="AP3" s="120" t="n">
        <v>47408931832.7823</v>
      </c>
      <c r="AQ3" s="120" t="n">
        <v>45202305645.6997</v>
      </c>
      <c r="AR3" s="120" t="n">
        <v>43784882670.2904</v>
      </c>
      <c r="AS3" s="120" t="n">
        <v>49569565298.4224</v>
      </c>
      <c r="AT3" s="120" t="n">
        <v>58423190204.2701</v>
      </c>
      <c r="AU3" s="120" t="n">
        <v>60105983128.771</v>
      </c>
      <c r="AV3" s="120" t="n">
        <v>27699917155.36</v>
      </c>
      <c r="AW3" s="120"/>
      <c r="AX3" s="120"/>
    </row>
    <row r="4">
      <c r="A4" t="str">
        <f>L4</f>
      </c>
      <c r="L4" s="1" t="s">
        <v>816</v>
      </c>
      <c r="M4" s="120" t="n">
        <v>409475</v>
      </c>
      <c r="N4" s="120" t="n">
        <v>0</v>
      </c>
      <c r="O4" s="120" t="n">
        <v>0</v>
      </c>
      <c r="P4" s="120" t="n">
        <v>0</v>
      </c>
      <c r="Q4" s="120" t="n">
        <v>0</v>
      </c>
      <c r="R4" s="120" t="n">
        <v>3417934</v>
      </c>
      <c r="S4" s="120" t="n">
        <v>253698428</v>
      </c>
      <c r="T4" s="120" t="n">
        <v>29087131351</v>
      </c>
      <c r="U4" s="120" t="n">
        <v>32207799299.5</v>
      </c>
      <c r="V4" s="120" t="n">
        <v>38785745848.38</v>
      </c>
      <c r="W4" s="120" t="n">
        <v>36419435900.7007</v>
      </c>
      <c r="X4" s="120" t="n">
        <v>42978085175.6631</v>
      </c>
      <c r="Y4" s="120" t="n">
        <v>50966443787.4611</v>
      </c>
      <c r="Z4" s="120" t="n">
        <v>64113236799.6063</v>
      </c>
      <c r="AA4" s="120" t="n">
        <v>78250949283.5288</v>
      </c>
      <c r="AB4" s="120" t="n">
        <v>85710922073.7461</v>
      </c>
      <c r="AC4" s="120" t="n">
        <v>94505032001.0054</v>
      </c>
      <c r="AD4" s="120" t="n">
        <v>109540762269.911</v>
      </c>
      <c r="AE4" s="120" t="n">
        <v>129351050459.501</v>
      </c>
      <c r="AF4" s="120" t="n">
        <v>138348364198.661</v>
      </c>
      <c r="AG4" s="120" t="n">
        <v>129144074465.373</v>
      </c>
      <c r="AH4" s="120" t="n">
        <v>126091630326.258</v>
      </c>
      <c r="AI4" s="120" t="n">
        <v>125181238353.865</v>
      </c>
      <c r="AJ4" s="120" t="n">
        <v>102242893340.852</v>
      </c>
      <c r="AK4" s="120" t="n">
        <v>96896950783.1552</v>
      </c>
      <c r="AL4" s="120" t="n">
        <v>91178333512.2924</v>
      </c>
      <c r="AM4" s="120" t="n">
        <v>89462405898.3029</v>
      </c>
      <c r="AN4" s="120" t="n">
        <v>98276776234.4054</v>
      </c>
      <c r="AO4" s="120" t="n">
        <v>113812807578.932</v>
      </c>
      <c r="AP4" s="120" t="n">
        <v>126282574992.181</v>
      </c>
      <c r="AQ4" s="120" t="n">
        <v>130690639783.125</v>
      </c>
      <c r="AR4" s="120" t="n">
        <v>121719609792.892</v>
      </c>
      <c r="AS4" s="120" t="n">
        <v>150095429016.319</v>
      </c>
      <c r="AT4" s="120" t="n">
        <v>146337535417.731</v>
      </c>
      <c r="AU4" s="120" t="n">
        <v>149233104133.467</v>
      </c>
      <c r="AV4" s="120" t="n">
        <v>57459711617.95</v>
      </c>
      <c r="AW4" s="120"/>
      <c r="AX4" s="120"/>
    </row>
    <row r="5">
      <c r="A5" t="str">
        <f>L5</f>
      </c>
      <c r="L5" s="1" t="s">
        <v>817</v>
      </c>
      <c r="M5" s="120" t="n">
        <v>44364871950.09</v>
      </c>
      <c r="N5" s="120" t="n">
        <v>61123178236</v>
      </c>
      <c r="O5" s="120" t="n">
        <v>54081958903</v>
      </c>
      <c r="P5" s="120" t="n">
        <v>58015665409</v>
      </c>
      <c r="Q5" s="120" t="n">
        <v>54618118282.16</v>
      </c>
      <c r="R5" s="120" t="n">
        <v>53480543116</v>
      </c>
      <c r="S5" s="120" t="n">
        <v>52781975134.51</v>
      </c>
      <c r="T5" s="120" t="n">
        <v>62127373173.15</v>
      </c>
      <c r="U5" s="120" t="n">
        <v>61606994432.02</v>
      </c>
      <c r="V5" s="120" t="n">
        <v>63661650073.64</v>
      </c>
      <c r="W5" s="120" t="n">
        <v>49093120386.7729</v>
      </c>
      <c r="X5" s="120" t="n">
        <v>55971849345.6963</v>
      </c>
      <c r="Y5" s="120" t="n">
        <v>64167679595.7733</v>
      </c>
      <c r="Z5" s="120" t="n">
        <v>80426843030.791</v>
      </c>
      <c r="AA5" s="120" t="n">
        <v>85719054875.6954</v>
      </c>
      <c r="AB5" s="120" t="n">
        <v>92893730705.0285</v>
      </c>
      <c r="AC5" s="120" t="n">
        <v>107069849962.962</v>
      </c>
      <c r="AD5" s="120" t="n">
        <v>127879634692.759</v>
      </c>
      <c r="AE5" s="120" t="n">
        <v>148118361041.466</v>
      </c>
      <c r="AF5" s="120" t="n">
        <v>145288236179.771</v>
      </c>
      <c r="AG5" s="120" t="n">
        <v>138273592467.506</v>
      </c>
      <c r="AH5" s="120" t="n">
        <v>148962181928.802</v>
      </c>
      <c r="AI5" s="120" t="n">
        <v>148769300020.631</v>
      </c>
      <c r="AJ5" s="120" t="n">
        <v>133005258246.96</v>
      </c>
      <c r="AK5" s="120" t="n">
        <v>116333605963.808</v>
      </c>
      <c r="AL5" s="120" t="n">
        <v>120648063272.022</v>
      </c>
      <c r="AM5" s="120" t="n">
        <v>139554150724.744</v>
      </c>
      <c r="AN5" s="120" t="n">
        <v>153044343119.384</v>
      </c>
      <c r="AO5" s="120" t="n">
        <v>164550157601.301</v>
      </c>
      <c r="AP5" s="120" t="n">
        <v>175483854712.293</v>
      </c>
      <c r="AQ5" s="120" t="n">
        <v>210435146652.519</v>
      </c>
      <c r="AR5" s="120" t="n">
        <v>185755112515.37</v>
      </c>
      <c r="AS5" s="120" t="n">
        <v>174464585948.414</v>
      </c>
      <c r="AT5" s="120" t="n">
        <v>210818545675.728</v>
      </c>
      <c r="AU5" s="120" t="n">
        <v>192144093837.19</v>
      </c>
      <c r="AV5" s="120" t="n">
        <v>96978359026.42</v>
      </c>
      <c r="AW5" s="120"/>
      <c r="AX5" s="120"/>
    </row>
    <row r="6">
      <c r="A6" t="str">
        <f>L6</f>
      </c>
      <c r="L6" s="1" t="s">
        <v>754</v>
      </c>
      <c r="M6" s="120" t="n">
        <v>29917209000</v>
      </c>
      <c r="N6" s="120" t="n">
        <v>4381228628</v>
      </c>
      <c r="O6" s="120" t="n">
        <v>3907721686</v>
      </c>
      <c r="P6" s="120" t="n">
        <v>1824631719</v>
      </c>
      <c r="Q6" s="120" t="n">
        <v>1313235952</v>
      </c>
      <c r="R6" s="120" t="n">
        <v>1821159780</v>
      </c>
      <c r="S6" s="120" t="n">
        <v>837635952</v>
      </c>
      <c r="T6" s="120" t="n">
        <v>2558061532</v>
      </c>
      <c r="U6" s="120" t="n">
        <v>4865264667</v>
      </c>
      <c r="V6" s="120" t="n">
        <v>5831071746.14</v>
      </c>
      <c r="W6" s="120" t="n">
        <v>1766835566.5018</v>
      </c>
      <c r="X6" s="120" t="n">
        <v>2201753799.3096</v>
      </c>
      <c r="Y6" s="120" t="n">
        <v>5344686559.8606</v>
      </c>
      <c r="Z6" s="120" t="n">
        <v>6482185497.9402</v>
      </c>
      <c r="AA6" s="120" t="n">
        <v>6961403187.3889</v>
      </c>
      <c r="AB6" s="120" t="n">
        <v>7696029633.2152</v>
      </c>
      <c r="AC6" s="120" t="n">
        <v>6015720728.7897</v>
      </c>
      <c r="AD6" s="120" t="n">
        <v>1182136273.235</v>
      </c>
      <c r="AE6" s="120" t="n">
        <v>1703385370.6376</v>
      </c>
      <c r="AF6" s="120" t="n">
        <v>1518308834.5425</v>
      </c>
      <c r="AG6" s="120" t="n">
        <v>2632143098.3665</v>
      </c>
      <c r="AH6" s="120" t="n">
        <v>1754595872.7978</v>
      </c>
      <c r="AI6" s="120" t="n">
        <v>1658320680.9586</v>
      </c>
      <c r="AJ6" s="120" t="n">
        <v>1312134395.2601</v>
      </c>
      <c r="AK6" s="120" t="n">
        <v>1304378742.6361</v>
      </c>
      <c r="AL6" s="120" t="n">
        <v>1108256622.3075</v>
      </c>
      <c r="AM6" s="120" t="n">
        <v>1009932000.2364</v>
      </c>
      <c r="AN6" s="120" t="n">
        <v>1061630551.5956</v>
      </c>
      <c r="AO6" s="120" t="n">
        <v>1557262282.2994</v>
      </c>
      <c r="AP6" s="120" t="n">
        <v>1185543199.5176</v>
      </c>
      <c r="AQ6" s="120" t="n">
        <v>1224511261.8587</v>
      </c>
      <c r="AR6" s="120" t="n">
        <v>1068812992.4763</v>
      </c>
      <c r="AS6" s="120" t="n">
        <v>970991751.5039</v>
      </c>
      <c r="AT6" s="120" t="n">
        <v>1296442704.1464</v>
      </c>
      <c r="AU6" s="120" t="n">
        <v>1232573342.7591</v>
      </c>
      <c r="AV6" s="120" t="n">
        <v>481659662.93</v>
      </c>
      <c r="AW6" s="120"/>
      <c r="AX6" s="120"/>
    </row>
    <row r="7">
      <c r="A7" t="str">
        <f>L7</f>
      </c>
      <c r="L7" s="1" t="s">
        <v>755</v>
      </c>
      <c r="M7" s="120" t="str">
        <f>Sum(M2:M6)</f>
      </c>
      <c r="N7" s="120" t="str">
        <f>Sum(N2:N6)</f>
      </c>
      <c r="O7" s="120" t="str">
        <f>Sum(O2:O6)</f>
      </c>
      <c r="P7" s="120" t="str">
        <f>Sum(P2:P6)</f>
      </c>
      <c r="Q7" s="120" t="str">
        <f>Sum(Q2:Q6)</f>
      </c>
      <c r="R7" s="120" t="str">
        <f>Sum(R2:R6)</f>
      </c>
      <c r="S7" s="120" t="str">
        <f>Sum(S2:S6)</f>
      </c>
      <c r="T7" s="120" t="str">
        <f>Sum(T2:T6)</f>
      </c>
      <c r="U7" s="120" t="str">
        <f>Sum(U2:U6)</f>
      </c>
      <c r="V7" s="120" t="str">
        <f>Sum(V2:V6)</f>
      </c>
      <c r="W7" s="120" t="str">
        <f>Sum(W2:W6)</f>
      </c>
      <c r="X7" s="120" t="str">
        <f>Sum(X2:X6)</f>
      </c>
      <c r="Y7" s="120" t="str">
        <f>Sum(Y2:Y6)</f>
      </c>
      <c r="Z7" s="120" t="str">
        <f>Sum(Z2:Z6)</f>
      </c>
      <c r="AA7" s="120" t="str">
        <f>Sum(AA2:AA6)</f>
      </c>
      <c r="AB7" s="120" t="str">
        <f>Sum(AB2:AB6)</f>
      </c>
      <c r="AC7" s="120" t="str">
        <f>Sum(AC2:AC6)</f>
      </c>
      <c r="AD7" s="120" t="str">
        <f>Sum(AD2:AD6)</f>
      </c>
      <c r="AE7" s="120" t="str">
        <f>Sum(AE2:AE6)</f>
      </c>
      <c r="AF7" s="120" t="str">
        <f>Sum(AF2:AF6)</f>
      </c>
      <c r="AG7" s="120" t="str">
        <f>Sum(AG2:AG6)</f>
      </c>
      <c r="AH7" s="120" t="str">
        <f>Sum(AH2:AH6)</f>
      </c>
      <c r="AI7" s="120" t="str">
        <f>Sum(AI2:AI6)</f>
      </c>
      <c r="AJ7" s="120" t="str">
        <f>Sum(AJ2:AJ6)</f>
      </c>
      <c r="AK7" s="120" t="str">
        <f>Sum(AK2:AK6)</f>
      </c>
      <c r="AL7" s="120" t="str">
        <f>Sum(AL2:AL6)</f>
      </c>
      <c r="AM7" s="120" t="str">
        <f>Sum(AM2:AM6)</f>
      </c>
      <c r="AN7" s="120" t="str">
        <f>Sum(AN2:AN6)</f>
      </c>
      <c r="AO7" s="120" t="str">
        <f>Sum(AO2:AO6)</f>
      </c>
      <c r="AP7" s="120" t="str">
        <f>Sum(AP2:AP6)</f>
      </c>
      <c r="AQ7" s="120" t="str">
        <f>Sum(AQ2:AQ6)</f>
      </c>
      <c r="AR7" s="120" t="str">
        <f>Sum(AR2:AR6)</f>
      </c>
      <c r="AS7" s="120" t="str">
        <f>Sum(AS2:AS6)</f>
      </c>
      <c r="AT7" s="120" t="str">
        <f>Sum(AT2:AT6)</f>
      </c>
      <c r="AU7" s="120" t="str">
        <f>Sum(AU2:AU6)</f>
      </c>
      <c r="AV7" s="120" t="str">
        <f>Sum(AV2:AV6)</f>
      </c>
      <c r="AW7" s="120" t="str">
        <f>Sum(AW2:AW6)</f>
      </c>
      <c r="AX7" s="120"/>
    </row>
    <row r="9">
      <c r="A9" s="33" t="str">
        <f t="shared" ref="A9:A15" si="2">L9</f>
        <v>Competition.sum</v>
      </c>
      <c r="B9" s="22" t="n">
        <f>AL9</f>
        <v>2015</v>
      </c>
      <c r="C9" s="12" t="n">
        <f t="shared" ref="C9:E15" si="3">AR9</f>
        <v>2021</v>
      </c>
      <c r="D9" s="12" t="n">
        <f t="shared" si="3"/>
        <v>2022</v>
      </c>
      <c r="E9" s="12" t="n">
        <f t="shared" si="3"/>
        <v>2023</v>
      </c>
      <c r="F9" s="12" t="str">
        <f>C9&amp;"-"&amp;$D9</f>
        <v>2021-2022</v>
      </c>
      <c r="G9" s="12" t="str">
        <f>B9&amp;"-"&amp;$D9</f>
        <v>2015-2022</v>
      </c>
      <c r="H9" s="12" t="str">
        <f>$E9&amp;"/"&amp;D9</f>
        <v>2023/2022</v>
      </c>
      <c r="I9" s="12" t="str">
        <f>"Share "&amp;AS9</f>
        <v>Share 2022</v>
      </c>
      <c r="J9" s="12" t="str">
        <f>"Share "&amp;AT9</f>
        <v>Share 2023</v>
      </c>
      <c r="K9" s="1"/>
      <c r="L9" s="1" t="s">
        <v>109</v>
      </c>
      <c r="M9" s="1" t="n">
        <f t="shared" ref="M9:AS9" si="4">M1+0</f>
        <v>1990</v>
      </c>
      <c r="N9" s="1" t="n">
        <f t="shared" si="4"/>
        <v>1991</v>
      </c>
      <c r="O9" s="1" t="n">
        <f t="shared" si="4"/>
        <v>1992</v>
      </c>
      <c r="P9" s="1" t="n">
        <f t="shared" si="4"/>
        <v>1993</v>
      </c>
      <c r="Q9" s="1" t="n">
        <f t="shared" si="4"/>
        <v>1994</v>
      </c>
      <c r="R9" s="1" t="n">
        <f t="shared" si="4"/>
        <v>1995</v>
      </c>
      <c r="S9" s="1" t="n">
        <f t="shared" si="4"/>
        <v>1996</v>
      </c>
      <c r="T9" s="1" t="n">
        <f t="shared" si="4"/>
        <v>1997</v>
      </c>
      <c r="U9" s="1" t="n">
        <f t="shared" si="4"/>
        <v>1998</v>
      </c>
      <c r="V9" s="1" t="n">
        <f t="shared" si="4"/>
        <v>1999</v>
      </c>
      <c r="W9" s="1" t="n">
        <f t="shared" si="4"/>
        <v>2000</v>
      </c>
      <c r="X9" s="1" t="n">
        <f t="shared" si="4"/>
        <v>2001</v>
      </c>
      <c r="Y9" s="1" t="n">
        <f t="shared" si="4"/>
        <v>2002</v>
      </c>
      <c r="Z9" s="1" t="n">
        <f t="shared" si="4"/>
        <v>2003</v>
      </c>
      <c r="AA9" s="1" t="n">
        <f t="shared" si="4"/>
        <v>2004</v>
      </c>
      <c r="AB9" s="1" t="n">
        <f t="shared" si="4"/>
        <v>2005</v>
      </c>
      <c r="AC9" s="1" t="n">
        <f t="shared" si="4"/>
        <v>2006</v>
      </c>
      <c r="AD9" s="1" t="n">
        <f t="shared" si="4"/>
        <v>2007</v>
      </c>
      <c r="AE9" s="1" t="n">
        <f t="shared" si="4"/>
        <v>2008</v>
      </c>
      <c r="AF9" s="1" t="n">
        <f t="shared" si="4"/>
        <v>2009</v>
      </c>
      <c r="AG9" s="1" t="n">
        <f t="shared" si="4"/>
        <v>2010</v>
      </c>
      <c r="AH9" s="1" t="n">
        <f t="shared" si="4"/>
        <v>2011</v>
      </c>
      <c r="AI9" s="1" t="n">
        <f t="shared" si="4"/>
        <v>2012</v>
      </c>
      <c r="AJ9" s="1" t="n">
        <f t="shared" si="4"/>
        <v>2013</v>
      </c>
      <c r="AK9" s="1" t="n">
        <f t="shared" si="4"/>
        <v>2014</v>
      </c>
      <c r="AL9" s="1" t="n">
        <f t="shared" si="4"/>
        <v>2015</v>
      </c>
      <c r="AM9" s="1" t="n">
        <f t="shared" si="4"/>
        <v>2016</v>
      </c>
      <c r="AN9" s="1" t="n">
        <f t="shared" si="4"/>
        <v>2017</v>
      </c>
      <c r="AO9" s="1" t="n">
        <f t="shared" si="4"/>
        <v>2018</v>
      </c>
      <c r="AP9" s="1" t="n">
        <f t="shared" si="4"/>
        <v>2019</v>
      </c>
      <c r="AQ9" s="1" t="n">
        <f t="shared" si="4"/>
        <v>2020</v>
      </c>
      <c r="AR9" s="1" t="n">
        <f t="shared" si="4"/>
        <v>2021</v>
      </c>
      <c r="AS9" s="1" t="n">
        <f t="shared" si="4"/>
        <v>2022</v>
      </c>
      <c r="AT9" s="1" t="n">
        <f t="shared" ref="AT9" si="5">AT1+0</f>
        <v>2023</v>
      </c>
    </row>
    <row r="10">
      <c r="A10" s="10" t="str">
        <f t="shared" si="2"/>
        <v>1 Offer</v>
      </c>
      <c r="B10" s="95" t="e">
        <f>AL10</f>
        <v>#VALUE!</v>
      </c>
      <c r="C10" s="95" t="e">
        <f t="shared" si="3"/>
        <v>#VALUE!</v>
      </c>
      <c r="D10" s="95" t="e">
        <f t="shared" si="3"/>
        <v>#VALUE!</v>
      </c>
      <c r="E10" s="95" t="e">
        <f t="shared" si="3"/>
        <v>#VALUE!</v>
      </c>
      <c r="F10" s="26" t="e">
        <f>(D10/C10)-1</f>
        <v>#VALUE!</v>
      </c>
      <c r="G10" s="25" t="e">
        <f>(D10/B10)-1</f>
        <v>#VALUE!</v>
      </c>
      <c r="H10" s="25" t="e">
        <f>E10/D10</f>
        <v>#VALUE!</v>
      </c>
      <c r="I10" s="16" t="e">
        <f>AS19</f>
        <v>#VALUE!</v>
      </c>
      <c r="J10" s="16" t="e">
        <f t="shared" ref="J10:J16" si="6">AT19</f>
        <v>#VALUE!</v>
      </c>
      <c r="K10" s="25"/>
      <c r="L10" s="1" t="s">
        <v>110</v>
      </c>
      <c r="M10" s="95" t="e">
        <f t="shared" ref="M10:AS14" si="7">IF(M2="","",M2/VLOOKUP(M$9,deflator,2,FALSE)/$A$1)</f>
        <v>#VALUE!</v>
      </c>
      <c r="N10" s="95" t="e">
        <f t="shared" si="7"/>
        <v>#VALUE!</v>
      </c>
      <c r="O10" s="95" t="e">
        <f t="shared" si="7"/>
        <v>#VALUE!</v>
      </c>
      <c r="P10" s="95" t="e">
        <f t="shared" si="7"/>
        <v>#VALUE!</v>
      </c>
      <c r="Q10" s="95" t="e">
        <f t="shared" si="7"/>
        <v>#VALUE!</v>
      </c>
      <c r="R10" s="95" t="e">
        <f t="shared" si="7"/>
        <v>#VALUE!</v>
      </c>
      <c r="S10" s="95" t="e">
        <f t="shared" si="7"/>
        <v>#VALUE!</v>
      </c>
      <c r="T10" s="95" t="e">
        <f t="shared" si="7"/>
        <v>#VALUE!</v>
      </c>
      <c r="U10" s="95" t="e">
        <f t="shared" si="7"/>
        <v>#VALUE!</v>
      </c>
      <c r="V10" s="95" t="e">
        <f t="shared" si="7"/>
        <v>#VALUE!</v>
      </c>
      <c r="W10" s="95" t="e">
        <f t="shared" si="7"/>
        <v>#VALUE!</v>
      </c>
      <c r="X10" s="95" t="e">
        <f t="shared" si="7"/>
        <v>#VALUE!</v>
      </c>
      <c r="Y10" s="95" t="e">
        <f t="shared" si="7"/>
        <v>#VALUE!</v>
      </c>
      <c r="Z10" s="95" t="e">
        <f t="shared" si="7"/>
        <v>#VALUE!</v>
      </c>
      <c r="AA10" s="95" t="e">
        <f t="shared" si="7"/>
        <v>#VALUE!</v>
      </c>
      <c r="AB10" s="95" t="e">
        <f t="shared" si="7"/>
        <v>#VALUE!</v>
      </c>
      <c r="AC10" s="95" t="e">
        <f t="shared" si="7"/>
        <v>#VALUE!</v>
      </c>
      <c r="AD10" s="95" t="e">
        <f t="shared" si="7"/>
        <v>#VALUE!</v>
      </c>
      <c r="AE10" s="95" t="e">
        <f t="shared" si="7"/>
        <v>#VALUE!</v>
      </c>
      <c r="AF10" s="95" t="e">
        <f t="shared" si="7"/>
        <v>#VALUE!</v>
      </c>
      <c r="AG10" s="95" t="e">
        <f t="shared" si="7"/>
        <v>#VALUE!</v>
      </c>
      <c r="AH10" s="95" t="e">
        <f t="shared" si="7"/>
        <v>#VALUE!</v>
      </c>
      <c r="AI10" s="95" t="e">
        <f t="shared" si="7"/>
        <v>#VALUE!</v>
      </c>
      <c r="AJ10" s="95" t="e">
        <f t="shared" si="7"/>
        <v>#VALUE!</v>
      </c>
      <c r="AK10" s="95" t="e">
        <f t="shared" si="7"/>
        <v>#VALUE!</v>
      </c>
      <c r="AL10" s="95" t="e">
        <f t="shared" si="7"/>
        <v>#VALUE!</v>
      </c>
      <c r="AM10" s="95" t="e">
        <f t="shared" si="7"/>
        <v>#VALUE!</v>
      </c>
      <c r="AN10" s="95" t="e">
        <f t="shared" si="7"/>
        <v>#VALUE!</v>
      </c>
      <c r="AO10" s="95" t="e">
        <f t="shared" si="7"/>
        <v>#VALUE!</v>
      </c>
      <c r="AP10" s="95" t="e">
        <f t="shared" si="7"/>
        <v>#VALUE!</v>
      </c>
      <c r="AQ10" s="95" t="e">
        <f t="shared" si="7"/>
        <v>#VALUE!</v>
      </c>
      <c r="AR10" s="95" t="e">
        <f t="shared" si="7"/>
        <v>#VALUE!</v>
      </c>
      <c r="AS10" s="95" t="e">
        <f t="shared" si="7"/>
        <v>#VALUE!</v>
      </c>
      <c r="AT10" s="95" t="e">
        <f t="shared" ref="AT10" si="8">IF(AT2="","",AT2/VLOOKUP(AT$9,deflator,2,FALSE)/$A$1)</f>
        <v>#VALUE!</v>
      </c>
    </row>
    <row r="11">
      <c r="A11" s="10" t="str">
        <f t="shared" si="2"/>
        <v>2 Offers</v>
      </c>
      <c r="B11" s="95" t="e">
        <f>AL11</f>
        <v>#VALUE!</v>
      </c>
      <c r="C11" s="95" t="e">
        <f t="shared" si="3"/>
        <v>#VALUE!</v>
      </c>
      <c r="D11" s="95" t="e">
        <f t="shared" si="3"/>
        <v>#VALUE!</v>
      </c>
      <c r="E11" s="95" t="e">
        <f t="shared" si="3"/>
        <v>#VALUE!</v>
      </c>
      <c r="F11" s="26" t="e">
        <f t="shared" ref="F11:F14" si="9">(D11/C11)-1</f>
        <v>#VALUE!</v>
      </c>
      <c r="G11" s="25" t="e">
        <f t="shared" ref="G11:G14" si="10">(D11/B11)-1</f>
        <v>#VALUE!</v>
      </c>
      <c r="H11" s="25" t="e">
        <f t="shared" ref="H11:H14" si="11">E11/D11</f>
        <v>#VALUE!</v>
      </c>
      <c r="I11" s="16" t="e">
        <f t="shared" ref="I11:I16" si="12">AS20</f>
        <v>#VALUE!</v>
      </c>
      <c r="J11" s="16" t="e">
        <f t="shared" si="6"/>
        <v>#VALUE!</v>
      </c>
      <c r="K11" s="25"/>
      <c r="L11" s="1" t="s">
        <v>111</v>
      </c>
      <c r="M11" s="95" t="e">
        <f t="shared" si="7"/>
        <v>#VALUE!</v>
      </c>
      <c r="N11" s="95" t="e">
        <f t="shared" si="7"/>
        <v>#VALUE!</v>
      </c>
      <c r="O11" s="95" t="e">
        <f t="shared" si="7"/>
        <v>#VALUE!</v>
      </c>
      <c r="P11" s="95" t="e">
        <f t="shared" si="7"/>
        <v>#VALUE!</v>
      </c>
      <c r="Q11" s="95" t="e">
        <f t="shared" si="7"/>
        <v>#VALUE!</v>
      </c>
      <c r="R11" s="95" t="e">
        <f t="shared" si="7"/>
        <v>#VALUE!</v>
      </c>
      <c r="S11" s="95" t="e">
        <f t="shared" si="7"/>
        <v>#VALUE!</v>
      </c>
      <c r="T11" s="95" t="e">
        <f t="shared" si="7"/>
        <v>#VALUE!</v>
      </c>
      <c r="U11" s="95" t="e">
        <f t="shared" si="7"/>
        <v>#VALUE!</v>
      </c>
      <c r="V11" s="95" t="e">
        <f t="shared" si="7"/>
        <v>#VALUE!</v>
      </c>
      <c r="W11" s="95" t="e">
        <f t="shared" si="7"/>
        <v>#VALUE!</v>
      </c>
      <c r="X11" s="95" t="e">
        <f t="shared" si="7"/>
        <v>#VALUE!</v>
      </c>
      <c r="Y11" s="95" t="e">
        <f t="shared" si="7"/>
        <v>#VALUE!</v>
      </c>
      <c r="Z11" s="95" t="e">
        <f t="shared" si="7"/>
        <v>#VALUE!</v>
      </c>
      <c r="AA11" s="95" t="e">
        <f t="shared" si="7"/>
        <v>#VALUE!</v>
      </c>
      <c r="AB11" s="95" t="e">
        <f t="shared" si="7"/>
        <v>#VALUE!</v>
      </c>
      <c r="AC11" s="95" t="e">
        <f t="shared" si="7"/>
        <v>#VALUE!</v>
      </c>
      <c r="AD11" s="95" t="e">
        <f t="shared" si="7"/>
        <v>#VALUE!</v>
      </c>
      <c r="AE11" s="95" t="e">
        <f t="shared" si="7"/>
        <v>#VALUE!</v>
      </c>
      <c r="AF11" s="95" t="e">
        <f t="shared" si="7"/>
        <v>#VALUE!</v>
      </c>
      <c r="AG11" s="95" t="e">
        <f t="shared" si="7"/>
        <v>#VALUE!</v>
      </c>
      <c r="AH11" s="95" t="e">
        <f t="shared" si="7"/>
        <v>#VALUE!</v>
      </c>
      <c r="AI11" s="95" t="e">
        <f t="shared" si="7"/>
        <v>#VALUE!</v>
      </c>
      <c r="AJ11" s="95" t="e">
        <f t="shared" si="7"/>
        <v>#VALUE!</v>
      </c>
      <c r="AK11" s="95" t="e">
        <f t="shared" si="7"/>
        <v>#VALUE!</v>
      </c>
      <c r="AL11" s="95" t="e">
        <f t="shared" si="7"/>
        <v>#VALUE!</v>
      </c>
      <c r="AM11" s="95" t="e">
        <f t="shared" si="7"/>
        <v>#VALUE!</v>
      </c>
      <c r="AN11" s="95" t="e">
        <f t="shared" si="7"/>
        <v>#VALUE!</v>
      </c>
      <c r="AO11" s="95" t="e">
        <f t="shared" si="7"/>
        <v>#VALUE!</v>
      </c>
      <c r="AP11" s="95" t="e">
        <f t="shared" si="7"/>
        <v>#VALUE!</v>
      </c>
      <c r="AQ11" s="95" t="e">
        <f t="shared" si="7"/>
        <v>#VALUE!</v>
      </c>
      <c r="AR11" s="95" t="e">
        <f t="shared" si="7"/>
        <v>#VALUE!</v>
      </c>
      <c r="AS11" s="95" t="e">
        <f t="shared" si="7"/>
        <v>#VALUE!</v>
      </c>
      <c r="AT11" s="95" t="e">
        <f t="shared" ref="AT11" si="13">IF(AT3="","",AT3/VLOOKUP(AT$9,deflator,2,FALSE)/$A$1)</f>
        <v>#VALUE!</v>
      </c>
    </row>
    <row r="12">
      <c r="A12" s="10" t="str">
        <f t="shared" si="2"/>
        <v>3+ Offers</v>
      </c>
      <c r="B12" s="95" t="e">
        <f t="shared" ref="B12:B15" si="14">AL12</f>
        <v>#VALUE!</v>
      </c>
      <c r="C12" s="95" t="e">
        <f t="shared" si="3"/>
        <v>#VALUE!</v>
      </c>
      <c r="D12" s="92" t="e">
        <f t="shared" si="3"/>
        <v>#VALUE!</v>
      </c>
      <c r="E12" s="95" t="e">
        <f t="shared" si="3"/>
        <v>#VALUE!</v>
      </c>
      <c r="F12" s="5" t="e">
        <f t="shared" si="9"/>
        <v>#VALUE!</v>
      </c>
      <c r="G12" s="25" t="e">
        <f t="shared" si="10"/>
        <v>#VALUE!</v>
      </c>
      <c r="H12" s="25" t="e">
        <f t="shared" si="11"/>
        <v>#VALUE!</v>
      </c>
      <c r="I12" s="16" t="e">
        <f t="shared" si="12"/>
        <v>#VALUE!</v>
      </c>
      <c r="J12" s="16" t="e">
        <f t="shared" si="6"/>
        <v>#VALUE!</v>
      </c>
      <c r="K12" s="25"/>
      <c r="L12" s="1" t="s">
        <v>112</v>
      </c>
      <c r="M12" s="95" t="e">
        <f t="shared" si="7"/>
        <v>#VALUE!</v>
      </c>
      <c r="N12" s="95" t="str">
        <f t="shared" si="7"/>
      </c>
      <c r="O12" s="95" t="str">
        <f t="shared" si="7"/>
      </c>
      <c r="P12" s="95" t="str">
        <f t="shared" si="7"/>
      </c>
      <c r="Q12" s="95" t="str">
        <f t="shared" si="7"/>
      </c>
      <c r="R12" s="95" t="e">
        <f t="shared" si="7"/>
        <v>#VALUE!</v>
      </c>
      <c r="S12" s="95" t="e">
        <f t="shared" si="7"/>
        <v>#VALUE!</v>
      </c>
      <c r="T12" s="95" t="e">
        <f t="shared" si="7"/>
        <v>#VALUE!</v>
      </c>
      <c r="U12" s="95" t="e">
        <f t="shared" si="7"/>
        <v>#VALUE!</v>
      </c>
      <c r="V12" s="95" t="e">
        <f t="shared" si="7"/>
        <v>#VALUE!</v>
      </c>
      <c r="W12" s="95" t="e">
        <f t="shared" si="7"/>
        <v>#VALUE!</v>
      </c>
      <c r="X12" s="95" t="e">
        <f t="shared" si="7"/>
        <v>#VALUE!</v>
      </c>
      <c r="Y12" s="95" t="e">
        <f t="shared" si="7"/>
        <v>#VALUE!</v>
      </c>
      <c r="Z12" s="95" t="e">
        <f t="shared" si="7"/>
        <v>#VALUE!</v>
      </c>
      <c r="AA12" s="95" t="e">
        <f t="shared" si="7"/>
        <v>#VALUE!</v>
      </c>
      <c r="AB12" s="95" t="e">
        <f t="shared" si="7"/>
        <v>#VALUE!</v>
      </c>
      <c r="AC12" s="95" t="e">
        <f t="shared" si="7"/>
        <v>#VALUE!</v>
      </c>
      <c r="AD12" s="95" t="e">
        <f t="shared" si="7"/>
        <v>#VALUE!</v>
      </c>
      <c r="AE12" s="95" t="e">
        <f t="shared" si="7"/>
        <v>#VALUE!</v>
      </c>
      <c r="AF12" s="95" t="e">
        <f t="shared" si="7"/>
        <v>#VALUE!</v>
      </c>
      <c r="AG12" s="95" t="e">
        <f t="shared" si="7"/>
        <v>#VALUE!</v>
      </c>
      <c r="AH12" s="95" t="e">
        <f t="shared" si="7"/>
        <v>#VALUE!</v>
      </c>
      <c r="AI12" s="95" t="e">
        <f t="shared" si="7"/>
        <v>#VALUE!</v>
      </c>
      <c r="AJ12" s="95" t="e">
        <f t="shared" si="7"/>
        <v>#VALUE!</v>
      </c>
      <c r="AK12" s="95" t="e">
        <f t="shared" si="7"/>
        <v>#VALUE!</v>
      </c>
      <c r="AL12" s="95" t="e">
        <f t="shared" si="7"/>
        <v>#VALUE!</v>
      </c>
      <c r="AM12" s="95" t="e">
        <f t="shared" si="7"/>
        <v>#VALUE!</v>
      </c>
      <c r="AN12" s="95" t="e">
        <f t="shared" si="7"/>
        <v>#VALUE!</v>
      </c>
      <c r="AO12" s="95" t="e">
        <f t="shared" si="7"/>
        <v>#VALUE!</v>
      </c>
      <c r="AP12" s="95" t="e">
        <f t="shared" si="7"/>
        <v>#VALUE!</v>
      </c>
      <c r="AQ12" s="95" t="e">
        <f t="shared" si="7"/>
        <v>#VALUE!</v>
      </c>
      <c r="AR12" s="95" t="e">
        <f t="shared" si="7"/>
        <v>#VALUE!</v>
      </c>
      <c r="AS12" s="95" t="e">
        <f t="shared" si="7"/>
        <v>#VALUE!</v>
      </c>
      <c r="AT12" s="95" t="e">
        <f t="shared" ref="AT12" si="15">IF(AT4="","",AT4/VLOOKUP(AT$9,deflator,2,FALSE)/$A$1)</f>
        <v>#VALUE!</v>
      </c>
    </row>
    <row r="13">
      <c r="A13" s="10" t="str">
        <f t="shared" si="2"/>
        <v>No Comp.</v>
      </c>
      <c r="B13" s="95" t="e">
        <f t="shared" si="14"/>
        <v>#VALUE!</v>
      </c>
      <c r="C13" s="95" t="e">
        <f t="shared" si="3"/>
        <v>#VALUE!</v>
      </c>
      <c r="D13" s="95" t="e">
        <f t="shared" si="3"/>
        <v>#VALUE!</v>
      </c>
      <c r="E13" s="95" t="e">
        <f t="shared" si="3"/>
        <v>#VALUE!</v>
      </c>
      <c r="F13" s="26" t="e">
        <f t="shared" si="9"/>
        <v>#VALUE!</v>
      </c>
      <c r="G13" s="25" t="e">
        <f t="shared" si="10"/>
        <v>#VALUE!</v>
      </c>
      <c r="H13" s="25" t="e">
        <f t="shared" si="11"/>
        <v>#VALUE!</v>
      </c>
      <c r="I13" s="16" t="e">
        <f t="shared" si="12"/>
        <v>#VALUE!</v>
      </c>
      <c r="J13" s="16" t="e">
        <f t="shared" si="6"/>
        <v>#VALUE!</v>
      </c>
      <c r="K13" s="25"/>
      <c r="L13" s="1" t="s">
        <v>113</v>
      </c>
      <c r="M13" s="95" t="e">
        <f t="shared" si="7"/>
        <v>#VALUE!</v>
      </c>
      <c r="N13" s="95" t="e">
        <f t="shared" si="7"/>
        <v>#VALUE!</v>
      </c>
      <c r="O13" s="95" t="e">
        <f t="shared" si="7"/>
        <v>#VALUE!</v>
      </c>
      <c r="P13" s="95" t="e">
        <f t="shared" si="7"/>
        <v>#VALUE!</v>
      </c>
      <c r="Q13" s="95" t="e">
        <f t="shared" si="7"/>
        <v>#VALUE!</v>
      </c>
      <c r="R13" s="95" t="e">
        <f t="shared" si="7"/>
        <v>#VALUE!</v>
      </c>
      <c r="S13" s="95" t="e">
        <f t="shared" si="7"/>
        <v>#VALUE!</v>
      </c>
      <c r="T13" s="95" t="e">
        <f t="shared" si="7"/>
        <v>#VALUE!</v>
      </c>
      <c r="U13" s="95" t="e">
        <f t="shared" si="7"/>
        <v>#VALUE!</v>
      </c>
      <c r="V13" s="95" t="e">
        <f t="shared" si="7"/>
        <v>#VALUE!</v>
      </c>
      <c r="W13" s="95" t="e">
        <f t="shared" si="7"/>
        <v>#VALUE!</v>
      </c>
      <c r="X13" s="95" t="e">
        <f t="shared" si="7"/>
        <v>#VALUE!</v>
      </c>
      <c r="Y13" s="95" t="e">
        <f t="shared" si="7"/>
        <v>#VALUE!</v>
      </c>
      <c r="Z13" s="95" t="e">
        <f t="shared" si="7"/>
        <v>#VALUE!</v>
      </c>
      <c r="AA13" s="95" t="e">
        <f t="shared" si="7"/>
        <v>#VALUE!</v>
      </c>
      <c r="AB13" s="95" t="e">
        <f t="shared" si="7"/>
        <v>#VALUE!</v>
      </c>
      <c r="AC13" s="95" t="e">
        <f t="shared" si="7"/>
        <v>#VALUE!</v>
      </c>
      <c r="AD13" s="95" t="e">
        <f t="shared" si="7"/>
        <v>#VALUE!</v>
      </c>
      <c r="AE13" s="95" t="e">
        <f t="shared" si="7"/>
        <v>#VALUE!</v>
      </c>
      <c r="AF13" s="95" t="e">
        <f t="shared" si="7"/>
        <v>#VALUE!</v>
      </c>
      <c r="AG13" s="95" t="e">
        <f t="shared" si="7"/>
        <v>#VALUE!</v>
      </c>
      <c r="AH13" s="95" t="e">
        <f t="shared" si="7"/>
        <v>#VALUE!</v>
      </c>
      <c r="AI13" s="95" t="e">
        <f t="shared" si="7"/>
        <v>#VALUE!</v>
      </c>
      <c r="AJ13" s="95" t="e">
        <f t="shared" si="7"/>
        <v>#VALUE!</v>
      </c>
      <c r="AK13" s="95" t="e">
        <f t="shared" si="7"/>
        <v>#VALUE!</v>
      </c>
      <c r="AL13" s="95" t="e">
        <f t="shared" si="7"/>
        <v>#VALUE!</v>
      </c>
      <c r="AM13" s="95" t="e">
        <f t="shared" si="7"/>
        <v>#VALUE!</v>
      </c>
      <c r="AN13" s="95" t="e">
        <f t="shared" si="7"/>
        <v>#VALUE!</v>
      </c>
      <c r="AO13" s="95" t="e">
        <f t="shared" si="7"/>
        <v>#VALUE!</v>
      </c>
      <c r="AP13" s="95" t="e">
        <f t="shared" si="7"/>
        <v>#VALUE!</v>
      </c>
      <c r="AQ13" s="95" t="e">
        <f t="shared" si="7"/>
        <v>#VALUE!</v>
      </c>
      <c r="AR13" s="95" t="e">
        <f t="shared" si="7"/>
        <v>#VALUE!</v>
      </c>
      <c r="AS13" s="95" t="e">
        <f t="shared" si="7"/>
        <v>#VALUE!</v>
      </c>
      <c r="AT13" s="95" t="e">
        <f t="shared" ref="AT13" si="16">IF(AT5="","",AT5/VLOOKUP(AT$9,deflator,2,FALSE)/$A$1)</f>
        <v>#VALUE!</v>
      </c>
    </row>
    <row r="14">
      <c r="A14" s="10" t="str">
        <f t="shared" si="2"/>
        <v>Unlabeled</v>
      </c>
      <c r="B14" s="95" t="e">
        <f t="shared" si="14"/>
        <v>#VALUE!</v>
      </c>
      <c r="C14" s="95" t="e">
        <f t="shared" si="3"/>
        <v>#VALUE!</v>
      </c>
      <c r="D14" s="95" t="e">
        <f t="shared" si="3"/>
        <v>#VALUE!</v>
      </c>
      <c r="E14" s="95" t="e">
        <f t="shared" si="3"/>
        <v>#VALUE!</v>
      </c>
      <c r="F14" s="26" t="e">
        <f t="shared" si="9"/>
        <v>#VALUE!</v>
      </c>
      <c r="G14" s="25" t="e">
        <f t="shared" si="10"/>
        <v>#VALUE!</v>
      </c>
      <c r="H14" s="25" t="e">
        <f t="shared" si="11"/>
        <v>#VALUE!</v>
      </c>
      <c r="I14" s="16" t="e">
        <f t="shared" si="12"/>
        <v>#VALUE!</v>
      </c>
      <c r="J14" s="16" t="e">
        <f t="shared" si="6"/>
        <v>#VALUE!</v>
      </c>
      <c r="K14" s="25"/>
      <c r="L14" s="1" t="s">
        <v>34</v>
      </c>
      <c r="M14" s="95" t="e">
        <f t="shared" si="7"/>
        <v>#VALUE!</v>
      </c>
      <c r="N14" s="95" t="e">
        <f t="shared" si="7"/>
        <v>#VALUE!</v>
      </c>
      <c r="O14" s="95" t="e">
        <f t="shared" si="7"/>
        <v>#VALUE!</v>
      </c>
      <c r="P14" s="95" t="e">
        <f t="shared" si="7"/>
        <v>#VALUE!</v>
      </c>
      <c r="Q14" s="95" t="e">
        <f t="shared" si="7"/>
        <v>#VALUE!</v>
      </c>
      <c r="R14" s="95" t="e">
        <f t="shared" si="7"/>
        <v>#VALUE!</v>
      </c>
      <c r="S14" s="95" t="e">
        <f t="shared" si="7"/>
        <v>#VALUE!</v>
      </c>
      <c r="T14" s="95" t="e">
        <f t="shared" si="7"/>
        <v>#VALUE!</v>
      </c>
      <c r="U14" s="95" t="e">
        <f t="shared" si="7"/>
        <v>#VALUE!</v>
      </c>
      <c r="V14" s="95" t="e">
        <f t="shared" si="7"/>
        <v>#VALUE!</v>
      </c>
      <c r="W14" s="95" t="e">
        <f t="shared" si="7"/>
        <v>#VALUE!</v>
      </c>
      <c r="X14" s="95" t="e">
        <f t="shared" si="7"/>
        <v>#VALUE!</v>
      </c>
      <c r="Y14" s="95" t="e">
        <f t="shared" si="7"/>
        <v>#VALUE!</v>
      </c>
      <c r="Z14" s="95" t="e">
        <f t="shared" si="7"/>
        <v>#VALUE!</v>
      </c>
      <c r="AA14" s="95" t="e">
        <f t="shared" si="7"/>
        <v>#VALUE!</v>
      </c>
      <c r="AB14" s="95" t="e">
        <f t="shared" si="7"/>
        <v>#VALUE!</v>
      </c>
      <c r="AC14" s="95" t="e">
        <f t="shared" si="7"/>
        <v>#VALUE!</v>
      </c>
      <c r="AD14" s="95" t="e">
        <f t="shared" si="7"/>
        <v>#VALUE!</v>
      </c>
      <c r="AE14" s="95" t="e">
        <f t="shared" si="7"/>
        <v>#VALUE!</v>
      </c>
      <c r="AF14" s="95" t="e">
        <f t="shared" si="7"/>
        <v>#VALUE!</v>
      </c>
      <c r="AG14" s="95" t="e">
        <f t="shared" si="7"/>
        <v>#VALUE!</v>
      </c>
      <c r="AH14" s="95" t="e">
        <f t="shared" si="7"/>
        <v>#VALUE!</v>
      </c>
      <c r="AI14" s="95" t="e">
        <f t="shared" si="7"/>
        <v>#VALUE!</v>
      </c>
      <c r="AJ14" s="95" t="e">
        <f t="shared" si="7"/>
        <v>#VALUE!</v>
      </c>
      <c r="AK14" s="95" t="e">
        <f t="shared" si="7"/>
        <v>#VALUE!</v>
      </c>
      <c r="AL14" s="95" t="e">
        <f t="shared" si="7"/>
        <v>#VALUE!</v>
      </c>
      <c r="AM14" s="95" t="e">
        <f t="shared" si="7"/>
        <v>#VALUE!</v>
      </c>
      <c r="AN14" s="95" t="e">
        <f t="shared" si="7"/>
        <v>#VALUE!</v>
      </c>
      <c r="AO14" s="95" t="e">
        <f t="shared" si="7"/>
        <v>#VALUE!</v>
      </c>
      <c r="AP14" s="95" t="e">
        <f t="shared" si="7"/>
        <v>#VALUE!</v>
      </c>
      <c r="AQ14" s="95" t="e">
        <f t="shared" si="7"/>
        <v>#VALUE!</v>
      </c>
      <c r="AR14" s="95" t="e">
        <f t="shared" si="7"/>
        <v>#VALUE!</v>
      </c>
      <c r="AS14" s="95" t="e">
        <f t="shared" si="7"/>
        <v>#VALUE!</v>
      </c>
      <c r="AT14" s="95" t="e">
        <f t="shared" ref="AT14" si="17">IF(AT6="","",AT6/VLOOKUP(AT$9,deflator,2,FALSE)/$A$1)</f>
        <v>#VALUE!</v>
      </c>
    </row>
    <row r="15">
      <c r="A15" s="24" t="str">
        <f t="shared" si="2"/>
        <v>Grand Total</v>
      </c>
      <c r="B15" s="3" t="e">
        <f t="shared" si="14"/>
        <v>#VALUE!</v>
      </c>
      <c r="C15" s="3" t="e">
        <f t="shared" si="3"/>
        <v>#VALUE!</v>
      </c>
      <c r="D15" s="3" t="e">
        <f t="shared" si="3"/>
        <v>#VALUE!</v>
      </c>
      <c r="E15" s="3" t="e">
        <f t="shared" si="3"/>
        <v>#VALUE!</v>
      </c>
      <c r="F15" s="56"/>
      <c r="G15" s="25" t="e">
        <f>AR25</f>
        <v>#VALUE!</v>
      </c>
      <c r="H15" s="25"/>
      <c r="I15" s="16" t="e">
        <f t="shared" si="12"/>
        <v>#VALUE!</v>
      </c>
      <c r="J15" s="16" t="e">
        <f t="shared" si="6"/>
        <v>#VALUE!</v>
      </c>
      <c r="K15" s="25"/>
      <c r="L15" s="1" t="s">
        <v>39</v>
      </c>
      <c r="M15" s="95" t="e">
        <f t="shared" ref="M15:AS15" si="18">IF(M7="","",M7/VLOOKUP(M$9,deflator,2,FALSE)/$A$1)</f>
        <v>#VALUE!</v>
      </c>
      <c r="N15" s="95" t="e">
        <f t="shared" si="18"/>
        <v>#VALUE!</v>
      </c>
      <c r="O15" s="95" t="e">
        <f t="shared" si="18"/>
        <v>#VALUE!</v>
      </c>
      <c r="P15" s="95" t="e">
        <f t="shared" si="18"/>
        <v>#VALUE!</v>
      </c>
      <c r="Q15" s="95" t="e">
        <f t="shared" si="18"/>
        <v>#VALUE!</v>
      </c>
      <c r="R15" s="95" t="e">
        <f t="shared" si="18"/>
        <v>#VALUE!</v>
      </c>
      <c r="S15" s="95" t="e">
        <f t="shared" si="18"/>
        <v>#VALUE!</v>
      </c>
      <c r="T15" s="95" t="e">
        <f t="shared" si="18"/>
        <v>#VALUE!</v>
      </c>
      <c r="U15" s="95" t="e">
        <f t="shared" si="18"/>
        <v>#VALUE!</v>
      </c>
      <c r="V15" s="95" t="e">
        <f t="shared" si="18"/>
        <v>#VALUE!</v>
      </c>
      <c r="W15" s="95" t="e">
        <f t="shared" si="18"/>
        <v>#VALUE!</v>
      </c>
      <c r="X15" s="95" t="e">
        <f t="shared" si="18"/>
        <v>#VALUE!</v>
      </c>
      <c r="Y15" s="95" t="e">
        <f t="shared" si="18"/>
        <v>#VALUE!</v>
      </c>
      <c r="Z15" s="95" t="e">
        <f t="shared" si="18"/>
        <v>#VALUE!</v>
      </c>
      <c r="AA15" s="95" t="e">
        <f t="shared" si="18"/>
        <v>#VALUE!</v>
      </c>
      <c r="AB15" s="95" t="e">
        <f t="shared" si="18"/>
        <v>#VALUE!</v>
      </c>
      <c r="AC15" s="95" t="e">
        <f t="shared" si="18"/>
        <v>#VALUE!</v>
      </c>
      <c r="AD15" s="95" t="e">
        <f t="shared" si="18"/>
        <v>#VALUE!</v>
      </c>
      <c r="AE15" s="95" t="e">
        <f t="shared" si="18"/>
        <v>#VALUE!</v>
      </c>
      <c r="AF15" s="95" t="e">
        <f t="shared" si="18"/>
        <v>#VALUE!</v>
      </c>
      <c r="AG15" s="95" t="e">
        <f t="shared" si="18"/>
        <v>#VALUE!</v>
      </c>
      <c r="AH15" s="95" t="e">
        <f t="shared" si="18"/>
        <v>#VALUE!</v>
      </c>
      <c r="AI15" s="95" t="e">
        <f t="shared" si="18"/>
        <v>#VALUE!</v>
      </c>
      <c r="AJ15" s="95" t="e">
        <f t="shared" si="18"/>
        <v>#VALUE!</v>
      </c>
      <c r="AK15" s="95" t="e">
        <f t="shared" si="18"/>
        <v>#VALUE!</v>
      </c>
      <c r="AL15" s="95" t="e">
        <f t="shared" si="18"/>
        <v>#VALUE!</v>
      </c>
      <c r="AM15" s="95" t="e">
        <f t="shared" si="18"/>
        <v>#VALUE!</v>
      </c>
      <c r="AN15" s="95" t="e">
        <f t="shared" si="18"/>
        <v>#VALUE!</v>
      </c>
      <c r="AO15" s="95" t="e">
        <f t="shared" si="18"/>
        <v>#VALUE!</v>
      </c>
      <c r="AP15" s="95" t="e">
        <f t="shared" si="18"/>
        <v>#VALUE!</v>
      </c>
      <c r="AQ15" s="95" t="e">
        <f t="shared" si="18"/>
        <v>#VALUE!</v>
      </c>
      <c r="AR15" s="95" t="e">
        <f t="shared" si="18"/>
        <v>#VALUE!</v>
      </c>
      <c r="AS15" s="95" t="e">
        <f t="shared" si="18"/>
        <v>#VALUE!</v>
      </c>
      <c r="AT15" s="95" t="e">
        <f t="shared" ref="AT15" si="19">IF(AT7="","",AT7/VLOOKUP(AT$9,deflator,2,FALSE)/$A$1)</f>
        <v>#VALUE!</v>
      </c>
    </row>
    <row r="16">
      <c r="A16" s="24" t="str">
        <f t="shared" ref="A16" si="20">L16</f>
        <v>Checksum</v>
      </c>
      <c r="B16" s="3" t="e">
        <f t="shared" ref="B16" si="21">AL16</f>
        <v>#VALUE!</v>
      </c>
      <c r="C16" s="3" t="e">
        <f t="shared" ref="C16" si="22">AR16</f>
        <v>#VALUE!</v>
      </c>
      <c r="D16" s="3" t="e">
        <f t="shared" ref="D16" si="23">AS16</f>
        <v>#VALUE!</v>
      </c>
      <c r="E16" s="3" t="e">
        <f t="shared" ref="E16" si="24">AT16</f>
        <v>#VALUE!</v>
      </c>
      <c r="F16" s="56"/>
      <c r="G16" s="25" t="n">
        <f>AR26</f>
        <v>0</v>
      </c>
      <c r="H16" s="25"/>
      <c r="I16" s="16" t="e">
        <f t="shared" si="12"/>
        <v>#VALUE!</v>
      </c>
      <c r="J16" s="16" t="e">
        <f t="shared" si="6"/>
        <v>#VALUE!</v>
      </c>
      <c r="K16" s="119"/>
      <c r="L16" s="1" t="s">
        <v>48</v>
      </c>
      <c r="M16" s="95" t="e">
        <f t="shared" ref="M16:AS16" si="25">SUM(M10:M14)=M15</f>
        <v>#VALUE!</v>
      </c>
      <c r="N16" s="95" t="e">
        <f t="shared" si="25"/>
        <v>#VALUE!</v>
      </c>
      <c r="O16" s="95" t="e">
        <f t="shared" si="25"/>
        <v>#VALUE!</v>
      </c>
      <c r="P16" s="95" t="e">
        <f t="shared" si="25"/>
        <v>#VALUE!</v>
      </c>
      <c r="Q16" s="95" t="e">
        <f t="shared" si="25"/>
        <v>#VALUE!</v>
      </c>
      <c r="R16" s="95" t="e">
        <f t="shared" si="25"/>
        <v>#VALUE!</v>
      </c>
      <c r="S16" s="95" t="e">
        <f t="shared" si="25"/>
        <v>#VALUE!</v>
      </c>
      <c r="T16" s="95" t="e">
        <f t="shared" si="25"/>
        <v>#VALUE!</v>
      </c>
      <c r="U16" s="95" t="e">
        <f t="shared" si="25"/>
        <v>#VALUE!</v>
      </c>
      <c r="V16" s="95" t="e">
        <f t="shared" si="25"/>
        <v>#VALUE!</v>
      </c>
      <c r="W16" s="95" t="e">
        <f t="shared" si="25"/>
        <v>#VALUE!</v>
      </c>
      <c r="X16" s="95" t="e">
        <f t="shared" si="25"/>
        <v>#VALUE!</v>
      </c>
      <c r="Y16" s="95" t="e">
        <f t="shared" si="25"/>
        <v>#VALUE!</v>
      </c>
      <c r="Z16" s="95" t="e">
        <f t="shared" si="25"/>
        <v>#VALUE!</v>
      </c>
      <c r="AA16" s="95" t="e">
        <f t="shared" si="25"/>
        <v>#VALUE!</v>
      </c>
      <c r="AB16" s="95" t="e">
        <f t="shared" si="25"/>
        <v>#VALUE!</v>
      </c>
      <c r="AC16" s="95" t="e">
        <f t="shared" si="25"/>
        <v>#VALUE!</v>
      </c>
      <c r="AD16" s="95" t="e">
        <f t="shared" si="25"/>
        <v>#VALUE!</v>
      </c>
      <c r="AE16" s="95" t="e">
        <f t="shared" si="25"/>
        <v>#VALUE!</v>
      </c>
      <c r="AF16" s="95" t="e">
        <f t="shared" si="25"/>
        <v>#VALUE!</v>
      </c>
      <c r="AG16" s="95" t="e">
        <f t="shared" si="25"/>
        <v>#VALUE!</v>
      </c>
      <c r="AH16" s="95" t="e">
        <f t="shared" si="25"/>
        <v>#VALUE!</v>
      </c>
      <c r="AI16" s="95" t="e">
        <f t="shared" si="25"/>
        <v>#VALUE!</v>
      </c>
      <c r="AJ16" s="95" t="e">
        <f t="shared" si="25"/>
        <v>#VALUE!</v>
      </c>
      <c r="AK16" s="95" t="e">
        <f t="shared" si="25"/>
        <v>#VALUE!</v>
      </c>
      <c r="AL16" s="95" t="e">
        <f t="shared" si="25"/>
        <v>#VALUE!</v>
      </c>
      <c r="AM16" s="95" t="e">
        <f t="shared" si="25"/>
        <v>#VALUE!</v>
      </c>
      <c r="AN16" s="95" t="e">
        <f t="shared" si="25"/>
        <v>#VALUE!</v>
      </c>
      <c r="AO16" s="95" t="e">
        <f t="shared" si="25"/>
        <v>#VALUE!</v>
      </c>
      <c r="AP16" s="95" t="e">
        <f t="shared" si="25"/>
        <v>#VALUE!</v>
      </c>
      <c r="AQ16" s="95" t="e">
        <f t="shared" si="25"/>
        <v>#VALUE!</v>
      </c>
      <c r="AR16" s="95" t="e">
        <f t="shared" si="25"/>
        <v>#VALUE!</v>
      </c>
      <c r="AS16" s="95" t="e">
        <f t="shared" si="25"/>
        <v>#VALUE!</v>
      </c>
      <c r="AT16" s="95" t="e">
        <f t="shared" ref="AT16" si="26">SUM(AT10:AT14)=AT15</f>
        <v>#VALUE!</v>
      </c>
    </row>
    <row r="17">
      <c r="A17" s="24"/>
      <c r="B17" s="3"/>
      <c r="C17" s="3"/>
      <c r="D17" s="3"/>
      <c r="E17" s="3"/>
      <c r="F17" s="56"/>
      <c r="G17" s="25"/>
      <c r="H17" s="25"/>
      <c r="I17" s="16"/>
      <c r="J17" s="16"/>
      <c r="K17" s="119"/>
    </row>
    <row r="18">
      <c r="L18" s="1" t="s">
        <v>109</v>
      </c>
      <c r="M18" s="1" t="n">
        <f t="shared" ref="M18:AS18" si="27">M9</f>
        <v>1990</v>
      </c>
      <c r="N18" s="1" t="n">
        <f t="shared" si="27"/>
        <v>1991</v>
      </c>
      <c r="O18" s="1" t="n">
        <f t="shared" si="27"/>
        <v>1992</v>
      </c>
      <c r="P18" s="1" t="n">
        <f t="shared" si="27"/>
        <v>1993</v>
      </c>
      <c r="Q18" s="1" t="n">
        <f t="shared" si="27"/>
        <v>1994</v>
      </c>
      <c r="R18" s="1" t="n">
        <f t="shared" si="27"/>
        <v>1995</v>
      </c>
      <c r="S18" s="1" t="n">
        <f t="shared" si="27"/>
        <v>1996</v>
      </c>
      <c r="T18" s="1" t="n">
        <f t="shared" si="27"/>
        <v>1997</v>
      </c>
      <c r="U18" s="1" t="n">
        <f t="shared" si="27"/>
        <v>1998</v>
      </c>
      <c r="V18" s="1" t="n">
        <f t="shared" si="27"/>
        <v>1999</v>
      </c>
      <c r="W18" s="1" t="n">
        <f t="shared" si="27"/>
        <v>2000</v>
      </c>
      <c r="X18" s="1" t="n">
        <f t="shared" si="27"/>
        <v>2001</v>
      </c>
      <c r="Y18" s="1" t="n">
        <f t="shared" si="27"/>
        <v>2002</v>
      </c>
      <c r="Z18" s="1" t="n">
        <f t="shared" si="27"/>
        <v>2003</v>
      </c>
      <c r="AA18" s="1" t="n">
        <f t="shared" si="27"/>
        <v>2004</v>
      </c>
      <c r="AB18" s="1" t="n">
        <f t="shared" si="27"/>
        <v>2005</v>
      </c>
      <c r="AC18" s="1" t="n">
        <f t="shared" si="27"/>
        <v>2006</v>
      </c>
      <c r="AD18" s="1" t="n">
        <f t="shared" si="27"/>
        <v>2007</v>
      </c>
      <c r="AE18" s="1" t="n">
        <f t="shared" si="27"/>
        <v>2008</v>
      </c>
      <c r="AF18" s="1" t="n">
        <f t="shared" si="27"/>
        <v>2009</v>
      </c>
      <c r="AG18" s="1" t="n">
        <f t="shared" si="27"/>
        <v>2010</v>
      </c>
      <c r="AH18" s="1" t="n">
        <f t="shared" si="27"/>
        <v>2011</v>
      </c>
      <c r="AI18" s="1" t="n">
        <f t="shared" si="27"/>
        <v>2012</v>
      </c>
      <c r="AJ18" s="1" t="n">
        <f t="shared" si="27"/>
        <v>2013</v>
      </c>
      <c r="AK18" s="1" t="n">
        <f t="shared" si="27"/>
        <v>2014</v>
      </c>
      <c r="AL18" s="1" t="n">
        <f t="shared" si="27"/>
        <v>2015</v>
      </c>
      <c r="AM18" s="1" t="n">
        <f t="shared" si="27"/>
        <v>2016</v>
      </c>
      <c r="AN18" s="1" t="n">
        <f t="shared" si="27"/>
        <v>2017</v>
      </c>
      <c r="AO18" s="1" t="n">
        <f t="shared" si="27"/>
        <v>2018</v>
      </c>
      <c r="AP18" s="1" t="n">
        <f t="shared" si="27"/>
        <v>2019</v>
      </c>
      <c r="AQ18" s="1" t="n">
        <f t="shared" si="27"/>
        <v>2020</v>
      </c>
      <c r="AR18" s="1" t="n">
        <f t="shared" si="27"/>
        <v>2021</v>
      </c>
      <c r="AS18" s="1" t="n">
        <f t="shared" si="27"/>
        <v>2022</v>
      </c>
      <c r="AT18" s="1" t="n">
        <f t="shared" ref="AT18" si="28">AT9</f>
        <v>2023</v>
      </c>
    </row>
    <row r="19">
      <c r="L19" s="1" t="s">
        <v>110</v>
      </c>
      <c r="M19" s="25" t="e">
        <f t="shared" ref="M19:AS19" si="29">IF(M10="","",M10/M$15)</f>
        <v>#VALUE!</v>
      </c>
      <c r="N19" s="25" t="e">
        <f t="shared" si="29"/>
        <v>#VALUE!</v>
      </c>
      <c r="O19" s="25" t="e">
        <f t="shared" si="29"/>
        <v>#VALUE!</v>
      </c>
      <c r="P19" s="25" t="e">
        <f t="shared" si="29"/>
        <v>#VALUE!</v>
      </c>
      <c r="Q19" s="25" t="e">
        <f t="shared" si="29"/>
        <v>#VALUE!</v>
      </c>
      <c r="R19" s="25" t="e">
        <f t="shared" si="29"/>
        <v>#VALUE!</v>
      </c>
      <c r="S19" s="25" t="e">
        <f t="shared" si="29"/>
        <v>#VALUE!</v>
      </c>
      <c r="T19" s="25" t="e">
        <f t="shared" si="29"/>
        <v>#VALUE!</v>
      </c>
      <c r="U19" s="25" t="e">
        <f t="shared" si="29"/>
        <v>#VALUE!</v>
      </c>
      <c r="V19" s="25" t="e">
        <f t="shared" si="29"/>
        <v>#VALUE!</v>
      </c>
      <c r="W19" s="26" t="e">
        <f t="shared" si="29"/>
        <v>#VALUE!</v>
      </c>
      <c r="X19" s="26" t="e">
        <f t="shared" si="29"/>
        <v>#VALUE!</v>
      </c>
      <c r="Y19" s="26" t="e">
        <f t="shared" si="29"/>
        <v>#VALUE!</v>
      </c>
      <c r="Z19" s="26" t="e">
        <f t="shared" si="29"/>
        <v>#VALUE!</v>
      </c>
      <c r="AA19" s="26" t="e">
        <f t="shared" si="29"/>
        <v>#VALUE!</v>
      </c>
      <c r="AB19" s="26" t="e">
        <f t="shared" si="29"/>
        <v>#VALUE!</v>
      </c>
      <c r="AC19" s="26" t="e">
        <f t="shared" si="29"/>
        <v>#VALUE!</v>
      </c>
      <c r="AD19" s="26" t="e">
        <f t="shared" si="29"/>
        <v>#VALUE!</v>
      </c>
      <c r="AE19" s="26" t="e">
        <f t="shared" si="29"/>
        <v>#VALUE!</v>
      </c>
      <c r="AF19" s="26" t="e">
        <f t="shared" si="29"/>
        <v>#VALUE!</v>
      </c>
      <c r="AG19" s="26" t="e">
        <f t="shared" si="29"/>
        <v>#VALUE!</v>
      </c>
      <c r="AH19" s="26" t="e">
        <f t="shared" si="29"/>
        <v>#VALUE!</v>
      </c>
      <c r="AI19" s="26" t="e">
        <f t="shared" si="29"/>
        <v>#VALUE!</v>
      </c>
      <c r="AJ19" s="26" t="e">
        <f t="shared" si="29"/>
        <v>#VALUE!</v>
      </c>
      <c r="AK19" s="26" t="e">
        <f t="shared" si="29"/>
        <v>#VALUE!</v>
      </c>
      <c r="AL19" s="26" t="e">
        <f t="shared" si="29"/>
        <v>#VALUE!</v>
      </c>
      <c r="AM19" s="26" t="e">
        <f t="shared" si="29"/>
        <v>#VALUE!</v>
      </c>
      <c r="AN19" s="26" t="e">
        <f t="shared" si="29"/>
        <v>#VALUE!</v>
      </c>
      <c r="AO19" s="26" t="e">
        <f t="shared" si="29"/>
        <v>#VALUE!</v>
      </c>
      <c r="AP19" s="26" t="e">
        <f t="shared" si="29"/>
        <v>#VALUE!</v>
      </c>
      <c r="AQ19" s="26" t="e">
        <f t="shared" si="29"/>
        <v>#VALUE!</v>
      </c>
      <c r="AR19" s="26" t="e">
        <f t="shared" si="29"/>
        <v>#VALUE!</v>
      </c>
      <c r="AS19" s="26" t="e">
        <f t="shared" si="29"/>
        <v>#VALUE!</v>
      </c>
      <c r="AT19" s="26" t="e">
        <f t="shared" ref="AT19" si="30">IF(AT10="","",AT10/AT$15)</f>
        <v>#VALUE!</v>
      </c>
    </row>
    <row r="20">
      <c r="L20" s="1" t="s">
        <v>111</v>
      </c>
      <c r="M20" s="25" t="e">
        <f t="shared" ref="M20:AS20" si="31">IF(M11="","",M11/M$15)</f>
        <v>#VALUE!</v>
      </c>
      <c r="N20" s="25" t="e">
        <f t="shared" si="31"/>
        <v>#VALUE!</v>
      </c>
      <c r="O20" s="25" t="e">
        <f t="shared" si="31"/>
        <v>#VALUE!</v>
      </c>
      <c r="P20" s="25" t="e">
        <f t="shared" si="31"/>
        <v>#VALUE!</v>
      </c>
      <c r="Q20" s="25" t="e">
        <f t="shared" si="31"/>
        <v>#VALUE!</v>
      </c>
      <c r="R20" s="25" t="e">
        <f t="shared" si="31"/>
        <v>#VALUE!</v>
      </c>
      <c r="S20" s="25" t="e">
        <f t="shared" si="31"/>
        <v>#VALUE!</v>
      </c>
      <c r="T20" s="25" t="e">
        <f t="shared" si="31"/>
        <v>#VALUE!</v>
      </c>
      <c r="U20" s="25" t="e">
        <f t="shared" si="31"/>
        <v>#VALUE!</v>
      </c>
      <c r="V20" s="25" t="e">
        <f t="shared" si="31"/>
        <v>#VALUE!</v>
      </c>
      <c r="W20" s="26" t="e">
        <f t="shared" si="31"/>
        <v>#VALUE!</v>
      </c>
      <c r="X20" s="26" t="e">
        <f t="shared" si="31"/>
        <v>#VALUE!</v>
      </c>
      <c r="Y20" s="26" t="e">
        <f t="shared" si="31"/>
        <v>#VALUE!</v>
      </c>
      <c r="Z20" s="26" t="e">
        <f t="shared" si="31"/>
        <v>#VALUE!</v>
      </c>
      <c r="AA20" s="26" t="e">
        <f t="shared" si="31"/>
        <v>#VALUE!</v>
      </c>
      <c r="AB20" s="26" t="e">
        <f t="shared" si="31"/>
        <v>#VALUE!</v>
      </c>
      <c r="AC20" s="26" t="e">
        <f t="shared" si="31"/>
        <v>#VALUE!</v>
      </c>
      <c r="AD20" s="26" t="e">
        <f t="shared" si="31"/>
        <v>#VALUE!</v>
      </c>
      <c r="AE20" s="26" t="e">
        <f t="shared" si="31"/>
        <v>#VALUE!</v>
      </c>
      <c r="AF20" s="26" t="e">
        <f t="shared" si="31"/>
        <v>#VALUE!</v>
      </c>
      <c r="AG20" s="26" t="e">
        <f t="shared" si="31"/>
        <v>#VALUE!</v>
      </c>
      <c r="AH20" s="26" t="e">
        <f t="shared" si="31"/>
        <v>#VALUE!</v>
      </c>
      <c r="AI20" s="26" t="e">
        <f t="shared" si="31"/>
        <v>#VALUE!</v>
      </c>
      <c r="AJ20" s="26" t="e">
        <f t="shared" si="31"/>
        <v>#VALUE!</v>
      </c>
      <c r="AK20" s="26" t="e">
        <f t="shared" si="31"/>
        <v>#VALUE!</v>
      </c>
      <c r="AL20" s="26" t="e">
        <f t="shared" si="31"/>
        <v>#VALUE!</v>
      </c>
      <c r="AM20" s="26" t="e">
        <f t="shared" si="31"/>
        <v>#VALUE!</v>
      </c>
      <c r="AN20" s="26" t="e">
        <f t="shared" si="31"/>
        <v>#VALUE!</v>
      </c>
      <c r="AO20" s="26" t="e">
        <f t="shared" si="31"/>
        <v>#VALUE!</v>
      </c>
      <c r="AP20" s="26" t="e">
        <f t="shared" si="31"/>
        <v>#VALUE!</v>
      </c>
      <c r="AQ20" s="26" t="e">
        <f t="shared" si="31"/>
        <v>#VALUE!</v>
      </c>
      <c r="AR20" s="26" t="e">
        <f t="shared" si="31"/>
        <v>#VALUE!</v>
      </c>
      <c r="AS20" s="26" t="e">
        <f t="shared" si="31"/>
        <v>#VALUE!</v>
      </c>
      <c r="AT20" s="26" t="e">
        <f t="shared" ref="AT20" si="32">IF(AT11="","",AT11/AT$15)</f>
        <v>#VALUE!</v>
      </c>
    </row>
    <row r="21">
      <c r="L21" s="1" t="s">
        <v>112</v>
      </c>
      <c r="M21" s="25" t="e">
        <f t="shared" ref="M21:AS21" si="33">IF(M12="","",M12/M$15)</f>
        <v>#VALUE!</v>
      </c>
      <c r="N21" s="25" t="str">
        <f t="shared" si="33"/>
      </c>
      <c r="O21" s="25" t="str">
        <f t="shared" si="33"/>
      </c>
      <c r="P21" s="25" t="str">
        <f t="shared" si="33"/>
      </c>
      <c r="Q21" s="25" t="str">
        <f t="shared" si="33"/>
      </c>
      <c r="R21" s="25" t="e">
        <f t="shared" si="33"/>
        <v>#VALUE!</v>
      </c>
      <c r="S21" s="25" t="e">
        <f t="shared" si="33"/>
        <v>#VALUE!</v>
      </c>
      <c r="T21" s="25" t="e">
        <f t="shared" si="33"/>
        <v>#VALUE!</v>
      </c>
      <c r="U21" s="25" t="e">
        <f t="shared" si="33"/>
        <v>#VALUE!</v>
      </c>
      <c r="V21" s="25" t="e">
        <f t="shared" si="33"/>
        <v>#VALUE!</v>
      </c>
      <c r="W21" s="26" t="e">
        <f t="shared" si="33"/>
        <v>#VALUE!</v>
      </c>
      <c r="X21" s="26" t="e">
        <f t="shared" si="33"/>
        <v>#VALUE!</v>
      </c>
      <c r="Y21" s="26" t="e">
        <f t="shared" si="33"/>
        <v>#VALUE!</v>
      </c>
      <c r="Z21" s="26" t="e">
        <f t="shared" si="33"/>
        <v>#VALUE!</v>
      </c>
      <c r="AA21" s="26" t="e">
        <f t="shared" si="33"/>
        <v>#VALUE!</v>
      </c>
      <c r="AB21" s="26" t="e">
        <f t="shared" si="33"/>
        <v>#VALUE!</v>
      </c>
      <c r="AC21" s="26" t="e">
        <f t="shared" si="33"/>
        <v>#VALUE!</v>
      </c>
      <c r="AD21" s="26" t="e">
        <f t="shared" si="33"/>
        <v>#VALUE!</v>
      </c>
      <c r="AE21" s="26" t="e">
        <f t="shared" si="33"/>
        <v>#VALUE!</v>
      </c>
      <c r="AF21" s="26" t="e">
        <f t="shared" si="33"/>
        <v>#VALUE!</v>
      </c>
      <c r="AG21" s="26" t="e">
        <f t="shared" si="33"/>
        <v>#VALUE!</v>
      </c>
      <c r="AH21" s="26" t="e">
        <f t="shared" si="33"/>
        <v>#VALUE!</v>
      </c>
      <c r="AI21" s="26" t="e">
        <f t="shared" si="33"/>
        <v>#VALUE!</v>
      </c>
      <c r="AJ21" s="26" t="e">
        <f t="shared" si="33"/>
        <v>#VALUE!</v>
      </c>
      <c r="AK21" s="26" t="e">
        <f t="shared" si="33"/>
        <v>#VALUE!</v>
      </c>
      <c r="AL21" s="26" t="e">
        <f t="shared" si="33"/>
        <v>#VALUE!</v>
      </c>
      <c r="AM21" s="26" t="e">
        <f t="shared" si="33"/>
        <v>#VALUE!</v>
      </c>
      <c r="AN21" s="26" t="e">
        <f t="shared" si="33"/>
        <v>#VALUE!</v>
      </c>
      <c r="AO21" s="26" t="e">
        <f t="shared" si="33"/>
        <v>#VALUE!</v>
      </c>
      <c r="AP21" s="26" t="e">
        <f t="shared" si="33"/>
        <v>#VALUE!</v>
      </c>
      <c r="AQ21" s="26" t="e">
        <f t="shared" si="33"/>
        <v>#VALUE!</v>
      </c>
      <c r="AR21" s="26" t="e">
        <f t="shared" si="33"/>
        <v>#VALUE!</v>
      </c>
      <c r="AS21" s="26" t="e">
        <f t="shared" si="33"/>
        <v>#VALUE!</v>
      </c>
      <c r="AT21" s="26" t="e">
        <f t="shared" ref="AT21" si="34">IF(AT12="","",AT12/AT$15)</f>
        <v>#VALUE!</v>
      </c>
    </row>
    <row r="22">
      <c r="L22" s="1" t="s">
        <v>113</v>
      </c>
      <c r="M22" s="25" t="e">
        <f t="shared" ref="M22:AS22" si="35">IF(M13="","",M13/M$15)</f>
        <v>#VALUE!</v>
      </c>
      <c r="N22" s="25" t="e">
        <f t="shared" si="35"/>
        <v>#VALUE!</v>
      </c>
      <c r="O22" s="25" t="e">
        <f t="shared" si="35"/>
        <v>#VALUE!</v>
      </c>
      <c r="P22" s="25" t="e">
        <f t="shared" si="35"/>
        <v>#VALUE!</v>
      </c>
      <c r="Q22" s="25" t="e">
        <f t="shared" si="35"/>
        <v>#VALUE!</v>
      </c>
      <c r="R22" s="25" t="e">
        <f t="shared" si="35"/>
        <v>#VALUE!</v>
      </c>
      <c r="S22" s="25" t="e">
        <f t="shared" si="35"/>
        <v>#VALUE!</v>
      </c>
      <c r="T22" s="25" t="e">
        <f t="shared" si="35"/>
        <v>#VALUE!</v>
      </c>
      <c r="U22" s="25" t="e">
        <f t="shared" si="35"/>
        <v>#VALUE!</v>
      </c>
      <c r="V22" s="25" t="e">
        <f t="shared" si="35"/>
        <v>#VALUE!</v>
      </c>
      <c r="W22" s="26" t="e">
        <f t="shared" si="35"/>
        <v>#VALUE!</v>
      </c>
      <c r="X22" s="26" t="e">
        <f t="shared" si="35"/>
        <v>#VALUE!</v>
      </c>
      <c r="Y22" s="26" t="e">
        <f t="shared" si="35"/>
        <v>#VALUE!</v>
      </c>
      <c r="Z22" s="26" t="e">
        <f t="shared" si="35"/>
        <v>#VALUE!</v>
      </c>
      <c r="AA22" s="26" t="e">
        <f t="shared" si="35"/>
        <v>#VALUE!</v>
      </c>
      <c r="AB22" s="26" t="e">
        <f t="shared" si="35"/>
        <v>#VALUE!</v>
      </c>
      <c r="AC22" s="26" t="e">
        <f t="shared" si="35"/>
        <v>#VALUE!</v>
      </c>
      <c r="AD22" s="26" t="e">
        <f t="shared" si="35"/>
        <v>#VALUE!</v>
      </c>
      <c r="AE22" s="26" t="e">
        <f t="shared" si="35"/>
        <v>#VALUE!</v>
      </c>
      <c r="AF22" s="26" t="e">
        <f t="shared" si="35"/>
        <v>#VALUE!</v>
      </c>
      <c r="AG22" s="26" t="e">
        <f t="shared" si="35"/>
        <v>#VALUE!</v>
      </c>
      <c r="AH22" s="26" t="e">
        <f t="shared" si="35"/>
        <v>#VALUE!</v>
      </c>
      <c r="AI22" s="26" t="e">
        <f t="shared" si="35"/>
        <v>#VALUE!</v>
      </c>
      <c r="AJ22" s="26" t="e">
        <f t="shared" si="35"/>
        <v>#VALUE!</v>
      </c>
      <c r="AK22" s="26" t="e">
        <f t="shared" si="35"/>
        <v>#VALUE!</v>
      </c>
      <c r="AL22" s="26" t="e">
        <f t="shared" si="35"/>
        <v>#VALUE!</v>
      </c>
      <c r="AM22" s="26" t="e">
        <f t="shared" si="35"/>
        <v>#VALUE!</v>
      </c>
      <c r="AN22" s="26" t="e">
        <f t="shared" si="35"/>
        <v>#VALUE!</v>
      </c>
      <c r="AO22" s="26" t="e">
        <f t="shared" si="35"/>
        <v>#VALUE!</v>
      </c>
      <c r="AP22" s="26" t="e">
        <f t="shared" si="35"/>
        <v>#VALUE!</v>
      </c>
      <c r="AQ22" s="26" t="e">
        <f t="shared" si="35"/>
        <v>#VALUE!</v>
      </c>
      <c r="AR22" s="26" t="e">
        <f t="shared" si="35"/>
        <v>#VALUE!</v>
      </c>
      <c r="AS22" s="26" t="e">
        <f t="shared" si="35"/>
        <v>#VALUE!</v>
      </c>
      <c r="AT22" s="26" t="e">
        <f t="shared" ref="AT22" si="36">IF(AT13="","",AT13/AT$15)</f>
        <v>#VALUE!</v>
      </c>
    </row>
    <row r="23">
      <c r="L23" s="1" t="s">
        <v>34</v>
      </c>
      <c r="M23" s="25" t="e">
        <f t="shared" ref="M23:AS23" si="37">IF(M14="","",M14/M$15)</f>
        <v>#VALUE!</v>
      </c>
      <c r="N23" s="25" t="e">
        <f t="shared" si="37"/>
        <v>#VALUE!</v>
      </c>
      <c r="O23" s="25" t="e">
        <f t="shared" si="37"/>
        <v>#VALUE!</v>
      </c>
      <c r="P23" s="25" t="e">
        <f t="shared" si="37"/>
        <v>#VALUE!</v>
      </c>
      <c r="Q23" s="25" t="e">
        <f t="shared" si="37"/>
        <v>#VALUE!</v>
      </c>
      <c r="R23" s="25" t="e">
        <f t="shared" si="37"/>
        <v>#VALUE!</v>
      </c>
      <c r="S23" s="25" t="e">
        <f t="shared" si="37"/>
        <v>#VALUE!</v>
      </c>
      <c r="T23" s="25" t="e">
        <f t="shared" si="37"/>
        <v>#VALUE!</v>
      </c>
      <c r="U23" s="25" t="e">
        <f t="shared" si="37"/>
        <v>#VALUE!</v>
      </c>
      <c r="V23" s="25" t="e">
        <f t="shared" si="37"/>
        <v>#VALUE!</v>
      </c>
      <c r="W23" s="26" t="e">
        <f t="shared" si="37"/>
        <v>#VALUE!</v>
      </c>
      <c r="X23" s="26" t="e">
        <f t="shared" si="37"/>
        <v>#VALUE!</v>
      </c>
      <c r="Y23" s="26" t="e">
        <f t="shared" si="37"/>
        <v>#VALUE!</v>
      </c>
      <c r="Z23" s="26" t="e">
        <f t="shared" si="37"/>
        <v>#VALUE!</v>
      </c>
      <c r="AA23" s="26" t="e">
        <f t="shared" si="37"/>
        <v>#VALUE!</v>
      </c>
      <c r="AB23" s="26" t="e">
        <f t="shared" si="37"/>
        <v>#VALUE!</v>
      </c>
      <c r="AC23" s="26" t="e">
        <f t="shared" si="37"/>
        <v>#VALUE!</v>
      </c>
      <c r="AD23" s="26" t="e">
        <f t="shared" si="37"/>
        <v>#VALUE!</v>
      </c>
      <c r="AE23" s="26" t="e">
        <f t="shared" si="37"/>
        <v>#VALUE!</v>
      </c>
      <c r="AF23" s="26" t="e">
        <f t="shared" si="37"/>
        <v>#VALUE!</v>
      </c>
      <c r="AG23" s="26" t="e">
        <f t="shared" si="37"/>
        <v>#VALUE!</v>
      </c>
      <c r="AH23" s="26" t="e">
        <f t="shared" si="37"/>
        <v>#VALUE!</v>
      </c>
      <c r="AI23" s="26" t="e">
        <f t="shared" si="37"/>
        <v>#VALUE!</v>
      </c>
      <c r="AJ23" s="26" t="e">
        <f t="shared" si="37"/>
        <v>#VALUE!</v>
      </c>
      <c r="AK23" s="26" t="e">
        <f t="shared" si="37"/>
        <v>#VALUE!</v>
      </c>
      <c r="AL23" s="26" t="e">
        <f t="shared" si="37"/>
        <v>#VALUE!</v>
      </c>
      <c r="AM23" s="26" t="e">
        <f t="shared" si="37"/>
        <v>#VALUE!</v>
      </c>
      <c r="AN23" s="26" t="e">
        <f t="shared" si="37"/>
        <v>#VALUE!</v>
      </c>
      <c r="AO23" s="26" t="e">
        <f t="shared" si="37"/>
        <v>#VALUE!</v>
      </c>
      <c r="AP23" s="26" t="e">
        <f t="shared" si="37"/>
        <v>#VALUE!</v>
      </c>
      <c r="AQ23" s="26" t="e">
        <f t="shared" si="37"/>
        <v>#VALUE!</v>
      </c>
      <c r="AR23" s="26" t="e">
        <f t="shared" si="37"/>
        <v>#VALUE!</v>
      </c>
      <c r="AS23" s="26" t="e">
        <f t="shared" si="37"/>
        <v>#VALUE!</v>
      </c>
      <c r="AT23" s="26" t="e">
        <f t="shared" ref="AT23" si="38">IF(AT14="","",AT14/AT$15)</f>
        <v>#VALUE!</v>
      </c>
    </row>
    <row r="24">
      <c r="L24" s="1" t="s">
        <v>48</v>
      </c>
      <c r="M24" s="25" t="e">
        <f t="shared" ref="M24:AS24" si="39">SUM(M19:M23)=1</f>
        <v>#VALUE!</v>
      </c>
      <c r="N24" s="25" t="e">
        <f t="shared" si="39"/>
        <v>#VALUE!</v>
      </c>
      <c r="O24" s="25" t="e">
        <f t="shared" si="39"/>
        <v>#VALUE!</v>
      </c>
      <c r="P24" s="25" t="e">
        <f t="shared" si="39"/>
        <v>#VALUE!</v>
      </c>
      <c r="Q24" s="25" t="e">
        <f t="shared" si="39"/>
        <v>#VALUE!</v>
      </c>
      <c r="R24" s="25" t="e">
        <f t="shared" si="39"/>
        <v>#VALUE!</v>
      </c>
      <c r="S24" s="25" t="e">
        <f t="shared" si="39"/>
        <v>#VALUE!</v>
      </c>
      <c r="T24" s="25" t="e">
        <f t="shared" si="39"/>
        <v>#VALUE!</v>
      </c>
      <c r="U24" s="25" t="e">
        <f t="shared" si="39"/>
        <v>#VALUE!</v>
      </c>
      <c r="V24" s="25" t="e">
        <f t="shared" si="39"/>
        <v>#VALUE!</v>
      </c>
      <c r="W24" s="26" t="e">
        <f t="shared" si="39"/>
        <v>#VALUE!</v>
      </c>
      <c r="X24" s="26" t="e">
        <f t="shared" si="39"/>
        <v>#VALUE!</v>
      </c>
      <c r="Y24" s="26" t="e">
        <f t="shared" si="39"/>
        <v>#VALUE!</v>
      </c>
      <c r="Z24" s="26" t="e">
        <f t="shared" si="39"/>
        <v>#VALUE!</v>
      </c>
      <c r="AA24" s="26" t="e">
        <f t="shared" si="39"/>
        <v>#VALUE!</v>
      </c>
      <c r="AB24" s="26" t="e">
        <f t="shared" si="39"/>
        <v>#VALUE!</v>
      </c>
      <c r="AC24" s="26" t="e">
        <f t="shared" si="39"/>
        <v>#VALUE!</v>
      </c>
      <c r="AD24" s="26" t="e">
        <f t="shared" si="39"/>
        <v>#VALUE!</v>
      </c>
      <c r="AE24" s="26" t="e">
        <f t="shared" si="39"/>
        <v>#VALUE!</v>
      </c>
      <c r="AF24" s="26" t="e">
        <f t="shared" si="39"/>
        <v>#VALUE!</v>
      </c>
      <c r="AG24" s="26" t="e">
        <f t="shared" si="39"/>
        <v>#VALUE!</v>
      </c>
      <c r="AH24" s="26" t="e">
        <f t="shared" si="39"/>
        <v>#VALUE!</v>
      </c>
      <c r="AI24" s="26" t="e">
        <f t="shared" si="39"/>
        <v>#VALUE!</v>
      </c>
      <c r="AJ24" s="26" t="e">
        <f t="shared" si="39"/>
        <v>#VALUE!</v>
      </c>
      <c r="AK24" s="26" t="e">
        <f t="shared" si="39"/>
        <v>#VALUE!</v>
      </c>
      <c r="AL24" s="26" t="e">
        <f t="shared" si="39"/>
        <v>#VALUE!</v>
      </c>
      <c r="AM24" s="26" t="e">
        <f t="shared" si="39"/>
        <v>#VALUE!</v>
      </c>
      <c r="AN24" s="26" t="e">
        <f t="shared" si="39"/>
        <v>#VALUE!</v>
      </c>
      <c r="AO24" s="26" t="e">
        <f t="shared" si="39"/>
        <v>#VALUE!</v>
      </c>
      <c r="AP24" s="26" t="e">
        <f t="shared" si="39"/>
        <v>#VALUE!</v>
      </c>
      <c r="AQ24" s="26" t="e">
        <f t="shared" si="39"/>
        <v>#VALUE!</v>
      </c>
      <c r="AR24" s="26" t="e">
        <f t="shared" si="39"/>
        <v>#VALUE!</v>
      </c>
      <c r="AS24" s="26" t="e">
        <f t="shared" si="39"/>
        <v>#VALUE!</v>
      </c>
      <c r="AT24" s="26" t="e">
        <f t="shared" ref="AT24" si="40">SUM(AT19:AT23)=1</f>
        <v>#VALUE!</v>
      </c>
    </row>
    <row r="25">
      <c r="L25" s="1" t="s">
        <v>114</v>
      </c>
      <c r="M25" s="71" t="e">
        <f t="shared" ref="M25:AS25" si="41">SUM(M20:M21)</f>
        <v>#VALUE!</v>
      </c>
      <c r="N25" s="71" t="e">
        <f t="shared" si="41"/>
        <v>#VALUE!</v>
      </c>
      <c r="O25" s="71" t="e">
        <f t="shared" si="41"/>
        <v>#VALUE!</v>
      </c>
      <c r="P25" s="71" t="e">
        <f t="shared" si="41"/>
        <v>#VALUE!</v>
      </c>
      <c r="Q25" s="71" t="e">
        <f t="shared" si="41"/>
        <v>#VALUE!</v>
      </c>
      <c r="R25" s="71" t="e">
        <f t="shared" si="41"/>
        <v>#VALUE!</v>
      </c>
      <c r="S25" s="71" t="e">
        <f t="shared" si="41"/>
        <v>#VALUE!</v>
      </c>
      <c r="T25" s="71" t="e">
        <f t="shared" si="41"/>
        <v>#VALUE!</v>
      </c>
      <c r="U25" s="71" t="e">
        <f t="shared" si="41"/>
        <v>#VALUE!</v>
      </c>
      <c r="V25" s="71" t="e">
        <f t="shared" si="41"/>
        <v>#VALUE!</v>
      </c>
      <c r="W25" s="16" t="e">
        <f t="shared" si="41"/>
        <v>#VALUE!</v>
      </c>
      <c r="X25" s="16" t="e">
        <f t="shared" si="41"/>
        <v>#VALUE!</v>
      </c>
      <c r="Y25" s="16" t="e">
        <f t="shared" si="41"/>
        <v>#VALUE!</v>
      </c>
      <c r="Z25" s="16" t="e">
        <f t="shared" si="41"/>
        <v>#VALUE!</v>
      </c>
      <c r="AA25" s="16" t="e">
        <f t="shared" si="41"/>
        <v>#VALUE!</v>
      </c>
      <c r="AB25" s="16" t="e">
        <f t="shared" si="41"/>
        <v>#VALUE!</v>
      </c>
      <c r="AC25" s="16" t="e">
        <f t="shared" si="41"/>
        <v>#VALUE!</v>
      </c>
      <c r="AD25" s="16" t="e">
        <f t="shared" si="41"/>
        <v>#VALUE!</v>
      </c>
      <c r="AE25" s="16" t="e">
        <f t="shared" si="41"/>
        <v>#VALUE!</v>
      </c>
      <c r="AF25" s="16" t="e">
        <f t="shared" si="41"/>
        <v>#VALUE!</v>
      </c>
      <c r="AG25" s="16" t="e">
        <f t="shared" si="41"/>
        <v>#VALUE!</v>
      </c>
      <c r="AH25" s="16" t="e">
        <f t="shared" si="41"/>
        <v>#VALUE!</v>
      </c>
      <c r="AI25" s="16" t="e">
        <f t="shared" si="41"/>
        <v>#VALUE!</v>
      </c>
      <c r="AJ25" s="16" t="e">
        <f t="shared" si="41"/>
        <v>#VALUE!</v>
      </c>
      <c r="AK25" s="16" t="e">
        <f t="shared" si="41"/>
        <v>#VALUE!</v>
      </c>
      <c r="AL25" s="16" t="e">
        <f t="shared" si="41"/>
        <v>#VALUE!</v>
      </c>
      <c r="AM25" s="16" t="e">
        <f t="shared" si="41"/>
        <v>#VALUE!</v>
      </c>
      <c r="AN25" s="16" t="e">
        <f t="shared" si="41"/>
        <v>#VALUE!</v>
      </c>
      <c r="AO25" s="16" t="e">
        <f t="shared" si="41"/>
        <v>#VALUE!</v>
      </c>
      <c r="AP25" s="16" t="e">
        <f t="shared" si="41"/>
        <v>#VALUE!</v>
      </c>
      <c r="AQ25" s="16" t="e">
        <f t="shared" si="41"/>
        <v>#VALUE!</v>
      </c>
      <c r="AR25" s="41" t="e">
        <f t="shared" si="41"/>
        <v>#VALUE!</v>
      </c>
      <c r="AS25" s="41" t="e">
        <f t="shared" si="41"/>
        <v>#VALUE!</v>
      </c>
      <c r="AT25" s="16" t="e">
        <f t="shared" ref="AT25" si="42">SUM(AT20:AT21)</f>
        <v>#VALUE!</v>
      </c>
    </row>
    <row r="29">
      <c r="V29" s="38"/>
    </row>
    <row r="30">
      <c r="V30" s="34"/>
    </row>
    <row r="31">
      <c r="V31" s="34"/>
    </row>
    <row r="32">
      <c r="V32" s="34"/>
    </row>
    <row r="33">
      <c r="V33" s="34"/>
    </row>
    <row r="34">
      <c r="V34" s="34"/>
    </row>
    <row r="35">
      <c r="V35" s="34"/>
    </row>
    <row r="36">
      <c r="V36" s="34"/>
    </row>
    <row r="37">
      <c r="V37" s="34"/>
    </row>
    <row r="38">
      <c r="N38" s="93"/>
      <c r="O38" s="93"/>
    </row>
  </sheetData>
  <pageMargins left="0.7" right="0.7" top="0.75" bottom="0.75" header="0.3" footer="0.3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2" ySplit="1" topLeftCell="L11" activePane="bottomRight" state="frozen"/>
      <selection pane="topRight" activeCell="C1" sqref="C1"/>
      <selection pane="bottomLeft" activeCell="A2" sqref="A2"/>
      <selection pane="bottomRight" activeCell="Z28" sqref="Z28"/>
    </sheetView>
  </sheetViews>
  <sheetFormatPr defaultRowHeight="15.0" baseColWidth="10"/>
  <cols>
    <col min="14" max="14" width="17.85546875" hidden="0" customWidth="1"/>
    <col min="15" max="15" width="9.85546875" hidden="1" customWidth="1"/>
    <col min="16" max="16" width="9.140625" hidden="0" customWidth="1"/>
    <col min="17" max="17" width="9.140625" hidden="0" customWidth="1"/>
    <col min="18" max="18" width="9.140625" hidden="0" customWidth="1"/>
    <col min="19" max="19" width="9.140625" hidden="0" customWidth="1"/>
    <col min="20" max="20" width="9.140625" hidden="0" customWidth="1"/>
    <col min="21" max="21" width="9.140625" hidden="0" customWidth="1"/>
    <col min="22" max="22" width="9.140625" hidden="0" customWidth="1"/>
    <col min="23" max="23" width="9.140625" hidden="0" customWidth="1"/>
    <col min="24" max="24" width="9.140625" hidden="0" customWidth="1"/>
    <col min="25" max="25" width="9.140625" hidden="0" customWidth="1"/>
    <col min="26" max="26" width="9.140625" hidden="0" customWidth="1"/>
    <col min="27" max="27" width="9.140625" hidden="0" customWidth="1"/>
    <col min="28" max="28" width="9.140625" hidden="0" customWidth="1"/>
    <col min="29" max="29" width="9.5703125" hidden="0" customWidth="1"/>
    <col min="30" max="30" width="9.5703125" hidden="0" customWidth="1"/>
    <col min="31" max="31" width="9.140625" hidden="0" customWidth="1"/>
    <col min="32" max="32" width="9.140625" hidden="0" customWidth="1"/>
    <col min="33" max="33" width="9.5703125" hidden="0" customWidth="1"/>
    <col min="34" max="34" width="9.140625" hidden="0" customWidth="1"/>
    <col min="35" max="35" width="9.5703125" hidden="0" customWidth="1"/>
    <col min="36" max="36" width="9.5703125" hidden="0" customWidth="1"/>
    <col min="37" max="37" width="9.5703125" hidden="0" customWidth="1"/>
    <col min="38" max="38" width="9.5703125" hidden="0" customWidth="1"/>
    <col min="39" max="39" width="9.5703125" hidden="0" customWidth="1"/>
    <col min="40" max="40" width="9.140625" hidden="0" customWidth="1"/>
    <col min="41" max="41" width="9.5703125" hidden="0" customWidth="1"/>
    <col min="42" max="42" width="9.5703125" hidden="0" customWidth="1"/>
    <col min="43" max="43" width="9.5703125" hidden="0" customWidth="1"/>
    <col min="44" max="44" width="9.5703125" hidden="0" customWidth="1"/>
    <col min="45" max="45" width="9.5703125" hidden="0" customWidth="1"/>
    <col min="46" max="46" width="9.5703125" hidden="0" customWidth="1"/>
    <col min="47" max="47" width="9.140625" hidden="0" customWidth="1"/>
    <col min="48" max="48" width="9.140625" hidden="0" customWidth="1"/>
  </cols>
  <sheetData>
    <row r="1">
      <c r="A1" t="str">
        <f>M1</f>
      </c>
      <c r="B1" s="1" t="str">
        <f>N1</f>
      </c>
      <c r="M1" s="1" t="s">
        <v>757</v>
      </c>
      <c r="N1" s="1" t="s">
        <v>845</v>
      </c>
      <c r="O1" s="1" t="s">
        <v>758</v>
      </c>
      <c r="P1" s="1" t="s">
        <v>759</v>
      </c>
      <c r="Q1" s="1" t="s">
        <v>760</v>
      </c>
      <c r="R1" s="1" t="s">
        <v>761</v>
      </c>
      <c r="S1" s="1" t="s">
        <v>762</v>
      </c>
      <c r="T1" s="1" t="s">
        <v>763</v>
      </c>
      <c r="U1" s="1" t="s">
        <v>764</v>
      </c>
      <c r="V1" s="1" t="s">
        <v>765</v>
      </c>
      <c r="W1" s="1" t="s">
        <v>766</v>
      </c>
      <c r="X1" s="1" t="s">
        <v>767</v>
      </c>
      <c r="Y1" s="1" t="s">
        <v>768</v>
      </c>
      <c r="Z1" s="1" t="s">
        <v>769</v>
      </c>
      <c r="AA1" s="1" t="s">
        <v>770</v>
      </c>
      <c r="AB1" s="1" t="s">
        <v>771</v>
      </c>
      <c r="AC1" s="1" t="s">
        <v>772</v>
      </c>
      <c r="AD1" s="1" t="s">
        <v>773</v>
      </c>
      <c r="AE1" s="1" t="s">
        <v>774</v>
      </c>
      <c r="AF1" s="1" t="s">
        <v>775</v>
      </c>
      <c r="AG1" s="1" t="s">
        <v>776</v>
      </c>
      <c r="AH1" s="1" t="s">
        <v>777</v>
      </c>
      <c r="AI1" s="1" t="s">
        <v>778</v>
      </c>
      <c r="AJ1" s="1" t="s">
        <v>779</v>
      </c>
      <c r="AK1" s="1" t="s">
        <v>780</v>
      </c>
      <c r="AL1" s="1" t="s">
        <v>781</v>
      </c>
      <c r="AM1" s="1" t="s">
        <v>782</v>
      </c>
      <c r="AN1" s="1" t="s">
        <v>737</v>
      </c>
      <c r="AO1" s="1" t="s">
        <v>738</v>
      </c>
      <c r="AP1" s="1" t="s">
        <v>739</v>
      </c>
      <c r="AQ1" s="1" t="s">
        <v>740</v>
      </c>
      <c r="AR1" s="1" t="s">
        <v>741</v>
      </c>
      <c r="AS1" s="1" t="s">
        <v>742</v>
      </c>
      <c r="AT1" s="1" t="s">
        <v>743</v>
      </c>
      <c r="AU1" s="1" t="s">
        <v>744</v>
      </c>
      <c r="AV1" t="s">
        <v>745</v>
      </c>
      <c r="AW1" t="s">
        <v>786</v>
      </c>
      <c r="AX1" t="s">
        <v>818</v>
      </c>
    </row>
    <row r="2">
      <c r="A2" t="str">
        <f>M2</f>
      </c>
      <c r="B2" t="str">
        <f>N2</f>
      </c>
      <c r="M2" s="1" t="s">
        <v>783</v>
      </c>
      <c r="N2" s="1" t="s">
        <v>814</v>
      </c>
      <c r="O2" s="138" t="n">
        <v>1009532000</v>
      </c>
      <c r="P2" s="138" t="n">
        <v>2509530963</v>
      </c>
      <c r="Q2" s="138" t="n">
        <v>1989253008</v>
      </c>
      <c r="R2" s="138" t="n">
        <v>1633619184</v>
      </c>
      <c r="S2" s="138" t="n">
        <v>1150419801</v>
      </c>
      <c r="T2" s="138" t="n">
        <v>1216542123</v>
      </c>
      <c r="U2" s="138" t="n">
        <v>1191928415</v>
      </c>
      <c r="V2" s="138" t="n">
        <v>1402442011</v>
      </c>
      <c r="W2" s="138" t="n">
        <v>2128158767</v>
      </c>
      <c r="X2" s="138" t="n">
        <v>2677680651.43</v>
      </c>
      <c r="Y2" s="138" t="n">
        <v>4128062606.6992</v>
      </c>
      <c r="Z2" s="138" t="n">
        <v>4005947027.0862</v>
      </c>
      <c r="AA2" s="138" t="n">
        <v>4198269083.6865</v>
      </c>
      <c r="AB2" s="138" t="n">
        <v>9115673684.1495</v>
      </c>
      <c r="AC2" s="138" t="n">
        <v>7112095493.9887</v>
      </c>
      <c r="AD2" s="138" t="n">
        <v>13188745696.0968</v>
      </c>
      <c r="AE2" s="138" t="n">
        <v>14717059661.5622</v>
      </c>
      <c r="AF2" s="138" t="n">
        <v>14854827880.0371</v>
      </c>
      <c r="AG2" s="138" t="n">
        <v>20725774026.5976</v>
      </c>
      <c r="AH2" s="138" t="n">
        <v>14844020164.8409</v>
      </c>
      <c r="AI2" s="138" t="n">
        <v>15082486324.3429</v>
      </c>
      <c r="AJ2" s="138" t="n">
        <v>14403370989.6416</v>
      </c>
      <c r="AK2" s="138" t="n">
        <v>11053295007.0504</v>
      </c>
      <c r="AL2" s="138" t="n">
        <v>7689965480.606</v>
      </c>
      <c r="AM2" s="138" t="n">
        <v>7852754325.4697</v>
      </c>
      <c r="AN2" s="138" t="n">
        <v>7848908783.1449</v>
      </c>
      <c r="AO2" s="138" t="n">
        <v>7599610651.134</v>
      </c>
      <c r="AP2" s="138" t="n">
        <v>7598827781.5994</v>
      </c>
      <c r="AQ2" s="138" t="n">
        <v>9957790308.1475</v>
      </c>
      <c r="AR2" s="138" t="n">
        <v>13043734748.9893</v>
      </c>
      <c r="AS2" s="138" t="n">
        <v>12775337001.4532</v>
      </c>
      <c r="AT2" s="138" t="n">
        <v>14629586234.2182</v>
      </c>
      <c r="AU2" s="138" t="n">
        <v>18837815006.5491</v>
      </c>
      <c r="AV2" s="138" t="n">
        <v>14875638663.3094</v>
      </c>
      <c r="AW2" s="138" t="n">
        <v>15438345430.0918</v>
      </c>
      <c r="AX2" s="138" t="n">
        <v>5268007253.29</v>
      </c>
      <c r="AY2" s="138"/>
    </row>
    <row r="3">
      <c r="A3" t="str">
        <f>M3</f>
      </c>
      <c r="B3" t="str">
        <f>N3</f>
      </c>
      <c r="M3" s="1" t="s">
        <v>783</v>
      </c>
      <c r="N3" s="1" t="s">
        <v>846</v>
      </c>
      <c r="O3" s="138" t="n">
        <v>16761530083</v>
      </c>
      <c r="P3" s="138" t="n">
        <v>30428356735</v>
      </c>
      <c r="Q3" s="138" t="n">
        <v>25626517084</v>
      </c>
      <c r="R3" s="138" t="n">
        <v>22759073250</v>
      </c>
      <c r="S3" s="138" t="n">
        <v>19631850730</v>
      </c>
      <c r="T3" s="138" t="n">
        <v>17837551372</v>
      </c>
      <c r="U3" s="138" t="n">
        <v>21121418974</v>
      </c>
      <c r="V3" s="138" t="n">
        <v>22670123985</v>
      </c>
      <c r="W3" s="138" t="n">
        <v>22411746111</v>
      </c>
      <c r="X3" s="138" t="n">
        <v>23873088948.67</v>
      </c>
      <c r="Y3" s="138" t="n">
        <v>23522486457.8142</v>
      </c>
      <c r="Z3" s="138" t="n">
        <v>25646148926.9764</v>
      </c>
      <c r="AA3" s="138" t="n">
        <v>32332707394.6833</v>
      </c>
      <c r="AB3" s="138" t="n">
        <v>35805068955.7546</v>
      </c>
      <c r="AC3" s="138" t="n">
        <v>40548682332.81</v>
      </c>
      <c r="AD3" s="138" t="n">
        <v>51040986398.6238</v>
      </c>
      <c r="AE3" s="138" t="n">
        <v>54142999457.2783</v>
      </c>
      <c r="AF3" s="138" t="n">
        <v>60262763349.0727</v>
      </c>
      <c r="AG3" s="138" t="n">
        <v>67957842025.2758</v>
      </c>
      <c r="AH3" s="138" t="n">
        <v>65137107662.9833</v>
      </c>
      <c r="AI3" s="138" t="n">
        <v>55771957576.4096</v>
      </c>
      <c r="AJ3" s="138" t="n">
        <v>57940169377.6952</v>
      </c>
      <c r="AK3" s="138" t="n">
        <v>60583779016.736</v>
      </c>
      <c r="AL3" s="138" t="n">
        <v>49367542247.0849</v>
      </c>
      <c r="AM3" s="138" t="n">
        <v>48029360585.6255</v>
      </c>
      <c r="AN3" s="138" t="n">
        <v>43750454476.1569</v>
      </c>
      <c r="AO3" s="138" t="n">
        <v>47501492264.6587</v>
      </c>
      <c r="AP3" s="138" t="n">
        <v>51433589493.1203</v>
      </c>
      <c r="AQ3" s="138" t="n">
        <v>59842019982.7085</v>
      </c>
      <c r="AR3" s="138" t="n">
        <v>58577333962.0692</v>
      </c>
      <c r="AS3" s="138" t="n">
        <v>52572691909.9884</v>
      </c>
      <c r="AT3" s="138" t="n">
        <v>52684128998.9063</v>
      </c>
      <c r="AU3" s="138" t="n">
        <v>78523315749.728</v>
      </c>
      <c r="AV3" s="138" t="n">
        <v>71035035985.9009</v>
      </c>
      <c r="AW3" s="138" t="n">
        <v>69845735880.3032</v>
      </c>
      <c r="AX3" s="138" t="n">
        <v>29010494050.79</v>
      </c>
      <c r="AY3" s="138"/>
    </row>
    <row r="4">
      <c r="A4" t="str">
        <f>M4</f>
      </c>
      <c r="B4" t="str">
        <f>N4</f>
      </c>
      <c r="M4" s="1" t="s">
        <v>783</v>
      </c>
      <c r="N4" s="1" t="s">
        <v>817</v>
      </c>
      <c r="O4" s="138" t="n">
        <v>26987815032</v>
      </c>
      <c r="P4" s="138" t="n">
        <v>39515213482</v>
      </c>
      <c r="Q4" s="138" t="n">
        <v>31095445785</v>
      </c>
      <c r="R4" s="138" t="n">
        <v>35350645851</v>
      </c>
      <c r="S4" s="138" t="n">
        <v>30235982865</v>
      </c>
      <c r="T4" s="138" t="n">
        <v>30513563462</v>
      </c>
      <c r="U4" s="138" t="n">
        <v>30161389628.51</v>
      </c>
      <c r="V4" s="138" t="n">
        <v>36703906207.2</v>
      </c>
      <c r="W4" s="138" t="n">
        <v>36208215607</v>
      </c>
      <c r="X4" s="138" t="n">
        <v>39054855097.01</v>
      </c>
      <c r="Y4" s="138" t="n">
        <v>31079163259</v>
      </c>
      <c r="Z4" s="138" t="n">
        <v>34577711149.2002</v>
      </c>
      <c r="AA4" s="138" t="n">
        <v>38020050765.7823</v>
      </c>
      <c r="AB4" s="138" t="n">
        <v>48290049168.0226</v>
      </c>
      <c r="AC4" s="138" t="n">
        <v>54389410148.2793</v>
      </c>
      <c r="AD4" s="138" t="n">
        <v>57559212609.4856</v>
      </c>
      <c r="AE4" s="138" t="n">
        <v>66536042638.8033</v>
      </c>
      <c r="AF4" s="138" t="n">
        <v>83050787236.1523</v>
      </c>
      <c r="AG4" s="138" t="n">
        <v>100687344304.557</v>
      </c>
      <c r="AH4" s="138" t="n">
        <v>93195960247.976</v>
      </c>
      <c r="AI4" s="138" t="n">
        <v>90176166791.7124</v>
      </c>
      <c r="AJ4" s="138" t="n">
        <v>100260181806.029</v>
      </c>
      <c r="AK4" s="138" t="n">
        <v>99594163097.1145</v>
      </c>
      <c r="AL4" s="138" t="n">
        <v>91091933011.3811</v>
      </c>
      <c r="AM4" s="138" t="n">
        <v>73111329177.3043</v>
      </c>
      <c r="AN4" s="138" t="n">
        <v>78224988149.2867</v>
      </c>
      <c r="AO4" s="138" t="n">
        <v>92859612729.7082</v>
      </c>
      <c r="AP4" s="138" t="n">
        <v>104640806871.988</v>
      </c>
      <c r="AQ4" s="138" t="n">
        <v>113438411875.842</v>
      </c>
      <c r="AR4" s="138" t="n">
        <v>120712246981.435</v>
      </c>
      <c r="AS4" s="138" t="n">
        <v>152558056793.43</v>
      </c>
      <c r="AT4" s="138" t="n">
        <v>126283209757.135</v>
      </c>
      <c r="AU4" s="138" t="n">
        <v>111905757995.015</v>
      </c>
      <c r="AV4" s="138" t="n">
        <v>140466030252.335</v>
      </c>
      <c r="AW4" s="138" t="n">
        <v>119623805358.53</v>
      </c>
      <c r="AX4" s="138" t="n">
        <v>64714555284.63</v>
      </c>
      <c r="AY4" s="138"/>
    </row>
    <row r="5">
      <c r="A5" t="str">
        <f>M5</f>
      </c>
      <c r="B5" t="str">
        <f>N5</f>
      </c>
      <c r="M5" s="1" t="s">
        <v>783</v>
      </c>
      <c r="N5" s="1" t="s">
        <v>754</v>
      </c>
      <c r="O5" s="138" t="n">
        <v>24553165000</v>
      </c>
      <c r="P5" s="138" t="n">
        <v>1387947498</v>
      </c>
      <c r="Q5" s="138" t="n">
        <v>2066535211</v>
      </c>
      <c r="R5" s="138" t="n">
        <v>1082792249</v>
      </c>
      <c r="S5" s="138" t="n">
        <v>794044689</v>
      </c>
      <c r="T5" s="138" t="n">
        <v>555628810</v>
      </c>
      <c r="U5" s="138" t="n">
        <v>613107550</v>
      </c>
      <c r="V5" s="138" t="n">
        <v>1806869481</v>
      </c>
      <c r="W5" s="138" t="n">
        <v>2623042102</v>
      </c>
      <c r="X5" s="138" t="n">
        <v>3047539257</v>
      </c>
      <c r="Y5" s="138" t="n">
        <v>864193937</v>
      </c>
      <c r="Z5" s="138" t="n">
        <v>802132454.49</v>
      </c>
      <c r="AA5" s="138" t="n">
        <v>2317992460.98</v>
      </c>
      <c r="AB5" s="138" t="n">
        <v>1659735720.7695</v>
      </c>
      <c r="AC5" s="138" t="n">
        <v>1806111540.449</v>
      </c>
      <c r="AD5" s="138" t="n">
        <v>1555362775.8041</v>
      </c>
      <c r="AE5" s="138" t="n">
        <v>850687557.1362</v>
      </c>
      <c r="AF5" s="138" t="n">
        <v>328216031.8223</v>
      </c>
      <c r="AG5" s="138" t="n">
        <v>635990975.2434</v>
      </c>
      <c r="AH5" s="138" t="n">
        <v>480284482.2878</v>
      </c>
      <c r="AI5" s="138" t="n">
        <v>1266440475.6262</v>
      </c>
      <c r="AJ5" s="138" t="n">
        <v>499267567.5662</v>
      </c>
      <c r="AK5" s="138" t="n">
        <v>441873729.9869</v>
      </c>
      <c r="AL5" s="138" t="n">
        <v>249202684.0853</v>
      </c>
      <c r="AM5" s="138" t="n">
        <v>283992435.9253</v>
      </c>
      <c r="AN5" s="138" t="n">
        <v>199866154.7692</v>
      </c>
      <c r="AO5" s="138" t="n">
        <v>281400371.0298</v>
      </c>
      <c r="AP5" s="138" t="n">
        <v>317701581.1595</v>
      </c>
      <c r="AQ5" s="138" t="n">
        <v>446355315.7546</v>
      </c>
      <c r="AR5" s="138" t="n">
        <v>356844838.6787</v>
      </c>
      <c r="AS5" s="138" t="n">
        <v>349189625.7777</v>
      </c>
      <c r="AT5" s="138" t="n">
        <v>303328987.5156</v>
      </c>
      <c r="AU5" s="138" t="n">
        <v>358083493.2008</v>
      </c>
      <c r="AV5" s="138" t="n">
        <v>475401013.4331</v>
      </c>
      <c r="AW5" s="138" t="n">
        <v>229314660.62</v>
      </c>
      <c r="AX5" s="138" t="n">
        <v>35082269.97</v>
      </c>
      <c r="AY5" s="138"/>
    </row>
    <row r="6">
      <c r="A6" t="str">
        <f>M6</f>
      </c>
      <c r="B6" t="str">
        <f>N6</f>
      </c>
      <c r="M6" s="1" t="s">
        <v>784</v>
      </c>
      <c r="N6" s="1" t="s">
        <v>814</v>
      </c>
      <c r="O6" s="138" t="n">
        <v>946289000</v>
      </c>
      <c r="P6" s="138" t="n">
        <v>1192426851</v>
      </c>
      <c r="Q6" s="138" t="n">
        <v>1179545361</v>
      </c>
      <c r="R6" s="138" t="n">
        <v>1214491299</v>
      </c>
      <c r="S6" s="138" t="n">
        <v>970162321</v>
      </c>
      <c r="T6" s="138" t="n">
        <v>1164470352</v>
      </c>
      <c r="U6" s="138" t="n">
        <v>1441700423</v>
      </c>
      <c r="V6" s="138" t="n">
        <v>1815835157</v>
      </c>
      <c r="W6" s="138" t="n">
        <v>2002199198</v>
      </c>
      <c r="X6" s="138" t="n">
        <v>2461766582.4</v>
      </c>
      <c r="Y6" s="138" t="n">
        <v>2675911548.663</v>
      </c>
      <c r="Z6" s="138" t="n">
        <v>2741441509.8295</v>
      </c>
      <c r="AA6" s="138" t="n">
        <v>3108083133.84</v>
      </c>
      <c r="AB6" s="138" t="n">
        <v>3626506170.1216</v>
      </c>
      <c r="AC6" s="138" t="n">
        <v>3727945351.2358</v>
      </c>
      <c r="AD6" s="138" t="n">
        <v>3148821914.3663</v>
      </c>
      <c r="AE6" s="138" t="n">
        <v>3455792438.2018</v>
      </c>
      <c r="AF6" s="138" t="n">
        <v>4449745743.3962</v>
      </c>
      <c r="AG6" s="138" t="n">
        <v>4536898587.1798</v>
      </c>
      <c r="AH6" s="138" t="n">
        <v>5029662589.7157</v>
      </c>
      <c r="AI6" s="138" t="n">
        <v>5557315221.6189</v>
      </c>
      <c r="AJ6" s="138" t="n">
        <v>5116030704.923</v>
      </c>
      <c r="AK6" s="138" t="n">
        <v>5098531099.4994</v>
      </c>
      <c r="AL6" s="138" t="n">
        <v>4255954232.0679</v>
      </c>
      <c r="AM6" s="138" t="n">
        <v>4255861594.6336</v>
      </c>
      <c r="AN6" s="138" t="n">
        <v>3981235355.3358</v>
      </c>
      <c r="AO6" s="138" t="n">
        <v>4463563467.4754</v>
      </c>
      <c r="AP6" s="138" t="n">
        <v>4652955483.503</v>
      </c>
      <c r="AQ6" s="138" t="n">
        <v>5798778049.9609</v>
      </c>
      <c r="AR6" s="138" t="n">
        <v>6782076525.5093</v>
      </c>
      <c r="AS6" s="138" t="n">
        <v>6331809285.471</v>
      </c>
      <c r="AT6" s="138" t="n">
        <v>6125196219.5233</v>
      </c>
      <c r="AU6" s="138" t="n">
        <v>6043823645.7807</v>
      </c>
      <c r="AV6" s="138" t="n">
        <v>7482984610.226</v>
      </c>
      <c r="AW6" s="138" t="n">
        <v>7910971509.54</v>
      </c>
      <c r="AX6" s="138" t="n">
        <v>2961156584.77</v>
      </c>
      <c r="AY6" s="138"/>
    </row>
    <row r="7">
      <c r="A7" t="str">
        <f>M7</f>
      </c>
      <c r="B7" t="str">
        <f>N7</f>
      </c>
      <c r="M7" s="1" t="s">
        <v>784</v>
      </c>
      <c r="N7" s="1" t="s">
        <v>846</v>
      </c>
      <c r="O7" s="138" t="n">
        <v>9162062764</v>
      </c>
      <c r="P7" s="138" t="n">
        <v>9158633762</v>
      </c>
      <c r="Q7" s="138" t="n">
        <v>10996628898</v>
      </c>
      <c r="R7" s="138" t="n">
        <v>11328758256</v>
      </c>
      <c r="S7" s="138" t="n">
        <v>10301769266</v>
      </c>
      <c r="T7" s="138" t="n">
        <v>10926800931</v>
      </c>
      <c r="U7" s="138" t="n">
        <v>10510961696</v>
      </c>
      <c r="V7" s="138" t="n">
        <v>13682695894</v>
      </c>
      <c r="W7" s="138" t="n">
        <v>12426776216</v>
      </c>
      <c r="X7" s="138" t="n">
        <v>13846901685</v>
      </c>
      <c r="Y7" s="138" t="n">
        <v>10804445626.54</v>
      </c>
      <c r="Z7" s="138" t="n">
        <v>9822124882.4702</v>
      </c>
      <c r="AA7" s="138" t="n">
        <v>10740862363.3795</v>
      </c>
      <c r="AB7" s="138" t="n">
        <v>13425416314.6297</v>
      </c>
      <c r="AC7" s="138" t="n">
        <v>14358505299.9353</v>
      </c>
      <c r="AD7" s="138" t="n">
        <v>17275667810.5072</v>
      </c>
      <c r="AE7" s="138" t="n">
        <v>18214603827.0771</v>
      </c>
      <c r="AF7" s="138" t="n">
        <v>19678369508.182</v>
      </c>
      <c r="AG7" s="138" t="n">
        <v>19152734381.0801</v>
      </c>
      <c r="AH7" s="138" t="n">
        <v>20297325462.8403</v>
      </c>
      <c r="AI7" s="138" t="n">
        <v>19414928632.7407</v>
      </c>
      <c r="AJ7" s="138" t="n">
        <v>18111121525.7229</v>
      </c>
      <c r="AK7" s="138" t="n">
        <v>16055541804.0674</v>
      </c>
      <c r="AL7" s="138" t="n">
        <v>14289126354.9959</v>
      </c>
      <c r="AM7" s="138" t="n">
        <v>12446079372.3416</v>
      </c>
      <c r="AN7" s="138" t="n">
        <v>11026029909.5049</v>
      </c>
      <c r="AO7" s="138" t="n">
        <v>10564575547.9047</v>
      </c>
      <c r="AP7" s="138" t="n">
        <v>10462227380.0543</v>
      </c>
      <c r="AQ7" s="138" t="n">
        <v>10804446859.4725</v>
      </c>
      <c r="AR7" s="138" t="n">
        <v>12316830933.3673</v>
      </c>
      <c r="AS7" s="138" t="n">
        <v>12656333113.8496</v>
      </c>
      <c r="AT7" s="138" t="n">
        <v>12545368656.561</v>
      </c>
      <c r="AU7" s="138" t="n">
        <v>13252789061.7279</v>
      </c>
      <c r="AV7" s="138" t="n">
        <v>15501131352.3483</v>
      </c>
      <c r="AW7" s="138" t="n">
        <v>17246785331.41</v>
      </c>
      <c r="AX7" s="138" t="n">
        <v>7313497747.81</v>
      </c>
      <c r="AY7" s="138"/>
    </row>
    <row r="8">
      <c r="A8" t="str">
        <f>M8</f>
      </c>
      <c r="B8" t="str">
        <f>N8</f>
      </c>
      <c r="M8" s="1" t="s">
        <v>784</v>
      </c>
      <c r="N8" s="1" t="s">
        <v>817</v>
      </c>
      <c r="O8" s="138" t="n">
        <v>7499350000</v>
      </c>
      <c r="P8" s="138" t="n">
        <v>8397192886</v>
      </c>
      <c r="Q8" s="138" t="n">
        <v>8871112544</v>
      </c>
      <c r="R8" s="138" t="n">
        <v>10324046742</v>
      </c>
      <c r="S8" s="138" t="n">
        <v>12199810437</v>
      </c>
      <c r="T8" s="138" t="n">
        <v>10625284140</v>
      </c>
      <c r="U8" s="138" t="n">
        <v>9924518957</v>
      </c>
      <c r="V8" s="138" t="n">
        <v>11000879399</v>
      </c>
      <c r="W8" s="138" t="n">
        <v>10441343248</v>
      </c>
      <c r="X8" s="138" t="n">
        <v>9414307760.63</v>
      </c>
      <c r="Y8" s="138" t="n">
        <v>6579376372</v>
      </c>
      <c r="Z8" s="138" t="n">
        <v>9222027978.69</v>
      </c>
      <c r="AA8" s="138" t="n">
        <v>11985220760.4004</v>
      </c>
      <c r="AB8" s="138" t="n">
        <v>12441487714.82</v>
      </c>
      <c r="AC8" s="138" t="n">
        <v>12955924678.3713</v>
      </c>
      <c r="AD8" s="138" t="n">
        <v>15083052932.4134</v>
      </c>
      <c r="AE8" s="138" t="n">
        <v>17547834074.4635</v>
      </c>
      <c r="AF8" s="138" t="n">
        <v>18095299866.5422</v>
      </c>
      <c r="AG8" s="138" t="n">
        <v>17437029152.7226</v>
      </c>
      <c r="AH8" s="138" t="n">
        <v>18369934215.6862</v>
      </c>
      <c r="AI8" s="138" t="n">
        <v>16493974814.129</v>
      </c>
      <c r="AJ8" s="138" t="n">
        <v>15778434701.225</v>
      </c>
      <c r="AK8" s="138" t="n">
        <v>13779535921.066</v>
      </c>
      <c r="AL8" s="138" t="n">
        <v>9440953269.9598</v>
      </c>
      <c r="AM8" s="138" t="n">
        <v>9090220642.1364</v>
      </c>
      <c r="AN8" s="138" t="n">
        <v>8770709348.6721</v>
      </c>
      <c r="AO8" s="138" t="n">
        <v>9584728803.5444</v>
      </c>
      <c r="AP8" s="138" t="n">
        <v>10599751589.7202</v>
      </c>
      <c r="AQ8" s="138" t="n">
        <v>10485002655.8977</v>
      </c>
      <c r="AR8" s="138" t="n">
        <v>11806696491.8409</v>
      </c>
      <c r="AS8" s="138" t="n">
        <v>12533025098.0524</v>
      </c>
      <c r="AT8" s="138" t="n">
        <v>14043174391.9968</v>
      </c>
      <c r="AU8" s="138" t="n">
        <v>15734932640.3387</v>
      </c>
      <c r="AV8" s="138" t="n">
        <v>19694321602.0705</v>
      </c>
      <c r="AW8" s="138" t="n">
        <v>19099369853.3</v>
      </c>
      <c r="AX8" s="138" t="n">
        <v>7673709979.81</v>
      </c>
      <c r="AY8" s="138"/>
    </row>
    <row r="9">
      <c r="A9" t="str">
        <f>M9</f>
      </c>
      <c r="B9" t="str">
        <f>N9</f>
      </c>
      <c r="M9" s="1" t="s">
        <v>784</v>
      </c>
      <c r="N9" s="1" t="s">
        <v>754</v>
      </c>
      <c r="O9" s="138" t="n">
        <v>4219842000</v>
      </c>
      <c r="P9" s="138" t="n">
        <v>2677636000</v>
      </c>
      <c r="Q9" s="138" t="n">
        <v>1654956641</v>
      </c>
      <c r="R9" s="138" t="n">
        <v>690008931</v>
      </c>
      <c r="S9" s="138" t="n">
        <v>388430357</v>
      </c>
      <c r="T9" s="138" t="n">
        <v>748143139</v>
      </c>
      <c r="U9" s="138" t="n">
        <v>32590846</v>
      </c>
      <c r="V9" s="138" t="n">
        <v>51390122</v>
      </c>
      <c r="W9" s="138" t="n">
        <v>37403465</v>
      </c>
      <c r="X9" s="138" t="n">
        <v>22153346</v>
      </c>
      <c r="Y9" s="138" t="n">
        <v>18566142</v>
      </c>
      <c r="Z9" s="138" t="n">
        <v>13989351.4</v>
      </c>
      <c r="AA9" s="138" t="n">
        <v>89896823</v>
      </c>
      <c r="AB9" s="138" t="n">
        <v>110113412</v>
      </c>
      <c r="AC9" s="138" t="n">
        <v>238159513.5625</v>
      </c>
      <c r="AD9" s="138" t="n">
        <v>272042558.1688</v>
      </c>
      <c r="AE9" s="138" t="n">
        <v>110559218.5317</v>
      </c>
      <c r="AF9" s="138" t="n">
        <v>31797222.1747</v>
      </c>
      <c r="AG9" s="138" t="n">
        <v>26563869.453</v>
      </c>
      <c r="AH9" s="138" t="n">
        <v>68859404.8135</v>
      </c>
      <c r="AI9" s="138" t="n">
        <v>1401969.3217</v>
      </c>
      <c r="AJ9" s="138" t="n">
        <v>28552001.9534</v>
      </c>
      <c r="AK9" s="138" t="n">
        <v>35471227.5586</v>
      </c>
      <c r="AL9" s="138" t="n">
        <v>35227144.35</v>
      </c>
      <c r="AM9" s="138" t="n">
        <v>53853587.6807</v>
      </c>
      <c r="AN9" s="138" t="n">
        <v>52041804.7275</v>
      </c>
      <c r="AO9" s="138" t="n">
        <v>47929983.481</v>
      </c>
      <c r="AP9" s="138" t="n">
        <v>43909693.5638</v>
      </c>
      <c r="AQ9" s="138" t="n">
        <v>47103169.9935</v>
      </c>
      <c r="AR9" s="138" t="n">
        <v>38794142.7439</v>
      </c>
      <c r="AS9" s="138" t="n">
        <v>10951658.8207</v>
      </c>
      <c r="AT9" s="138" t="n">
        <v>24000727.407</v>
      </c>
      <c r="AU9" s="138" t="n">
        <v>122707793.7051</v>
      </c>
      <c r="AV9" s="138" t="n">
        <v>349738181.1455</v>
      </c>
      <c r="AW9" s="138" t="n">
        <v>326723633.05</v>
      </c>
      <c r="AX9" s="138" t="n">
        <v>192843840.41</v>
      </c>
      <c r="AY9" s="138"/>
    </row>
    <row r="10">
      <c r="A10" t="str">
        <f>M10</f>
      </c>
      <c r="B10" t="str">
        <f>N10</f>
      </c>
      <c r="M10" s="1" t="s">
        <v>785</v>
      </c>
      <c r="N10" s="1" t="s">
        <v>814</v>
      </c>
      <c r="O10" s="138" t="n">
        <v>2223732000</v>
      </c>
      <c r="P10" s="138" t="n">
        <v>2042171817</v>
      </c>
      <c r="Q10" s="138" t="n">
        <v>2054984822</v>
      </c>
      <c r="R10" s="138" t="n">
        <v>1999704124</v>
      </c>
      <c r="S10" s="138" t="n">
        <v>2302556375</v>
      </c>
      <c r="T10" s="138" t="n">
        <v>2610334607</v>
      </c>
      <c r="U10" s="138" t="n">
        <v>2756642319</v>
      </c>
      <c r="V10" s="138" t="n">
        <v>2940882626</v>
      </c>
      <c r="W10" s="138" t="n">
        <v>3573502362.82</v>
      </c>
      <c r="X10" s="138" t="n">
        <v>4821167083.14</v>
      </c>
      <c r="Y10" s="138" t="n">
        <v>3931256711.8305</v>
      </c>
      <c r="Z10" s="138" t="n">
        <v>5128311973.2779</v>
      </c>
      <c r="AA10" s="138" t="n">
        <v>5736653555.8201</v>
      </c>
      <c r="AB10" s="138" t="n">
        <v>7840171859.5486</v>
      </c>
      <c r="AC10" s="138" t="n">
        <v>8119229203.1294</v>
      </c>
      <c r="AD10" s="138" t="n">
        <v>13036750282.2365</v>
      </c>
      <c r="AE10" s="138" t="n">
        <v>16032352512.1824</v>
      </c>
      <c r="AF10" s="138" t="n">
        <v>16051275185.5073</v>
      </c>
      <c r="AG10" s="138" t="n">
        <v>17870726665.372</v>
      </c>
      <c r="AH10" s="138" t="n">
        <v>20257292763.1479</v>
      </c>
      <c r="AI10" s="138" t="n">
        <v>20000704017.8843</v>
      </c>
      <c r="AJ10" s="138" t="n">
        <v>17094474084.0667</v>
      </c>
      <c r="AK10" s="138" t="n">
        <v>13514699335.4693</v>
      </c>
      <c r="AL10" s="138" t="n">
        <v>10677292640.3782</v>
      </c>
      <c r="AM10" s="138" t="n">
        <v>9166729167.3333</v>
      </c>
      <c r="AN10" s="138" t="n">
        <v>8273187164.2589</v>
      </c>
      <c r="AO10" s="138" t="n">
        <v>8160058444.3018</v>
      </c>
      <c r="AP10" s="138" t="n">
        <v>9079550497.7733</v>
      </c>
      <c r="AQ10" s="138" t="n">
        <v>11763393502.4837</v>
      </c>
      <c r="AR10" s="138" t="n">
        <v>13421194543.7034</v>
      </c>
      <c r="AS10" s="138" t="n">
        <v>15874995390.995</v>
      </c>
      <c r="AT10" s="138" t="n">
        <v>13890398600.0816</v>
      </c>
      <c r="AU10" s="138" t="n">
        <v>14370233776.0604</v>
      </c>
      <c r="AV10" s="138" t="n">
        <v>17887319381.3139</v>
      </c>
      <c r="AW10" s="138" t="n">
        <v>19224531854.3977</v>
      </c>
      <c r="AX10" s="138" t="n">
        <v>7784603289.57</v>
      </c>
      <c r="AY10" s="138"/>
    </row>
    <row r="11">
      <c r="A11" t="str">
        <f>M11</f>
      </c>
      <c r="B11" t="str">
        <f>N11</f>
      </c>
      <c r="M11" s="1" t="s">
        <v>785</v>
      </c>
      <c r="N11" s="1" t="s">
        <v>846</v>
      </c>
      <c r="O11" s="138" t="n">
        <v>17980014825</v>
      </c>
      <c r="P11" s="138" t="n">
        <v>26291115852</v>
      </c>
      <c r="Q11" s="138" t="n">
        <v>25416076807</v>
      </c>
      <c r="R11" s="138" t="n">
        <v>24281148901</v>
      </c>
      <c r="S11" s="138" t="n">
        <v>28649504411</v>
      </c>
      <c r="T11" s="138" t="n">
        <v>29326010516</v>
      </c>
      <c r="U11" s="138" t="n">
        <v>30064024059</v>
      </c>
      <c r="V11" s="138" t="n">
        <v>32625319686.06</v>
      </c>
      <c r="W11" s="138" t="n">
        <v>34297286612.57</v>
      </c>
      <c r="X11" s="138" t="n">
        <v>39405927440.88</v>
      </c>
      <c r="Y11" s="138" t="n">
        <v>36228049289.6527</v>
      </c>
      <c r="Z11" s="138" t="n">
        <v>38468394224.0433</v>
      </c>
      <c r="AA11" s="138" t="n">
        <v>44103408243.5439</v>
      </c>
      <c r="AB11" s="138" t="n">
        <v>54785682528.5499</v>
      </c>
      <c r="AC11" s="138" t="n">
        <v>63225118606.4383</v>
      </c>
      <c r="AD11" s="138" t="n">
        <v>67381600005.3295</v>
      </c>
      <c r="AE11" s="138" t="n">
        <v>75469535222.3749</v>
      </c>
      <c r="AF11" s="138" t="n">
        <v>83778994315.7523</v>
      </c>
      <c r="AG11" s="138" t="n">
        <v>97919948553.3836</v>
      </c>
      <c r="AH11" s="138" t="n">
        <v>109173950550.223</v>
      </c>
      <c r="AI11" s="138" t="n">
        <v>105962424417.632</v>
      </c>
      <c r="AJ11" s="138" t="n">
        <v>105228620375.277</v>
      </c>
      <c r="AK11" s="138" t="n">
        <v>101056421909.345</v>
      </c>
      <c r="AL11" s="138" t="n">
        <v>87603503615.4093</v>
      </c>
      <c r="AM11" s="138" t="n">
        <v>84007026384.7202</v>
      </c>
      <c r="AN11" s="138" t="n">
        <v>77587954891.5005</v>
      </c>
      <c r="AO11" s="138" t="n">
        <v>79497076246.1689</v>
      </c>
      <c r="AP11" s="138" t="n">
        <v>84541291146.4552</v>
      </c>
      <c r="AQ11" s="138" t="n">
        <v>95087987922.5781</v>
      </c>
      <c r="AR11" s="138" t="n">
        <v>102797341929.527</v>
      </c>
      <c r="AS11" s="138" t="n">
        <v>110663920404.986</v>
      </c>
      <c r="AT11" s="138" t="n">
        <v>100274994807.715</v>
      </c>
      <c r="AU11" s="138" t="n">
        <v>107888889503.285</v>
      </c>
      <c r="AV11" s="138" t="n">
        <v>118224558283.752</v>
      </c>
      <c r="AW11" s="138" t="n">
        <v>122245548384.125</v>
      </c>
      <c r="AX11" s="138" t="n">
        <v>48833381379.71</v>
      </c>
      <c r="AY11" s="138"/>
    </row>
    <row r="12">
      <c r="A12" t="str">
        <f>M12</f>
      </c>
      <c r="B12" t="str">
        <f>N12</f>
      </c>
      <c r="M12" s="1" t="s">
        <v>785</v>
      </c>
      <c r="N12" s="1" t="s">
        <v>817</v>
      </c>
      <c r="O12" s="138" t="n">
        <v>9877706918.09</v>
      </c>
      <c r="P12" s="138" t="n">
        <v>13210771868</v>
      </c>
      <c r="Q12" s="138" t="n">
        <v>14115400574</v>
      </c>
      <c r="R12" s="138" t="n">
        <v>12340972816</v>
      </c>
      <c r="S12" s="138" t="n">
        <v>12182324980.16</v>
      </c>
      <c r="T12" s="138" t="n">
        <v>12341695514</v>
      </c>
      <c r="U12" s="138" t="n">
        <v>12695703051</v>
      </c>
      <c r="V12" s="138" t="n">
        <v>14388874268</v>
      </c>
      <c r="W12" s="138" t="n">
        <v>14957435577.02</v>
      </c>
      <c r="X12" s="138" t="n">
        <v>15192235723</v>
      </c>
      <c r="Y12" s="138" t="n">
        <v>11433685268.2429</v>
      </c>
      <c r="Z12" s="138" t="n">
        <v>12170907062.1811</v>
      </c>
      <c r="AA12" s="138" t="n">
        <v>14158425597.3306</v>
      </c>
      <c r="AB12" s="138" t="n">
        <v>19649816183.9484</v>
      </c>
      <c r="AC12" s="138" t="n">
        <v>18369924399.3657</v>
      </c>
      <c r="AD12" s="138" t="n">
        <v>20249908761.6995</v>
      </c>
      <c r="AE12" s="138" t="n">
        <v>22896634202.9845</v>
      </c>
      <c r="AF12" s="138" t="n">
        <v>26716768214.7146</v>
      </c>
      <c r="AG12" s="138" t="n">
        <v>29993909292.3168</v>
      </c>
      <c r="AH12" s="138" t="n">
        <v>33721854693.1382</v>
      </c>
      <c r="AI12" s="138" t="n">
        <v>31603631835.4323</v>
      </c>
      <c r="AJ12" s="138" t="n">
        <v>32923576491.7673</v>
      </c>
      <c r="AK12" s="138" t="n">
        <v>35395601002.4501</v>
      </c>
      <c r="AL12" s="138" t="n">
        <v>32472371965.6189</v>
      </c>
      <c r="AM12" s="138" t="n">
        <v>34132056144.3672</v>
      </c>
      <c r="AN12" s="138" t="n">
        <v>33652365774.0636</v>
      </c>
      <c r="AO12" s="138" t="n">
        <v>37107627470.6802</v>
      </c>
      <c r="AP12" s="138" t="n">
        <v>37803784657.6763</v>
      </c>
      <c r="AQ12" s="138" t="n">
        <v>40626743069.561</v>
      </c>
      <c r="AR12" s="138" t="n">
        <v>42964911239.0178</v>
      </c>
      <c r="AS12" s="138" t="n">
        <v>45344064761.0362</v>
      </c>
      <c r="AT12" s="138" t="n">
        <v>45428728366.2375</v>
      </c>
      <c r="AU12" s="138" t="n">
        <v>46823895313.0607</v>
      </c>
      <c r="AV12" s="138" t="n">
        <v>50658193821.3222</v>
      </c>
      <c r="AW12" s="138" t="n">
        <v>53420794811.58</v>
      </c>
      <c r="AX12" s="138" t="n">
        <v>24589992247.03</v>
      </c>
      <c r="AY12" s="138"/>
    </row>
    <row r="13">
      <c r="A13" t="str">
        <f>M13</f>
      </c>
      <c r="B13" t="str">
        <f>N13</f>
      </c>
      <c r="M13" s="1" t="s">
        <v>785</v>
      </c>
      <c r="N13" s="1" t="s">
        <v>754</v>
      </c>
      <c r="O13" s="138" t="n">
        <v>1144202000</v>
      </c>
      <c r="P13" s="138" t="n">
        <v>315645130</v>
      </c>
      <c r="Q13" s="138" t="n">
        <v>186229834</v>
      </c>
      <c r="R13" s="138" t="n">
        <v>51830539</v>
      </c>
      <c r="S13" s="138" t="n">
        <v>130760906</v>
      </c>
      <c r="T13" s="138" t="n">
        <v>517387831</v>
      </c>
      <c r="U13" s="138" t="n">
        <v>191937556</v>
      </c>
      <c r="V13" s="138" t="n">
        <v>699801929</v>
      </c>
      <c r="W13" s="138" t="n">
        <v>2204805780</v>
      </c>
      <c r="X13" s="138" t="n">
        <v>2751793680.24</v>
      </c>
      <c r="Y13" s="138" t="n">
        <v>883265361.4063</v>
      </c>
      <c r="Z13" s="138" t="n">
        <v>1384563456.6396</v>
      </c>
      <c r="AA13" s="138" t="n">
        <v>2934867090.7608</v>
      </c>
      <c r="AB13" s="138" t="n">
        <v>4707624587.2907</v>
      </c>
      <c r="AC13" s="138" t="n">
        <v>4916939069.3174</v>
      </c>
      <c r="AD13" s="138" t="n">
        <v>5868523378.1623</v>
      </c>
      <c r="AE13" s="138" t="n">
        <v>5051181600.9713</v>
      </c>
      <c r="AF13" s="138" t="n">
        <v>821551682.238</v>
      </c>
      <c r="AG13" s="138" t="n">
        <v>1040402667.9212</v>
      </c>
      <c r="AH13" s="138" t="n">
        <v>968924034.1412</v>
      </c>
      <c r="AI13" s="138" t="n">
        <v>1364321040.088</v>
      </c>
      <c r="AJ13" s="138" t="n">
        <v>1226842384.3795</v>
      </c>
      <c r="AK13" s="138" t="n">
        <v>1180978870.2631</v>
      </c>
      <c r="AL13" s="138" t="n">
        <v>1027704566.8248</v>
      </c>
      <c r="AM13" s="138" t="n">
        <v>966532719.0301</v>
      </c>
      <c r="AN13" s="138" t="n">
        <v>856318662.8108</v>
      </c>
      <c r="AO13" s="138" t="n">
        <v>680599907.4956</v>
      </c>
      <c r="AP13" s="138" t="n">
        <v>699987276.8723</v>
      </c>
      <c r="AQ13" s="138" t="n">
        <v>1063783591.8413</v>
      </c>
      <c r="AR13" s="138" t="n">
        <v>789904218.095</v>
      </c>
      <c r="AS13" s="138" t="n">
        <v>864359977.2603</v>
      </c>
      <c r="AT13" s="138" t="n">
        <v>741473277.5537</v>
      </c>
      <c r="AU13" s="138" t="n">
        <v>490200464.598</v>
      </c>
      <c r="AV13" s="138" t="n">
        <v>471293509.5678</v>
      </c>
      <c r="AW13" s="138" t="n">
        <v>676525049.0891</v>
      </c>
      <c r="AX13" s="138" t="n">
        <v>253733552.55</v>
      </c>
      <c r="AY13" s="138"/>
    </row>
    <row r="14">
      <c r="A14" t="str">
        <f>M14</f>
      </c>
      <c r="B14" t="str">
        <f>N14</f>
      </c>
      <c r="M14" s="1" t="s">
        <v>754</v>
      </c>
      <c r="N14" s="1" t="s">
        <v>814</v>
      </c>
      <c r="O14" s="138"/>
      <c r="P14" s="138"/>
      <c r="Q14" s="138"/>
      <c r="R14" s="138"/>
      <c r="S14" s="138"/>
      <c r="T14" s="138" t="n">
        <v>4773197</v>
      </c>
      <c r="U14" s="138" t="n">
        <v>24338</v>
      </c>
      <c r="V14" s="138"/>
      <c r="W14" s="138"/>
      <c r="X14" s="138" t="n">
        <v>154412.99</v>
      </c>
      <c r="Y14" s="138" t="n">
        <v>3690942.75</v>
      </c>
      <c r="Z14" s="138" t="n">
        <v>2761274.6702</v>
      </c>
      <c r="AA14" s="138" t="n">
        <v>13905673.16</v>
      </c>
      <c r="AB14" s="138" t="n">
        <v>8206522.4525</v>
      </c>
      <c r="AC14" s="138" t="n">
        <v>1890145.0456</v>
      </c>
      <c r="AD14" s="138" t="n">
        <v>50821.49</v>
      </c>
      <c r="AE14" s="138" t="n">
        <v>3322815.68</v>
      </c>
      <c r="AF14" s="138" t="n">
        <v>0</v>
      </c>
      <c r="AG14" s="138" t="n">
        <v>-26383.2223</v>
      </c>
      <c r="AH14" s="138" t="n">
        <v>259216.3589</v>
      </c>
      <c r="AI14" s="138" t="n">
        <v>-8900.7299</v>
      </c>
      <c r="AJ14" s="138" t="n">
        <v>-28718.12</v>
      </c>
      <c r="AK14" s="138"/>
      <c r="AL14" s="138" t="n">
        <v>-52150.8511</v>
      </c>
      <c r="AM14" s="138" t="n">
        <v>449040</v>
      </c>
      <c r="AN14" s="138"/>
      <c r="AO14" s="138" t="n">
        <v>-2315.61</v>
      </c>
      <c r="AP14" s="138" t="n">
        <v>0</v>
      </c>
      <c r="AQ14" s="138" t="n">
        <v>-233000.08</v>
      </c>
      <c r="AR14" s="138" t="n">
        <v>465885</v>
      </c>
      <c r="AS14" s="138" t="n">
        <v>0</v>
      </c>
      <c r="AT14" s="138" t="n">
        <v>376316</v>
      </c>
      <c r="AU14" s="138"/>
      <c r="AV14" s="138"/>
      <c r="AW14" s="138" t="n">
        <v>-1323.75</v>
      </c>
      <c r="AX14" s="138" t="n">
        <v>12941</v>
      </c>
      <c r="AY14" s="138"/>
    </row>
    <row r="15">
      <c r="A15" t="str">
        <f>M15</f>
      </c>
      <c r="B15" t="str">
        <f>N15</f>
      </c>
      <c r="M15" s="1" t="s">
        <v>754</v>
      </c>
      <c r="N15" s="1" t="s">
        <v>846</v>
      </c>
      <c r="O15" s="138"/>
      <c r="P15" s="138"/>
      <c r="Q15" s="138"/>
      <c r="R15" s="138"/>
      <c r="S15" s="138"/>
      <c r="T15" s="138"/>
      <c r="U15" s="138"/>
      <c r="V15" s="138" t="n">
        <v>180311</v>
      </c>
      <c r="W15" s="138" t="n">
        <v>0</v>
      </c>
      <c r="X15" s="138" t="n">
        <v>21611787.11</v>
      </c>
      <c r="Y15" s="138" t="n">
        <v>24110602.1631</v>
      </c>
      <c r="Z15" s="138" t="n">
        <v>4805608.8671</v>
      </c>
      <c r="AA15" s="138" t="n">
        <v>64265531.7549</v>
      </c>
      <c r="AB15" s="138" t="n">
        <v>17332735.8476</v>
      </c>
      <c r="AC15" s="138" t="n">
        <v>1199337.0013</v>
      </c>
      <c r="AD15" s="138" t="n">
        <v>2094492.12</v>
      </c>
      <c r="AE15" s="138" t="n">
        <v>14310763.2668</v>
      </c>
      <c r="AF15" s="138" t="n">
        <v>696872.27</v>
      </c>
      <c r="AG15" s="138" t="n">
        <v>-111723.4505</v>
      </c>
      <c r="AH15" s="138" t="n">
        <v>-984.48</v>
      </c>
      <c r="AI15" s="138" t="n">
        <v>-43658.4911</v>
      </c>
      <c r="AJ15" s="138" t="n">
        <v>-34955.66</v>
      </c>
      <c r="AK15" s="138" t="n">
        <v>-3330.9501</v>
      </c>
      <c r="AL15" s="138" t="n">
        <v>-47572.2695</v>
      </c>
      <c r="AM15" s="138"/>
      <c r="AN15" s="138"/>
      <c r="AO15" s="138" t="n">
        <v>1400386</v>
      </c>
      <c r="AP15" s="138" t="n">
        <v>-245</v>
      </c>
      <c r="AQ15" s="138"/>
      <c r="AR15" s="138"/>
      <c r="AS15" s="138"/>
      <c r="AT15" s="138"/>
      <c r="AU15" s="138"/>
      <c r="AV15" s="138"/>
      <c r="AW15" s="138" t="n">
        <v>1017666.4</v>
      </c>
      <c r="AX15" s="138" t="n">
        <v>2255595</v>
      </c>
      <c r="AY15" s="138"/>
    </row>
    <row r="16">
      <c r="A16" t="str">
        <f>M16</f>
      </c>
      <c r="B16" t="str">
        <f>N16</f>
      </c>
      <c r="M16" s="1" t="s">
        <v>754</v>
      </c>
      <c r="N16" s="1" t="s">
        <v>817</v>
      </c>
      <c r="O16" s="138"/>
      <c r="P16" s="138"/>
      <c r="Q16" s="138"/>
      <c r="R16" s="138"/>
      <c r="S16" s="138"/>
      <c r="T16" s="138" t="n">
        <v>0</v>
      </c>
      <c r="U16" s="138" t="n">
        <v>363498</v>
      </c>
      <c r="V16" s="138" t="n">
        <v>33713298.95</v>
      </c>
      <c r="W16" s="138"/>
      <c r="X16" s="138" t="n">
        <v>251493</v>
      </c>
      <c r="Y16" s="138" t="n">
        <v>895487.53</v>
      </c>
      <c r="Z16" s="138" t="n">
        <v>1203155.625</v>
      </c>
      <c r="AA16" s="138" t="n">
        <v>3982472.26</v>
      </c>
      <c r="AB16" s="138" t="n">
        <v>45489964</v>
      </c>
      <c r="AC16" s="138" t="n">
        <v>3795649.6791</v>
      </c>
      <c r="AD16" s="138" t="n">
        <v>1556401.43</v>
      </c>
      <c r="AE16" s="138" t="n">
        <v>89339046.7109</v>
      </c>
      <c r="AF16" s="138" t="n">
        <v>16779375.35</v>
      </c>
      <c r="AG16" s="138" t="n">
        <v>78291.87</v>
      </c>
      <c r="AH16" s="138" t="n">
        <v>487022.9704</v>
      </c>
      <c r="AI16" s="138" t="n">
        <v>-180973.7676</v>
      </c>
      <c r="AJ16" s="138" t="n">
        <v>-11070.22</v>
      </c>
      <c r="AK16" s="138"/>
      <c r="AL16" s="138"/>
      <c r="AM16" s="138"/>
      <c r="AN16" s="138"/>
      <c r="AO16" s="138" t="n">
        <v>2181720.8109</v>
      </c>
      <c r="AP16" s="138"/>
      <c r="AQ16" s="138"/>
      <c r="AR16" s="138"/>
      <c r="AS16" s="138" t="n">
        <v>0</v>
      </c>
      <c r="AT16" s="138" t="n">
        <v>0</v>
      </c>
      <c r="AU16" s="138" t="n">
        <v>0</v>
      </c>
      <c r="AV16" s="138"/>
      <c r="AW16" s="138" t="n">
        <v>123813.78</v>
      </c>
      <c r="AX16" s="138" t="n">
        <v>101514.95</v>
      </c>
      <c r="AY16" s="138"/>
    </row>
    <row r="17">
      <c r="A17" t="str">
        <f>M17</f>
      </c>
      <c r="B17" t="str">
        <f>N17</f>
      </c>
      <c r="M17" s="1" t="s">
        <v>754</v>
      </c>
      <c r="N17" s="1" t="s">
        <v>754</v>
      </c>
      <c r="O17" s="138"/>
      <c r="P17" s="138"/>
      <c r="Q17" s="138"/>
      <c r="R17" s="138"/>
      <c r="S17" s="138" t="n">
        <v>0</v>
      </c>
      <c r="T17" s="138"/>
      <c r="U17" s="138"/>
      <c r="V17" s="138" t="n">
        <v>0</v>
      </c>
      <c r="W17" s="138" t="n">
        <v>13320</v>
      </c>
      <c r="X17" s="138" t="n">
        <v>9585462.9</v>
      </c>
      <c r="Y17" s="138" t="n">
        <v>810126.0955</v>
      </c>
      <c r="Z17" s="138" t="n">
        <v>1068536.78</v>
      </c>
      <c r="AA17" s="138" t="n">
        <v>1930185.1198</v>
      </c>
      <c r="AB17" s="138" t="n">
        <v>4711777.88</v>
      </c>
      <c r="AC17" s="138" t="n">
        <v>193064.06</v>
      </c>
      <c r="AD17" s="138" t="n">
        <v>100921.08</v>
      </c>
      <c r="AE17" s="138" t="n">
        <v>3292352.1505</v>
      </c>
      <c r="AF17" s="138" t="n">
        <v>571337</v>
      </c>
      <c r="AG17" s="138" t="n">
        <v>427858.02</v>
      </c>
      <c r="AH17" s="138" t="n">
        <v>240913.3</v>
      </c>
      <c r="AI17" s="138" t="n">
        <v>-20386.6694</v>
      </c>
      <c r="AJ17" s="138" t="n">
        <v>-66081.1013</v>
      </c>
      <c r="AK17" s="138" t="n">
        <v>-3146.85</v>
      </c>
      <c r="AL17" s="138"/>
      <c r="AM17" s="138"/>
      <c r="AN17" s="138" t="n">
        <v>30000</v>
      </c>
      <c r="AO17" s="138" t="n">
        <v>1738.23</v>
      </c>
      <c r="AP17" s="138" t="n">
        <v>32000</v>
      </c>
      <c r="AQ17" s="138" t="n">
        <v>20204.71</v>
      </c>
      <c r="AR17" s="138" t="n">
        <v>0</v>
      </c>
      <c r="AS17" s="138" t="n">
        <v>10000</v>
      </c>
      <c r="AT17" s="138" t="n">
        <v>10000</v>
      </c>
      <c r="AU17" s="138"/>
      <c r="AV17" s="138" t="n">
        <v>10000</v>
      </c>
      <c r="AW17" s="138" t="n">
        <v>10000</v>
      </c>
      <c r="AX17" s="138" t="n">
        <v>0</v>
      </c>
      <c r="AY17" s="138"/>
    </row>
    <row r="18">
      <c r="A18" t="str">
        <f>M18</f>
      </c>
      <c r="B18" t="str">
        <f>N18</f>
      </c>
      <c r="M18" t="s">
        <v>755</v>
      </c>
      <c r="N18" s="1" t="s">
        <v>756</v>
      </c>
      <c r="O18" s="138" t="str">
        <f>Sum(O2:O17)</f>
      </c>
      <c r="P18" s="138" t="str">
        <f>Sum(P2:P17)</f>
      </c>
      <c r="Q18" s="138" t="str">
        <f>Sum(Q2:Q17)</f>
      </c>
      <c r="R18" s="138" t="str">
        <f>Sum(R2:R17)</f>
      </c>
      <c r="S18" s="138" t="str">
        <f>Sum(S2:S17)</f>
      </c>
      <c r="T18" s="138" t="str">
        <f>Sum(T2:T17)</f>
      </c>
      <c r="U18" s="138" t="str">
        <f>Sum(U2:U17)</f>
      </c>
      <c r="V18" s="138" t="str">
        <f>Sum(V2:V17)</f>
      </c>
      <c r="W18" s="138" t="str">
        <f>Sum(W2:W17)</f>
      </c>
      <c r="X18" s="138" t="str">
        <f>Sum(X2:X17)</f>
      </c>
      <c r="Y18" s="138" t="str">
        <f>Sum(Y2:Y17)</f>
      </c>
      <c r="Z18" s="138" t="str">
        <f>Sum(Z2:Z17)</f>
      </c>
      <c r="AA18" s="138" t="str">
        <f>Sum(AA2:AA17)</f>
      </c>
      <c r="AB18" s="138" t="str">
        <f>Sum(AB2:AB17)</f>
      </c>
      <c r="AC18" s="138" t="str">
        <f>Sum(AC2:AC17)</f>
      </c>
      <c r="AD18" s="138" t="str">
        <f>Sum(AD2:AD17)</f>
      </c>
      <c r="AE18" s="138" t="str">
        <f>Sum(AE2:AE17)</f>
      </c>
      <c r="AF18" s="138" t="str">
        <f>Sum(AF2:AF17)</f>
      </c>
      <c r="AG18" s="138" t="str">
        <f>Sum(AG2:AG17)</f>
      </c>
      <c r="AH18" s="138" t="str">
        <f>Sum(AH2:AH17)</f>
      </c>
      <c r="AI18" s="138" t="str">
        <f>Sum(AI2:AI17)</f>
      </c>
      <c r="AJ18" s="138" t="str">
        <f>Sum(AJ2:AJ17)</f>
      </c>
      <c r="AK18" s="138" t="str">
        <f>Sum(AK2:AK17)</f>
      </c>
      <c r="AL18" s="138" t="str">
        <f>Sum(AL2:AL17)</f>
      </c>
      <c r="AM18" s="138" t="str">
        <f>Sum(AM2:AM17)</f>
      </c>
      <c r="AN18" s="138" t="str">
        <f>Sum(AN2:AN17)</f>
      </c>
      <c r="AO18" s="138" t="str">
        <f>Sum(AO2:AO17)</f>
      </c>
      <c r="AP18" s="138" t="str">
        <f>Sum(AP2:AP17)</f>
      </c>
      <c r="AQ18" s="138" t="str">
        <f>Sum(AQ2:AQ17)</f>
      </c>
      <c r="AR18" s="138" t="str">
        <f>Sum(AR2:AR17)</f>
      </c>
      <c r="AS18" s="138" t="str">
        <f>Sum(AS2:AS17)</f>
      </c>
      <c r="AT18" s="138" t="str">
        <f>Sum(AT2:AT17)</f>
      </c>
      <c r="AU18" s="138" t="str">
        <f>Sum(AU2:AU17)</f>
      </c>
      <c r="AV18" s="138" t="str">
        <f>Sum(AV2:AV17)</f>
      </c>
      <c r="AW18" s="138" t="str">
        <f>Sum(AW2:AW17)</f>
      </c>
      <c r="AX18" s="138" t="str">
        <f>Sum(AX2:AX17)</f>
      </c>
      <c r="AY18" s="138"/>
    </row>
    <row r="20">
      <c r="A20" s="4" t="n">
        <f t="shared" ref="A20" si="3">M20</f>
        <v>0</v>
      </c>
      <c r="B20" s="4" t="str">
        <f t="shared" ref="B20" si="4">N20</f>
        <v>Competition.sum</v>
      </c>
      <c r="C20" s="12" t="n">
        <f t="shared" ref="C20" si="5">AN20</f>
        <v>2015</v>
      </c>
      <c r="D20" s="12" t="n">
        <f t="shared" ref="D20" si="6">AT20</f>
        <v>2021</v>
      </c>
      <c r="E20" s="12" t="n">
        <f t="shared" ref="E20" si="7">AU20</f>
        <v>2022</v>
      </c>
      <c r="F20" s="12" t="n">
        <f t="shared" ref="F20:F37" si="8">AV20</f>
        <v>2023</v>
      </c>
      <c r="G20" s="12" t="str">
        <f>D20&amp;"-"&amp;E20</f>
        <v>2021-2022</v>
      </c>
      <c r="H20" s="12" t="str">
        <f>C20&amp;"-"&amp;E20</f>
        <v>2015-2022</v>
      </c>
      <c r="I20" s="12" t="str">
        <f>F20&amp;"/"&amp;E20</f>
        <v>2023/2022</v>
      </c>
      <c r="J20" s="12" t="str">
        <f>"Share "&amp;AU20</f>
        <v>Share 2022</v>
      </c>
      <c r="K20" s="12" t="str">
        <f>"Share "&amp;AV20</f>
        <v>Share 2023</v>
      </c>
      <c r="N20" s="1" t="s">
        <v>109</v>
      </c>
      <c r="O20" s="1" t="str">
        <f>O1</f>
        <v>1990</v>
      </c>
      <c r="P20" s="1" t="n">
        <f t="shared" ref="P20:AV20" si="9">P1+0</f>
        <v>1991</v>
      </c>
      <c r="Q20" s="1" t="n">
        <f t="shared" si="9"/>
        <v>1992</v>
      </c>
      <c r="R20" s="1" t="n">
        <f t="shared" si="9"/>
        <v>1993</v>
      </c>
      <c r="S20" s="1" t="n">
        <f t="shared" si="9"/>
        <v>1994</v>
      </c>
      <c r="T20" s="1" t="n">
        <f t="shared" si="9"/>
        <v>1995</v>
      </c>
      <c r="U20" s="1" t="n">
        <f t="shared" si="9"/>
        <v>1996</v>
      </c>
      <c r="V20" s="1" t="n">
        <f t="shared" si="9"/>
        <v>1997</v>
      </c>
      <c r="W20" s="1" t="n">
        <f t="shared" si="9"/>
        <v>1998</v>
      </c>
      <c r="X20" s="1" t="n">
        <f t="shared" si="9"/>
        <v>1999</v>
      </c>
      <c r="Y20" s="1" t="n">
        <f t="shared" si="9"/>
        <v>2000</v>
      </c>
      <c r="Z20" s="1" t="n">
        <f t="shared" si="9"/>
        <v>2001</v>
      </c>
      <c r="AA20" s="1" t="n">
        <f t="shared" si="9"/>
        <v>2002</v>
      </c>
      <c r="AB20" s="1" t="n">
        <f t="shared" si="9"/>
        <v>2003</v>
      </c>
      <c r="AC20" s="1" t="n">
        <f t="shared" si="9"/>
        <v>2004</v>
      </c>
      <c r="AD20" s="1" t="n">
        <f t="shared" si="9"/>
        <v>2005</v>
      </c>
      <c r="AE20" s="1" t="n">
        <f t="shared" si="9"/>
        <v>2006</v>
      </c>
      <c r="AF20" s="1" t="n">
        <f t="shared" si="9"/>
        <v>2007</v>
      </c>
      <c r="AG20" s="1" t="n">
        <f t="shared" si="9"/>
        <v>2008</v>
      </c>
      <c r="AH20" s="1" t="n">
        <f t="shared" si="9"/>
        <v>2009</v>
      </c>
      <c r="AI20" s="1" t="n">
        <f t="shared" si="9"/>
        <v>2010</v>
      </c>
      <c r="AJ20" s="1" t="n">
        <f t="shared" si="9"/>
        <v>2011</v>
      </c>
      <c r="AK20" s="1" t="n">
        <f t="shared" si="9"/>
        <v>2012</v>
      </c>
      <c r="AL20" s="1" t="n">
        <f t="shared" si="9"/>
        <v>2013</v>
      </c>
      <c r="AM20" s="1" t="n">
        <f t="shared" si="9"/>
        <v>2014</v>
      </c>
      <c r="AN20" s="1" t="n">
        <f t="shared" si="9"/>
        <v>2015</v>
      </c>
      <c r="AO20" s="1" t="n">
        <f t="shared" si="9"/>
        <v>2016</v>
      </c>
      <c r="AP20" s="1" t="n">
        <f t="shared" si="9"/>
        <v>2017</v>
      </c>
      <c r="AQ20" s="1" t="n">
        <f t="shared" si="9"/>
        <v>2018</v>
      </c>
      <c r="AR20" s="1" t="n">
        <f t="shared" si="9"/>
        <v>2019</v>
      </c>
      <c r="AS20" s="1" t="n">
        <f t="shared" si="9"/>
        <v>2020</v>
      </c>
      <c r="AT20" s="1" t="n">
        <f t="shared" si="9"/>
        <v>2021</v>
      </c>
      <c r="AU20" s="1" t="n">
        <f t="shared" si="9"/>
        <v>2022</v>
      </c>
      <c r="AV20" s="1" t="n">
        <f t="shared" si="9"/>
        <v>2023</v>
      </c>
    </row>
    <row r="21">
      <c r="A21" s="100" t="str">
        <f>M21</f>
      </c>
      <c r="B21" s="101" t="str">
        <f>N21</f>
      </c>
      <c r="C21" s="98" t="str">
        <f>AS21</f>
      </c>
      <c r="D21" s="98" t="str">
        <f>AV21</f>
      </c>
      <c r="E21" s="98" t="str">
        <f>AW21</f>
      </c>
      <c r="F21" s="98" t="str">
        <f t="shared" si="8"/>
        <v>2023</v>
      </c>
      <c r="G21" s="84" t="str">
        <f>AV21&amp;"-"&amp;AW21</f>
      </c>
      <c r="H21" s="74" t="str">
        <f>AS21&amp;"-"&amp;AW21</f>
      </c>
      <c r="I21" s="74" t="n">
        <f t="shared" ref="I21:I37" si="15">F21/E21</f>
        <v>1</v>
      </c>
      <c r="J21" s="99" t="str">
        <f>"Share "&amp;AW21</f>
      </c>
      <c r="K21" s="102" t="str">
        <f t="shared" ref="K21:K36" si="16">AV41</f>
      </c>
      <c r="M21" s="77" t="s">
        <v>757</v>
      </c>
      <c r="N21" s="78" t="s">
        <v>845</v>
      </c>
      <c r="O21" s="127" t="s">
        <v>758</v>
      </c>
      <c r="P21" s="127" t="s">
        <v>759</v>
      </c>
      <c r="Q21" s="127" t="s">
        <v>760</v>
      </c>
      <c r="R21" s="127" t="s">
        <v>761</v>
      </c>
      <c r="S21" s="127" t="s">
        <v>762</v>
      </c>
      <c r="T21" s="127" t="s">
        <v>763</v>
      </c>
      <c r="U21" s="127" t="s">
        <v>764</v>
      </c>
      <c r="V21" s="127" t="s">
        <v>765</v>
      </c>
      <c r="W21" s="127" t="s">
        <v>766</v>
      </c>
      <c r="X21" s="127" t="s">
        <v>767</v>
      </c>
      <c r="Y21" s="127" t="s">
        <v>768</v>
      </c>
      <c r="Z21" s="127" t="s">
        <v>769</v>
      </c>
      <c r="AA21" s="127" t="s">
        <v>770</v>
      </c>
      <c r="AB21" s="127" t="s">
        <v>771</v>
      </c>
      <c r="AC21" s="127" t="s">
        <v>772</v>
      </c>
      <c r="AD21" s="127" t="s">
        <v>773</v>
      </c>
      <c r="AE21" s="127" t="s">
        <v>774</v>
      </c>
      <c r="AF21" s="127" t="s">
        <v>775</v>
      </c>
      <c r="AG21" s="127" t="s">
        <v>776</v>
      </c>
      <c r="AH21" s="127" t="s">
        <v>777</v>
      </c>
      <c r="AI21" s="127" t="s">
        <v>778</v>
      </c>
      <c r="AJ21" s="127" t="s">
        <v>779</v>
      </c>
      <c r="AK21" s="127" t="s">
        <v>780</v>
      </c>
      <c r="AL21" s="127" t="s">
        <v>781</v>
      </c>
      <c r="AM21" s="127" t="s">
        <v>782</v>
      </c>
      <c r="AN21" s="127" t="s">
        <v>737</v>
      </c>
      <c r="AO21" s="127" t="s">
        <v>738</v>
      </c>
      <c r="AP21" s="127" t="s">
        <v>739</v>
      </c>
      <c r="AQ21" s="127" t="s">
        <v>740</v>
      </c>
      <c r="AR21" s="127" t="s">
        <v>741</v>
      </c>
      <c r="AS21" s="127" t="s">
        <v>742</v>
      </c>
      <c r="AT21" s="127" t="s">
        <v>743</v>
      </c>
      <c r="AU21" s="127" t="s">
        <v>744</v>
      </c>
      <c r="AV21" s="126" t="s">
        <v>745</v>
      </c>
      <c r="AW21" t="s">
        <v>786</v>
      </c>
      <c r="AX21" t="s">
        <v>818</v>
      </c>
    </row>
    <row r="22">
      <c r="A22" s="103" t="str">
        <f>M22</f>
      </c>
      <c r="B22" s="38" t="str">
        <f>N22</f>
      </c>
      <c r="C22" s="138" t="str">
        <f>AS22</f>
      </c>
      <c r="D22" s="138" t="str">
        <f>AV22</f>
      </c>
      <c r="E22" s="138" t="str">
        <f>AW22</f>
      </c>
      <c r="F22" s="138" t="n">
        <f t="shared" si="8"/>
        <v>14654104697.4739</v>
      </c>
      <c r="G22" s="27" t="str">
        <f>AW22/AV22-1</f>
      </c>
      <c r="H22" s="27" t="str">
        <f>AW22/AS22-1</f>
      </c>
      <c r="I22" s="27" t="n">
        <f t="shared" si="15"/>
        <v>1</v>
      </c>
      <c r="J22" s="27" t="str">
        <f>AW22/Sum(AW$21:AW$37)</f>
      </c>
      <c r="K22" s="27" t="n">
        <f t="shared" si="16"/>
        <v>6.4943818946831711E-2</v>
      </c>
      <c r="M22" s="80" t="s">
        <v>783</v>
      </c>
      <c r="N22" s="1" t="s">
        <v>814</v>
      </c>
      <c r="O22" s="138" t="n">
        <v>2087996800.64913</v>
      </c>
      <c r="P22" s="138" t="n">
        <v>5011261976.91313</v>
      </c>
      <c r="Q22" s="138" t="n">
        <v>3875328993.35845</v>
      </c>
      <c r="R22" s="138" t="n">
        <v>3109557052.16882</v>
      </c>
      <c r="S22" s="138" t="n">
        <v>2143014576.19373</v>
      </c>
      <c r="T22" s="138" t="n">
        <v>2219116812.13035</v>
      </c>
      <c r="U22" s="138" t="n">
        <v>2134037864.1517</v>
      </c>
      <c r="V22" s="138" t="n">
        <v>2467158039.31796</v>
      </c>
      <c r="W22" s="138" t="n">
        <v>3697471404.73328</v>
      </c>
      <c r="X22" s="138" t="n">
        <v>4595311077.69272</v>
      </c>
      <c r="Y22" s="138" t="n">
        <v>6939989012.3201</v>
      </c>
      <c r="Z22" s="138" t="n">
        <v>6575311998.3898</v>
      </c>
      <c r="AA22" s="138" t="n">
        <v>6784256118.68118</v>
      </c>
      <c r="AB22" s="138" t="n">
        <v>14453179450.8505</v>
      </c>
      <c r="AC22" s="138" t="n">
        <v>11007651793.9501</v>
      </c>
      <c r="AD22" s="138" t="n">
        <v>19809895262.6133</v>
      </c>
      <c r="AE22" s="138" t="n">
        <v>21409980600.2565</v>
      </c>
      <c r="AF22" s="138" t="n">
        <v>21031417765.6021</v>
      </c>
      <c r="AG22" s="138" t="n">
        <v>28746679177.3982</v>
      </c>
      <c r="AH22" s="138" t="n">
        <v>20380267017.0257</v>
      </c>
      <c r="AI22" s="138" t="n">
        <v>20529874051.4911</v>
      </c>
      <c r="AJ22" s="138" t="n">
        <v>19219714668.0222</v>
      </c>
      <c r="AK22" s="138" t="n">
        <v>14486533412.3649</v>
      </c>
      <c r="AL22" s="138" t="n">
        <v>9898914751.62451</v>
      </c>
      <c r="AM22" s="138" t="n">
        <v>9927358331.90195</v>
      </c>
      <c r="AN22" s="138" t="n">
        <v>9820790233.11386</v>
      </c>
      <c r="AO22" s="138" t="n">
        <v>9433439826.93409</v>
      </c>
      <c r="AP22" s="138" t="n">
        <v>9275889074.78028</v>
      </c>
      <c r="AQ22" s="138" t="n">
        <v>11891483687.1531</v>
      </c>
      <c r="AR22" s="138" t="n">
        <v>15293907419.6864</v>
      </c>
      <c r="AS22" s="138" t="n">
        <v>14786056580.4128</v>
      </c>
      <c r="AT22" s="138" t="n">
        <v>16368777191.6443</v>
      </c>
      <c r="AU22" s="138" t="n">
        <v>19699580895.0383</v>
      </c>
      <c r="AV22" s="138" t="n">
        <v>14875638663.3094</v>
      </c>
      <c r="AW22" s="138" t="n">
        <v>15036773536.4682</v>
      </c>
      <c r="AX22" s="138" t="n">
        <v>5020812347.22915</v>
      </c>
      <c r="AY22" s="138"/>
    </row>
    <row r="23">
      <c r="A23" s="103" t="str">
        <f>M23</f>
      </c>
      <c r="B23" s="38" t="str">
        <f>N23</f>
      </c>
      <c r="C23" s="138" t="str">
        <f>AS23</f>
      </c>
      <c r="D23" s="138" t="str">
        <f>AV23</f>
      </c>
      <c r="E23" s="138" t="str">
        <f>AW23</f>
      </c>
      <c r="F23" s="138" t="n">
        <f t="shared" si="8"/>
        <v>70266778951.381699</v>
      </c>
      <c r="G23" s="27" t="str">
        <f>AW23/AV23-1</f>
      </c>
      <c r="H23" s="27" t="str">
        <f>AW23/AS23-1</f>
      </c>
      <c r="I23" s="27" t="n">
        <f t="shared" si="15"/>
        <v>1</v>
      </c>
      <c r="J23" s="27" t="str">
        <f>AW23/Sum(AW$21:AW$37)</f>
      </c>
      <c r="K23" s="27" t="n">
        <f t="shared" si="16"/>
        <v>0.31140714935537644</v>
      </c>
      <c r="M23" s="80" t="s">
        <v>783</v>
      </c>
      <c r="N23" s="1" t="s">
        <v>846</v>
      </c>
      <c r="O23" s="138" t="n">
        <v>34667569910.8975</v>
      </c>
      <c r="P23" s="138" t="n">
        <v>60762138174.1262</v>
      </c>
      <c r="Q23" s="138" t="n">
        <v>49923857978.3617</v>
      </c>
      <c r="R23" s="138" t="n">
        <v>43321379559.2672</v>
      </c>
      <c r="S23" s="138" t="n">
        <v>36570426061.4074</v>
      </c>
      <c r="T23" s="138" t="n">
        <v>32537804806.3231</v>
      </c>
      <c r="U23" s="138" t="n">
        <v>37815952088.9752</v>
      </c>
      <c r="V23" s="138" t="n">
        <v>39880992014.8118</v>
      </c>
      <c r="W23" s="138" t="n">
        <v>38938255763.8684</v>
      </c>
      <c r="X23" s="138" t="n">
        <v>40969885653.0856</v>
      </c>
      <c r="Y23" s="138" t="n">
        <v>39545378331.8975</v>
      </c>
      <c r="Z23" s="138" t="n">
        <v>42095272256.9317</v>
      </c>
      <c r="AA23" s="138" t="n">
        <v>52248525190.5994</v>
      </c>
      <c r="AB23" s="138" t="n">
        <v>56770032012.8212</v>
      </c>
      <c r="AC23" s="138" t="n">
        <v>62758687112.7267</v>
      </c>
      <c r="AD23" s="138" t="n">
        <v>76665106595.8797</v>
      </c>
      <c r="AE23" s="138" t="n">
        <v>78765772149.9634</v>
      </c>
      <c r="AF23" s="138" t="n">
        <v>85319827462.1005</v>
      </c>
      <c r="AG23" s="138" t="n">
        <v>94257627231.7687</v>
      </c>
      <c r="AH23" s="138" t="n">
        <v>89430735888.695</v>
      </c>
      <c r="AI23" s="138" t="n">
        <v>75915286115.7112</v>
      </c>
      <c r="AJ23" s="138" t="n">
        <v>77314784438.7982</v>
      </c>
      <c r="AK23" s="138" t="n">
        <v>79401566538.6172</v>
      </c>
      <c r="AL23" s="138" t="n">
        <v>63548411684.4962</v>
      </c>
      <c r="AM23" s="138" t="n">
        <v>60718144643.741</v>
      </c>
      <c r="AN23" s="138" t="n">
        <v>54741881691.4288</v>
      </c>
      <c r="AO23" s="138" t="n">
        <v>58963871905.9071</v>
      </c>
      <c r="AP23" s="138" t="n">
        <v>62784982706.3129</v>
      </c>
      <c r="AQ23" s="138" t="n">
        <v>71462682222.6238</v>
      </c>
      <c r="AR23" s="138" t="n">
        <v>68682500813.4541</v>
      </c>
      <c r="AS23" s="138" t="n">
        <v>60847146112.6447</v>
      </c>
      <c r="AT23" s="138" t="n">
        <v>58947310970.5505</v>
      </c>
      <c r="AU23" s="138" t="n">
        <v>82115490051.294</v>
      </c>
      <c r="AV23" s="138" t="n">
        <v>71035035985.9009</v>
      </c>
      <c r="AW23" s="138" t="n">
        <v>68028955413.3809</v>
      </c>
      <c r="AX23" s="138" t="n">
        <v>27649211499.9383</v>
      </c>
      <c r="AY23" s="138"/>
    </row>
    <row r="24">
      <c r="A24" s="75" t="str">
        <f>M24</f>
      </c>
      <c r="B24" s="76" t="str">
        <f>N24</f>
      </c>
      <c r="C24" s="138" t="str">
        <f>AS24</f>
      </c>
      <c r="D24" s="138" t="str">
        <f>AV24</f>
      </c>
      <c r="E24" s="138" t="str">
        <f>AW24</f>
      </c>
      <c r="F24" s="138" t="n">
        <f t="shared" si="8"/>
        <v>140246665600.582</v>
      </c>
      <c r="G24" s="27" t="str">
        <f>AW24/AV24-1</f>
      </c>
      <c r="H24" s="27" t="str">
        <f>AW24/AS24-1</f>
      </c>
      <c r="I24" s="27" t="n">
        <f t="shared" si="15"/>
        <v>1</v>
      </c>
      <c r="J24" s="27" t="str">
        <f>AW24/Sum(AW$21:AW$37)</f>
      </c>
      <c r="K24" s="27" t="n">
        <f t="shared" si="16"/>
        <v>0.62154285414864874</v>
      </c>
      <c r="M24" s="81" t="s">
        <v>783</v>
      </c>
      <c r="N24" s="82" t="s">
        <v>817</v>
      </c>
      <c r="O24" s="138" t="n">
        <v>55818410355.8149</v>
      </c>
      <c r="P24" s="138" t="n">
        <v>78907608533.8388</v>
      </c>
      <c r="Q24" s="138" t="n">
        <v>60578057254.3522</v>
      </c>
      <c r="R24" s="138" t="n">
        <v>67289152319.7854</v>
      </c>
      <c r="S24" s="138" t="n">
        <v>56323919276.1763</v>
      </c>
      <c r="T24" s="138" t="n">
        <v>55660351085.5419</v>
      </c>
      <c r="U24" s="138" t="n">
        <v>54001185551.6279</v>
      </c>
      <c r="V24" s="138" t="n">
        <v>64569042115.9708</v>
      </c>
      <c r="W24" s="138" t="n">
        <v>62908296081.6991</v>
      </c>
      <c r="X24" s="138" t="n">
        <v>67024127081.4462</v>
      </c>
      <c r="Y24" s="138" t="n">
        <v>52249462297.2851</v>
      </c>
      <c r="Z24" s="138" t="n">
        <v>56755428231.8023</v>
      </c>
      <c r="AA24" s="138" t="n">
        <v>61439073317.7666</v>
      </c>
      <c r="AB24" s="138" t="n">
        <v>76565350022.2836</v>
      </c>
      <c r="AC24" s="138" t="n">
        <v>84180490643.9502</v>
      </c>
      <c r="AD24" s="138" t="n">
        <v>86455679673.1517</v>
      </c>
      <c r="AE24" s="138" t="n">
        <v>96794836392.1632</v>
      </c>
      <c r="AF24" s="138" t="n">
        <v>117583038742.102</v>
      </c>
      <c r="AG24" s="138" t="n">
        <v>139653495219.666</v>
      </c>
      <c r="AH24" s="138" t="n">
        <v>127954458001.925</v>
      </c>
      <c r="AI24" s="138" t="n">
        <v>122745368825.041</v>
      </c>
      <c r="AJ24" s="138" t="n">
        <v>133786187154.502</v>
      </c>
      <c r="AK24" s="138" t="n">
        <v>130528875820.521</v>
      </c>
      <c r="AL24" s="138" t="n">
        <v>117258169976.765</v>
      </c>
      <c r="AM24" s="138" t="n">
        <v>92426470099.8812</v>
      </c>
      <c r="AN24" s="138" t="n">
        <v>97877452882.5837</v>
      </c>
      <c r="AO24" s="138" t="n">
        <v>115267164233.919</v>
      </c>
      <c r="AP24" s="138" t="n">
        <v>127735032973.173</v>
      </c>
      <c r="AQ24" s="138" t="n">
        <v>135466904059.469</v>
      </c>
      <c r="AR24" s="138" t="n">
        <v>141536298098.935</v>
      </c>
      <c r="AS24" s="138" t="n">
        <v>176569280269.389</v>
      </c>
      <c r="AT24" s="138" t="n">
        <v>141295979972.786</v>
      </c>
      <c r="AU24" s="138" t="n">
        <v>117025065352.694</v>
      </c>
      <c r="AV24" s="138" t="n">
        <v>140466030252.335</v>
      </c>
      <c r="AW24" s="138" t="n">
        <v>116512231112.584</v>
      </c>
      <c r="AX24" s="138" t="n">
        <v>61677902591.268</v>
      </c>
      <c r="AY24" s="138"/>
    </row>
    <row r="25">
      <c r="A25" s="100" t="str">
        <f>M25</f>
      </c>
      <c r="B25" s="101" t="str">
        <f>N25</f>
      </c>
      <c r="C25" s="138" t="str">
        <f>AS25</f>
      </c>
      <c r="D25" s="138" t="str">
        <f>AV25</f>
      </c>
      <c r="E25" s="138" t="str">
        <f>AW25</f>
      </c>
      <c r="F25" s="138" t="n">
        <f t="shared" si="8"/>
        <v>475243784.81470001</v>
      </c>
      <c r="G25" s="27" t="str">
        <f>AW25/AV25-1</f>
      </c>
      <c r="H25" s="27" t="str">
        <f>AW25/AS25-1</f>
      </c>
      <c r="I25" s="27" t="n">
        <f t="shared" si="15"/>
        <v>1</v>
      </c>
      <c r="J25" s="27" t="str">
        <f>AW25/Sum(AW$21:AW$37)</f>
      </c>
      <c r="K25" s="27" t="n">
        <f t="shared" si="16"/>
        <v>2.1061775491431653E-3</v>
      </c>
      <c r="M25" s="77" t="s">
        <v>783</v>
      </c>
      <c r="N25" s="78" t="s">
        <v>754</v>
      </c>
      <c r="O25" s="138" t="n">
        <v>50782867671.1686</v>
      </c>
      <c r="P25" s="138" t="n">
        <v>2771581074.40299</v>
      </c>
      <c r="Q25" s="138" t="n">
        <v>4025884986.3629</v>
      </c>
      <c r="R25" s="138" t="n">
        <v>2061070478.9028</v>
      </c>
      <c r="S25" s="138" t="n">
        <v>1479155123.37067</v>
      </c>
      <c r="T25" s="138" t="n">
        <v>1013532709.03138</v>
      </c>
      <c r="U25" s="138" t="n">
        <v>1097712505.24075</v>
      </c>
      <c r="V25" s="138" t="n">
        <v>3178621669.2616</v>
      </c>
      <c r="W25" s="138" t="n">
        <v>4557283655.68717</v>
      </c>
      <c r="X25" s="138" t="n">
        <v>5230045225.86238</v>
      </c>
      <c r="Y25" s="138" t="n">
        <v>1452859851.87353</v>
      </c>
      <c r="Z25" s="138" t="n">
        <v>1316610308.78441</v>
      </c>
      <c r="AA25" s="138" t="n">
        <v>3745794808.04778</v>
      </c>
      <c r="AB25" s="138" t="n">
        <v>2631561752.25753</v>
      </c>
      <c r="AC25" s="138" t="n">
        <v>2795385263.75263</v>
      </c>
      <c r="AD25" s="138" t="n">
        <v>2336201970.53048</v>
      </c>
      <c r="AE25" s="138" t="n">
        <v>1237557264.42658</v>
      </c>
      <c r="AF25" s="138" t="n">
        <v>464687207.308505</v>
      </c>
      <c r="AG25" s="138" t="n">
        <v>882120421.730948</v>
      </c>
      <c r="AH25" s="138" t="n">
        <v>659412065.226349</v>
      </c>
      <c r="AI25" s="138" t="n">
        <v>1723844656.5904</v>
      </c>
      <c r="AJ25" s="138" t="n">
        <v>666217665.192462</v>
      </c>
      <c r="AK25" s="138" t="n">
        <v>579123107.58181</v>
      </c>
      <c r="AL25" s="138" t="n">
        <v>320786371.779916</v>
      </c>
      <c r="AM25" s="138" t="n">
        <v>359019849.358591</v>
      </c>
      <c r="AN25" s="138" t="n">
        <v>250078531.286092</v>
      </c>
      <c r="AO25" s="138" t="n">
        <v>349303877.428304</v>
      </c>
      <c r="AP25" s="138" t="n">
        <v>387818320.195902</v>
      </c>
      <c r="AQ25" s="138" t="n">
        <v>533032609.817764</v>
      </c>
      <c r="AR25" s="138" t="n">
        <v>418404086.787171</v>
      </c>
      <c r="AS25" s="138" t="n">
        <v>404148834.856954</v>
      </c>
      <c r="AT25" s="138" t="n">
        <v>339389271.36549</v>
      </c>
      <c r="AU25" s="138" t="n">
        <v>374464593.639689</v>
      </c>
      <c r="AV25" s="138" t="n">
        <v>475401013.4331</v>
      </c>
      <c r="AW25" s="138" t="n">
        <v>223349881.368375</v>
      </c>
      <c r="AX25" s="138" t="n">
        <v>33436076.6348979</v>
      </c>
      <c r="AY25" s="138"/>
    </row>
    <row r="26">
      <c r="A26" s="103" t="str">
        <f>M26</f>
      </c>
      <c r="B26" s="38" t="str">
        <f>N26</f>
      </c>
      <c r="C26" s="138" t="str">
        <f>AS26</f>
      </c>
      <c r="D26" s="138" t="str">
        <f>AV26</f>
      </c>
      <c r="E26" s="138" t="str">
        <f>AW26</f>
      </c>
      <c r="F26" s="138" t="n">
        <f t="shared" si="8"/>
        <v>7496026163.0444002</v>
      </c>
      <c r="G26" s="27" t="str">
        <f>AW26/AV26-1</f>
      </c>
      <c r="H26" s="27" t="str">
        <f>AW26/AS26-1</f>
      </c>
      <c r="I26" s="27" t="n">
        <f t="shared" si="15"/>
        <v>1</v>
      </c>
      <c r="J26" s="27" t="str">
        <f>AW26/Sum(AW$21:AW$37)</f>
      </c>
      <c r="K26" s="27" t="n">
        <f t="shared" si="16"/>
        <v>0.17332996133914655</v>
      </c>
      <c r="M26" s="80" t="s">
        <v>784</v>
      </c>
      <c r="N26" s="1" t="s">
        <v>814</v>
      </c>
      <c r="O26" s="138" t="n">
        <v>1957192446.0933</v>
      </c>
      <c r="P26" s="138" t="n">
        <v>2381147484.03945</v>
      </c>
      <c r="Q26" s="138" t="n">
        <v>2297910983.71171</v>
      </c>
      <c r="R26" s="138" t="n">
        <v>2311756632.50728</v>
      </c>
      <c r="S26" s="138" t="n">
        <v>1807228972.73648</v>
      </c>
      <c r="T26" s="138" t="n">
        <v>2124131739.04587</v>
      </c>
      <c r="U26" s="138" t="n">
        <v>2581231601.43432</v>
      </c>
      <c r="V26" s="138" t="n">
        <v>3194393971.75099</v>
      </c>
      <c r="W26" s="138" t="n">
        <v>3478628754.57398</v>
      </c>
      <c r="X26" s="138" t="n">
        <v>4224769387.92348</v>
      </c>
      <c r="Y26" s="138" t="n">
        <v>4498671293.29002</v>
      </c>
      <c r="Z26" s="138" t="n">
        <v>4499768252.19708</v>
      </c>
      <c r="AA26" s="138" t="n">
        <v>5022553723.40454</v>
      </c>
      <c r="AB26" s="138" t="n">
        <v>5749936458.0726</v>
      </c>
      <c r="AC26" s="138" t="n">
        <v>5769878141.81675</v>
      </c>
      <c r="AD26" s="138" t="n">
        <v>4729625831.11135</v>
      </c>
      <c r="AE26" s="138" t="n">
        <v>5027393430.60867</v>
      </c>
      <c r="AF26" s="138" t="n">
        <v>6299935780.8676</v>
      </c>
      <c r="AG26" s="138" t="n">
        <v>6292685039.34658</v>
      </c>
      <c r="AH26" s="138" t="n">
        <v>6905532695.70081</v>
      </c>
      <c r="AI26" s="138" t="n">
        <v>7564467761.53407</v>
      </c>
      <c r="AJ26" s="138" t="n">
        <v>6826780373.30116</v>
      </c>
      <c r="AK26" s="138" t="n">
        <v>6682174055.76958</v>
      </c>
      <c r="AL26" s="138" t="n">
        <v>5478480785.94181</v>
      </c>
      <c r="AM26" s="138" t="n">
        <v>5380209453.88232</v>
      </c>
      <c r="AN26" s="138" t="n">
        <v>4981441162.54378</v>
      </c>
      <c r="AO26" s="138" t="n">
        <v>5540646661.66119</v>
      </c>
      <c r="AP26" s="138" t="n">
        <v>5679862759.80321</v>
      </c>
      <c r="AQ26" s="138" t="n">
        <v>6924836982.16776</v>
      </c>
      <c r="AR26" s="138" t="n">
        <v>7952051501.38496</v>
      </c>
      <c r="AS26" s="138" t="n">
        <v>7328377352.44931</v>
      </c>
      <c r="AT26" s="138" t="n">
        <v>6853370325.53724</v>
      </c>
      <c r="AU26" s="138" t="n">
        <v>6320307996.65511</v>
      </c>
      <c r="AV26" s="138" t="n">
        <v>7482984610.226</v>
      </c>
      <c r="AW26" s="138" t="n">
        <v>7705196621.04084</v>
      </c>
      <c r="AX26" s="138" t="n">
        <v>2822207872.55125</v>
      </c>
      <c r="AY26" s="138"/>
    </row>
    <row r="27">
      <c r="A27" s="103" t="str">
        <f>M27</f>
      </c>
      <c r="B27" s="38" t="str">
        <f>N27</f>
      </c>
      <c r="C27" s="138" t="str">
        <f>AS27</f>
      </c>
      <c r="D27" s="138" t="str">
        <f>AV27</f>
      </c>
      <c r="E27" s="138" t="str">
        <f>AW27</f>
      </c>
      <c r="F27" s="138" t="n">
        <f t="shared" si="8"/>
        <v>15705461389.4161</v>
      </c>
      <c r="G27" s="27" t="str">
        <f>AW27/AV27-1</f>
      </c>
      <c r="H27" s="27" t="str">
        <f>AW27/AS27-1</f>
      </c>
      <c r="I27" s="27" t="n">
        <f t="shared" si="15"/>
        <v>1</v>
      </c>
      <c r="J27" s="27" t="str">
        <f>AW27/Sum(AW$21:AW$37)</f>
      </c>
      <c r="K27" s="27" t="n">
        <f t="shared" si="16"/>
        <v>0.36315601843301987</v>
      </c>
      <c r="M27" s="80" t="s">
        <v>784</v>
      </c>
      <c r="N27" s="1" t="s">
        <v>846</v>
      </c>
      <c r="O27" s="138" t="n">
        <v>18949728922.4893</v>
      </c>
      <c r="P27" s="138" t="n">
        <v>18288801297.4014</v>
      </c>
      <c r="Q27" s="138" t="n">
        <v>21422893229.8907</v>
      </c>
      <c r="R27" s="138" t="n">
        <v>21564034306.3335</v>
      </c>
      <c r="S27" s="138" t="n">
        <v>19190248358.41</v>
      </c>
      <c r="T27" s="138" t="n">
        <v>19931778103.1604</v>
      </c>
      <c r="U27" s="138" t="n">
        <v>18818907214.2493</v>
      </c>
      <c r="V27" s="138" t="n">
        <v>24070423525.2868</v>
      </c>
      <c r="W27" s="138" t="n">
        <v>21590329830.7253</v>
      </c>
      <c r="X27" s="138" t="n">
        <v>23763409079.7276</v>
      </c>
      <c r="Y27" s="138" t="n">
        <v>18164146495.9161</v>
      </c>
      <c r="Z27" s="138" t="n">
        <v>16121914531.7469</v>
      </c>
      <c r="AA27" s="138" t="n">
        <v>17356858208.975</v>
      </c>
      <c r="AB27" s="138" t="n">
        <v>21286408215.2392</v>
      </c>
      <c r="AC27" s="138" t="n">
        <v>22223186788.8818</v>
      </c>
      <c r="AD27" s="138" t="n">
        <v>25948575990.7503</v>
      </c>
      <c r="AE27" s="138" t="n">
        <v>26498113315.2302</v>
      </c>
      <c r="AF27" s="138" t="n">
        <v>27860572563.6606</v>
      </c>
      <c r="AG27" s="138" t="n">
        <v>26564870866.4039</v>
      </c>
      <c r="AH27" s="138" t="n">
        <v>27867444807.4353</v>
      </c>
      <c r="AI27" s="138" t="n">
        <v>26427077802.5201</v>
      </c>
      <c r="AJ27" s="138" t="n">
        <v>24167300022.5158</v>
      </c>
      <c r="AK27" s="138" t="n">
        <v>21042516521.0813</v>
      </c>
      <c r="AL27" s="138" t="n">
        <v>18393690325.4017</v>
      </c>
      <c r="AM27" s="138" t="n">
        <v>15734185056.0361</v>
      </c>
      <c r="AN27" s="138" t="n">
        <v>13796099539.0623</v>
      </c>
      <c r="AO27" s="138" t="n">
        <v>13113867578.6485</v>
      </c>
      <c r="AP27" s="138" t="n">
        <v>12771240965.2856</v>
      </c>
      <c r="AQ27" s="138" t="n">
        <v>12902551630.6571</v>
      </c>
      <c r="AR27" s="138" t="n">
        <v>14441605538.8925</v>
      </c>
      <c r="AS27" s="138" t="n">
        <v>14648322584.4176</v>
      </c>
      <c r="AT27" s="138" t="n">
        <v>14036784160.4414</v>
      </c>
      <c r="AU27" s="138" t="n">
        <v>13859059031.8263</v>
      </c>
      <c r="AV27" s="138" t="n">
        <v>15501131352.3483</v>
      </c>
      <c r="AW27" s="138" t="n">
        <v>16798173511.198</v>
      </c>
      <c r="AX27" s="138" t="n">
        <v>6970320659.81016</v>
      </c>
      <c r="AY27" s="138"/>
    </row>
    <row r="28">
      <c r="A28" s="75" t="str">
        <f>M28</f>
      </c>
      <c r="B28" s="76" t="str">
        <f>N28</f>
      </c>
      <c r="C28" s="138" t="str">
        <f>AS28</f>
      </c>
      <c r="D28" s="138" t="str">
        <f>AV28</f>
      </c>
      <c r="E28" s="138" t="str">
        <f>AW28</f>
      </c>
      <c r="F28" s="138" t="n">
        <f t="shared" si="8"/>
        <v>19694120400.019699</v>
      </c>
      <c r="G28" s="27" t="str">
        <f>AW28/AV28-1</f>
      </c>
      <c r="H28" s="27" t="str">
        <f>AW28/AS28-1</f>
      </c>
      <c r="I28" s="27" t="n">
        <f t="shared" si="15"/>
        <v>1</v>
      </c>
      <c r="J28" s="27" t="str">
        <f>AW28/Sum(AW$21:AW$37)</f>
      </c>
      <c r="K28" s="27" t="n">
        <f t="shared" si="16"/>
        <v>0.45538543400141179</v>
      </c>
      <c r="M28" s="81" t="s">
        <v>784</v>
      </c>
      <c r="N28" s="82" t="s">
        <v>817</v>
      </c>
      <c r="O28" s="138" t="n">
        <v>15510770145.9172</v>
      </c>
      <c r="P28" s="138" t="n">
        <v>16768286202.8179</v>
      </c>
      <c r="Q28" s="138" t="n">
        <v>17282105145.4251</v>
      </c>
      <c r="R28" s="138" t="n">
        <v>19651588734.9586</v>
      </c>
      <c r="S28" s="138" t="n">
        <v>22725940192.0633</v>
      </c>
      <c r="T28" s="138" t="n">
        <v>19381775791.364</v>
      </c>
      <c r="U28" s="138" t="n">
        <v>17768935593.1072</v>
      </c>
      <c r="V28" s="138" t="n">
        <v>19352606265.3083</v>
      </c>
      <c r="W28" s="138" t="n">
        <v>18140830790.0389</v>
      </c>
      <c r="X28" s="138" t="n">
        <v>16156397409.8733</v>
      </c>
      <c r="Y28" s="138" t="n">
        <v>11061072488.4594</v>
      </c>
      <c r="Z28" s="138" t="n">
        <v>15136922881.8467</v>
      </c>
      <c r="AA28" s="138" t="n">
        <v>19367697890.887</v>
      </c>
      <c r="AB28" s="138" t="n">
        <v>19726359324.4368</v>
      </c>
      <c r="AC28" s="138" t="n">
        <v>20052361171.0075</v>
      </c>
      <c r="AD28" s="138" t="n">
        <v>22655202072.7786</v>
      </c>
      <c r="AE28" s="138" t="n">
        <v>25528114701.609</v>
      </c>
      <c r="AF28" s="138" t="n">
        <v>25619267632.0759</v>
      </c>
      <c r="AG28" s="138" t="n">
        <v>24185185181.3586</v>
      </c>
      <c r="AH28" s="138" t="n">
        <v>25221210982.1594</v>
      </c>
      <c r="AI28" s="138" t="n">
        <v>22451154157.2564</v>
      </c>
      <c r="AJ28" s="138" t="n">
        <v>21054585977.3838</v>
      </c>
      <c r="AK28" s="138" t="n">
        <v>18059565713.2174</v>
      </c>
      <c r="AL28" s="138" t="n">
        <v>12152875306.02</v>
      </c>
      <c r="AM28" s="138" t="n">
        <v>11491748485.9864</v>
      </c>
      <c r="AN28" s="138" t="n">
        <v>10974174766.0376</v>
      </c>
      <c r="AO28" s="138" t="n">
        <v>11897578254.5157</v>
      </c>
      <c r="AP28" s="138" t="n">
        <v>12939116768.0571</v>
      </c>
      <c r="AQ28" s="138" t="n">
        <v>12521074875.4519</v>
      </c>
      <c r="AR28" s="138" t="n">
        <v>13843467883.5019</v>
      </c>
      <c r="AS28" s="138" t="n">
        <v>14505607030.363</v>
      </c>
      <c r="AT28" s="138" t="n">
        <v>15712651677.6218</v>
      </c>
      <c r="AU28" s="138" t="n">
        <v>16454752226.7612</v>
      </c>
      <c r="AV28" s="138" t="n">
        <v>19694321602.0705</v>
      </c>
      <c r="AW28" s="138" t="n">
        <v>18602569846.2177</v>
      </c>
      <c r="AX28" s="138" t="n">
        <v>7313630365.94602</v>
      </c>
      <c r="AY28" s="138"/>
    </row>
    <row r="29">
      <c r="A29" s="100" t="str">
        <f>M29</f>
      </c>
      <c r="B29" s="101" t="str">
        <f>N29</f>
      </c>
      <c r="C29" s="138" t="str">
        <f>AS29</f>
      </c>
      <c r="D29" s="138" t="str">
        <f>AV29</f>
      </c>
      <c r="E29" s="138" t="str">
        <f>AW29</f>
      </c>
      <c r="F29" s="138" t="n">
        <f t="shared" si="8"/>
        <v>351538156.19099998</v>
      </c>
      <c r="G29" s="27" t="str">
        <f>AW29/AV29-1</f>
      </c>
      <c r="H29" s="27" t="str">
        <f>AW29/AS29-1</f>
      </c>
      <c r="I29" s="27" t="n">
        <f t="shared" si="15"/>
        <v>1</v>
      </c>
      <c r="J29" s="27" t="str">
        <f>AW29/Sum(AW$21:AW$37)</f>
      </c>
      <c r="K29" s="27" t="n">
        <f t="shared" si="16"/>
        <v>8.1285862264218953E-3</v>
      </c>
      <c r="M29" s="77" t="s">
        <v>784</v>
      </c>
      <c r="N29" s="78" t="s">
        <v>754</v>
      </c>
      <c r="O29" s="138" t="n">
        <v>8727822986.53715</v>
      </c>
      <c r="P29" s="138" t="n">
        <v>5346949558.56329</v>
      </c>
      <c r="Q29" s="138" t="n">
        <v>3224075282.44312</v>
      </c>
      <c r="R29" s="138" t="n">
        <v>1313416344.80372</v>
      </c>
      <c r="S29" s="138" t="n">
        <v>723572313.483793</v>
      </c>
      <c r="T29" s="138" t="n">
        <v>1364701629.51758</v>
      </c>
      <c r="U29" s="138" t="n">
        <v>58350903.0521242</v>
      </c>
      <c r="V29" s="138" t="n">
        <v>90404845.005624</v>
      </c>
      <c r="W29" s="138" t="n">
        <v>64984927.074025</v>
      </c>
      <c r="X29" s="138" t="n">
        <v>38018542.7367499</v>
      </c>
      <c r="Y29" s="138" t="n">
        <v>31212903.9109226</v>
      </c>
      <c r="Z29" s="138" t="n">
        <v>22961948.6948178</v>
      </c>
      <c r="AA29" s="138" t="n">
        <v>145270124.265644</v>
      </c>
      <c r="AB29" s="138" t="n">
        <v>174588182.807459</v>
      </c>
      <c r="AC29" s="138" t="n">
        <v>368608239.150945</v>
      </c>
      <c r="AD29" s="138" t="n">
        <v>408616157.174995</v>
      </c>
      <c r="AE29" s="138" t="n">
        <v>160838562.754862</v>
      </c>
      <c r="AF29" s="138" t="n">
        <v>45018405.3792021</v>
      </c>
      <c r="AG29" s="138" t="n">
        <v>36844126.1540202</v>
      </c>
      <c r="AH29" s="138" t="n">
        <v>94541306.2733895</v>
      </c>
      <c r="AI29" s="138" t="n">
        <v>1908322.87061989</v>
      </c>
      <c r="AJ29" s="138" t="n">
        <v>38099506.7848916</v>
      </c>
      <c r="AK29" s="138" t="n">
        <v>46488863.5359404</v>
      </c>
      <c r="AL29" s="138" t="n">
        <v>45346172.1958655</v>
      </c>
      <c r="AM29" s="138" t="n">
        <v>68081063.0520816</v>
      </c>
      <c r="AN29" s="138" t="n">
        <v>65116267.9682292</v>
      </c>
      <c r="AO29" s="138" t="n">
        <v>59495760.4843203</v>
      </c>
      <c r="AP29" s="138" t="n">
        <v>53600562.9436273</v>
      </c>
      <c r="AQ29" s="138" t="n">
        <v>56250087.6457106</v>
      </c>
      <c r="AR29" s="138" t="n">
        <v>45486514.3280592</v>
      </c>
      <c r="AS29" s="138" t="n">
        <v>12675348.3648868</v>
      </c>
      <c r="AT29" s="138" t="n">
        <v>26853976.1188652</v>
      </c>
      <c r="AU29" s="138" t="n">
        <v>128321257.412545</v>
      </c>
      <c r="AV29" s="138" t="n">
        <v>349738181.1455</v>
      </c>
      <c r="AW29" s="138" t="n">
        <v>318225116.896854</v>
      </c>
      <c r="AX29" s="138" t="n">
        <v>183794875.075947</v>
      </c>
      <c r="AY29" s="138"/>
    </row>
    <row r="30">
      <c r="A30" s="103" t="str">
        <f>M30</f>
      </c>
      <c r="B30" s="38" t="str">
        <f>N30</f>
      </c>
      <c r="C30" s="138" t="str">
        <f>AS30</f>
      </c>
      <c r="D30" s="138" t="str">
        <f>AV30</f>
      </c>
      <c r="E30" s="138" t="str">
        <f>AW30</f>
      </c>
      <c r="F30" s="138" t="n">
        <f t="shared" si="8"/>
        <v>17897646483.322201</v>
      </c>
      <c r="G30" s="27" t="str">
        <f>AW30/AV30-1</f>
      </c>
      <c r="H30" s="27" t="str">
        <f>AW30/AS30-1</f>
      </c>
      <c r="I30" s="27" t="n">
        <f t="shared" si="15"/>
        <v>1</v>
      </c>
      <c r="J30" s="27" t="str">
        <f>AW30/Sum(AW$21:AW$37)</f>
      </c>
      <c r="K30" s="27" t="n">
        <f t="shared" si="16"/>
        <v>9.5527080593085248E-2</v>
      </c>
      <c r="M30" s="80" t="s">
        <v>785</v>
      </c>
      <c r="N30" s="1" t="s">
        <v>814</v>
      </c>
      <c r="O30" s="138" t="n">
        <v>4599304728.82592</v>
      </c>
      <c r="P30" s="138" t="n">
        <v>4077996298.01009</v>
      </c>
      <c r="Q30" s="138" t="n">
        <v>4003383294.92583</v>
      </c>
      <c r="R30" s="138" t="n">
        <v>3806391429.49442</v>
      </c>
      <c r="S30" s="138" t="n">
        <v>4289227175.89142</v>
      </c>
      <c r="T30" s="138" t="n">
        <v>4761559260.59895</v>
      </c>
      <c r="U30" s="138" t="n">
        <v>4935513754.54788</v>
      </c>
      <c r="V30" s="138" t="n">
        <v>5173563082.47843</v>
      </c>
      <c r="W30" s="138" t="n">
        <v>6208617047.82468</v>
      </c>
      <c r="X30" s="138" t="n">
        <v>8273862864.38942</v>
      </c>
      <c r="Y30" s="138" t="n">
        <v>6609124178.60075</v>
      </c>
      <c r="Z30" s="138" t="n">
        <v>8417547965.9069</v>
      </c>
      <c r="AA30" s="138" t="n">
        <v>9270231662.39073</v>
      </c>
      <c r="AB30" s="138" t="n">
        <v>12430832293.6789</v>
      </c>
      <c r="AC30" s="138" t="n">
        <v>12566429680.0936</v>
      </c>
      <c r="AD30" s="138" t="n">
        <v>19581593550.0509</v>
      </c>
      <c r="AE30" s="138" t="n">
        <v>23323433087.5752</v>
      </c>
      <c r="AF30" s="138" t="n">
        <v>22725344031.1288</v>
      </c>
      <c r="AG30" s="138" t="n">
        <v>24786724271.7766</v>
      </c>
      <c r="AH30" s="138" t="n">
        <v>27812481455.1841</v>
      </c>
      <c r="AI30" s="138" t="n">
        <v>27224419475.5605</v>
      </c>
      <c r="AJ30" s="138" t="n">
        <v>22810695810.8588</v>
      </c>
      <c r="AK30" s="138" t="n">
        <v>17712468848.1092</v>
      </c>
      <c r="AL30" s="138" t="n">
        <v>13744354235.6347</v>
      </c>
      <c r="AM30" s="138" t="n">
        <v>11588469650.7644</v>
      </c>
      <c r="AN30" s="138" t="n">
        <v>10351660077.125</v>
      </c>
      <c r="AO30" s="138" t="n">
        <v>10129126852.979</v>
      </c>
      <c r="AP30" s="138" t="n">
        <v>11083407294.761</v>
      </c>
      <c r="AQ30" s="138" t="n">
        <v>14047715166.8773</v>
      </c>
      <c r="AR30" s="138" t="n">
        <v>15736482745.3966</v>
      </c>
      <c r="AS30" s="138" t="n">
        <v>18373572457.4893</v>
      </c>
      <c r="AT30" s="138" t="n">
        <v>15541713630.701</v>
      </c>
      <c r="AU30" s="138" t="n">
        <v>15027623036.6258</v>
      </c>
      <c r="AV30" s="138" t="n">
        <v>17887319381.3139</v>
      </c>
      <c r="AW30" s="138" t="n">
        <v>18724476217.234</v>
      </c>
      <c r="AX30" s="138" t="n">
        <v>7419320140.48465</v>
      </c>
      <c r="AY30" s="138"/>
    </row>
    <row r="31">
      <c r="A31" s="103" t="str">
        <f>M31</f>
      </c>
      <c r="B31" s="38" t="str">
        <f>N31</f>
      </c>
      <c r="C31" s="138" t="str">
        <f>AS31</f>
      </c>
      <c r="D31" s="138" t="str">
        <f>AV31</f>
      </c>
      <c r="E31" s="138" t="str">
        <f>AW31</f>
      </c>
      <c r="F31" s="138" t="n">
        <f t="shared" si="8"/>
        <v>118275377061.716</v>
      </c>
      <c r="G31" s="27" t="str">
        <f>AW31/AV31-1</f>
      </c>
      <c r="H31" s="27" t="str">
        <f>AW31/AS31-1</f>
      </c>
      <c r="I31" s="27" t="n">
        <f t="shared" si="15"/>
        <v>1</v>
      </c>
      <c r="J31" s="27" t="str">
        <f>AW31/Sum(AW$21:AW$37)</f>
      </c>
      <c r="K31" s="27" t="n">
        <f t="shared" si="16"/>
        <v>0.63128420193574186</v>
      </c>
      <c r="M31" s="80" t="s">
        <v>785</v>
      </c>
      <c r="N31" s="1" t="s">
        <v>846</v>
      </c>
      <c r="O31" s="138" t="n">
        <v>37187739893.5585</v>
      </c>
      <c r="P31" s="138" t="n">
        <v>52500515491.6455</v>
      </c>
      <c r="Q31" s="138" t="n">
        <v>49513892376.4254</v>
      </c>
      <c r="R31" s="138" t="n">
        <v>46218616027.14</v>
      </c>
      <c r="S31" s="138" t="n">
        <v>53368609876.2651</v>
      </c>
      <c r="T31" s="138" t="n">
        <v>53494113963.1767</v>
      </c>
      <c r="U31" s="138" t="n">
        <v>53826861482.0075</v>
      </c>
      <c r="V31" s="138" t="n">
        <v>57394044899.8581</v>
      </c>
      <c r="W31" s="138" t="n">
        <v>59588240537.4688</v>
      </c>
      <c r="X31" s="138" t="n">
        <v>67626621120.4556</v>
      </c>
      <c r="Y31" s="138" t="n">
        <v>60905632487.25</v>
      </c>
      <c r="Z31" s="138" t="n">
        <v>63141547401.8693</v>
      </c>
      <c r="AA31" s="138" t="n">
        <v>71269566401.4517</v>
      </c>
      <c r="AB31" s="138" t="n">
        <v>86864375399.8459</v>
      </c>
      <c r="AC31" s="138" t="n">
        <v>97855841620.6744</v>
      </c>
      <c r="AD31" s="138" t="n">
        <v>101209202868.164</v>
      </c>
      <c r="AE31" s="138" t="n">
        <v>109791039934.529</v>
      </c>
      <c r="AF31" s="138" t="n">
        <v>118614031994.573</v>
      </c>
      <c r="AG31" s="138" t="n">
        <v>135815113226.608</v>
      </c>
      <c r="AH31" s="138" t="n">
        <v>149891622270.035</v>
      </c>
      <c r="AI31" s="138" t="n">
        <v>144233197412.125</v>
      </c>
      <c r="AJ31" s="138" t="n">
        <v>140416022053.236</v>
      </c>
      <c r="AK31" s="138" t="n">
        <v>132445323461.463</v>
      </c>
      <c r="AL31" s="138" t="n">
        <v>112767686203.479</v>
      </c>
      <c r="AM31" s="138" t="n">
        <v>106200680519.669</v>
      </c>
      <c r="AN31" s="138" t="n">
        <v>97080377751.6215</v>
      </c>
      <c r="AO31" s="138" t="n">
        <v>98680171868.2156</v>
      </c>
      <c r="AP31" s="138" t="n">
        <v>103199554122.302</v>
      </c>
      <c r="AQ31" s="138" t="n">
        <v>113553029561.225</v>
      </c>
      <c r="AR31" s="138" t="n">
        <v>120530895538.324</v>
      </c>
      <c r="AS31" s="138" t="n">
        <v>128081395295.662</v>
      </c>
      <c r="AT31" s="138" t="n">
        <v>112195862659.577</v>
      </c>
      <c r="AU31" s="138" t="n">
        <v>112824438806.035</v>
      </c>
      <c r="AV31" s="138" t="n">
        <v>118224558283.752</v>
      </c>
      <c r="AW31" s="138" t="n">
        <v>119065779115.847</v>
      </c>
      <c r="AX31" s="138" t="n">
        <v>46541933676.1686</v>
      </c>
      <c r="AY31" s="138"/>
    </row>
    <row r="32">
      <c r="A32" s="75" t="str">
        <f>M32</f>
      </c>
      <c r="B32" s="76" t="str">
        <f>N32</f>
      </c>
      <c r="C32" s="138" t="str">
        <f>AS32</f>
      </c>
      <c r="D32" s="138" t="str">
        <f>AV32</f>
      </c>
      <c r="E32" s="138" t="str">
        <f>AW32</f>
      </c>
      <c r="F32" s="138" t="n">
        <f t="shared" si="8"/>
        <v>50716463208.895599</v>
      </c>
      <c r="G32" s="27" t="str">
        <f>AW32/AV32-1</f>
      </c>
      <c r="H32" s="27" t="str">
        <f>AW32/AS32-1</f>
      </c>
      <c r="I32" s="27" t="n">
        <f t="shared" si="15"/>
        <v>1</v>
      </c>
      <c r="J32" s="27" t="str">
        <f>AW32/Sum(AW$21:AW$37)</f>
      </c>
      <c r="K32" s="27" t="n">
        <f t="shared" si="16"/>
        <v>0.27069456718049506</v>
      </c>
      <c r="M32" s="81" t="s">
        <v>785</v>
      </c>
      <c r="N32" s="82" t="s">
        <v>817</v>
      </c>
      <c r="O32" s="138" t="n">
        <v>20429882799.8733</v>
      </c>
      <c r="P32" s="138" t="n">
        <v>26380482936.3972</v>
      </c>
      <c r="Q32" s="138" t="n">
        <v>27498674566.4334</v>
      </c>
      <c r="R32" s="138" t="n">
        <v>23490761755.5356</v>
      </c>
      <c r="S32" s="138" t="n">
        <v>22693368091.9943</v>
      </c>
      <c r="T32" s="138" t="n">
        <v>22512713277.6734</v>
      </c>
      <c r="U32" s="138" t="n">
        <v>22730485054.2222</v>
      </c>
      <c r="V32" s="138" t="n">
        <v>25312723484.1737</v>
      </c>
      <c r="W32" s="138" t="n">
        <v>25987107349.2007</v>
      </c>
      <c r="X32" s="138" t="n">
        <v>26072208825.7753</v>
      </c>
      <c r="Y32" s="138" t="n">
        <v>19222007438.3465</v>
      </c>
      <c r="Z32" s="138" t="n">
        <v>19977176606.7151</v>
      </c>
      <c r="AA32" s="138" t="n">
        <v>22879520958.4892</v>
      </c>
      <c r="AB32" s="138" t="n">
        <v>31155384596.1667</v>
      </c>
      <c r="AC32" s="138" t="n">
        <v>28431807677.5429</v>
      </c>
      <c r="AD32" s="138" t="n">
        <v>30415975930.559</v>
      </c>
      <c r="AE32" s="138" t="n">
        <v>33309404552.963</v>
      </c>
      <c r="AF32" s="138" t="n">
        <v>37825514924.0423</v>
      </c>
      <c r="AG32" s="138" t="n">
        <v>41601596475.7557</v>
      </c>
      <c r="AH32" s="138" t="n">
        <v>46298805534.0508</v>
      </c>
      <c r="AI32" s="138" t="n">
        <v>43018012229.4516</v>
      </c>
      <c r="AJ32" s="138" t="n">
        <v>43932892270.6806</v>
      </c>
      <c r="AK32" s="138" t="n">
        <v>46389746790.0444</v>
      </c>
      <c r="AL32" s="138" t="n">
        <v>41800089048.6926</v>
      </c>
      <c r="AM32" s="138" t="n">
        <v>43149338169.2495</v>
      </c>
      <c r="AN32" s="138" t="n">
        <v>42106850040.7106</v>
      </c>
      <c r="AO32" s="138" t="n">
        <v>46061908554.8434</v>
      </c>
      <c r="AP32" s="138" t="n">
        <v>46147079940.4903</v>
      </c>
      <c r="AQ32" s="138" t="n">
        <v>48516009829.8677</v>
      </c>
      <c r="AR32" s="138" t="n">
        <v>50376781453.2948</v>
      </c>
      <c r="AS32" s="138" t="n">
        <v>52480800081.15</v>
      </c>
      <c r="AT32" s="138" t="n">
        <v>50829375542.2409</v>
      </c>
      <c r="AU32" s="138" t="n">
        <v>48965929075.0949</v>
      </c>
      <c r="AV32" s="138" t="n">
        <v>50658193821.3222</v>
      </c>
      <c r="AW32" s="138" t="n">
        <v>52031248902.7579</v>
      </c>
      <c r="AX32" s="138" t="n">
        <v>23436136428.0682</v>
      </c>
      <c r="AY32" s="138"/>
    </row>
    <row r="33">
      <c r="A33" s="100" t="str">
        <f>M33</f>
      </c>
      <c r="B33" s="101" t="str">
        <f>N33</f>
      </c>
      <c r="C33" s="138" t="str">
        <f>AS33</f>
      </c>
      <c r="D33" s="138" t="str">
        <f>AV33</f>
      </c>
      <c r="E33" s="138" t="str">
        <f>AW33</f>
      </c>
      <c r="F33" s="138" t="n">
        <f t="shared" si="8"/>
        <v>467295974.10159999</v>
      </c>
      <c r="G33" s="27" t="str">
        <f>AW33/AV33-1</f>
      </c>
      <c r="H33" s="27" t="str">
        <f>AW33/AS33-1</f>
      </c>
      <c r="I33" s="27" t="n">
        <f t="shared" si="15"/>
        <v>1</v>
      </c>
      <c r="J33" s="27" t="str">
        <f>AW33/Sum(AW$21:AW$37)</f>
      </c>
      <c r="K33" s="27" t="n">
        <f t="shared" si="16"/>
        <v>2.4941502906778699E-3</v>
      </c>
      <c r="M33" s="77" t="s">
        <v>785</v>
      </c>
      <c r="N33" s="78" t="s">
        <v>754</v>
      </c>
      <c r="O33" s="138" t="n">
        <v>2366532329.13502</v>
      </c>
      <c r="P33" s="138" t="n">
        <v>630309193.824759</v>
      </c>
      <c r="Q33" s="138" t="n">
        <v>362800444.300513</v>
      </c>
      <c r="R33" s="138" t="n">
        <v>98658255.0227698</v>
      </c>
      <c r="S33" s="138" t="n">
        <v>243582844.550064</v>
      </c>
      <c r="T33" s="138" t="n">
        <v>943776637.45208</v>
      </c>
      <c r="U33" s="138" t="n">
        <v>343646486.569194</v>
      </c>
      <c r="V33" s="138" t="n">
        <v>1231082598.43948</v>
      </c>
      <c r="W33" s="138" t="n">
        <v>3830638226.31644</v>
      </c>
      <c r="X33" s="138" t="n">
        <v>4722500413.02667</v>
      </c>
      <c r="Y33" s="138" t="n">
        <v>1484922223.12105</v>
      </c>
      <c r="Z33" s="138" t="n">
        <v>2272605365.8269</v>
      </c>
      <c r="AA33" s="138" t="n">
        <v>4742642651.32007</v>
      </c>
      <c r="AB33" s="138" t="n">
        <v>7464082777.08076</v>
      </c>
      <c r="AC33" s="138" t="n">
        <v>7610127452.99355</v>
      </c>
      <c r="AD33" s="138" t="n">
        <v>8814699755.86826</v>
      </c>
      <c r="AE33" s="138" t="n">
        <v>7348322461.96714</v>
      </c>
      <c r="AF33" s="138" t="n">
        <v>1163150242.11088</v>
      </c>
      <c r="AG33" s="138" t="n">
        <v>1443040036.60652</v>
      </c>
      <c r="AH33" s="138" t="n">
        <v>1330295318.635</v>
      </c>
      <c r="AI33" s="138" t="n">
        <v>1857077043.96186</v>
      </c>
      <c r="AJ33" s="138" t="n">
        <v>1637086247.89069</v>
      </c>
      <c r="AK33" s="138" t="n">
        <v>1547799986.56064</v>
      </c>
      <c r="AL33" s="138" t="n">
        <v>1322913597.27303</v>
      </c>
      <c r="AM33" s="138" t="n">
        <v>1221879132.29355</v>
      </c>
      <c r="AN33" s="138" t="n">
        <v>1071451610.98379</v>
      </c>
      <c r="AO33" s="138" t="n">
        <v>844832527.389888</v>
      </c>
      <c r="AP33" s="138" t="n">
        <v>854474469.042161</v>
      </c>
      <c r="AQ33" s="138" t="n">
        <v>1270358667.69475</v>
      </c>
      <c r="AR33" s="138" t="n">
        <v>926170472.985184</v>
      </c>
      <c r="AS33" s="138" t="n">
        <v>1000402222.51369</v>
      </c>
      <c r="AT33" s="138" t="n">
        <v>829620925.672295</v>
      </c>
      <c r="AU33" s="138" t="n">
        <v>512625466.58285</v>
      </c>
      <c r="AV33" s="138" t="n">
        <v>471293509.5678</v>
      </c>
      <c r="AW33" s="138" t="n">
        <v>658927732.959808</v>
      </c>
      <c r="AX33" s="138" t="n">
        <v>241827410.68812</v>
      </c>
      <c r="AY33" s="138"/>
    </row>
    <row r="34">
      <c r="A34" s="103" t="str">
        <f>M34</f>
      </c>
      <c r="B34" s="38" t="str">
        <f>N34</f>
      </c>
      <c r="C34" s="138" t="str">
        <f>AS34</f>
      </c>
      <c r="D34" s="138" t="str">
        <f>AV34</f>
      </c>
      <c r="E34" s="138" t="str">
        <f>AW34</f>
      </c>
      <c r="F34" s="138" t="n">
        <f t="shared" si="8"/>
        <v>0</v>
      </c>
      <c r="G34" s="27" t="str">
        <f>AW34/AV34-1</f>
      </c>
      <c r="H34" s="27" t="str">
        <f>AW34/AS34-1</f>
      </c>
      <c r="I34" s="27" t="e">
        <f t="shared" si="15"/>
        <v>#DIV/0!</v>
      </c>
      <c r="J34" s="27" t="str">
        <f>AW34/Sum(AW$21:AW$37)</f>
      </c>
      <c r="K34" s="27" t="str">
        <f t="shared" si="16"/>
      </c>
      <c r="M34" s="80" t="s">
        <v>754</v>
      </c>
      <c r="N34" s="1" t="s">
        <v>814</v>
      </c>
      <c r="O34" s="138"/>
      <c r="P34" s="138"/>
      <c r="Q34" s="138"/>
      <c r="R34" s="138"/>
      <c r="S34" s="138"/>
      <c r="T34" s="138" t="n">
        <v>8706876.24378308</v>
      </c>
      <c r="U34" s="138" t="n">
        <v>43574.9436661632</v>
      </c>
      <c r="V34" s="138"/>
      <c r="W34" s="138"/>
      <c r="X34" s="138" t="n">
        <v>264996.39645516</v>
      </c>
      <c r="Y34" s="138" t="n">
        <v>6205114.74039498</v>
      </c>
      <c r="Z34" s="138" t="n">
        <v>4532322.15679651</v>
      </c>
      <c r="AA34" s="138" t="n">
        <v>22471081.8529219</v>
      </c>
      <c r="AB34" s="138" t="n">
        <v>13011692.3645104</v>
      </c>
      <c r="AC34" s="138" t="n">
        <v>2925447.01060476</v>
      </c>
      <c r="AD34" s="138" t="n">
        <v>76335.4163609284</v>
      </c>
      <c r="AE34" s="138" t="n">
        <v>4833942.43707758</v>
      </c>
      <c r="AF34" s="138" t="n">
        <v>0</v>
      </c>
      <c r="AG34" s="138" t="n">
        <v>-36593.5682860759</v>
      </c>
      <c r="AH34" s="138" t="n">
        <v>355894.060429538</v>
      </c>
      <c r="AI34" s="138" t="n">
        <v>-12115.4337477115</v>
      </c>
      <c r="AJ34" s="138" t="n">
        <v>-38321.1730503205</v>
      </c>
      <c r="AK34" s="138"/>
      <c r="AL34" s="138" t="n">
        <v>-67131.228425603</v>
      </c>
      <c r="AM34" s="138" t="n">
        <v>567671.010781381</v>
      </c>
      <c r="AN34" s="138"/>
      <c r="AO34" s="138" t="n">
        <v>-2874.37983344414</v>
      </c>
      <c r="AP34" s="138" t="n">
        <v>0</v>
      </c>
      <c r="AQ34" s="138" t="n">
        <v>-278246.133397523</v>
      </c>
      <c r="AR34" s="138" t="n">
        <v>546254.749528136</v>
      </c>
      <c r="AS34" s="138" t="n">
        <v>0</v>
      </c>
      <c r="AT34" s="138" t="n">
        <v>421053.108340354</v>
      </c>
      <c r="AU34" s="138"/>
      <c r="AV34" s="138"/>
      <c r="AW34" s="138" t="n">
        <v>-1289.31750225655</v>
      </c>
      <c r="AX34" s="138" t="n">
        <v>12333.759135376</v>
      </c>
      <c r="AY34" s="138"/>
    </row>
    <row r="35">
      <c r="A35" s="103" t="str">
        <f>M35</f>
      </c>
      <c r="B35" s="38" t="str">
        <f>N35</f>
      </c>
      <c r="C35" s="138" t="str">
        <f>AS35</f>
      </c>
      <c r="D35" s="138" t="str">
        <f>AV35</f>
      </c>
      <c r="E35" s="138" t="str">
        <f>AW35</f>
      </c>
      <c r="F35" s="138" t="n">
        <f t="shared" si="8"/>
        <v>0</v>
      </c>
      <c r="G35" s="27" t="str">
        <f>AW35/AV35-1</f>
      </c>
      <c r="H35" s="27" t="str">
        <f>AW35/AS35-1</f>
      </c>
      <c r="I35" s="27" t="e">
        <f t="shared" si="15"/>
        <v>#DIV/0!</v>
      </c>
      <c r="J35" s="27" t="str">
        <f>AW35/Sum(AW$21:AW$37)</f>
      </c>
      <c r="K35" s="27" t="str">
        <f t="shared" si="16"/>
      </c>
      <c r="M35" s="80" t="s">
        <v>754</v>
      </c>
      <c r="N35" s="1" t="s">
        <v>846</v>
      </c>
      <c r="O35" s="138"/>
      <c r="P35" s="138"/>
      <c r="Q35" s="138"/>
      <c r="R35" s="138"/>
      <c r="S35" s="138"/>
      <c r="T35" s="138"/>
      <c r="U35" s="138"/>
      <c r="V35" s="138" t="n">
        <v>317200.803839482</v>
      </c>
      <c r="W35" s="138" t="n">
        <v>0</v>
      </c>
      <c r="X35" s="138" t="n">
        <v>37089144.5409229</v>
      </c>
      <c r="Y35" s="138" t="n">
        <v>40534102.8066748</v>
      </c>
      <c r="Z35" s="138" t="n">
        <v>7887867.07107176</v>
      </c>
      <c r="AA35" s="138" t="n">
        <v>103850853.37256</v>
      </c>
      <c r="AB35" s="138" t="n">
        <v>27481582.8494552</v>
      </c>
      <c r="AC35" s="138" t="n">
        <v>1856257.99106174</v>
      </c>
      <c r="AD35" s="138" t="n">
        <v>3145990.56511101</v>
      </c>
      <c r="AE35" s="138" t="n">
        <v>20818911.587162</v>
      </c>
      <c r="AF35" s="138" t="n">
        <v>986629.529335004</v>
      </c>
      <c r="AG35" s="138" t="n">
        <v>-154960.590808037</v>
      </c>
      <c r="AH35" s="138" t="n">
        <v>-1351.65305962359</v>
      </c>
      <c r="AI35" s="138" t="n">
        <v>-59426.7618936624</v>
      </c>
      <c r="AJ35" s="138" t="n">
        <v>-46644.4842471641</v>
      </c>
      <c r="AK35" s="138" t="n">
        <v>-4365.56880891998</v>
      </c>
      <c r="AL35" s="138" t="n">
        <v>-61237.445279754</v>
      </c>
      <c r="AM35" s="138"/>
      <c r="AN35" s="138"/>
      <c r="AO35" s="138" t="n">
        <v>1738307.08860192</v>
      </c>
      <c r="AP35" s="138" t="n">
        <v>-299.071500057452</v>
      </c>
      <c r="AQ35" s="138"/>
      <c r="AR35" s="138"/>
      <c r="AS35" s="138"/>
      <c r="AT35" s="138"/>
      <c r="AU35" s="138"/>
      <c r="AV35" s="138"/>
      <c r="AW35" s="138" t="n">
        <v>991195.543704183</v>
      </c>
      <c r="AX35" s="138" t="n">
        <v>2149753.91677292</v>
      </c>
      <c r="AY35" s="138"/>
    </row>
    <row r="36">
      <c r="A36" s="75" t="str">
        <f>M36</f>
      </c>
      <c r="B36" s="76" t="str">
        <f>N36</f>
      </c>
      <c r="C36" s="138" t="str">
        <f>AS36</f>
      </c>
      <c r="D36" s="138" t="str">
        <f>AV36</f>
      </c>
      <c r="E36" s="138" t="str">
        <f>AW36</f>
      </c>
      <c r="F36" s="138" t="n">
        <f t="shared" si="8"/>
        <v>0</v>
      </c>
      <c r="G36" s="27" t="str">
        <f>AW36/AV36-1</f>
      </c>
      <c r="H36" s="27" t="str">
        <f>AW36/AS36-1</f>
      </c>
      <c r="I36" s="27" t="e">
        <f t="shared" si="15"/>
        <v>#DIV/0!</v>
      </c>
      <c r="J36" s="27" t="str">
        <f>AW36/Sum(AW$21:AW$37)</f>
      </c>
      <c r="K36" s="27" t="str">
        <f t="shared" si="16"/>
      </c>
      <c r="M36" s="81" t="s">
        <v>754</v>
      </c>
      <c r="N36" s="82" t="s">
        <v>817</v>
      </c>
      <c r="O36" s="138"/>
      <c r="P36" s="138"/>
      <c r="Q36" s="138"/>
      <c r="R36" s="138"/>
      <c r="S36" s="138"/>
      <c r="T36" s="138" t="n">
        <v>0</v>
      </c>
      <c r="U36" s="138" t="n">
        <v>650809.634019351</v>
      </c>
      <c r="V36" s="138" t="n">
        <v>59308004.0985895</v>
      </c>
      <c r="W36" s="138"/>
      <c r="X36" s="138" t="n">
        <v>431600.597421872</v>
      </c>
      <c r="Y36" s="138" t="n">
        <v>1505469.8077457</v>
      </c>
      <c r="Z36" s="138" t="n">
        <v>1974844.79038331</v>
      </c>
      <c r="AA36" s="138" t="n">
        <v>6435535.99324283</v>
      </c>
      <c r="AB36" s="138" t="n">
        <v>72125729.3410973</v>
      </c>
      <c r="AC36" s="138" t="n">
        <v>5874666.62036045</v>
      </c>
      <c r="AD36" s="138" t="n">
        <v>2337762.06057308</v>
      </c>
      <c r="AE36" s="138" t="n">
        <v>129968030.36149</v>
      </c>
      <c r="AF36" s="138" t="n">
        <v>23756185.9135331</v>
      </c>
      <c r="AG36" s="138" t="n">
        <v>108590.939291353</v>
      </c>
      <c r="AH36" s="138" t="n">
        <v>668663.749439428</v>
      </c>
      <c r="AI36" s="138" t="n">
        <v>-246336.616891558</v>
      </c>
      <c r="AJ36" s="138" t="n">
        <v>-14771.9912140878</v>
      </c>
      <c r="AK36" s="138"/>
      <c r="AL36" s="138"/>
      <c r="AM36" s="138"/>
      <c r="AN36" s="138"/>
      <c r="AO36" s="138" t="n">
        <v>2708182.42323031</v>
      </c>
      <c r="AP36" s="138"/>
      <c r="AQ36" s="138"/>
      <c r="AR36" s="138"/>
      <c r="AS36" s="138" t="n">
        <v>0</v>
      </c>
      <c r="AT36" s="138" t="n">
        <v>0</v>
      </c>
      <c r="AU36" s="138" t="n">
        <v>0</v>
      </c>
      <c r="AV36" s="138"/>
      <c r="AW36" s="138" t="n">
        <v>120593.218942052</v>
      </c>
      <c r="AX36" s="138" t="n">
        <v>96751.4830337482</v>
      </c>
      <c r="AY36" s="138"/>
    </row>
    <row r="37">
      <c r="A37" s="100" t="str">
        <f>M37</f>
      </c>
      <c r="B37" s="101" t="str">
        <f>N37</f>
      </c>
      <c r="C37" s="138" t="str">
        <f>AS37</f>
      </c>
      <c r="D37" s="138" t="str">
        <f>AV37</f>
      </c>
      <c r="E37" s="138" t="str">
        <f>AW37</f>
      </c>
      <c r="F37" s="138" t="n">
        <f t="shared" si="8"/>
        <v>10000</v>
      </c>
      <c r="G37" s="27" t="str">
        <f>AW37/AV37-1</f>
      </c>
      <c r="H37" s="27" t="str">
        <f>AW37/AS37-1</f>
      </c>
      <c r="I37" s="27" t="n">
        <f t="shared" si="15"/>
        <v>1</v>
      </c>
      <c r="J37" s="27" t="str">
        <f>AW37/Sum(AW$21:AW$37)</f>
      </c>
      <c r="K37" s="27" t="b">
        <f>SUM(K21:K36)=4</f>
        <v>0</v>
      </c>
      <c r="M37" t="s">
        <v>754</v>
      </c>
      <c r="N37" s="1" t="s">
        <v>754</v>
      </c>
      <c r="O37" s="138"/>
      <c r="P37" s="138"/>
      <c r="Q37" s="138"/>
      <c r="R37" s="138"/>
      <c r="S37" s="138" t="n">
        <v>0</v>
      </c>
      <c r="T37" s="138"/>
      <c r="U37" s="138"/>
      <c r="V37" s="138" t="n">
        <v>0</v>
      </c>
      <c r="W37" s="138" t="n">
        <v>23142.2203431156</v>
      </c>
      <c r="X37" s="138" t="n">
        <v>16450125.9049166</v>
      </c>
      <c r="Y37" s="138" t="n">
        <v>1361962.43541455</v>
      </c>
      <c r="Z37" s="138" t="n">
        <v>1753883.08001798</v>
      </c>
      <c r="AA37" s="138" t="n">
        <v>3119111.6977409</v>
      </c>
      <c r="AB37" s="138" t="n">
        <v>7470667.94970973</v>
      </c>
      <c r="AC37" s="138" t="n">
        <v>298812.346966171</v>
      </c>
      <c r="AD37" s="138" t="n">
        <v>151586.517069739</v>
      </c>
      <c r="AE37" s="138" t="n">
        <v>4789624.91777623</v>
      </c>
      <c r="AF37" s="138" t="n">
        <v>808897.095879096</v>
      </c>
      <c r="AG37" s="138" t="n">
        <v>593439.705490986</v>
      </c>
      <c r="AH37" s="138" t="n">
        <v>330764.666675824</v>
      </c>
      <c r="AI37" s="138" t="n">
        <v>-27749.785155507</v>
      </c>
      <c r="AJ37" s="138" t="n">
        <v>-88177.96284273</v>
      </c>
      <c r="AK37" s="138" t="n">
        <v>-4124.28580252519</v>
      </c>
      <c r="AL37" s="138"/>
      <c r="AM37" s="138"/>
      <c r="AN37" s="138" t="n">
        <v>37536.9003683804</v>
      </c>
      <c r="AO37" s="138" t="n">
        <v>2157.67476297287</v>
      </c>
      <c r="AP37" s="138" t="n">
        <v>39062.4000075039</v>
      </c>
      <c r="AQ37" s="138" t="n">
        <v>24128.2425049737</v>
      </c>
      <c r="AR37" s="138" t="n">
        <v>0</v>
      </c>
      <c r="AS37" s="138" t="n">
        <v>11573.9072704938</v>
      </c>
      <c r="AT37" s="138" t="n">
        <v>11188.817598517</v>
      </c>
      <c r="AU37" s="138"/>
      <c r="AV37" s="138" t="n">
        <v>10000</v>
      </c>
      <c r="AW37" s="138" t="n">
        <v>9739.88670259903</v>
      </c>
      <c r="AX37" s="138" t="n">
        <v>0</v>
      </c>
      <c r="AY37" s="138"/>
    </row>
    <row r="38">
      <c r="A38" t="str">
        <f>M38</f>
      </c>
      <c r="B38" t="str">
        <f>N38</f>
      </c>
      <c r="C38" s="138" t="str">
        <f>AS38</f>
      </c>
      <c r="D38" s="138" t="str">
        <f>AV38</f>
      </c>
      <c r="E38" s="138" t="str">
        <f>AW38</f>
      </c>
      <c r="F38" s="138"/>
      <c r="G38" s="27" t="str">
        <f>AW38/AV38-1</f>
      </c>
      <c r="H38" s="27" t="str">
        <f>AW38/AS38-1</f>
      </c>
      <c r="I38" s="27"/>
      <c r="J38" s="27" t="str">
        <f>Sum(J$21:J$37)</f>
      </c>
      <c r="K38" s="27"/>
      <c r="M38" t="s">
        <v>755</v>
      </c>
      <c r="N38" s="1" t="s">
        <v>756</v>
      </c>
      <c r="O38" s="138" t="str">
        <f>Sum(O22:O37)</f>
      </c>
      <c r="P38" s="138" t="str">
        <f>Sum(P22:P37)</f>
      </c>
      <c r="Q38" s="138" t="str">
        <f>Sum(Q22:Q37)</f>
      </c>
      <c r="R38" s="138" t="str">
        <f>Sum(R22:R37)</f>
      </c>
      <c r="S38" s="138" t="str">
        <f>Sum(S22:S37)</f>
      </c>
      <c r="T38" s="138" t="str">
        <f>Sum(T22:T37)</f>
      </c>
      <c r="U38" s="138" t="str">
        <f>Sum(U22:U37)</f>
      </c>
      <c r="V38" s="138" t="str">
        <f>Sum(V22:V37)</f>
      </c>
      <c r="W38" s="138" t="str">
        <f>Sum(W22:W37)</f>
      </c>
      <c r="X38" s="138" t="str">
        <f>Sum(X22:X37)</f>
      </c>
      <c r="Y38" s="138" t="str">
        <f>Sum(Y22:Y37)</f>
      </c>
      <c r="Z38" s="138" t="str">
        <f>Sum(Z22:Z37)</f>
      </c>
      <c r="AA38" s="138" t="str">
        <f>Sum(AA22:AA37)</f>
      </c>
      <c r="AB38" s="138" t="str">
        <f>Sum(AB22:AB37)</f>
      </c>
      <c r="AC38" s="138" t="str">
        <f>Sum(AC22:AC37)</f>
      </c>
      <c r="AD38" s="138" t="str">
        <f>Sum(AD22:AD37)</f>
      </c>
      <c r="AE38" s="138" t="str">
        <f>Sum(AE22:AE37)</f>
      </c>
      <c r="AF38" s="138" t="str">
        <f>Sum(AF22:AF37)</f>
      </c>
      <c r="AG38" s="138" t="str">
        <f>Sum(AG22:AG37)</f>
      </c>
      <c r="AH38" s="138" t="str">
        <f>Sum(AH22:AH37)</f>
      </c>
      <c r="AI38" s="138" t="str">
        <f>Sum(AI22:AI37)</f>
      </c>
      <c r="AJ38" s="138" t="str">
        <f>Sum(AJ22:AJ37)</f>
      </c>
      <c r="AK38" s="138" t="str">
        <f>Sum(AK22:AK37)</f>
      </c>
      <c r="AL38" s="138" t="str">
        <f>Sum(AL22:AL37)</f>
      </c>
      <c r="AM38" s="138" t="str">
        <f>Sum(AM22:AM37)</f>
      </c>
      <c r="AN38" s="138" t="str">
        <f>Sum(AN22:AN37)</f>
      </c>
      <c r="AO38" s="138" t="str">
        <f>Sum(AO22:AO37)</f>
      </c>
      <c r="AP38" s="138" t="str">
        <f>Sum(AP22:AP37)</f>
      </c>
      <c r="AQ38" s="138" t="str">
        <f>Sum(AQ22:AQ37)</f>
      </c>
      <c r="AR38" s="138" t="str">
        <f>Sum(AR22:AR37)</f>
      </c>
      <c r="AS38" s="138" t="str">
        <f>Sum(AS22:AS37)</f>
      </c>
      <c r="AT38" s="138" t="str">
        <f>Sum(AT22:AT37)</f>
      </c>
      <c r="AU38" s="138" t="str">
        <f>Sum(AU22:AU37)</f>
      </c>
      <c r="AV38" s="138" t="str">
        <f>Sum(AV22:AV37)</f>
      </c>
      <c r="AW38" s="138" t="str">
        <f>Sum(AW22:AW37)</f>
      </c>
      <c r="AX38" s="138" t="str">
        <f>Sum(AX22:AX37)</f>
      </c>
      <c r="AY38" s="138"/>
    </row>
    <row r="40" ht="15.75" customHeight="1">
      <c r="N40" s="1" t="s">
        <v>109</v>
      </c>
      <c r="O40" s="1" t="str">
        <f t="shared" ref="O40:AV40" si="21">O20</f>
        <v>1990</v>
      </c>
      <c r="P40" s="1" t="n">
        <f t="shared" si="21"/>
        <v>1991</v>
      </c>
      <c r="Q40" s="1" t="n">
        <f t="shared" si="21"/>
        <v>1992</v>
      </c>
      <c r="R40" s="1" t="n">
        <f t="shared" si="21"/>
        <v>1993</v>
      </c>
      <c r="S40" s="1" t="n">
        <f t="shared" si="21"/>
        <v>1994</v>
      </c>
      <c r="T40" s="1" t="n">
        <f t="shared" si="21"/>
        <v>1995</v>
      </c>
      <c r="U40" s="1" t="n">
        <f t="shared" si="21"/>
        <v>1996</v>
      </c>
      <c r="V40" s="1" t="n">
        <f t="shared" si="21"/>
        <v>1997</v>
      </c>
      <c r="W40" s="1" t="n">
        <f t="shared" si="21"/>
        <v>1998</v>
      </c>
      <c r="X40" s="1" t="n">
        <f t="shared" si="21"/>
        <v>1999</v>
      </c>
      <c r="Y40" s="1" t="n">
        <f t="shared" si="21"/>
        <v>2000</v>
      </c>
      <c r="Z40" s="1" t="n">
        <f t="shared" si="21"/>
        <v>2001</v>
      </c>
      <c r="AA40" s="1" t="n">
        <f t="shared" si="21"/>
        <v>2002</v>
      </c>
      <c r="AB40" s="1" t="n">
        <f t="shared" si="21"/>
        <v>2003</v>
      </c>
      <c r="AC40" s="1" t="n">
        <f t="shared" si="21"/>
        <v>2004</v>
      </c>
      <c r="AD40" s="1" t="n">
        <f t="shared" si="21"/>
        <v>2005</v>
      </c>
      <c r="AE40" s="1" t="n">
        <f t="shared" si="21"/>
        <v>2006</v>
      </c>
      <c r="AF40" s="1" t="n">
        <f t="shared" si="21"/>
        <v>2007</v>
      </c>
      <c r="AG40" s="1" t="n">
        <f t="shared" si="21"/>
        <v>2008</v>
      </c>
      <c r="AH40" s="1" t="n">
        <f t="shared" si="21"/>
        <v>2009</v>
      </c>
      <c r="AI40" s="1" t="n">
        <f t="shared" si="21"/>
        <v>2010</v>
      </c>
      <c r="AJ40" s="1" t="n">
        <f t="shared" si="21"/>
        <v>2011</v>
      </c>
      <c r="AK40" s="1" t="n">
        <f t="shared" si="21"/>
        <v>2012</v>
      </c>
      <c r="AL40" s="1" t="n">
        <f t="shared" si="21"/>
        <v>2013</v>
      </c>
      <c r="AM40" s="1" t="n">
        <f t="shared" si="21"/>
        <v>2014</v>
      </c>
      <c r="AN40" s="1" t="n">
        <f t="shared" si="21"/>
        <v>2015</v>
      </c>
      <c r="AO40" s="1" t="n">
        <f t="shared" si="21"/>
        <v>2016</v>
      </c>
      <c r="AP40" s="1" t="n">
        <f t="shared" si="21"/>
        <v>2017</v>
      </c>
      <c r="AQ40" s="1" t="n">
        <f t="shared" si="21"/>
        <v>2018</v>
      </c>
      <c r="AR40" s="1" t="n">
        <f t="shared" si="21"/>
        <v>2019</v>
      </c>
      <c r="AS40" s="1" t="n">
        <f t="shared" si="21"/>
        <v>2020</v>
      </c>
      <c r="AT40" s="1" t="n">
        <f t="shared" si="21"/>
        <v>2021</v>
      </c>
      <c r="AU40" s="1" t="n">
        <f t="shared" si="21"/>
        <v>2022</v>
      </c>
      <c r="AV40" s="1" t="n">
        <f t="shared" si="21"/>
        <v>2023</v>
      </c>
    </row>
    <row r="41">
      <c r="M41" s="136" t="str">
        <f t="shared" ref="M41:N56" si="22">M21</f>
        <v>SimpleArea</v>
      </c>
      <c r="N41" s="135" t="str">
        <f t="shared" si="22"/>
        <v>Competition.multisum</v>
      </c>
      <c r="O41" s="134" t="str">
        <f t="shared" ref="O41:AV41" si="23">IFERROR(O21/SUMIFS(O$21:O$36,$M$21:$M$36,$M41),"")</f>
      </c>
      <c r="P41" s="134" t="str">
        <f>IFERROR(P21/SUMIFS(P$21:P$36,$M$21:$M$36,$M41),"")</f>
      </c>
      <c r="Q41" s="134" t="str">
        <f t="shared" si="23"/>
      </c>
      <c r="R41" s="134" t="str">
        <f t="shared" si="23"/>
      </c>
      <c r="S41" s="134" t="str">
        <f t="shared" si="23"/>
      </c>
      <c r="T41" s="134" t="str">
        <f t="shared" si="23"/>
      </c>
      <c r="U41" s="134" t="str">
        <f t="shared" si="23"/>
      </c>
      <c r="V41" s="134" t="str">
        <f t="shared" si="23"/>
      </c>
      <c r="W41" s="134" t="str">
        <f t="shared" si="23"/>
      </c>
      <c r="X41" s="134" t="str">
        <f t="shared" si="23"/>
      </c>
      <c r="Y41" s="134" t="str">
        <f t="shared" si="23"/>
      </c>
      <c r="Z41" s="134" t="str">
        <f t="shared" si="23"/>
      </c>
      <c r="AA41" s="134" t="str">
        <f t="shared" si="23"/>
      </c>
      <c r="AB41" s="134" t="str">
        <f t="shared" si="23"/>
      </c>
      <c r="AC41" s="134" t="str">
        <f t="shared" si="23"/>
      </c>
      <c r="AD41" s="134" t="str">
        <f t="shared" si="23"/>
      </c>
      <c r="AE41" s="134" t="str">
        <f t="shared" si="23"/>
      </c>
      <c r="AF41" s="134" t="str">
        <f t="shared" si="23"/>
      </c>
      <c r="AG41" s="134" t="str">
        <f t="shared" si="23"/>
      </c>
      <c r="AH41" s="134" t="str">
        <f t="shared" si="23"/>
      </c>
      <c r="AI41" s="134" t="str">
        <f t="shared" si="23"/>
      </c>
      <c r="AJ41" s="134" t="str">
        <f t="shared" si="23"/>
      </c>
      <c r="AK41" s="134" t="str">
        <f t="shared" si="23"/>
      </c>
      <c r="AL41" s="134" t="str">
        <f t="shared" si="23"/>
      </c>
      <c r="AM41" s="134" t="str">
        <f t="shared" si="23"/>
      </c>
      <c r="AN41" s="134" t="str">
        <f t="shared" si="23"/>
      </c>
      <c r="AO41" s="134" t="str">
        <f t="shared" si="23"/>
      </c>
      <c r="AP41" s="134" t="str">
        <f t="shared" si="23"/>
      </c>
      <c r="AQ41" s="134" t="str">
        <f t="shared" si="23"/>
      </c>
      <c r="AR41" s="134" t="str">
        <f t="shared" si="23"/>
      </c>
      <c r="AS41" s="134" t="str">
        <f t="shared" si="23"/>
      </c>
      <c r="AT41" s="134" t="str">
        <f t="shared" si="23"/>
      </c>
      <c r="AU41" s="134" t="str">
        <f t="shared" si="23"/>
      </c>
      <c r="AV41" s="133" t="str">
        <f t="shared" si="23"/>
      </c>
    </row>
    <row r="42">
      <c r="M42" s="132" t="str">
        <f t="shared" si="22"/>
        <v>Products (All)</v>
      </c>
      <c r="N42" s="1" t="str">
        <f t="shared" si="22"/>
        <v>1 Offer</v>
      </c>
      <c r="O42" s="25" t="n">
        <f t="shared" ref="O42:AV42" si="24">IFERROR(O22/SUMIFS(O$21:O$36,$M$21:$M$36,$M42),"")</f>
        <v>1.472727961301204E-2</v>
      </c>
      <c r="P42" s="25" t="n">
        <f t="shared" si="24"/>
        <v>3.4172430150323431E-2</v>
      </c>
      <c r="Q42" s="25" t="n">
        <f t="shared" si="24"/>
        <v>3.3061904974204026E-2</v>
      </c>
      <c r="R42" s="25" t="n">
        <f t="shared" si="24"/>
        <v>2.7076022503615998E-2</v>
      </c>
      <c r="S42" s="25" t="n">
        <f t="shared" si="24"/>
        <v>2.1616023840786387E-2</v>
      </c>
      <c r="T42" s="25" t="n">
        <f t="shared" si="24"/>
        <v>2.4228902474188727E-2</v>
      </c>
      <c r="U42" s="25" t="n">
        <f t="shared" si="24"/>
        <v>2.2680465003339149E-2</v>
      </c>
      <c r="V42" s="25" t="n">
        <f t="shared" si="24"/>
        <v>2.0645308077574229E-2</v>
      </c>
      <c r="W42" s="25" t="n">
        <f t="shared" si="24"/>
        <v>2.5947684104454586E-2</v>
      </c>
      <c r="X42" s="25" t="n">
        <f t="shared" si="24"/>
        <v>2.7263316898189442E-2</v>
      </c>
      <c r="Y42" s="25" t="n">
        <f t="shared" si="24"/>
        <v>6.9236428010981274E-2</v>
      </c>
      <c r="Z42" s="25" t="n">
        <f t="shared" si="24"/>
        <v>6.1354636124368242E-2</v>
      </c>
      <c r="AA42" s="25" t="n">
        <f t="shared" si="24"/>
        <v>5.4601714515342133E-2</v>
      </c>
      <c r="AB42" s="25" t="n">
        <f t="shared" si="24"/>
        <v>9.6073022348131254E-2</v>
      </c>
      <c r="AC42" s="25" t="n">
        <f t="shared" si="24"/>
        <v>6.8474910942923711E-2</v>
      </c>
      <c r="AD42" s="25" t="n">
        <f t="shared" si="24"/>
        <v>0.10692555618632815</v>
      </c>
      <c r="AE42" s="25" t="n">
        <f t="shared" si="24"/>
        <v>0.10801868363464195</v>
      </c>
      <c r="AF42" s="25" t="n">
        <f t="shared" si="24"/>
        <v>9.3710524743027934E-2</v>
      </c>
      <c r="AG42" s="25" t="n">
        <f t="shared" si="24"/>
        <v>0.10902049534699408</v>
      </c>
      <c r="AH42" s="25" t="n">
        <f t="shared" si="24"/>
        <v>8.538936789285656E-2</v>
      </c>
      <c r="AI42" s="25" t="n">
        <f t="shared" si="24"/>
        <v>9.287218640237184E-2</v>
      </c>
      <c r="AJ42" s="25" t="n">
        <f t="shared" si="24"/>
        <v>8.3121452546523728E-2</v>
      </c>
      <c r="AK42" s="25" t="n">
        <f t="shared" si="24"/>
        <v>6.4307516012905283E-2</v>
      </c>
      <c r="AL42" s="25" t="n">
        <f t="shared" si="24"/>
        <v>5.2095550603276711E-2</v>
      </c>
      <c r="AM42" s="25" t="n">
        <f t="shared" si="24"/>
        <v>6.1218853744223374E-2</v>
      </c>
      <c r="AN42" s="25" t="n">
        <f t="shared" si="24"/>
        <v>6.0446544641306166E-2</v>
      </c>
      <c r="AO42" s="25" t="n">
        <f t="shared" si="24"/>
        <v>5.1669435441120751E-2</v>
      </c>
      <c r="AP42" s="25" t="n">
        <f t="shared" si="24"/>
        <v>4.6097168467634418E-2</v>
      </c>
      <c r="AQ42" s="25" t="n">
        <f t="shared" si="24"/>
        <v>5.4364951912996874E-2</v>
      </c>
      <c r="AR42" s="25" t="n">
        <f t="shared" si="24"/>
        <v>6.7562189825225591E-2</v>
      </c>
      <c r="AS42" s="25" t="n">
        <f t="shared" si="24"/>
        <v>5.8267239505386356E-2</v>
      </c>
      <c r="AT42" s="5" t="n">
        <f t="shared" si="24"/>
        <v>7.4748436003471641E-2</v>
      </c>
      <c r="AU42" s="5" t="n">
        <f t="shared" si="24"/>
        <v>8.9619193338996123E-2</v>
      </c>
      <c r="AV42" s="131" t="n">
        <f t="shared" si="24"/>
        <v>6.4943818946831711E-2</v>
      </c>
    </row>
    <row r="43">
      <c r="M43" s="132" t="str">
        <f t="shared" si="22"/>
        <v>Products (All)</v>
      </c>
      <c r="N43" s="1" t="str">
        <f t="shared" si="22"/>
        <v>2+ Offers</v>
      </c>
      <c r="O43" s="25" t="n">
        <f t="shared" ref="O43:AV43" si="25">IFERROR(O23/SUMIFS(O$21:O$36,$M$21:$M$36,$M43),"")</f>
        <v>0.24217216216761128</v>
      </c>
      <c r="P43" s="25" t="n">
        <f t="shared" si="25"/>
        <v>0.41313799197887274</v>
      </c>
      <c r="Q43" s="25" t="n">
        <f t="shared" si="25"/>
        <v>0.42161378380488918</v>
      </c>
      <c r="R43" s="25" t="n">
        <f t="shared" si="25"/>
        <v>0.37582436015748005</v>
      </c>
      <c r="S43" s="25" t="n">
        <f t="shared" si="25"/>
        <v>0.3810233587701562</v>
      </c>
      <c r="T43" s="25" t="n">
        <f t="shared" si="25"/>
        <v>0.35726880456364585</v>
      </c>
      <c r="U43" s="25" t="n">
        <f t="shared" si="25"/>
        <v>0.4008043594642523</v>
      </c>
      <c r="V43" s="25" t="n">
        <f t="shared" si="25"/>
        <v>0.39463094068960708</v>
      </c>
      <c r="W43" s="25" t="n">
        <f t="shared" si="25"/>
        <v>0.3832614397722155</v>
      </c>
      <c r="X43" s="25" t="n">
        <f t="shared" si="25"/>
        <v>0.36419401947352109</v>
      </c>
      <c r="Y43" s="25" t="n">
        <f t="shared" si="25"/>
        <v>0.39314324557606833</v>
      </c>
      <c r="Z43" s="25" t="n">
        <f t="shared" si="25"/>
        <v>0.39364630149744312</v>
      </c>
      <c r="AA43" s="25" t="n">
        <f t="shared" si="25"/>
        <v>0.41912545126482925</v>
      </c>
      <c r="AB43" s="25" t="n">
        <f t="shared" si="25"/>
        <v>0.37690269133400228</v>
      </c>
      <c r="AC43" s="25" t="n">
        <f t="shared" si="25"/>
        <v>0.39027008639605104</v>
      </c>
      <c r="AD43" s="25" t="n">
        <f t="shared" si="25"/>
        <v>0.41383829624829432</v>
      </c>
      <c r="AE43" s="25" t="n">
        <f t="shared" si="25"/>
        <v>0.39739600105173994</v>
      </c>
      <c r="AF43" s="25" t="n">
        <f t="shared" si="25"/>
        <v>0.38021120663459401</v>
      </c>
      <c r="AG43" s="25" t="n">
        <f t="shared" si="25"/>
        <v>0.35766175863447208</v>
      </c>
      <c r="AH43" s="25" t="n">
        <f t="shared" si="25"/>
        <v>0.37508884885527827</v>
      </c>
      <c r="AI43" s="25" t="n">
        <f t="shared" si="25"/>
        <v>0.3436365234229673</v>
      </c>
      <c r="AJ43" s="25" t="n">
        <f t="shared" si="25"/>
        <v>0.33470751858801756</v>
      </c>
      <c r="AK43" s="25" t="n">
        <f t="shared" si="25"/>
        <v>0.35287575872815635</v>
      </c>
      <c r="AL43" s="25" t="n">
        <f t="shared" si="25"/>
        <v>0.33263508324458441</v>
      </c>
      <c r="AM43" s="25" t="n">
        <f t="shared" si="25"/>
        <v>0.37091846797000716</v>
      </c>
      <c r="AN43" s="25" t="n">
        <f t="shared" si="25"/>
        <v>0.33645505864473474</v>
      </c>
      <c r="AO43" s="25" t="n">
        <f t="shared" si="25"/>
        <v>0.32019121976884962</v>
      </c>
      <c r="AP43" s="25" t="n">
        <f t="shared" si="25"/>
        <v>0.31341520429289055</v>
      </c>
      <c r="AQ43" s="25" t="n">
        <f t="shared" si="25"/>
        <v>0.32674754875063505</v>
      </c>
      <c r="AR43" s="25" t="n">
        <f t="shared" si="25"/>
        <v>0.30377352853760142</v>
      </c>
      <c r="AS43" s="25" t="n">
        <f t="shared" si="25"/>
        <v>0.2408629529725784</v>
      </c>
      <c r="AT43" s="25" t="n">
        <f t="shared" si="25"/>
        <v>0.27334627716121912</v>
      </c>
      <c r="AU43" s="25" t="n">
        <f t="shared" si="25"/>
        <v>0.37443670628597958</v>
      </c>
      <c r="AV43" s="131" t="n">
        <f t="shared" si="25"/>
        <v>0.31140714935537644</v>
      </c>
    </row>
    <row r="44" ht="15.75" customHeight="1">
      <c r="M44" s="130" t="str">
        <f t="shared" si="22"/>
        <v>Products (All)</v>
      </c>
      <c r="N44" s="129" t="str">
        <f t="shared" si="22"/>
        <v>No Comp.</v>
      </c>
      <c r="O44" s="128" t="n">
        <f t="shared" ref="O44:AV44" si="26">IFERROR(O24/SUMIFS(O$21:O$36,$M$21:$M$36,$M44),"")</f>
        <v>0.38710793920237563</v>
      </c>
      <c r="P44" s="128" t="n">
        <f t="shared" si="26"/>
        <v>0.53316244254597167</v>
      </c>
      <c r="Q44" s="128" t="n">
        <f t="shared" si="26"/>
        <v>0.51303754738630603</v>
      </c>
      <c r="R44" s="128" t="n">
        <f t="shared" si="26"/>
        <v>0.58229566031963342</v>
      </c>
      <c r="S44" s="128" t="n">
        <f t="shared" si="26"/>
        <v>0.582045160652781</v>
      </c>
      <c r="T44" s="128" t="n">
        <f t="shared" si="26"/>
        <v>0.60944658258184659</v>
      </c>
      <c r="U44" s="128" t="n">
        <f t="shared" si="26"/>
        <v>0.56546107543430657</v>
      </c>
      <c r="V44" s="128" t="n">
        <f t="shared" si="26"/>
        <v>0.54853164071715554</v>
      </c>
      <c r="W44" s="128" t="n">
        <f t="shared" si="26"/>
        <v>0.5392354525395171</v>
      </c>
      <c r="X44" s="128" t="n">
        <f t="shared" si="26"/>
        <v>0.55433549326663822</v>
      </c>
      <c r="Y44" s="128" t="n">
        <f t="shared" si="26"/>
        <v>0.52151579262379832</v>
      </c>
      <c r="Z44" s="128" t="n">
        <f t="shared" si="26"/>
        <v>0.53170270210680903</v>
      </c>
      <c r="AA44" s="128" t="n">
        <f t="shared" si="26"/>
        <v>0.49460760882073801</v>
      </c>
      <c r="AB44" s="128" t="n">
        <f t="shared" si="26"/>
        <v>0.50901022976792576</v>
      </c>
      <c r="AC44" s="128" t="n">
        <f t="shared" si="26"/>
        <v>0.5236987105846721</v>
      </c>
      <c r="AD44" s="128" t="n">
        <f t="shared" si="26"/>
        <v>0.46665483028742377</v>
      </c>
      <c r="AE44" s="128" t="n">
        <f t="shared" si="26"/>
        <v>0.48833403667264669</v>
      </c>
      <c r="AF44" s="128" t="n">
        <f t="shared" si="26"/>
        <v>0.5240035682423676</v>
      </c>
      <c r="AG44" s="128" t="n">
        <f t="shared" si="26"/>
        <v>0.52996217708102533</v>
      </c>
      <c r="AH44" s="128" t="n">
        <f t="shared" si="26"/>
        <v>0.53676021470902902</v>
      </c>
      <c r="AI44" s="128" t="n">
        <f t="shared" si="26"/>
        <v>0.5556887214234324</v>
      </c>
      <c r="AJ44" s="128" t="n">
        <f t="shared" si="26"/>
        <v>0.57928605186934901</v>
      </c>
      <c r="AK44" s="128" t="n">
        <f t="shared" si="26"/>
        <v>0.58023376734136711</v>
      </c>
      <c r="AL44" s="128" t="n">
        <f t="shared" si="26"/>
        <v>0.61358277686821472</v>
      </c>
      <c r="AM44" s="128" t="n">
        <f t="shared" si="26"/>
        <v>0.56516672710475102</v>
      </c>
      <c r="AN44" s="128" t="n">
        <f t="shared" si="26"/>
        <v>0.60153663210958819</v>
      </c>
      <c r="AO44" s="128" t="n">
        <f t="shared" si="26"/>
        <v>0.62619914239160102</v>
      </c>
      <c r="AP44" s="128" t="n">
        <f t="shared" si="26"/>
        <v>0.63854339451356767</v>
      </c>
      <c r="AQ44" s="128" t="n">
        <f t="shared" si="26"/>
        <v>0.61644457895920213</v>
      </c>
      <c r="AR44" s="128" t="n">
        <f t="shared" si="26"/>
        <v>0.62681294509070584</v>
      </c>
      <c r="AS44" s="128" t="n">
        <f t="shared" si="26"/>
        <v>0.69927171276474565</v>
      </c>
      <c r="AT44" s="128" t="n">
        <f t="shared" si="26"/>
        <v>0.65034554141499357</v>
      </c>
      <c r="AU44" s="128" t="n">
        <f t="shared" si="26"/>
        <v>0.53429352733566016</v>
      </c>
      <c r="AV44" s="125" t="n">
        <f t="shared" si="26"/>
        <v>0.62154285414864874</v>
      </c>
    </row>
    <row r="45">
      <c r="M45" s="136" t="str">
        <f t="shared" si="22"/>
        <v>Products (All)</v>
      </c>
      <c r="N45" s="135" t="str">
        <f t="shared" si="22"/>
        <v>Unlabeled</v>
      </c>
      <c r="O45" s="134" t="n">
        <f t="shared" ref="O45:AV45" si="27">IFERROR(O25/SUMIFS(O$21:O$36,$M$21:$M$36,$M45),"")</f>
        <v>0.35599261901700108</v>
      </c>
      <c r="P45" s="134" t="n">
        <f t="shared" si="27"/>
        <v>1.9527135324832044E-2</v>
      </c>
      <c r="Q45" s="134" t="n">
        <f t="shared" si="27"/>
        <v>3.2286763834600857E-2</v>
      </c>
      <c r="R45" s="134" t="n">
        <f t="shared" si="27"/>
        <v>1.4803957019270453E-2</v>
      </c>
      <c r="S45" s="134" t="n">
        <f t="shared" si="27"/>
        <v>1.5315456736276399E-2</v>
      </c>
      <c r="T45" s="134" t="n">
        <f t="shared" si="27"/>
        <v>9.0557103803189393E-3</v>
      </c>
      <c r="U45" s="134" t="n">
        <f t="shared" si="27"/>
        <v>1.1054100098102071E-2</v>
      </c>
      <c r="V45" s="134" t="n">
        <f t="shared" si="27"/>
        <v>3.6192110515663088E-2</v>
      </c>
      <c r="W45" s="134" t="n">
        <f t="shared" si="27"/>
        <v>5.1555423583812751E-2</v>
      </c>
      <c r="X45" s="134" t="n">
        <f t="shared" si="27"/>
        <v>5.4207170361651312E-2</v>
      </c>
      <c r="Y45" s="134" t="n">
        <f t="shared" si="27"/>
        <v>1.6104533789152133E-2</v>
      </c>
      <c r="Z45" s="134" t="n">
        <f t="shared" si="27"/>
        <v>1.329636027137965E-2</v>
      </c>
      <c r="AA45" s="134" t="n">
        <f t="shared" si="27"/>
        <v>3.166522539909062E-2</v>
      </c>
      <c r="AB45" s="134" t="n">
        <f t="shared" si="27"/>
        <v>1.8014056549940715E-2</v>
      </c>
      <c r="AC45" s="134" t="n">
        <f t="shared" si="27"/>
        <v>1.7556292076353154E-2</v>
      </c>
      <c r="AD45" s="124" t="n">
        <f t="shared" si="27"/>
        <v>1.2581317277953842E-2</v>
      </c>
      <c r="AE45" s="123" t="n">
        <f t="shared" si="27"/>
        <v>6.2512786409713228E-3</v>
      </c>
      <c r="AF45" s="134" t="n">
        <f t="shared" si="27"/>
        <v>2.074700380010501E-3</v>
      </c>
      <c r="AG45" s="134" t="n">
        <f t="shared" si="27"/>
        <v>3.3555689375085219E-3</v>
      </c>
      <c r="AH45" s="134" t="n">
        <f t="shared" si="27"/>
        <v>2.7615685428361804E-3</v>
      </c>
      <c r="AI45" s="134" t="n">
        <f t="shared" si="27"/>
        <v>7.8025687512284963E-3</v>
      </c>
      <c r="AJ45" s="134" t="n">
        <f t="shared" si="27"/>
        <v>2.8849769961098149E-3</v>
      </c>
      <c r="AK45" s="134" t="n">
        <f t="shared" si="27"/>
        <v>2.5829579175712493E-3</v>
      </c>
      <c r="AL45" s="134" t="n">
        <f t="shared" si="27"/>
        <v>1.6865892839241098E-3</v>
      </c>
      <c r="AM45" s="134" t="n">
        <f t="shared" si="27"/>
        <v>2.6959511810184904E-3</v>
      </c>
      <c r="AN45" s="134" t="n">
        <f t="shared" si="27"/>
        <v>1.5617646043709521E-3</v>
      </c>
      <c r="AO45" s="134" t="n">
        <f t="shared" si="27"/>
        <v>1.9402023984286178E-3</v>
      </c>
      <c r="AP45" s="134" t="n">
        <f t="shared" si="27"/>
        <v>1.944232725907347E-3</v>
      </c>
      <c r="AQ45" s="122" t="n">
        <f t="shared" si="27"/>
        <v>2.4429203771658475E-3</v>
      </c>
      <c r="AR45" s="121" t="n">
        <f t="shared" si="27"/>
        <v>1.8513365464672591E-3</v>
      </c>
      <c r="AS45" s="134" t="n">
        <f t="shared" si="27"/>
        <v>1.5980947572895778E-3</v>
      </c>
      <c r="AT45" s="134" t="n">
        <f t="shared" si="27"/>
        <v>1.5597454203156835E-3</v>
      </c>
      <c r="AU45" s="134" t="n">
        <f t="shared" si="27"/>
        <v>1.6505730393641779E-3</v>
      </c>
      <c r="AV45" s="133" t="n">
        <f t="shared" si="27"/>
        <v>2.1061775491431653E-3</v>
      </c>
    </row>
    <row r="46">
      <c r="M46" s="132" t="str">
        <f t="shared" si="22"/>
        <v>R&amp;D</v>
      </c>
      <c r="N46" s="1" t="str">
        <f t="shared" si="22"/>
        <v>1 Offer</v>
      </c>
      <c r="O46" s="25" t="n">
        <f t="shared" ref="O46:AV46" si="28">IFERROR(O26/SUMIFS(O$21:O$36,$M$21:$M$36,$M46),"")</f>
        <v>4.5218041675164314E-2</v>
      </c>
      <c r="P46" s="25" t="n">
        <f t="shared" si="28"/>
        <v>5.6605300940796792E-2</v>
      </c>
      <c r="Q46" s="25" t="n">
        <f t="shared" si="28"/>
        <v>5.3522790292352268E-2</v>
      </c>
      <c r="R46" s="25" t="n">
        <f t="shared" si="28"/>
        <v>5.3638019259163852E-2</v>
      </c>
      <c r="S46" s="25" t="n">
        <f t="shared" si="28"/>
        <v>4.3042395827767595E-2</v>
      </c>
      <c r="T46" s="25" t="n">
        <f t="shared" si="28"/>
        <v>5.2163601246483046E-2</v>
      </c>
      <c r="U46" s="25" t="n">
        <f t="shared" si="28"/>
        <v>6.8965156307354433E-2</v>
      </c>
      <c r="V46" s="25" t="n">
        <f t="shared" si="28"/>
        <v>6.7728941157533668E-2</v>
      </c>
      <c r="W46" s="25" t="n">
        <f t="shared" si="28"/>
        <v>7.4696270249827404E-2</v>
      </c>
      <c r="X46" s="25" t="n">
        <f t="shared" si="28"/>
        <v>8.9788577307264361E-2</v>
      </c>
      <c r="Y46" s="25" t="n">
        <f t="shared" si="28"/>
        <v>0.13327381252151935</v>
      </c>
      <c r="Z46" s="25" t="n">
        <f t="shared" si="28"/>
        <v>0.12575659889774482</v>
      </c>
      <c r="AA46" s="25" t="n">
        <f t="shared" si="28"/>
        <v>0.11989182102265185</v>
      </c>
      <c r="AB46" s="25" t="n">
        <f t="shared" si="28"/>
        <v>0.12250173944253538</v>
      </c>
      <c r="AC46" s="25" t="n">
        <f t="shared" si="28"/>
        <v>0.11917780078254502</v>
      </c>
      <c r="AD46" s="25" t="n">
        <f t="shared" si="28"/>
        <v>8.8006104425771614E-2</v>
      </c>
      <c r="AE46" s="25" t="n">
        <f t="shared" si="28"/>
        <v>8.7805037714499587E-2</v>
      </c>
      <c r="AF46" s="25" t="n">
        <f t="shared" si="28"/>
        <v>0.10526906524485583</v>
      </c>
      <c r="AG46" s="25" t="n">
        <f t="shared" si="28"/>
        <v>0.11024294912631537</v>
      </c>
      <c r="AH46" s="25" t="n">
        <f t="shared" si="28"/>
        <v>0.11492185473780063</v>
      </c>
      <c r="AI46" s="25" t="n">
        <f t="shared" si="28"/>
        <v>0.13395849230257514</v>
      </c>
      <c r="AJ46" s="25" t="n">
        <f t="shared" si="28"/>
        <v>0.13101536145535975</v>
      </c>
      <c r="AK46" s="25" t="n">
        <f t="shared" si="28"/>
        <v>0.14578585965746216</v>
      </c>
      <c r="AL46" s="25" t="n">
        <f t="shared" si="28"/>
        <v>0.15179620047001099</v>
      </c>
      <c r="AM46" s="25" t="n">
        <f t="shared" si="28"/>
        <v>0.16336439659345178</v>
      </c>
      <c r="AN46" s="25" t="n">
        <f t="shared" si="28"/>
        <v>0.16717964030989449</v>
      </c>
      <c r="AO46" s="25" t="n">
        <f t="shared" si="28"/>
        <v>0.17927179095024787</v>
      </c>
      <c r="AP46" s="25" t="n">
        <f t="shared" si="28"/>
        <v>0.17916432181141576</v>
      </c>
      <c r="AQ46" s="25" t="n">
        <f t="shared" si="28"/>
        <v>0.21279982781469725</v>
      </c>
      <c r="AR46" s="25" t="n">
        <f t="shared" si="28"/>
        <v>0.21833508776692054</v>
      </c>
      <c r="AS46" s="25" t="n">
        <f t="shared" si="28"/>
        <v>0.20093569159280125</v>
      </c>
      <c r="AT46" s="25" t="n">
        <f t="shared" si="28"/>
        <v>0.18753534859518814</v>
      </c>
      <c r="AU46" s="25" t="n">
        <f t="shared" si="28"/>
        <v>0.17196228750913933</v>
      </c>
      <c r="AV46" s="131" t="n">
        <f t="shared" si="28"/>
        <v>0.17332996133914655</v>
      </c>
    </row>
    <row r="47">
      <c r="M47" s="132" t="str">
        <f t="shared" si="22"/>
        <v>R&amp;D</v>
      </c>
      <c r="N47" s="1" t="str">
        <f t="shared" si="22"/>
        <v>2+ Offers</v>
      </c>
      <c r="O47" s="25" t="n">
        <f t="shared" ref="O47:AV47" si="29">IFERROR(O27/SUMIFS(O$21:O$36,$M$21:$M$36,$M47),"")</f>
        <v>0.43591249895746043</v>
      </c>
      <c r="P47" s="25" t="n">
        <f t="shared" si="29"/>
        <v>0.43151545141833902</v>
      </c>
      <c r="Q47" s="25" t="n">
        <f t="shared" si="29"/>
        <v>0.49723654267919881</v>
      </c>
      <c r="R47" s="25" t="n">
        <f t="shared" si="29"/>
        <v>0.49798801899778661</v>
      </c>
      <c r="S47" s="25" t="n">
        <f t="shared" si="29"/>
        <v>0.45638542229057044</v>
      </c>
      <c r="T47" s="25" t="n">
        <f t="shared" si="29"/>
        <v>0.48771230801646454</v>
      </c>
      <c r="U47" s="25" t="n">
        <f t="shared" si="29"/>
        <v>0.50118788383598156</v>
      </c>
      <c r="V47" s="25" t="n">
        <f t="shared" si="29"/>
        <v>0.4927165519574187</v>
      </c>
      <c r="W47" s="25" t="n">
        <f t="shared" si="29"/>
        <v>0.49371219502855046</v>
      </c>
      <c r="X47" s="25" t="n">
        <f t="shared" si="29"/>
        <v>0.55981021740600145</v>
      </c>
      <c r="Y47" s="25" t="n">
        <f t="shared" si="29"/>
        <v>0.53811556726648146</v>
      </c>
      <c r="Z47" s="25" t="n">
        <f t="shared" si="29"/>
        <v>0.45056479052721082</v>
      </c>
      <c r="AA47" s="25" t="n">
        <f t="shared" si="29"/>
        <v>0.41432017518867498</v>
      </c>
      <c r="AB47" s="25" t="n">
        <f t="shared" si="29"/>
        <v>0.45350737601617841</v>
      </c>
      <c r="AC47" s="25" t="n">
        <f t="shared" si="29"/>
        <v>0.45900212891726816</v>
      </c>
      <c r="AD47" s="25" t="n">
        <f t="shared" si="29"/>
        <v>0.48281654884456937</v>
      </c>
      <c r="AE47" s="5" t="n">
        <f t="shared" si="29"/>
        <v>0.46279613627098648</v>
      </c>
      <c r="AF47" s="25" t="n">
        <f t="shared" si="29"/>
        <v>0.46553527284373386</v>
      </c>
      <c r="AG47" s="25" t="n">
        <f t="shared" si="29"/>
        <v>0.46539588285674305</v>
      </c>
      <c r="AH47" s="25" t="n">
        <f t="shared" si="29"/>
        <v>0.46376993451290027</v>
      </c>
      <c r="AI47" s="25" t="n">
        <f t="shared" si="29"/>
        <v>0.46822544625780055</v>
      </c>
      <c r="AJ47" s="25" t="n">
        <f t="shared" si="29"/>
        <v>0.46398911319639186</v>
      </c>
      <c r="AK47" s="25" t="n">
        <f t="shared" si="29"/>
        <v>0.45914303799442152</v>
      </c>
      <c r="AL47" s="25" t="n">
        <f t="shared" si="29"/>
        <v>0.51001962558592551</v>
      </c>
      <c r="AM47" s="25" t="n">
        <f t="shared" si="29"/>
        <v>0.48241897997615746</v>
      </c>
      <c r="AN47" s="25" t="n">
        <f t="shared" si="29"/>
        <v>0.46251422705684186</v>
      </c>
      <c r="AO47" s="25" t="n">
        <f t="shared" si="29"/>
        <v>0.42936313067055243</v>
      </c>
      <c r="AP47" s="25" t="n">
        <f t="shared" si="29"/>
        <v>0.40794399689764188</v>
      </c>
      <c r="AQ47" s="25" t="n">
        <f t="shared" si="29"/>
        <v>0.40031809736437035</v>
      </c>
      <c r="AR47" s="25" t="n">
        <f t="shared" si="29"/>
        <v>0.39974796089880338</v>
      </c>
      <c r="AS47" s="25" t="n">
        <f t="shared" si="29"/>
        <v>0.40391748238403918</v>
      </c>
      <c r="AT47" s="25" t="n">
        <f t="shared" si="29"/>
        <v>0.38530034058124485</v>
      </c>
      <c r="AU47" s="5" t="n">
        <f t="shared" si="29"/>
        <v>0.38031296227894262</v>
      </c>
      <c r="AV47" s="137" t="n">
        <f t="shared" si="29"/>
        <v>0.36315601843301987</v>
      </c>
    </row>
    <row r="48" ht="15.75" customHeight="1">
      <c r="M48" s="130" t="str">
        <f t="shared" si="22"/>
        <v>R&amp;D</v>
      </c>
      <c r="N48" s="129" t="str">
        <f t="shared" si="22"/>
        <v>No Comp.</v>
      </c>
      <c r="O48" s="128" t="n">
        <f t="shared" ref="O48:AV48" si="30">IFERROR(O28/SUMIFS(O$21:O$36,$M$21:$M$36,$M48),"")</f>
        <v>0.34092181120117476</v>
      </c>
      <c r="P48" s="128" t="n">
        <f t="shared" si="30"/>
        <v>0.38464020673145199</v>
      </c>
      <c r="Q48" s="128" t="n">
        <f t="shared" si="30"/>
        <v>0.3906362659910666</v>
      </c>
      <c r="R48" s="128" t="n">
        <f t="shared" si="30"/>
        <v>0.42243344599105659</v>
      </c>
      <c r="S48" s="128" t="n">
        <f t="shared" si="30"/>
        <v>0.48500708712772073</v>
      </c>
      <c r="T48" s="128" t="n">
        <f t="shared" si="30"/>
        <v>0.43790302256889652</v>
      </c>
      <c r="U48" s="128" t="n">
        <f t="shared" si="30"/>
        <v>0.42872243309597802</v>
      </c>
      <c r="V48" s="128" t="n">
        <f t="shared" si="30"/>
        <v>0.43713984068194012</v>
      </c>
      <c r="W48" s="128" t="n">
        <f t="shared" si="30"/>
        <v>0.429803061157008</v>
      </c>
      <c r="X48" s="128" t="n">
        <f t="shared" si="30"/>
        <v>0.34938285136257019</v>
      </c>
      <c r="Y48" s="128" t="n">
        <f t="shared" si="30"/>
        <v>0.32768593324714335</v>
      </c>
      <c r="Z48" s="128" t="n">
        <f t="shared" si="30"/>
        <v>0.42303688495471525</v>
      </c>
      <c r="AA48" s="128" t="n">
        <f t="shared" si="30"/>
        <v>0.46232030574039973</v>
      </c>
      <c r="AB48" s="128" t="n">
        <f t="shared" si="30"/>
        <v>0.42027050161046242</v>
      </c>
      <c r="AC48" s="128" t="n">
        <f t="shared" si="30"/>
        <v>0.41418488347428689</v>
      </c>
      <c r="AD48" s="128" t="n">
        <f t="shared" si="30"/>
        <v>0.42155471708235442</v>
      </c>
      <c r="AE48" s="128" t="n">
        <f t="shared" si="30"/>
        <v>0.44658782335608893</v>
      </c>
      <c r="AF48" s="128" t="n">
        <f t="shared" si="30"/>
        <v>0.42844118512057328</v>
      </c>
      <c r="AG48" s="128" t="n">
        <f t="shared" si="30"/>
        <v>0.42371568035733587</v>
      </c>
      <c r="AH48" s="128" t="n">
        <f t="shared" si="30"/>
        <v>0.41973485460911936</v>
      </c>
      <c r="AI48" s="128" t="n">
        <f t="shared" si="30"/>
        <v>0.39778225050581584</v>
      </c>
      <c r="AJ48" s="128" t="n">
        <f t="shared" si="30"/>
        <v>0.40426399132222768</v>
      </c>
      <c r="AK48" s="128" t="n">
        <f t="shared" si="30"/>
        <v>0.39405672567023847</v>
      </c>
      <c r="AL48" s="128" t="n">
        <f t="shared" si="30"/>
        <v>0.33692700237224044</v>
      </c>
      <c r="AM48" s="128" t="n">
        <f t="shared" si="30"/>
        <v>0.35211901435672188</v>
      </c>
      <c r="AN48" s="128" t="n">
        <f t="shared" si="30"/>
        <v>0.36809041326058622</v>
      </c>
      <c r="AO48" s="128" t="n">
        <f t="shared" si="30"/>
        <v>0.38939413124182509</v>
      </c>
      <c r="AP48" s="128" t="n">
        <f t="shared" si="30"/>
        <v>0.41115900642097003</v>
      </c>
      <c r="AQ48" s="128" t="n">
        <f t="shared" si="30"/>
        <v>0.38515338106262248</v>
      </c>
      <c r="AR48" s="128" t="n">
        <f t="shared" si="30"/>
        <v>0.38066763697469408</v>
      </c>
      <c r="AS48" s="128" t="n">
        <f t="shared" si="30"/>
        <v>0.39480187375792802</v>
      </c>
      <c r="AT48" s="128" t="n">
        <f t="shared" si="30"/>
        <v>0.42643533578809067</v>
      </c>
      <c r="AU48" s="128" t="n">
        <f t="shared" si="30"/>
        <v>0.4442553332099401</v>
      </c>
      <c r="AV48" s="125" t="n">
        <f t="shared" si="30"/>
        <v>0.45538543400141179</v>
      </c>
    </row>
    <row r="49">
      <c r="M49" s="136" t="str">
        <f t="shared" si="22"/>
        <v>R&amp;D</v>
      </c>
      <c r="N49" s="135" t="str">
        <f t="shared" si="22"/>
        <v>Unlabeled</v>
      </c>
      <c r="O49" s="134" t="n">
        <f t="shared" ref="O49:AV49" si="31">IFERROR(O29/SUMIFS(O$21:O$36,$M$21:$M$36,$M49),"")</f>
        <v>0.17794764816620046</v>
      </c>
      <c r="P49" s="134" t="n">
        <f t="shared" si="31"/>
        <v>0.12723904090941204</v>
      </c>
      <c r="Q49" s="134" t="n">
        <f t="shared" si="31"/>
        <v>5.8604401037382237E-2</v>
      </c>
      <c r="R49" s="134" t="n">
        <f t="shared" si="31"/>
        <v>2.5940515751992823E-2</v>
      </c>
      <c r="S49" s="134" t="n">
        <f t="shared" si="31"/>
        <v>1.5565094753941277E-2</v>
      </c>
      <c r="T49" s="134" t="n">
        <f t="shared" si="31"/>
        <v>2.2221068168155833E-2</v>
      </c>
      <c r="U49" s="134" t="n">
        <f t="shared" si="31"/>
        <v>1.1245267606860725E-3</v>
      </c>
      <c r="V49" s="134" t="n">
        <f t="shared" si="31"/>
        <v>2.4146662031074677E-3</v>
      </c>
      <c r="W49" s="134" t="n">
        <f t="shared" si="31"/>
        <v>1.7884735646140231E-3</v>
      </c>
      <c r="X49" s="134" t="n">
        <f t="shared" si="31"/>
        <v>1.0183539241640526E-3</v>
      </c>
      <c r="Y49" s="134" t="n">
        <f t="shared" si="31"/>
        <v>9.2468696485585144E-4</v>
      </c>
      <c r="Z49" s="134" t="n">
        <f t="shared" si="31"/>
        <v>6.4172562032904627E-4</v>
      </c>
      <c r="AA49" s="134" t="n">
        <f t="shared" si="31"/>
        <v>3.4676980482734846E-3</v>
      </c>
      <c r="AB49" s="134" t="n">
        <f t="shared" si="31"/>
        <v>3.7203829308236802E-3</v>
      </c>
      <c r="AC49" s="134" t="n">
        <f t="shared" si="31"/>
        <v>7.6351868258999955E-3</v>
      </c>
      <c r="AD49" s="134" t="n">
        <f t="shared" si="31"/>
        <v>7.6226296473045595E-3</v>
      </c>
      <c r="AE49" s="134" t="n">
        <f t="shared" si="31"/>
        <v>2.8110026584249942E-3</v>
      </c>
      <c r="AF49" s="134" t="n">
        <f t="shared" si="31"/>
        <v>7.5447679083711511E-4</v>
      </c>
      <c r="AG49" s="134" t="n">
        <f t="shared" si="31"/>
        <v>6.4548765960566418E-4</v>
      </c>
      <c r="AH49" s="134" t="n">
        <f t="shared" si="31"/>
        <v>1.5733561401797829E-3</v>
      </c>
      <c r="AI49" s="134" t="n">
        <f t="shared" si="31"/>
        <v>3.3810933808452943E-5</v>
      </c>
      <c r="AJ49" s="134" t="n">
        <f t="shared" si="31"/>
        <v>7.3153402602076382E-4</v>
      </c>
      <c r="AK49" s="134" t="n">
        <f t="shared" si="31"/>
        <v>1.0143766778777476E-3</v>
      </c>
      <c r="AL49" s="134" t="n">
        <f t="shared" si="31"/>
        <v>1.2571715718232691E-3</v>
      </c>
      <c r="AM49" s="134" t="n">
        <f t="shared" si="31"/>
        <v>2.097609073668948E-3</v>
      </c>
      <c r="AN49" s="134" t="n">
        <f t="shared" si="31"/>
        <v>2.2157193726774814E-3</v>
      </c>
      <c r="AO49" s="134" t="n">
        <f t="shared" si="31"/>
        <v>1.9709471373745152E-3</v>
      </c>
      <c r="AP49" s="134" t="n">
        <f t="shared" si="31"/>
        <v>1.7326748699723646E-3</v>
      </c>
      <c r="AQ49" s="134" t="n">
        <f t="shared" si="31"/>
        <v>1.7286937583098521E-3</v>
      </c>
      <c r="AR49" s="134" t="n">
        <f t="shared" si="31"/>
        <v>1.2493143595820315E-3</v>
      </c>
      <c r="AS49" s="134" t="n">
        <f t="shared" si="31"/>
        <v>3.4495226523160484E-4</v>
      </c>
      <c r="AT49" s="134" t="n">
        <f t="shared" si="31"/>
        <v>7.2897503547635675E-4</v>
      </c>
      <c r="AU49" s="134" t="n">
        <f t="shared" si="31"/>
        <v>3.4694170019778986E-3</v>
      </c>
      <c r="AV49" s="133" t="n">
        <f t="shared" si="31"/>
        <v>8.1285862264218953E-3</v>
      </c>
    </row>
    <row r="50">
      <c r="M50" s="132" t="str">
        <f t="shared" si="22"/>
        <v>Services (Non-R&amp;D)</v>
      </c>
      <c r="N50" s="1" t="str">
        <f t="shared" si="22"/>
        <v>1 Offer</v>
      </c>
      <c r="O50" s="25" t="n">
        <f t="shared" ref="O50:AV50" si="32">IFERROR(O30/SUMIFS(O$21:O$36,$M$21:$M$36,$M50),"")</f>
        <v>7.1552182354313112E-2</v>
      </c>
      <c r="P50" s="25" t="n">
        <f t="shared" si="32"/>
        <v>4.8906951180881009E-2</v>
      </c>
      <c r="Q50" s="25" t="n">
        <f t="shared" si="32"/>
        <v>4.9728502730054087E-2</v>
      </c>
      <c r="R50" s="25" t="n">
        <f t="shared" si="32"/>
        <v>5.1386375726307124E-2</v>
      </c>
      <c r="S50" s="25" t="n">
        <f t="shared" si="32"/>
        <v>5.2952535599882458E-2</v>
      </c>
      <c r="T50" s="25" t="n">
        <f t="shared" si="32"/>
        <v>5.812118294131749E-2</v>
      </c>
      <c r="U50" s="25" t="n">
        <f t="shared" si="32"/>
        <v>6.0325651813885911E-2</v>
      </c>
      <c r="V50" s="25" t="n">
        <f t="shared" si="32"/>
        <v>5.75116848113328E-2</v>
      </c>
      <c r="W50" s="25" t="n">
        <f t="shared" si="32"/>
        <v>6.432226223940718E-2</v>
      </c>
      <c r="X50" s="25" t="n">
        <f t="shared" si="32"/>
        <v>7.2580882833588545E-2</v>
      </c>
      <c r="Y50" s="25" t="n">
        <f t="shared" si="32"/>
        <v>7.4441864179933953E-2</v>
      </c>
      <c r="Z50" s="25" t="n">
        <f t="shared" si="32"/>
        <v>8.9068072598437437E-2</v>
      </c>
      <c r="AA50" s="25" t="n">
        <f t="shared" si="32"/>
        <v>8.5513322054917726E-2</v>
      </c>
      <c r="AB50" s="25" t="n">
        <f t="shared" si="32"/>
        <v>9.0142147535409958E-2</v>
      </c>
      <c r="AC50" s="25" t="n">
        <f t="shared" si="32"/>
        <v>8.5768450107047908E-2</v>
      </c>
      <c r="AD50" s="25" t="n">
        <f t="shared" si="32"/>
        <v>0.12236634586213047</v>
      </c>
      <c r="AE50" s="25" t="n">
        <f t="shared" si="32"/>
        <v>0.13421519907615084</v>
      </c>
      <c r="AF50" s="25" t="n">
        <f t="shared" si="32"/>
        <v>0.12602289074035747</v>
      </c>
      <c r="AG50" s="25" t="n">
        <f t="shared" si="32"/>
        <v>0.12172303029773142</v>
      </c>
      <c r="AH50" s="25" t="n">
        <f t="shared" si="32"/>
        <v>0.13485988309793995</v>
      </c>
      <c r="AI50" s="25" t="n">
        <f t="shared" si="32"/>
        <v>0.12585192633334535</v>
      </c>
      <c r="AJ50" s="25" t="n">
        <f t="shared" si="32"/>
        <v>0.10925118877419293</v>
      </c>
      <c r="AK50" s="25" t="n">
        <f t="shared" si="32"/>
        <v>8.9412090588425502E-2</v>
      </c>
      <c r="AL50" s="25" t="n">
        <f t="shared" si="32"/>
        <v>8.0967825210777083E-2</v>
      </c>
      <c r="AM50" s="25" t="n">
        <f t="shared" si="32"/>
        <v>7.1222818621500289E-2</v>
      </c>
      <c r="AN50" s="25" t="n">
        <f t="shared" si="32"/>
        <v>6.8662622936412274E-2</v>
      </c>
      <c r="AO50" s="25" t="n">
        <f t="shared" si="32"/>
        <v>6.50300012931119E-2</v>
      </c>
      <c r="AP50" s="25" t="n">
        <f t="shared" si="32"/>
        <v>6.9374825599262155E-2</v>
      </c>
      <c r="AQ50" s="25" t="n">
        <f t="shared" si="32"/>
        <v>7.8895668524969473E-2</v>
      </c>
      <c r="AR50" s="25" t="n">
        <f t="shared" si="32"/>
        <v>8.3778218615594854E-2</v>
      </c>
      <c r="AS50" s="25" t="n">
        <f t="shared" si="32"/>
        <v>9.187413166657446E-2</v>
      </c>
      <c r="AT50" s="25" t="n">
        <f t="shared" si="32"/>
        <v>8.6413025600265231E-2</v>
      </c>
      <c r="AU50" s="25" t="n">
        <f t="shared" si="32"/>
        <v>8.4243514833073629E-2</v>
      </c>
      <c r="AV50" s="131" t="n">
        <f t="shared" si="32"/>
        <v>9.5527080593085248E-2</v>
      </c>
    </row>
    <row r="51">
      <c r="M51" s="132" t="str">
        <f t="shared" si="22"/>
        <v>Services (Non-R&amp;D)</v>
      </c>
      <c r="N51" s="1" t="str">
        <f t="shared" si="22"/>
        <v>2+ Offers</v>
      </c>
      <c r="O51" s="25" t="n">
        <f t="shared" ref="O51:AV51" si="33">IFERROR(O31/SUMIFS(O$21:O$36,$M$21:$M$36,$M51),"")</f>
        <v>0.57727679792885189</v>
      </c>
      <c r="P51" s="25" t="n">
        <f t="shared" si="33"/>
        <v>0.62913860293541035</v>
      </c>
      <c r="Q51" s="25" t="n">
        <f t="shared" si="33"/>
        <v>0.61365044852378858</v>
      </c>
      <c r="R51" s="25" t="n">
        <f t="shared" si="33"/>
        <v>0.62874534886279099</v>
      </c>
      <c r="S51" s="25" t="n">
        <f t="shared" si="33"/>
        <v>0.66308379236732784</v>
      </c>
      <c r="T51" s="25" t="n">
        <f t="shared" si="33"/>
        <v>0.65445965498834147</v>
      </c>
      <c r="U51" s="25" t="n">
        <f t="shared" si="33"/>
        <v>0.65772947114923286</v>
      </c>
      <c r="V51" s="25" t="n">
        <f t="shared" si="33"/>
        <v>0.65200852779188689</v>
      </c>
      <c r="W51" s="25" t="n">
        <f t="shared" si="33"/>
        <v>0.62582798757714242</v>
      </c>
      <c r="X51" s="25" t="n">
        <f t="shared" si="33"/>
        <v>0.64121373031456141</v>
      </c>
      <c r="Y51" s="25" t="n">
        <f t="shared" si="33"/>
        <v>0.68693543091623399</v>
      </c>
      <c r="Z51" s="25" t="n">
        <f t="shared" si="33"/>
        <v>0.66937022359495957</v>
      </c>
      <c r="AA51" s="25" t="n">
        <f t="shared" si="33"/>
        <v>0.65577092789250346</v>
      </c>
      <c r="AB51" s="25" t="n">
        <f t="shared" si="33"/>
        <v>0.62921347145688544</v>
      </c>
      <c r="AC51" s="25" t="n">
        <f t="shared" si="33"/>
        <v>0.66746292708172861</v>
      </c>
      <c r="AD51" s="25" t="n">
        <f t="shared" si="33"/>
        <v>0.63227123280422737</v>
      </c>
      <c r="AE51" s="25" t="n">
        <f t="shared" si="33"/>
        <v>0.63172044502231595</v>
      </c>
      <c r="AF51" s="25" t="n">
        <f t="shared" si="33"/>
        <v>0.65772471962009305</v>
      </c>
      <c r="AG51" s="25" t="n">
        <f t="shared" si="33"/>
        <v>0.66691106197507588</v>
      </c>
      <c r="AH51" s="25" t="n">
        <f t="shared" si="33"/>
        <v>0.63421415080020294</v>
      </c>
      <c r="AI51" s="25" t="n">
        <f t="shared" si="33"/>
        <v>0.66672629696626695</v>
      </c>
      <c r="AJ51" s="25" t="n">
        <f t="shared" si="33"/>
        <v>0.67249561520076773</v>
      </c>
      <c r="AK51" s="25" t="n">
        <f t="shared" si="33"/>
        <v>0.66859615215532309</v>
      </c>
      <c r="AL51" s="25" t="n">
        <f t="shared" si="33"/>
        <v>0.66463048737466413</v>
      </c>
      <c r="AM51" s="25" t="n">
        <f t="shared" si="33"/>
        <v>0.6555970607277144</v>
      </c>
      <c r="AN51" s="25" t="n">
        <f t="shared" si="33"/>
        <v>0.64465432630706199</v>
      </c>
      <c r="AO51" s="25" t="n">
        <f t="shared" si="33"/>
        <v>0.63386615674649993</v>
      </c>
      <c r="AP51" s="25" t="n">
        <f t="shared" si="33"/>
        <v>0.64036386597683737</v>
      </c>
      <c r="AQ51" s="25" t="n">
        <f t="shared" si="33"/>
        <v>0.64051472209014437</v>
      </c>
      <c r="AR51" s="25" t="n">
        <f t="shared" si="33"/>
        <v>0.64307447110924321</v>
      </c>
      <c r="AS51" s="25" t="n">
        <f t="shared" si="33"/>
        <v>0.64187785301230871</v>
      </c>
      <c r="AT51" s="25" t="n">
        <f t="shared" si="33"/>
        <v>0.62593300575562216</v>
      </c>
      <c r="AU51" s="25" t="n">
        <f t="shared" si="33"/>
        <v>0.63750715673530967</v>
      </c>
      <c r="AV51" s="131" t="n">
        <f t="shared" si="33"/>
        <v>0.63128420193574186</v>
      </c>
    </row>
    <row r="52" ht="15.75" customHeight="1">
      <c r="M52" s="130" t="str">
        <f t="shared" si="22"/>
        <v>Services (Non-R&amp;D)</v>
      </c>
      <c r="N52" s="129" t="str">
        <f t="shared" si="22"/>
        <v>No Comp.</v>
      </c>
      <c r="O52" s="128" t="n">
        <f t="shared" ref="O52:AV52" si="34">IFERROR(O32/SUMIFS(O$21:O$36,$M$21:$M$36,$M52),"")</f>
        <v>0.31468425589069426</v>
      </c>
      <c r="P52" s="128" t="n">
        <f t="shared" si="34"/>
        <v>0.3144287748320827</v>
      </c>
      <c r="Q52" s="128" t="n">
        <f t="shared" si="34"/>
        <v>0.33212091391585263</v>
      </c>
      <c r="R52" s="128" t="n">
        <f t="shared" si="34"/>
        <v>0.31860064830196311</v>
      </c>
      <c r="S52" s="128" t="n">
        <f t="shared" si="34"/>
        <v>0.28099815577966475</v>
      </c>
      <c r="T52" s="128" t="n">
        <f t="shared" si="34"/>
        <v>0.27587500619068439</v>
      </c>
      <c r="U52" s="128" t="n">
        <f t="shared" si="34"/>
        <v>0.27802427501098104</v>
      </c>
      <c r="V52" s="128" t="n">
        <f t="shared" si="34"/>
        <v>0.27567163576629772</v>
      </c>
      <c r="W52" s="128" t="n">
        <f t="shared" si="34"/>
        <v>0.26567219581448753</v>
      </c>
      <c r="X52" s="128" t="n">
        <f t="shared" si="34"/>
        <v>0.23420064733404999</v>
      </c>
      <c r="Y52" s="128" t="n">
        <f t="shared" si="34"/>
        <v>0.21806190414268509</v>
      </c>
      <c r="Z52" s="128" t="n">
        <f t="shared" si="34"/>
        <v>0.2129552412809311</v>
      </c>
      <c r="AA52" s="128" t="n">
        <f t="shared" si="34"/>
        <v>0.21153180798177487</v>
      </c>
      <c r="AB52" s="128" t="n">
        <f t="shared" si="34"/>
        <v>0.22590251499806602</v>
      </c>
      <c r="AC52" s="128" t="n">
        <f t="shared" si="34"/>
        <v>0.19412179549238795</v>
      </c>
      <c r="AD52" s="128" t="n">
        <f t="shared" si="34"/>
        <v>0.19007495928345378</v>
      </c>
      <c r="AE52" s="128" t="n">
        <f t="shared" si="34"/>
        <v>0.19168707289790776</v>
      </c>
      <c r="AF52" s="128" t="n">
        <f t="shared" si="34"/>
        <v>0.20977206502263487</v>
      </c>
      <c r="AG52" s="128" t="n">
        <f t="shared" si="34"/>
        <v>0.20429118380327271</v>
      </c>
      <c r="AH52" s="128" t="n">
        <f t="shared" si="34"/>
        <v>0.224489040345942</v>
      </c>
      <c r="AI52" s="128" t="n">
        <f t="shared" si="34"/>
        <v>0.19884395806649427</v>
      </c>
      <c r="AJ52" s="128" t="n">
        <f t="shared" si="34"/>
        <v>0.21040185650724172</v>
      </c>
      <c r="AK52" s="128" t="n">
        <f t="shared" si="34"/>
        <v>0.23411669895003887</v>
      </c>
      <c r="AL52" s="128" t="n">
        <f t="shared" si="34"/>
        <v>0.24653037732601793</v>
      </c>
      <c r="AM52" s="128" t="n">
        <f t="shared" si="34"/>
        <v>0.26556244126587719</v>
      </c>
      <c r="AN52" s="128" t="n">
        <f t="shared" si="34"/>
        <v>0.27949550653848171</v>
      </c>
      <c r="AO52" s="128" t="n">
        <f t="shared" si="34"/>
        <v>0.29555669487639363</v>
      </c>
      <c r="AP52" s="128" t="n">
        <f t="shared" si="34"/>
        <v>0.28458526008972784</v>
      </c>
      <c r="AQ52" s="128" t="n">
        <f t="shared" si="34"/>
        <v>0.27340263885792271</v>
      </c>
      <c r="AR52" s="128" t="n">
        <f t="shared" si="34"/>
        <v>0.26820384635218858</v>
      </c>
      <c r="AS52" s="128" t="n">
        <f t="shared" si="34"/>
        <v>0.26129140195506989</v>
      </c>
      <c r="AT52" s="128" t="n">
        <f t="shared" si="34"/>
        <v>0.28276791058777329</v>
      </c>
      <c r="AU52" s="128" t="n">
        <f t="shared" si="34"/>
        <v>0.27526989579402622</v>
      </c>
      <c r="AV52" s="125" t="n">
        <f t="shared" si="34"/>
        <v>0.27069456718049506</v>
      </c>
    </row>
    <row r="53">
      <c r="M53" s="136" t="str">
        <f t="shared" si="22"/>
        <v>Services (Non-R&amp;D)</v>
      </c>
      <c r="N53" s="135" t="str">
        <f t="shared" si="22"/>
        <v>Unlabeled</v>
      </c>
      <c r="O53" s="134" t="n">
        <f t="shared" ref="O53:AV53" si="35">IFERROR(O33/SUMIFS(O$21:O$36,$M$21:$M$36,$M53),"")</f>
        <v>3.6486763826140849E-2</v>
      </c>
      <c r="P53" s="134" t="n">
        <f t="shared" si="35"/>
        <v>7.525671051625854E-3</v>
      </c>
      <c r="Q53" s="134" t="n">
        <f t="shared" si="35"/>
        <v>4.5001348303047332E-3</v>
      </c>
      <c r="R53" s="134" t="n">
        <f t="shared" si="35"/>
        <v>1.2676271089387884E-3</v>
      </c>
      <c r="S53" s="134" t="n">
        <f t="shared" si="35"/>
        <v>2.9655162531249759E-3</v>
      </c>
      <c r="T53" s="134" t="n">
        <f t="shared" si="35"/>
        <v>1.1544155879656806E-2</v>
      </c>
      <c r="U53" s="134" t="n">
        <f t="shared" si="35"/>
        <v>3.920602025900115E-3</v>
      </c>
      <c r="V53" s="134" t="n">
        <f t="shared" si="35"/>
        <v>1.4808151630482498E-2</v>
      </c>
      <c r="W53" s="134" t="n">
        <f t="shared" si="35"/>
        <v>4.4177554368962896E-2</v>
      </c>
      <c r="X53" s="134" t="n">
        <f t="shared" si="35"/>
        <v>5.2004739517800075E-2</v>
      </c>
      <c r="Y53" s="134" t="n">
        <f t="shared" si="35"/>
        <v>2.0560800761146983E-2</v>
      </c>
      <c r="Z53" s="134" t="n">
        <f t="shared" si="35"/>
        <v>2.8606462525671981E-2</v>
      </c>
      <c r="AA53" s="134" t="n">
        <f t="shared" si="35"/>
        <v>4.7183942070803904E-2</v>
      </c>
      <c r="AB53" s="134" t="n">
        <f t="shared" si="35"/>
        <v>5.4741866009638609E-2</v>
      </c>
      <c r="AC53" s="134" t="n">
        <f t="shared" si="35"/>
        <v>5.26468273188355E-2</v>
      </c>
      <c r="AD53" s="134" t="n">
        <f t="shared" si="35"/>
        <v>5.5287462050188377E-2</v>
      </c>
      <c r="AE53" s="134" t="n">
        <f t="shared" si="35"/>
        <v>4.2377283003625359E-2</v>
      </c>
      <c r="AF53" s="134" t="n">
        <f t="shared" si="35"/>
        <v>6.4803246169145359E-3</v>
      </c>
      <c r="AG53" s="134" t="n">
        <f t="shared" si="35"/>
        <v>7.0747239239200227E-3</v>
      </c>
      <c r="AH53" s="134" t="n">
        <f t="shared" si="35"/>
        <v>6.4369257559151885E-3</v>
      </c>
      <c r="AI53" s="134" t="n">
        <f t="shared" si="35"/>
        <v>8.5778186338932791E-3</v>
      </c>
      <c r="AJ53" s="134" t="n">
        <f t="shared" si="35"/>
        <v>7.8513395177976023E-3</v>
      </c>
      <c r="AK53" s="134" t="n">
        <f t="shared" si="35"/>
        <v>7.875058306212596E-3</v>
      </c>
      <c r="AL53" s="134" t="n">
        <f t="shared" si="35"/>
        <v>7.8713100885408251E-3</v>
      </c>
      <c r="AM53" s="134" t="n">
        <f t="shared" si="35"/>
        <v>7.6176793849080122E-3</v>
      </c>
      <c r="AN53" s="134" t="n">
        <f t="shared" si="35"/>
        <v>7.1875442180439992E-3</v>
      </c>
      <c r="AO53" s="134" t="n">
        <f t="shared" si="35"/>
        <v>5.5471470839945506E-3</v>
      </c>
      <c r="AP53" s="134" t="n">
        <f t="shared" si="35"/>
        <v>5.6760483341727211E-3</v>
      </c>
      <c r="AQ53" s="134" t="n">
        <f t="shared" si="35"/>
        <v>7.1869705269634225E-3</v>
      </c>
      <c r="AR53" s="134" t="n">
        <f t="shared" si="35"/>
        <v>4.9434639229733075E-3</v>
      </c>
      <c r="AS53" s="134" t="n">
        <f t="shared" si="35"/>
        <v>4.9566133660469405E-3</v>
      </c>
      <c r="AT53" s="134" t="n">
        <f t="shared" si="35"/>
        <v>4.8860580563392696E-3</v>
      </c>
      <c r="AU53" s="134" t="n">
        <f t="shared" si="35"/>
        <v>2.9794326375904975E-3</v>
      </c>
      <c r="AV53" s="133" t="n">
        <f t="shared" si="35"/>
        <v>2.4941502906778699E-3</v>
      </c>
    </row>
    <row r="54">
      <c r="M54" s="132" t="str">
        <f t="shared" si="22"/>
        <v>Unlabeled</v>
      </c>
      <c r="N54" s="1" t="str">
        <f t="shared" si="22"/>
        <v>1 Offer</v>
      </c>
      <c r="O54" s="25" t="str">
        <f t="shared" ref="O54:AV54" si="36">IFERROR(O34/SUMIFS(O$21:O$36,$M$21:$M$36,$M54),"")</f>
      </c>
      <c r="P54" s="25" t="str">
        <f t="shared" si="36"/>
      </c>
      <c r="Q54" s="25" t="str">
        <f t="shared" si="36"/>
      </c>
      <c r="R54" s="25" t="str">
        <f t="shared" si="36"/>
      </c>
      <c r="S54" s="25" t="str">
        <f t="shared" si="36"/>
      </c>
      <c r="T54" s="25" t="str">
        <f t="shared" si="36"/>
      </c>
      <c r="U54" s="25" t="str">
        <f t="shared" si="36"/>
      </c>
      <c r="V54" s="25" t="str">
        <f t="shared" si="36"/>
      </c>
      <c r="W54" s="25" t="str">
        <f t="shared" si="36"/>
      </c>
      <c r="X54" s="25" t="str">
        <f t="shared" si="36"/>
      </c>
      <c r="Y54" s="25" t="n">
        <f t="shared" si="36"/>
        <v>0.13149428528529891</v>
      </c>
      <c r="Z54" s="25" t="n">
        <f t="shared" si="36"/>
        <v>0.31832945079706176</v>
      </c>
      <c r="AA54" s="25" t="n">
        <f t="shared" si="36"/>
        <v>0.16929507070573274</v>
      </c>
      <c r="AB54" s="25" t="n">
        <f t="shared" si="36"/>
        <v>0.11737595337612848</v>
      </c>
      <c r="AC54" s="25" t="n">
        <f t="shared" si="36"/>
        <v>0.2745256185095683</v>
      </c>
      <c r="AD54" s="25" t="n">
        <f t="shared" si="36"/>
        <v>1.4841194641146853E-2</v>
      </c>
      <c r="AE54" s="25" t="n">
        <f t="shared" si="36"/>
        <v>3.1213058985954015E-2</v>
      </c>
      <c r="AF54" s="25" t="n">
        <f t="shared" si="36"/>
        <v>0</v>
      </c>
      <c r="AG54" s="25" t="n">
        <f t="shared" si="36"/>
        <v>0.44108184650495424</v>
      </c>
      <c r="AH54" s="25" t="n">
        <f t="shared" si="36"/>
        <v>0.34782243838262306</v>
      </c>
      <c r="AI54" s="25" t="n">
        <f t="shared" si="36"/>
        <v>3.8113372990080469E-2</v>
      </c>
      <c r="AJ54" s="25" t="n">
        <f t="shared" si="36"/>
        <v>0.38421973670127341</v>
      </c>
      <c r="AK54" s="25" t="n">
        <f t="shared" si="36"/>
        <v>0</v>
      </c>
      <c r="AL54" s="25" t="n">
        <f t="shared" si="36"/>
        <v>0.52295646973566512</v>
      </c>
      <c r="AM54" s="25" t="n">
        <f t="shared" si="36"/>
        <v>1</v>
      </c>
      <c r="AN54" s="25" t="str">
        <f t="shared" si="36"/>
      </c>
      <c r="AO54" s="25" t="n">
        <f t="shared" si="36"/>
        <v>-6.4685616284487107E-4</v>
      </c>
      <c r="AP54" s="25" t="n">
        <f t="shared" si="36"/>
        <v>0</v>
      </c>
      <c r="AQ54" s="25" t="n">
        <f t="shared" si="36"/>
        <v>1</v>
      </c>
      <c r="AR54" s="25" t="n">
        <f t="shared" si="36"/>
        <v>1</v>
      </c>
      <c r="AS54" s="25" t="str">
        <f t="shared" si="36"/>
      </c>
      <c r="AT54" s="25" t="n">
        <f t="shared" si="36"/>
        <v>1</v>
      </c>
      <c r="AU54" s="25" t="str">
        <f t="shared" si="36"/>
      </c>
      <c r="AV54" s="131" t="str">
        <f t="shared" si="36"/>
      </c>
    </row>
    <row r="55">
      <c r="M55" s="132" t="str">
        <f t="shared" si="22"/>
        <v>Unlabeled</v>
      </c>
      <c r="N55" s="1" t="str">
        <f t="shared" si="22"/>
        <v>2+ Offers</v>
      </c>
      <c r="O55" s="25" t="str">
        <f t="shared" ref="O55:AV55" si="37">IFERROR(O35/SUMIFS(O$21:O$36,$M$21:$M$36,$M55),"")</f>
      </c>
      <c r="P55" s="25" t="str">
        <f t="shared" si="37"/>
      </c>
      <c r="Q55" s="25" t="str">
        <f t="shared" si="37"/>
      </c>
      <c r="R55" s="25" t="str">
        <f t="shared" si="37"/>
      </c>
      <c r="S55" s="25" t="str">
        <f t="shared" si="37"/>
      </c>
      <c r="T55" s="25" t="str">
        <f t="shared" si="37"/>
      </c>
      <c r="U55" s="25" t="str">
        <f t="shared" si="37"/>
      </c>
      <c r="V55" s="25" t="str">
        <f t="shared" si="37"/>
      </c>
      <c r="W55" s="25" t="str">
        <f t="shared" si="37"/>
      </c>
      <c r="X55" s="25" t="str">
        <f t="shared" si="37"/>
      </c>
      <c r="Y55" s="25" t="n">
        <f t="shared" si="37"/>
        <v>0.82389488181092474</v>
      </c>
      <c r="Z55" s="25" t="n">
        <f t="shared" si="37"/>
        <v>0.54296653925310379</v>
      </c>
      <c r="AA55" s="25" t="n">
        <f t="shared" si="37"/>
        <v>0.78222019108111063</v>
      </c>
      <c r="AB55" s="25" t="n">
        <f t="shared" si="37"/>
        <v>0.23199183006066912</v>
      </c>
      <c r="AC55" s="25" t="n">
        <f t="shared" si="37"/>
        <v>0.17419231018790812</v>
      </c>
      <c r="AD55" s="25" t="n">
        <f t="shared" si="37"/>
        <v>0.53064917617910512</v>
      </c>
      <c r="AE55" s="25" t="n">
        <f t="shared" si="37"/>
        <v>0.12957550009048005</v>
      </c>
      <c r="AF55" s="25" t="n">
        <f t="shared" si="37"/>
        <v>3.9875394601441419E-2</v>
      </c>
      <c r="AG55" s="25" t="n">
        <f t="shared" si="37"/>
        <v>1.8678228124201142</v>
      </c>
      <c r="AH55" s="25" t="n">
        <f t="shared" si="37"/>
        <v>-1.3209977780415647E-3</v>
      </c>
      <c r="AI55" s="25" t="n">
        <f t="shared" si="37"/>
        <v>0.18694785418422893</v>
      </c>
      <c r="AJ55" s="25" t="n">
        <f t="shared" si="37"/>
        <v>0.46767178636412321</v>
      </c>
      <c r="AK55" s="25" t="n">
        <f t="shared" si="37"/>
        <v>1</v>
      </c>
      <c r="AL55" s="25" t="n">
        <f t="shared" si="37"/>
        <v>0.47704353026433488</v>
      </c>
      <c r="AM55" s="25" t="n">
        <f t="shared" si="37"/>
        <v>0</v>
      </c>
      <c r="AN55" s="25" t="str">
        <f t="shared" si="37"/>
      </c>
      <c r="AO55" s="25" t="n">
        <f t="shared" si="37"/>
        <v>0.39119208954084439</v>
      </c>
      <c r="AP55" s="25" t="n">
        <f t="shared" si="37"/>
        <v>1</v>
      </c>
      <c r="AQ55" s="25" t="n">
        <f t="shared" si="37"/>
        <v>0</v>
      </c>
      <c r="AR55" s="25" t="n">
        <f t="shared" si="37"/>
        <v>0</v>
      </c>
      <c r="AS55" s="25" t="str">
        <f t="shared" si="37"/>
      </c>
      <c r="AT55" s="25" t="n">
        <f t="shared" si="37"/>
        <v>0</v>
      </c>
      <c r="AU55" s="25" t="str">
        <f t="shared" si="37"/>
      </c>
      <c r="AV55" s="131" t="str">
        <f t="shared" si="37"/>
      </c>
    </row>
    <row r="56" ht="15.75" customHeight="1">
      <c r="M56" s="130" t="str">
        <f t="shared" si="22"/>
        <v>Unlabeled</v>
      </c>
      <c r="N56" s="129" t="str">
        <f t="shared" si="22"/>
        <v>No Comp.</v>
      </c>
      <c r="O56" s="128" t="str">
        <f t="shared" ref="O56:AV56" si="38">IFERROR(O36/SUMIFS(O$21:O$36,$M$21:$M$36,$M56),"")</f>
      </c>
      <c r="P56" s="128" t="str">
        <f t="shared" si="38"/>
      </c>
      <c r="Q56" s="128" t="str">
        <f t="shared" si="38"/>
      </c>
      <c r="R56" s="128" t="str">
        <f t="shared" si="38"/>
      </c>
      <c r="S56" s="128" t="str">
        <f t="shared" si="38"/>
      </c>
      <c r="T56" s="128" t="str">
        <f t="shared" si="38"/>
      </c>
      <c r="U56" s="128" t="str">
        <f t="shared" si="38"/>
      </c>
      <c r="V56" s="128" t="str">
        <f t="shared" si="38"/>
      </c>
      <c r="W56" s="128" t="str">
        <f t="shared" si="38"/>
      </c>
      <c r="X56" s="128" t="str">
        <f t="shared" si="38"/>
      </c>
      <c r="Y56" s="128" t="n">
        <f t="shared" si="38"/>
        <v>4.4610832903776418E-2</v>
      </c>
      <c r="Z56" s="128" t="n">
        <f t="shared" si="38"/>
        <v>0.13870400994983431</v>
      </c>
      <c r="AA56" s="128" t="n">
        <f t="shared" si="38"/>
        <v>4.8484738213156631E-2</v>
      </c>
      <c r="AB56" s="128" t="n">
        <f t="shared" si="38"/>
        <v>0.65063221656320236</v>
      </c>
      <c r="AC56" s="128" t="n">
        <f t="shared" si="38"/>
        <v>0.5512820713025236</v>
      </c>
      <c r="AD56" s="128" t="n">
        <f t="shared" si="38"/>
        <v>0.45450962917974819</v>
      </c>
      <c r="AE56" s="128" t="n">
        <f t="shared" si="38"/>
        <v>0.83921144092356592</v>
      </c>
      <c r="AF56" s="128" t="n">
        <f t="shared" si="38"/>
        <v>0.96012460539855859</v>
      </c>
      <c r="AG56" s="128" t="n">
        <f t="shared" si="38"/>
        <v>-1.3089046589250684</v>
      </c>
      <c r="AH56" s="128" t="n">
        <f t="shared" si="38"/>
        <v>0.65349855939541857</v>
      </c>
      <c r="AI56" s="128" t="n">
        <f t="shared" si="38"/>
        <v>0.77493877282569057</v>
      </c>
      <c r="AJ56" s="128" t="n">
        <f t="shared" si="38"/>
        <v>0.14810847693460338</v>
      </c>
      <c r="AK56" s="128" t="n">
        <f t="shared" si="38"/>
        <v>0</v>
      </c>
      <c r="AL56" s="128" t="n">
        <f t="shared" si="38"/>
        <v>0</v>
      </c>
      <c r="AM56" s="128" t="n">
        <f t="shared" si="38"/>
        <v>0</v>
      </c>
      <c r="AN56" s="128" t="str">
        <f t="shared" si="38"/>
      </c>
      <c r="AO56" s="128" t="n">
        <f t="shared" si="38"/>
        <v>0.60945476662200049</v>
      </c>
      <c r="AP56" s="128" t="n">
        <f t="shared" si="38"/>
        <v>0</v>
      </c>
      <c r="AQ56" s="128" t="n">
        <f t="shared" si="38"/>
        <v>0</v>
      </c>
      <c r="AR56" s="128" t="n">
        <f t="shared" si="38"/>
        <v>0</v>
      </c>
      <c r="AS56" s="128" t="str">
        <f t="shared" si="38"/>
      </c>
      <c r="AT56" s="128" t="n">
        <f t="shared" si="38"/>
        <v>0</v>
      </c>
      <c r="AU56" s="128" t="str">
        <f t="shared" si="38"/>
      </c>
      <c r="AV56" s="125" t="str">
        <f t="shared" si="38"/>
      </c>
    </row>
    <row r="57">
      <c r="N57" s="1" t="s">
        <v>48</v>
      </c>
      <c r="O57" s="25" t="b">
        <f t="shared" ref="O57:AV57" si="39">SUM(O41:O52)=3</f>
        <v>0</v>
      </c>
      <c r="P57" s="25" t="b">
        <f t="shared" si="39"/>
        <v>0</v>
      </c>
      <c r="Q57" s="25" t="b">
        <f t="shared" si="39"/>
        <v>0</v>
      </c>
      <c r="R57" s="25" t="b">
        <f t="shared" si="39"/>
        <v>0</v>
      </c>
      <c r="S57" s="25" t="b">
        <f t="shared" si="39"/>
        <v>0</v>
      </c>
      <c r="T57" s="25" t="b">
        <f t="shared" si="39"/>
        <v>0</v>
      </c>
      <c r="U57" s="25" t="b">
        <f t="shared" si="39"/>
        <v>0</v>
      </c>
      <c r="V57" s="25" t="b">
        <f t="shared" si="39"/>
        <v>0</v>
      </c>
      <c r="W57" s="25" t="b">
        <f t="shared" si="39"/>
        <v>0</v>
      </c>
      <c r="X57" s="25" t="b">
        <f t="shared" si="39"/>
        <v>0</v>
      </c>
      <c r="Y57" s="25" t="b">
        <f t="shared" si="39"/>
        <v>0</v>
      </c>
      <c r="Z57" s="25" t="b">
        <f t="shared" si="39"/>
        <v>0</v>
      </c>
      <c r="AA57" s="25" t="b">
        <f t="shared" si="39"/>
        <v>0</v>
      </c>
      <c r="AB57" s="25" t="b">
        <f t="shared" si="39"/>
        <v>0</v>
      </c>
      <c r="AC57" s="25" t="b">
        <f t="shared" si="39"/>
        <v>0</v>
      </c>
      <c r="AD57" s="25" t="b">
        <f t="shared" si="39"/>
        <v>0</v>
      </c>
      <c r="AE57" s="25" t="b">
        <f t="shared" si="39"/>
        <v>0</v>
      </c>
      <c r="AF57" s="25" t="b">
        <f t="shared" si="39"/>
        <v>0</v>
      </c>
      <c r="AG57" s="25" t="b">
        <f t="shared" si="39"/>
        <v>0</v>
      </c>
      <c r="AH57" s="25" t="b">
        <f t="shared" si="39"/>
        <v>0</v>
      </c>
      <c r="AI57" s="25" t="b">
        <f t="shared" si="39"/>
        <v>0</v>
      </c>
      <c r="AJ57" s="25" t="b">
        <f t="shared" si="39"/>
        <v>0</v>
      </c>
      <c r="AK57" s="25" t="b">
        <f t="shared" si="39"/>
        <v>0</v>
      </c>
      <c r="AL57" s="25" t="b">
        <f t="shared" si="39"/>
        <v>0</v>
      </c>
      <c r="AM57" s="25" t="b">
        <f t="shared" si="39"/>
        <v>0</v>
      </c>
      <c r="AN57" s="25" t="b">
        <f t="shared" si="39"/>
        <v>0</v>
      </c>
      <c r="AO57" s="25" t="b">
        <f t="shared" si="39"/>
        <v>0</v>
      </c>
      <c r="AP57" s="25" t="b">
        <f t="shared" si="39"/>
        <v>0</v>
      </c>
      <c r="AQ57" s="25" t="b">
        <f t="shared" si="39"/>
        <v>0</v>
      </c>
      <c r="AR57" s="25" t="b">
        <f t="shared" si="39"/>
        <v>0</v>
      </c>
      <c r="AS57" s="25" t="b">
        <f t="shared" si="39"/>
        <v>0</v>
      </c>
      <c r="AT57" s="25" t="b">
        <f t="shared" si="39"/>
        <v>0</v>
      </c>
      <c r="AU57" s="25" t="b">
        <f t="shared" si="39"/>
        <v>0</v>
      </c>
      <c r="AV57" s="25" t="b">
        <f t="shared" si="39"/>
        <v>0</v>
      </c>
    </row>
    <row r="63">
      <c r="X63" s="34"/>
    </row>
    <row r="64">
      <c r="X64" s="34"/>
    </row>
    <row r="65">
      <c r="X65" s="34"/>
    </row>
    <row r="66">
      <c r="X66" s="34"/>
    </row>
    <row r="67">
      <c r="X67" s="34"/>
    </row>
    <row r="68">
      <c r="X68" s="34"/>
    </row>
    <row r="69">
      <c r="X69" s="34"/>
    </row>
    <row r="70">
      <c r="P70" s="93"/>
      <c r="Q70" s="93"/>
    </row>
  </sheetData>
  <pageMargins left="0.7" right="0.7" top="0.75" bottom="0.75" header="0.3" footer="0.3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N1" t="s">
        <v>149</v>
      </c>
      <c r="O1" t="s">
        <v>151</v>
      </c>
      <c r="P1" t="s">
        <v>176</v>
      </c>
      <c r="Q1" t="s">
        <v>177</v>
      </c>
      <c r="R1" t="s">
        <v>178</v>
      </c>
      <c r="S1" t="s">
        <v>179</v>
      </c>
      <c r="T1" t="s">
        <v>180</v>
      </c>
      <c r="U1" t="s">
        <v>181</v>
      </c>
      <c r="V1" t="s">
        <v>182</v>
      </c>
      <c r="W1" t="s">
        <v>183</v>
      </c>
      <c r="X1" t="s">
        <v>184</v>
      </c>
      <c r="Y1" t="s">
        <v>185</v>
      </c>
      <c r="Z1" t="s">
        <v>186</v>
      </c>
      <c r="AA1" t="s">
        <v>187</v>
      </c>
      <c r="AB1" t="s">
        <v>188</v>
      </c>
      <c r="AC1" t="s">
        <v>189</v>
      </c>
      <c r="AD1" t="s">
        <v>190</v>
      </c>
      <c r="AE1" t="s">
        <v>191</v>
      </c>
      <c r="AF1" t="s">
        <v>192</v>
      </c>
      <c r="AG1" t="s">
        <v>193</v>
      </c>
      <c r="AH1" t="s">
        <v>194</v>
      </c>
      <c r="AI1" t="s">
        <v>195</v>
      </c>
      <c r="AJ1" t="s">
        <v>196</v>
      </c>
      <c r="AK1" t="s">
        <v>197</v>
      </c>
      <c r="AL1" t="s">
        <v>198</v>
      </c>
      <c r="AM1" t="s">
        <v>199</v>
      </c>
      <c r="AN1" t="s">
        <v>200</v>
      </c>
      <c r="AO1" t="s">
        <v>201</v>
      </c>
    </row>
    <row r="2">
      <c r="N2" t="s">
        <v>165</v>
      </c>
      <c r="O2" t="s">
        <v>167</v>
      </c>
      <c r="P2" t="s">
        <v>202</v>
      </c>
      <c r="Q2" t="n">
        <v>5266761256.5018101</v>
      </c>
      <c r="S2" t="n">
        <v>2477268798.2555599</v>
      </c>
      <c r="U2" t="n">
        <v>4490886695.2431402</v>
      </c>
      <c r="W2" t="n">
        <v>4977792894.3794098</v>
      </c>
      <c r="Y2" t="n">
        <v>3955008777.7941499</v>
      </c>
      <c r="AA2" t="n">
        <v>5474928796.7143002</v>
      </c>
      <c r="AC2" t="n">
        <v>10882232376.647301</v>
      </c>
      <c r="AE2" t="n">
        <v>5507084697.9188004</v>
      </c>
      <c r="AG2" t="n">
        <v>12258739161.4571</v>
      </c>
      <c r="AI2" t="n">
        <v>18710240319.272598</v>
      </c>
      <c r="AK2" t="n">
        <v>11000439860.8685</v>
      </c>
      <c r="AM2" t="n">
        <v>13525067430.986601</v>
      </c>
    </row>
    <row r="3">
      <c r="N3" t="s">
        <v>165</v>
      </c>
      <c r="O3" t="s">
        <v>167</v>
      </c>
      <c r="P3" t="s">
        <v>203</v>
      </c>
      <c r="Q3" t="n">
        <v>3236015071.5525298</v>
      </c>
      <c r="S3" t="n">
        <v>3819115784.4033298</v>
      </c>
      <c r="U3" t="n">
        <v>3843180851.9667201</v>
      </c>
      <c r="W3" t="n">
        <v>4241512350.4663301</v>
      </c>
      <c r="Y3" t="n">
        <v>2402608522.2702899</v>
      </c>
      <c r="AA3" t="n">
        <v>2770668705.3565001</v>
      </c>
      <c r="AC3" t="n">
        <v>2603056134.8118801</v>
      </c>
      <c r="AE3" t="n">
        <v>2773081449.0860801</v>
      </c>
    </row>
    <row r="4">
      <c r="N4" t="s">
        <v>165</v>
      </c>
      <c r="O4" t="s">
        <v>168</v>
      </c>
      <c r="P4" t="s">
        <v>202</v>
      </c>
      <c r="Q4" t="n">
        <v>3666050453.4737902</v>
      </c>
      <c r="S4" t="n">
        <v>6427095306.0206804</v>
      </c>
      <c r="U4" t="n">
        <v>6170153170.5227299</v>
      </c>
      <c r="W4" t="n">
        <v>7359121402.3063202</v>
      </c>
      <c r="Y4" t="n">
        <v>5743215991.3629999</v>
      </c>
      <c r="AA4" t="n">
        <v>15580116222.2472</v>
      </c>
      <c r="AC4" t="n">
        <v>10233360509.5968</v>
      </c>
      <c r="AE4" t="n">
        <v>7278648802.11726</v>
      </c>
      <c r="AG4" t="n">
        <v>6445299623.8683996</v>
      </c>
      <c r="AI4" t="n">
        <v>12704428508.6548</v>
      </c>
      <c r="AK4" t="n">
        <v>6654934657.6816196</v>
      </c>
      <c r="AM4" t="n">
        <v>7422160323.0880699</v>
      </c>
    </row>
    <row r="5">
      <c r="N5" t="s">
        <v>165</v>
      </c>
      <c r="O5" t="s">
        <v>168</v>
      </c>
      <c r="P5" t="s">
        <v>203</v>
      </c>
      <c r="Q5" t="n">
        <v>3043515904.2688999</v>
      </c>
      <c r="S5" t="n">
        <v>2451796826.8822899</v>
      </c>
      <c r="U5" t="n">
        <v>2381955875.1455202</v>
      </c>
      <c r="W5" t="n">
        <v>2001803461.5474601</v>
      </c>
      <c r="Y5" t="n">
        <v>2381606843.7495599</v>
      </c>
      <c r="AA5" t="n">
        <v>5076847742.0202799</v>
      </c>
      <c r="AC5" t="n">
        <v>3232884573.6611199</v>
      </c>
      <c r="AE5" t="n">
        <v>14671779986.435801</v>
      </c>
    </row>
    <row r="6">
      <c r="N6" t="s">
        <v>165</v>
      </c>
      <c r="O6" t="s">
        <v>169</v>
      </c>
      <c r="P6" t="s">
        <v>202</v>
      </c>
      <c r="Q6" t="n">
        <v>11907675748.3874</v>
      </c>
      <c r="S6" t="n">
        <v>6174782624.9752197</v>
      </c>
      <c r="U6" t="n">
        <v>6752992470.8115301</v>
      </c>
      <c r="W6" t="n">
        <v>4404505319.0671501</v>
      </c>
      <c r="Y6" t="n">
        <v>5279689256.1995497</v>
      </c>
      <c r="AA6" t="n">
        <v>9777789815.96665</v>
      </c>
      <c r="AC6" t="n">
        <v>8299791254.0732298</v>
      </c>
      <c r="AE6" t="n">
        <v>8206497752.6222496</v>
      </c>
      <c r="AG6" t="n">
        <v>18852436954.869202</v>
      </c>
      <c r="AI6" t="n">
        <v>8007841065.4986095</v>
      </c>
      <c r="AK6" t="n">
        <v>24145950822.086899</v>
      </c>
      <c r="AM6" t="n">
        <v>10659820637.3139</v>
      </c>
    </row>
    <row r="7">
      <c r="N7" t="s">
        <v>165</v>
      </c>
      <c r="O7" t="s">
        <v>169</v>
      </c>
      <c r="P7" t="s">
        <v>203</v>
      </c>
      <c r="Q7" t="n">
        <v>5874255111.65483</v>
      </c>
      <c r="S7" t="n">
        <v>6130507073.2643204</v>
      </c>
      <c r="U7" t="n">
        <v>5427293359.9644699</v>
      </c>
      <c r="W7" t="n">
        <v>5631384805.1170301</v>
      </c>
      <c r="Y7" t="n">
        <v>6073908414.0711899</v>
      </c>
      <c r="AA7" t="n">
        <v>3855740550.77845</v>
      </c>
      <c r="AC7" t="n">
        <v>4954142827.2032604</v>
      </c>
      <c r="AE7" t="n">
        <v>4093705561.3920698</v>
      </c>
    </row>
    <row r="8">
      <c r="N8" t="s">
        <v>165</v>
      </c>
      <c r="O8" t="s">
        <v>170</v>
      </c>
      <c r="P8" t="s">
        <v>202</v>
      </c>
      <c r="Q8" t="n">
        <v>480424388.86178201</v>
      </c>
      <c r="S8" t="n">
        <v>613675356.03286695</v>
      </c>
      <c r="U8" t="n">
        <v>440845669.51588702</v>
      </c>
      <c r="W8" t="n">
        <v>223198960.12860399</v>
      </c>
      <c r="Y8" t="n">
        <v>409324667.61850202</v>
      </c>
      <c r="AA8" t="n">
        <v>474586618.312361</v>
      </c>
      <c r="AC8" t="n">
        <v>60481905.726646401</v>
      </c>
      <c r="AE8" t="n">
        <v>101874552.25749201</v>
      </c>
      <c r="AG8" t="n">
        <v>133254863.230639</v>
      </c>
      <c r="AI8" t="n">
        <v>82262373.665479004</v>
      </c>
      <c r="AK8" t="n">
        <v>173473333.113363</v>
      </c>
      <c r="AM8" t="n">
        <v>741549329.24786794</v>
      </c>
    </row>
    <row r="9">
      <c r="N9" t="s">
        <v>165</v>
      </c>
      <c r="O9" t="s">
        <v>170</v>
      </c>
      <c r="P9" t="s">
        <v>203</v>
      </c>
      <c r="Q9" t="n">
        <v>641129697.96134305</v>
      </c>
      <c r="S9" t="n">
        <v>288679777.46465999</v>
      </c>
      <c r="U9" t="n">
        <v>445593230.51498097</v>
      </c>
      <c r="W9" t="n">
        <v>340516797.45246798</v>
      </c>
      <c r="Y9" t="n">
        <v>245899556.023958</v>
      </c>
      <c r="AA9" t="n">
        <v>284041178.35916799</v>
      </c>
      <c r="AC9" t="n">
        <v>232420909.53617001</v>
      </c>
      <c r="AE9" t="n">
        <v>186038638.88629001</v>
      </c>
    </row>
    <row r="10">
      <c r="N10" t="s">
        <v>165</v>
      </c>
      <c r="O10" t="s">
        <v>171</v>
      </c>
      <c r="P10" t="s">
        <v>202</v>
      </c>
      <c r="Q10" t="n">
        <v>3789488279.6251798</v>
      </c>
      <c r="S10" t="n">
        <v>6625273475.6856098</v>
      </c>
      <c r="U10" t="n">
        <v>48936437028.962898</v>
      </c>
      <c r="W10" t="n">
        <v>6029164321.9783897</v>
      </c>
      <c r="Y10" t="n">
        <v>4909111720.9590197</v>
      </c>
      <c r="AA10" t="n">
        <v>16191100419.544701</v>
      </c>
      <c r="AC10" t="n">
        <v>5322774543.7689104</v>
      </c>
      <c r="AE10" t="n">
        <v>3880785370.5855498</v>
      </c>
      <c r="AG10" t="n">
        <v>19974290957.718201</v>
      </c>
      <c r="AI10" t="n">
        <v>17986474250.016899</v>
      </c>
      <c r="AK10" t="n">
        <v>5242371129.3177996</v>
      </c>
      <c r="AM10" t="n">
        <v>2057859893.84694</v>
      </c>
    </row>
    <row r="11">
      <c r="N11" t="s">
        <v>165</v>
      </c>
      <c r="O11" t="s">
        <v>171</v>
      </c>
      <c r="P11" t="s">
        <v>203</v>
      </c>
      <c r="Q11" t="n">
        <v>2978682755.1150599</v>
      </c>
      <c r="S11" t="n">
        <v>2727689964.5360999</v>
      </c>
      <c r="U11" t="n">
        <v>3760464990.7824998</v>
      </c>
      <c r="W11" t="n">
        <v>5041007701.4808397</v>
      </c>
      <c r="Y11" t="n">
        <v>3713849188.1488199</v>
      </c>
      <c r="AA11" t="n">
        <v>3895321121.0443802</v>
      </c>
      <c r="AC11" t="n">
        <v>4484191718.97262</v>
      </c>
      <c r="AE11" t="n">
        <v>6950954999.4760504</v>
      </c>
    </row>
    <row r="12">
      <c r="N12" t="s">
        <v>165</v>
      </c>
      <c r="O12" t="s">
        <v>172</v>
      </c>
      <c r="P12" t="s">
        <v>202</v>
      </c>
      <c r="Q12" t="n">
        <v>3566190815.44943</v>
      </c>
      <c r="S12" t="n">
        <v>11382086866.075399</v>
      </c>
      <c r="U12" t="n">
        <v>13006102028.818399</v>
      </c>
      <c r="W12" t="n">
        <v>6045102511.5028801</v>
      </c>
      <c r="Y12" t="n">
        <v>19334840894.1782</v>
      </c>
      <c r="AA12" t="n">
        <v>6685803500.7614002</v>
      </c>
      <c r="AC12" t="n">
        <v>5206014203.3908501</v>
      </c>
      <c r="AE12" t="n">
        <v>24029141242.178799</v>
      </c>
      <c r="AG12" t="n">
        <v>5892411310.55163</v>
      </c>
      <c r="AI12" t="n">
        <v>4539542467.4369602</v>
      </c>
      <c r="AK12" t="n">
        <v>8908148184.2736397</v>
      </c>
      <c r="AM12" t="n">
        <v>2815121715.6810098</v>
      </c>
    </row>
    <row r="13">
      <c r="N13" t="s">
        <v>165</v>
      </c>
      <c r="O13" t="s">
        <v>172</v>
      </c>
      <c r="P13" t="s">
        <v>203</v>
      </c>
      <c r="Q13" t="n">
        <v>1696313468.06423</v>
      </c>
      <c r="S13" t="n">
        <v>1995766082.08076</v>
      </c>
      <c r="U13" t="n">
        <v>1939755198.82989</v>
      </c>
      <c r="W13" t="n">
        <v>1915803028.90378</v>
      </c>
      <c r="Y13" t="n">
        <v>3480934495.22967</v>
      </c>
      <c r="AA13" t="n">
        <v>4254327772.3457699</v>
      </c>
      <c r="AC13" t="n">
        <v>4221143624.6473098</v>
      </c>
      <c r="AE13" t="n">
        <v>3838039027.5290599</v>
      </c>
    </row>
    <row r="14">
      <c r="N14" t="s">
        <v>175</v>
      </c>
      <c r="O14" t="s">
        <v>167</v>
      </c>
      <c r="P14" t="s">
        <v>203</v>
      </c>
      <c r="R14" t="n">
        <v>5719667545.2698002</v>
      </c>
      <c r="T14" t="n">
        <v>6098757460.2022104</v>
      </c>
      <c r="V14" t="n">
        <v>5605667979.0717096</v>
      </c>
      <c r="X14" t="n">
        <v>4839513721.5668297</v>
      </c>
      <c r="Z14" t="n">
        <v>5167699820.8989601</v>
      </c>
      <c r="AB14" t="n">
        <v>5335400734.1694002</v>
      </c>
      <c r="AD14" t="n">
        <v>5058812274.2514696</v>
      </c>
      <c r="AF14" t="n">
        <v>5432404728.91994</v>
      </c>
      <c r="AH14" t="n">
        <v>5437606729.7129402</v>
      </c>
      <c r="AJ14" t="n">
        <v>5517072215.2638702</v>
      </c>
      <c r="AL14" t="n">
        <v>5446246417.0799904</v>
      </c>
      <c r="AN14" t="n">
        <v>5628113024.38694</v>
      </c>
      <c r="AO14" t="n">
        <v>3124212736</v>
      </c>
    </row>
    <row r="15">
      <c r="N15" t="s">
        <v>175</v>
      </c>
      <c r="O15" t="s">
        <v>168</v>
      </c>
      <c r="P15" t="s">
        <v>203</v>
      </c>
      <c r="R15" t="n">
        <v>5162489901.1336203</v>
      </c>
      <c r="T15" t="n">
        <v>4414953197.74512</v>
      </c>
      <c r="V15" t="n">
        <v>4828740264.7066097</v>
      </c>
      <c r="X15" t="n">
        <v>4125234880.0782199</v>
      </c>
      <c r="Z15" t="n">
        <v>4630292401.1553698</v>
      </c>
      <c r="AB15" t="n">
        <v>4963291619.6407299</v>
      </c>
      <c r="AD15" t="n">
        <v>6523893986.4763298</v>
      </c>
      <c r="AF15" t="n">
        <v>4483501103.2212</v>
      </c>
      <c r="AH15" t="n">
        <v>3795326877.61729</v>
      </c>
      <c r="AJ15" t="n">
        <v>4376916605.5798597</v>
      </c>
      <c r="AL15" t="n">
        <v>3610326625.2911</v>
      </c>
      <c r="AN15" t="n">
        <v>3974047055.1898499</v>
      </c>
      <c r="AO15" t="n">
        <v>1595904510</v>
      </c>
    </row>
    <row r="16">
      <c r="N16" t="s">
        <v>175</v>
      </c>
      <c r="O16" t="s">
        <v>169</v>
      </c>
      <c r="P16" t="s">
        <v>203</v>
      </c>
      <c r="R16" t="n">
        <v>3645603213.7846599</v>
      </c>
      <c r="T16" t="n">
        <v>3057695677.0349102</v>
      </c>
      <c r="V16" t="n">
        <v>2930299069.5153399</v>
      </c>
      <c r="X16" t="n">
        <v>4198052425.63557</v>
      </c>
      <c r="Z16" t="n">
        <v>6031919178.9748001</v>
      </c>
      <c r="AB16" t="n">
        <v>5400110486.10429</v>
      </c>
      <c r="AD16" t="n">
        <v>4390896980.3467798</v>
      </c>
      <c r="AF16" t="n">
        <v>3511991027.0152202</v>
      </c>
      <c r="AH16" t="n">
        <v>3722885597.3148999</v>
      </c>
      <c r="AJ16" t="n">
        <v>3327201071.1400399</v>
      </c>
      <c r="AL16" t="n">
        <v>3323673214.4042501</v>
      </c>
      <c r="AN16" t="n">
        <v>2708503370.8389101</v>
      </c>
      <c r="AO16" t="n">
        <v>1416927380</v>
      </c>
    </row>
    <row r="17">
      <c r="N17" t="s">
        <v>175</v>
      </c>
      <c r="O17" t="s">
        <v>171</v>
      </c>
      <c r="P17" t="s">
        <v>203</v>
      </c>
      <c r="R17" t="n">
        <v>1842644514.52952</v>
      </c>
      <c r="T17" t="n">
        <v>1523967096.9424901</v>
      </c>
      <c r="V17" t="n">
        <v>2808299328.3831</v>
      </c>
      <c r="X17" t="n">
        <v>2924510104.0145102</v>
      </c>
      <c r="Z17" t="n">
        <v>3361380159.9856</v>
      </c>
      <c r="AB17" t="n">
        <v>4138565259.3053899</v>
      </c>
      <c r="AD17" t="n">
        <v>4412435761.7009497</v>
      </c>
      <c r="AF17" t="n">
        <v>4908083641.9216003</v>
      </c>
      <c r="AH17" t="n">
        <v>4175305159.4281301</v>
      </c>
      <c r="AJ17" t="n">
        <v>4625165756.0466404</v>
      </c>
      <c r="AL17" t="n">
        <v>3237488007.8292499</v>
      </c>
      <c r="AN17" t="n">
        <v>2728886634.1579499</v>
      </c>
      <c r="AO17" t="n">
        <v>869650703</v>
      </c>
    </row>
    <row r="18">
      <c r="N18" t="s">
        <v>175</v>
      </c>
      <c r="O18" t="s">
        <v>172</v>
      </c>
      <c r="P18" t="s">
        <v>203</v>
      </c>
      <c r="R18" t="n">
        <v>3419838947.21702</v>
      </c>
      <c r="T18" t="n">
        <v>3871692138.7395601</v>
      </c>
      <c r="V18" t="n">
        <v>5272560693.9490099</v>
      </c>
      <c r="X18" t="n">
        <v>5300445544.4469995</v>
      </c>
      <c r="Z18" t="n">
        <v>5406338441.4705</v>
      </c>
      <c r="AB18" t="n">
        <v>3997521076.9807701</v>
      </c>
      <c r="AD18" t="n">
        <v>4942355199.0581503</v>
      </c>
      <c r="AF18" t="n">
        <v>3844776806.3916402</v>
      </c>
      <c r="AH18" t="n">
        <v>3235961574.0419998</v>
      </c>
      <c r="AJ18" t="n">
        <v>4651484755.2101603</v>
      </c>
      <c r="AL18" t="n">
        <v>3216387356.6487498</v>
      </c>
      <c r="AN18" t="n">
        <v>3436836540.20261</v>
      </c>
      <c r="AO18" t="n">
        <v>1663716852</v>
      </c>
    </row>
  </sheetData>
  <pageMargins left="0.7" right="0.7" top="0.75" bottom="0.75" header="0.3" footer="0.3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N1" t="s">
        <v>149</v>
      </c>
      <c r="O1" t="s">
        <v>150</v>
      </c>
      <c r="P1" t="s">
        <v>151</v>
      </c>
      <c r="Q1" t="s">
        <v>152</v>
      </c>
      <c r="R1" t="s">
        <v>153</v>
      </c>
      <c r="S1" t="s">
        <v>154</v>
      </c>
      <c r="T1" t="s">
        <v>155</v>
      </c>
      <c r="U1" t="s">
        <v>156</v>
      </c>
      <c r="V1" t="s">
        <v>157</v>
      </c>
      <c r="W1" t="s">
        <v>158</v>
      </c>
      <c r="X1" t="s">
        <v>159</v>
      </c>
      <c r="Y1" t="s">
        <v>160</v>
      </c>
      <c r="Z1" t="s">
        <v>161</v>
      </c>
      <c r="AA1" t="s">
        <v>162</v>
      </c>
      <c r="AB1" t="s">
        <v>163</v>
      </c>
      <c r="AC1" t="s">
        <v>164</v>
      </c>
    </row>
    <row r="2">
      <c r="N2" t="s">
        <v>165</v>
      </c>
      <c r="O2" t="s">
        <v>166</v>
      </c>
      <c r="P2" t="s">
        <v>167</v>
      </c>
      <c r="Q2" t="n">
        <v>3236015071.5525298</v>
      </c>
      <c r="R2" t="n">
        <v>3819115784.4033298</v>
      </c>
      <c r="S2" t="n">
        <v>3843180851.9667201</v>
      </c>
      <c r="T2" t="n">
        <v>4241512350.4663301</v>
      </c>
      <c r="U2" t="n">
        <v>2402608522.2702899</v>
      </c>
      <c r="V2" t="n">
        <v>2770668705.3565001</v>
      </c>
      <c r="W2" t="n">
        <v>2603056134.8118801</v>
      </c>
      <c r="X2" t="n">
        <v>2773081449.0860801</v>
      </c>
    </row>
    <row r="3">
      <c r="N3" t="s">
        <v>165</v>
      </c>
      <c r="O3" t="s">
        <v>166</v>
      </c>
      <c r="P3" t="s">
        <v>168</v>
      </c>
      <c r="Q3" t="n">
        <v>3043515904.2688999</v>
      </c>
      <c r="R3" t="n">
        <v>2451796826.8822899</v>
      </c>
      <c r="S3" t="n">
        <v>2381955875.1455202</v>
      </c>
      <c r="T3" t="n">
        <v>2001803461.5474601</v>
      </c>
      <c r="U3" t="n">
        <v>2381606843.7495599</v>
      </c>
      <c r="V3" t="n">
        <v>5076847742.0202799</v>
      </c>
      <c r="W3" t="n">
        <v>3232884573.6611199</v>
      </c>
      <c r="X3" t="n">
        <v>14671779986.435801</v>
      </c>
    </row>
    <row r="4">
      <c r="N4" t="s">
        <v>165</v>
      </c>
      <c r="O4" t="s">
        <v>166</v>
      </c>
      <c r="P4" t="s">
        <v>169</v>
      </c>
      <c r="Q4" t="n">
        <v>5874255111.65483</v>
      </c>
      <c r="R4" t="n">
        <v>6130507073.2643204</v>
      </c>
      <c r="S4" t="n">
        <v>5427293359.9644699</v>
      </c>
      <c r="T4" t="n">
        <v>5631384805.1170301</v>
      </c>
      <c r="U4" t="n">
        <v>6073908414.0711899</v>
      </c>
      <c r="V4" t="n">
        <v>3855740550.77845</v>
      </c>
      <c r="W4" t="n">
        <v>4954142827.2032604</v>
      </c>
      <c r="X4" t="n">
        <v>4093705561.3920698</v>
      </c>
    </row>
    <row r="5">
      <c r="N5" t="s">
        <v>165</v>
      </c>
      <c r="O5" t="s">
        <v>166</v>
      </c>
      <c r="P5" t="s">
        <v>170</v>
      </c>
      <c r="Q5" t="n">
        <v>641129697.96134305</v>
      </c>
      <c r="R5" t="n">
        <v>288679777.46465999</v>
      </c>
      <c r="S5" t="n">
        <v>445593230.51498097</v>
      </c>
      <c r="T5" t="n">
        <v>340516797.45246798</v>
      </c>
      <c r="U5" t="n">
        <v>245899556.023958</v>
      </c>
      <c r="V5" t="n">
        <v>284041178.35916799</v>
      </c>
      <c r="W5" t="n">
        <v>232420909.53617001</v>
      </c>
      <c r="X5" t="n">
        <v>186038638.88629001</v>
      </c>
    </row>
    <row r="6">
      <c r="N6" t="s">
        <v>165</v>
      </c>
      <c r="O6" t="s">
        <v>166</v>
      </c>
      <c r="P6" t="s">
        <v>171</v>
      </c>
      <c r="Q6" t="n">
        <v>2978682755.1150599</v>
      </c>
      <c r="R6" t="n">
        <v>2727689964.5360999</v>
      </c>
      <c r="S6" t="n">
        <v>3760464990.7824998</v>
      </c>
      <c r="T6" t="n">
        <v>5041007701.4808397</v>
      </c>
      <c r="U6" t="n">
        <v>3713849188.1488199</v>
      </c>
      <c r="V6" t="n">
        <v>3895321121.0443802</v>
      </c>
      <c r="W6" t="n">
        <v>4484191718.97262</v>
      </c>
      <c r="X6" t="n">
        <v>6950954999.4760504</v>
      </c>
    </row>
    <row r="7">
      <c r="N7" t="s">
        <v>165</v>
      </c>
      <c r="O7" t="s">
        <v>166</v>
      </c>
      <c r="P7" t="s">
        <v>172</v>
      </c>
      <c r="Q7" t="n">
        <v>1696313468.06423</v>
      </c>
      <c r="R7" t="n">
        <v>1995766082.08076</v>
      </c>
      <c r="S7" t="n">
        <v>1939755198.82989</v>
      </c>
      <c r="T7" t="n">
        <v>1915803028.90378</v>
      </c>
      <c r="U7" t="n">
        <v>3480934495.22967</v>
      </c>
      <c r="V7" t="n">
        <v>4254327772.3457699</v>
      </c>
      <c r="W7" t="n">
        <v>4221143624.6473098</v>
      </c>
      <c r="X7" t="n">
        <v>3838039027.5290599</v>
      </c>
    </row>
    <row r="8">
      <c r="N8" t="s">
        <v>173</v>
      </c>
      <c r="O8" t="s">
        <v>174</v>
      </c>
      <c r="P8" t="s">
        <v>167</v>
      </c>
      <c r="Q8" t="n">
        <v>1365680000</v>
      </c>
      <c r="R8" t="n">
        <v>1464170000</v>
      </c>
      <c r="S8" t="n">
        <v>2243240000</v>
      </c>
      <c r="T8" t="n">
        <v>1236536000</v>
      </c>
      <c r="U8" t="n">
        <v>1819324000</v>
      </c>
      <c r="V8" t="n">
        <v>1593790000</v>
      </c>
      <c r="W8" t="n">
        <v>1472750000</v>
      </c>
      <c r="X8" t="n">
        <v>1983866000</v>
      </c>
      <c r="Y8" t="n">
        <v>1436760000</v>
      </c>
      <c r="Z8" t="n">
        <v>1779926000</v>
      </c>
      <c r="AA8" t="n">
        <v>2292360000</v>
      </c>
      <c r="AB8" t="n">
        <v>2725460000</v>
      </c>
      <c r="AC8" t="n">
        <v>3637790000</v>
      </c>
    </row>
    <row r="9">
      <c r="N9" t="s">
        <v>173</v>
      </c>
      <c r="O9" t="s">
        <v>174</v>
      </c>
      <c r="P9" t="s">
        <v>168</v>
      </c>
      <c r="Q9" t="n">
        <v>2957350000</v>
      </c>
      <c r="R9" t="n">
        <v>2830260000</v>
      </c>
      <c r="S9" t="n">
        <v>1801120000</v>
      </c>
      <c r="T9" t="n">
        <v>560650000</v>
      </c>
      <c r="U9" t="n">
        <v>975898400</v>
      </c>
      <c r="V9" t="n">
        <v>1415410000</v>
      </c>
      <c r="W9" t="n">
        <v>1758530000</v>
      </c>
      <c r="X9" t="n">
        <v>1934850000</v>
      </c>
      <c r="Y9" t="n">
        <v>2149050000</v>
      </c>
      <c r="Z9" t="n">
        <v>2925300000</v>
      </c>
      <c r="AA9" t="n">
        <v>2833180000</v>
      </c>
      <c r="AB9" t="n">
        <v>2541490000</v>
      </c>
      <c r="AC9" t="n">
        <v>2360850000</v>
      </c>
    </row>
    <row r="10">
      <c r="N10" t="s">
        <v>173</v>
      </c>
      <c r="O10" t="s">
        <v>174</v>
      </c>
      <c r="P10" t="s">
        <v>169</v>
      </c>
      <c r="Q10" t="n">
        <v>1498250000</v>
      </c>
      <c r="R10" t="n">
        <v>1176290000</v>
      </c>
      <c r="S10" t="n">
        <v>1910073200</v>
      </c>
      <c r="T10" t="n">
        <v>1661506000</v>
      </c>
      <c r="U10" t="n">
        <v>2484590000</v>
      </c>
      <c r="V10" t="n">
        <v>2207488000</v>
      </c>
      <c r="W10" t="n">
        <v>1543170000</v>
      </c>
      <c r="X10" t="n">
        <v>2255304000</v>
      </c>
      <c r="Y10" t="n">
        <v>1716822000</v>
      </c>
      <c r="Z10" t="n">
        <v>1109690000</v>
      </c>
      <c r="AA10" t="n">
        <v>885790000</v>
      </c>
      <c r="AB10" t="n">
        <v>1670336000</v>
      </c>
      <c r="AC10" t="n">
        <v>3416760000</v>
      </c>
    </row>
    <row r="11">
      <c r="N11" t="s">
        <v>173</v>
      </c>
      <c r="O11" t="s">
        <v>174</v>
      </c>
      <c r="P11" t="s">
        <v>171</v>
      </c>
      <c r="Q11" t="n">
        <v>511000000</v>
      </c>
      <c r="R11" t="n">
        <v>1259170000</v>
      </c>
      <c r="S11" t="n">
        <v>1316550000</v>
      </c>
      <c r="T11" t="n">
        <v>1670185000</v>
      </c>
      <c r="U11" t="n">
        <v>1944640000</v>
      </c>
      <c r="V11" t="n">
        <v>2584420000</v>
      </c>
      <c r="W11" t="n">
        <v>2681174800</v>
      </c>
      <c r="X11" t="n">
        <v>3723652000</v>
      </c>
      <c r="Y11" t="n">
        <v>4118700000</v>
      </c>
      <c r="Z11" t="n">
        <v>3521042000</v>
      </c>
      <c r="AA11" t="n">
        <v>2299230000</v>
      </c>
      <c r="AB11" t="n">
        <v>1662900000</v>
      </c>
      <c r="AC11" t="n">
        <v>1876100000</v>
      </c>
    </row>
    <row r="12">
      <c r="N12" t="s">
        <v>173</v>
      </c>
      <c r="O12" t="s">
        <v>174</v>
      </c>
      <c r="P12" t="s">
        <v>172</v>
      </c>
      <c r="Q12" t="n">
        <v>1758216800</v>
      </c>
      <c r="R12" t="n">
        <v>2369665800</v>
      </c>
      <c r="S12" t="n">
        <v>1860977000</v>
      </c>
      <c r="T12" t="n">
        <v>2513032000</v>
      </c>
      <c r="U12" t="n">
        <v>3087614000</v>
      </c>
      <c r="V12" t="n">
        <v>2382974000</v>
      </c>
      <c r="W12" t="n">
        <v>2438590000</v>
      </c>
      <c r="X12" t="n">
        <v>2152420000</v>
      </c>
      <c r="Y12" t="n">
        <v>968014000</v>
      </c>
      <c r="Z12" t="n">
        <v>1415880000</v>
      </c>
      <c r="AA12" t="n">
        <v>1061790000</v>
      </c>
      <c r="AB12" t="n">
        <v>2012900000</v>
      </c>
      <c r="AC12" t="n">
        <v>3221098000</v>
      </c>
    </row>
    <row r="13">
      <c r="N13" t="s">
        <v>175</v>
      </c>
      <c r="O13" t="s">
        <v>166</v>
      </c>
      <c r="P13" t="s">
        <v>167</v>
      </c>
      <c r="Q13" t="n">
        <v>5719667545.2698002</v>
      </c>
      <c r="R13" t="n">
        <v>6098757460.2022104</v>
      </c>
      <c r="S13" t="n">
        <v>5605667979.0717096</v>
      </c>
      <c r="T13" t="n">
        <v>4839513721.5668297</v>
      </c>
      <c r="U13" t="n">
        <v>5167699820.8989601</v>
      </c>
      <c r="V13" t="n">
        <v>5335400734.1694002</v>
      </c>
      <c r="W13" t="n">
        <v>5058812274.2514696</v>
      </c>
      <c r="X13" t="n">
        <v>5432404728.91994</v>
      </c>
      <c r="Y13" t="n">
        <v>5437606729.7129402</v>
      </c>
      <c r="Z13" t="n">
        <v>5517072215.2638702</v>
      </c>
      <c r="AA13" t="n">
        <v>5446246417.0799904</v>
      </c>
      <c r="AB13" t="n">
        <v>5628113024.38694</v>
      </c>
      <c r="AC13" t="n">
        <v>3124212736</v>
      </c>
    </row>
    <row r="14">
      <c r="N14" t="s">
        <v>175</v>
      </c>
      <c r="O14" t="s">
        <v>166</v>
      </c>
      <c r="P14" t="s">
        <v>168</v>
      </c>
      <c r="Q14" t="n">
        <v>5162489901.1336203</v>
      </c>
      <c r="R14" t="n">
        <v>4414953197.74512</v>
      </c>
      <c r="S14" t="n">
        <v>4828740264.7066097</v>
      </c>
      <c r="T14" t="n">
        <v>4125234880.0782199</v>
      </c>
      <c r="U14" t="n">
        <v>4630292401.1553698</v>
      </c>
      <c r="V14" t="n">
        <v>4963291619.6407299</v>
      </c>
      <c r="W14" t="n">
        <v>6523893986.4763298</v>
      </c>
      <c r="X14" t="n">
        <v>4483501103.2212</v>
      </c>
      <c r="Y14" t="n">
        <v>3795326877.61729</v>
      </c>
      <c r="Z14" t="n">
        <v>4376916605.5798597</v>
      </c>
      <c r="AA14" t="n">
        <v>3610326625.2911</v>
      </c>
      <c r="AB14" t="n">
        <v>3974047055.1898499</v>
      </c>
      <c r="AC14" t="n">
        <v>1595904510</v>
      </c>
    </row>
    <row r="15">
      <c r="N15" t="s">
        <v>175</v>
      </c>
      <c r="O15" t="s">
        <v>166</v>
      </c>
      <c r="P15" t="s">
        <v>169</v>
      </c>
      <c r="Q15" t="n">
        <v>3645603213.7846599</v>
      </c>
      <c r="R15" t="n">
        <v>3057695677.0349102</v>
      </c>
      <c r="S15" t="n">
        <v>2930299069.5153399</v>
      </c>
      <c r="T15" t="n">
        <v>4198052425.63557</v>
      </c>
      <c r="U15" t="n">
        <v>6031919178.9748001</v>
      </c>
      <c r="V15" t="n">
        <v>5400110486.10429</v>
      </c>
      <c r="W15" t="n">
        <v>4390896980.3467798</v>
      </c>
      <c r="X15" t="n">
        <v>3511991027.0152202</v>
      </c>
      <c r="Y15" t="n">
        <v>3722885597.3148999</v>
      </c>
      <c r="Z15" t="n">
        <v>3327201071.1400399</v>
      </c>
      <c r="AA15" t="n">
        <v>3323673214.4042501</v>
      </c>
      <c r="AB15" t="n">
        <v>2708503370.8389101</v>
      </c>
      <c r="AC15" t="n">
        <v>1416927380</v>
      </c>
    </row>
    <row r="16">
      <c r="N16" t="s">
        <v>175</v>
      </c>
      <c r="O16" t="s">
        <v>166</v>
      </c>
      <c r="P16" t="s">
        <v>171</v>
      </c>
      <c r="Q16" t="n">
        <v>1842644514.52952</v>
      </c>
      <c r="R16" t="n">
        <v>1523967096.9424901</v>
      </c>
      <c r="S16" t="n">
        <v>2808299328.3831</v>
      </c>
      <c r="T16" t="n">
        <v>2924510104.0145102</v>
      </c>
      <c r="U16" t="n">
        <v>3361380159.9856</v>
      </c>
      <c r="V16" t="n">
        <v>4138565259.3053899</v>
      </c>
      <c r="W16" t="n">
        <v>4412435761.7009497</v>
      </c>
      <c r="X16" t="n">
        <v>4908083641.9216003</v>
      </c>
      <c r="Y16" t="n">
        <v>4175305159.4281301</v>
      </c>
      <c r="Z16" t="n">
        <v>4625165756.0466404</v>
      </c>
      <c r="AA16" t="n">
        <v>3237488007.8292499</v>
      </c>
      <c r="AB16" t="n">
        <v>2728886634.1579499</v>
      </c>
      <c r="AC16" t="n">
        <v>869650703</v>
      </c>
    </row>
    <row r="17">
      <c r="N17" t="s">
        <v>175</v>
      </c>
      <c r="O17" t="s">
        <v>166</v>
      </c>
      <c r="P17" t="s">
        <v>172</v>
      </c>
      <c r="Q17" t="n">
        <v>3419838947.21702</v>
      </c>
      <c r="R17" t="n">
        <v>3871692138.7395601</v>
      </c>
      <c r="S17" t="n">
        <v>5272560693.9490099</v>
      </c>
      <c r="T17" t="n">
        <v>5300445544.4469995</v>
      </c>
      <c r="U17" t="n">
        <v>5406338441.4705</v>
      </c>
      <c r="V17" t="n">
        <v>3997521076.9807701</v>
      </c>
      <c r="W17" t="n">
        <v>4942355199.0581503</v>
      </c>
      <c r="X17" t="n">
        <v>3844776806.3916402</v>
      </c>
      <c r="Y17" t="n">
        <v>3235961574.0419998</v>
      </c>
      <c r="Z17" t="n">
        <v>4651484755.2101603</v>
      </c>
      <c r="AA17" t="n">
        <v>3216387356.6487498</v>
      </c>
      <c r="AB17" t="n">
        <v>3436836540.20261</v>
      </c>
      <c r="AC17" t="n">
        <v>1663716852</v>
      </c>
    </row>
  </sheetData>
  <pageMargins left="0.7" right="0.7" top="0.75" bottom="0.75" header="0.3" footer="0.3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I2" activePane="bottomRight" state="frozen"/>
      <selection pane="topRight"/>
      <selection pane="bottomLeft"/>
      <selection pane="bottomRight" activeCell="R10" sqref="R10"/>
    </sheetView>
  </sheetViews>
  <sheetFormatPr defaultRowHeight="15.0" baseColWidth="10"/>
  <sheetData>
    <row r="1">
      <c r="A1" t="str">
        <f t="shared" ref="A1:A29" si="0">N1</f>
        <v>Source_PSR</v>
      </c>
      <c r="B1" t="str">
        <f t="shared" ref="B1:B29" si="1">O1</f>
        <v>Metric</v>
      </c>
      <c r="C1" t="str">
        <f t="shared" ref="C1:C29" si="2">P1</f>
        <v>PlatformPortfolio.USITC</v>
      </c>
      <c r="N1" t="s">
        <v>319</v>
      </c>
      <c r="O1" t="s">
        <v>320</v>
      </c>
      <c r="P1" t="s">
        <v>321</v>
      </c>
      <c r="Q1" t="s">
        <v>264</v>
      </c>
      <c r="R1" t="s">
        <v>265</v>
      </c>
      <c r="S1" t="s">
        <v>266</v>
      </c>
      <c r="T1" t="s">
        <v>267</v>
      </c>
      <c r="U1" t="s">
        <v>268</v>
      </c>
      <c r="V1" t="s">
        <v>269</v>
      </c>
      <c r="W1" t="s">
        <v>270</v>
      </c>
      <c r="X1" t="s">
        <v>271</v>
      </c>
      <c r="Y1" t="s">
        <v>272</v>
      </c>
      <c r="Z1" t="s">
        <v>273</v>
      </c>
      <c r="AA1" t="s">
        <v>274</v>
      </c>
      <c r="AB1" t="s">
        <v>275</v>
      </c>
    </row>
    <row r="2">
      <c r="A2" t="str">
        <f t="shared" si="0"/>
        <v>FPDS Products</v>
      </c>
      <c r="B2" t="str">
        <f t="shared" si="1"/>
        <v>Dollars</v>
      </c>
      <c r="C2" t="str">
        <f t="shared" si="2"/>
        <v>Aerospace</v>
      </c>
      <c r="N2" t="s">
        <v>322</v>
      </c>
      <c r="O2" t="s">
        <v>323</v>
      </c>
      <c r="P2" t="s">
        <v>324</v>
      </c>
      <c r="Q2" s="3" t="n">
        <v>16559158825.805901</v>
      </c>
      <c r="R2" s="3" t="n">
        <v>10710066062.2516</v>
      </c>
      <c r="S2" s="3" t="n">
        <v>7427976623.3257198</v>
      </c>
      <c r="T2" s="3" t="n">
        <v>9973648526.3359299</v>
      </c>
      <c r="U2" s="3" t="n">
        <v>20910509685.3395</v>
      </c>
      <c r="V2" s="3" t="n">
        <v>18141975592.300999</v>
      </c>
      <c r="W2" s="3" t="n">
        <v>17310945650.2477</v>
      </c>
      <c r="X2" s="3" t="n">
        <v>17810112489.264099</v>
      </c>
      <c r="Y2" s="3" t="n">
        <v>21960159592.3652</v>
      </c>
      <c r="Z2" s="3" t="n">
        <v>7434591319.75352</v>
      </c>
      <c r="AA2" s="3" t="n">
        <v>17273216457.885399</v>
      </c>
      <c r="AB2" s="3" t="n">
        <v>13890440922.1611</v>
      </c>
    </row>
    <row r="3">
      <c r="A3" t="str">
        <f t="shared" si="0"/>
        <v>FPDS Products</v>
      </c>
      <c r="B3" t="str">
        <f t="shared" si="1"/>
        <v>Dollars</v>
      </c>
      <c r="C3" t="str">
        <f t="shared" si="2"/>
        <v>Electronics, Comms, &amp; Sensors</v>
      </c>
      <c r="N3" t="s">
        <v>322</v>
      </c>
      <c r="O3" t="s">
        <v>323</v>
      </c>
      <c r="P3" t="s">
        <v>287</v>
      </c>
      <c r="Q3" s="3" t="n">
        <v>2003895482.77353</v>
      </c>
      <c r="R3" s="3" t="n">
        <v>2202012677.9234099</v>
      </c>
      <c r="S3" s="3" t="n">
        <v>1816592629.6261001</v>
      </c>
      <c r="T3" s="3" t="n">
        <v>2306211697.5553002</v>
      </c>
      <c r="U3" s="3" t="n">
        <v>2873076959.3849101</v>
      </c>
      <c r="V3" s="3" t="n">
        <v>2620621861.1547799</v>
      </c>
      <c r="W3" s="3" t="n">
        <v>3118087166.0277801</v>
      </c>
      <c r="X3" s="3" t="n">
        <v>3862728825.2129302</v>
      </c>
      <c r="Y3" s="3" t="n">
        <v>2929828133.3512101</v>
      </c>
      <c r="Z3" s="3" t="n">
        <v>2563136791.5096102</v>
      </c>
      <c r="AA3" s="3" t="n">
        <v>2783533068.4323001</v>
      </c>
      <c r="AB3" s="3" t="n">
        <v>489721261.98820502</v>
      </c>
    </row>
    <row r="4">
      <c r="A4" t="str">
        <f t="shared" si="0"/>
        <v>FPDS Products</v>
      </c>
      <c r="B4" t="str">
        <f t="shared" si="1"/>
        <v>Dollars</v>
      </c>
      <c r="C4" t="str">
        <f t="shared" si="2"/>
        <v>Facilities and Construction</v>
      </c>
      <c r="N4" t="s">
        <v>322</v>
      </c>
      <c r="O4" t="s">
        <v>323</v>
      </c>
      <c r="P4" t="s">
        <v>288</v>
      </c>
      <c r="Q4" s="3" t="n">
        <v>113549444.37442499</v>
      </c>
      <c r="R4" s="3" t="n">
        <v>129186793.972444</v>
      </c>
      <c r="S4" s="3" t="n">
        <v>147481480.79437101</v>
      </c>
      <c r="T4" s="3" t="n">
        <v>167498025.686995</v>
      </c>
      <c r="U4" s="3" t="n">
        <v>160410630.28531301</v>
      </c>
      <c r="V4" s="3" t="n">
        <v>389699546.64522099</v>
      </c>
      <c r="W4" s="3" t="n">
        <v>182491807.091948</v>
      </c>
      <c r="X4" s="3" t="n">
        <v>141746230.18213201</v>
      </c>
      <c r="Y4" s="3" t="n">
        <v>58028650.480648197</v>
      </c>
      <c r="Z4" s="3" t="n">
        <v>57090606.460424401</v>
      </c>
      <c r="AA4" s="3" t="n">
        <v>60501273.218099996</v>
      </c>
      <c r="AB4" s="3" t="n">
        <v>29088301.380265798</v>
      </c>
    </row>
    <row r="5">
      <c r="A5" t="str">
        <f t="shared" si="0"/>
        <v>FPDS Products</v>
      </c>
      <c r="B5" t="str">
        <f t="shared" si="1"/>
        <v>Dollars</v>
      </c>
      <c r="C5" t="str">
        <f t="shared" si="2"/>
        <v>Land Vehicles</v>
      </c>
      <c r="N5" t="s">
        <v>322</v>
      </c>
      <c r="O5" t="s">
        <v>323</v>
      </c>
      <c r="P5" t="s">
        <v>289</v>
      </c>
      <c r="Q5" s="3" t="n">
        <v>1487707023.0430601</v>
      </c>
      <c r="R5" s="3" t="n">
        <v>1617847690.9203501</v>
      </c>
      <c r="S5" s="3" t="n">
        <v>629928569.27433002</v>
      </c>
      <c r="T5" s="3" t="n">
        <v>2443336252.40625</v>
      </c>
      <c r="U5" s="3" t="n">
        <v>1793289189.3482101</v>
      </c>
      <c r="V5" s="3" t="n">
        <v>1386621348.5516601</v>
      </c>
      <c r="W5" s="3" t="n">
        <v>1986567447.78106</v>
      </c>
      <c r="X5" s="3" t="n">
        <v>851165442.38537598</v>
      </c>
      <c r="Y5" s="3" t="n">
        <v>629764375.94378304</v>
      </c>
      <c r="Z5" s="3" t="n">
        <v>713211268.30034399</v>
      </c>
      <c r="AA5" s="3" t="n">
        <v>1502143249.9611001</v>
      </c>
      <c r="AB5" s="3" t="n">
        <v>310875379.16940701</v>
      </c>
    </row>
    <row r="6">
      <c r="A6" t="str">
        <f t="shared" si="0"/>
        <v>FPDS Products</v>
      </c>
      <c r="B6" t="str">
        <f t="shared" si="1"/>
        <v>Dollars</v>
      </c>
      <c r="C6" t="str">
        <f t="shared" si="2"/>
        <v>Ordnance, Missiles, &amp; Launchers</v>
      </c>
      <c r="N6" t="s">
        <v>322</v>
      </c>
      <c r="O6" t="s">
        <v>323</v>
      </c>
      <c r="P6" t="s">
        <v>325</v>
      </c>
      <c r="Q6" s="3" t="n">
        <v>3959451807.2971101</v>
      </c>
      <c r="R6" s="3" t="n">
        <v>3912136381.8954902</v>
      </c>
      <c r="S6" s="3" t="n">
        <v>2661067635.8292398</v>
      </c>
      <c r="T6" s="3" t="n">
        <v>5765146862.2150602</v>
      </c>
      <c r="U6" s="3" t="n">
        <v>5330583564.0812798</v>
      </c>
      <c r="V6" s="3" t="n">
        <v>5136660528.81423</v>
      </c>
      <c r="W6" s="3" t="n">
        <v>6799217726.8691998</v>
      </c>
      <c r="X6" s="3" t="n">
        <v>10940156940.6059</v>
      </c>
      <c r="Y6" s="3" t="n">
        <v>17516679435.255402</v>
      </c>
      <c r="Z6" s="3" t="n">
        <v>7374676059.2200403</v>
      </c>
      <c r="AA6" s="3" t="n">
        <v>7011811126.9418001</v>
      </c>
      <c r="AB6" s="3" t="n">
        <v>1171080766.4786501</v>
      </c>
    </row>
    <row r="7">
      <c r="A7" t="str">
        <f t="shared" si="0"/>
        <v>FPDS Products</v>
      </c>
      <c r="B7" t="str">
        <f t="shared" si="1"/>
        <v>Dollars</v>
      </c>
      <c r="C7" t="str">
        <f t="shared" si="2"/>
        <v>Other</v>
      </c>
      <c r="N7" t="s">
        <v>322</v>
      </c>
      <c r="O7" t="s">
        <v>323</v>
      </c>
      <c r="P7" t="s">
        <v>326</v>
      </c>
      <c r="Q7" s="3" t="n">
        <v>791531958.15599</v>
      </c>
      <c r="R7" s="3" t="n">
        <v>980555456.32386398</v>
      </c>
      <c r="S7" s="3" t="n">
        <v>663925759.81424499</v>
      </c>
      <c r="T7" s="3" t="n">
        <v>522289976.664316</v>
      </c>
      <c r="U7" s="3" t="n">
        <v>469064751.65112197</v>
      </c>
      <c r="V7" s="3" t="n">
        <v>578915251.23785305</v>
      </c>
      <c r="W7" s="3" t="n">
        <v>642738829.58666503</v>
      </c>
      <c r="X7" s="3" t="n">
        <v>314397871.30062598</v>
      </c>
      <c r="Y7" s="3" t="n">
        <v>227459060.10359499</v>
      </c>
      <c r="Z7" s="3" t="n">
        <v>345972172.35022098</v>
      </c>
      <c r="AA7" s="3" t="n">
        <v>940459513.35860002</v>
      </c>
      <c r="AB7" s="3" t="n">
        <v>91486461.6920439</v>
      </c>
    </row>
    <row r="8">
      <c r="A8" t="str">
        <f t="shared" si="0"/>
        <v>FPDS Products</v>
      </c>
      <c r="B8" t="str">
        <f t="shared" si="1"/>
        <v>Dollars</v>
      </c>
      <c r="C8" t="str">
        <f t="shared" si="2"/>
        <v>Ships &amp; Submarines</v>
      </c>
      <c r="N8" t="s">
        <v>322</v>
      </c>
      <c r="O8" t="s">
        <v>323</v>
      </c>
      <c r="P8" t="s">
        <v>295</v>
      </c>
      <c r="Q8" s="3" t="n">
        <v>111359078.843257</v>
      </c>
      <c r="R8" s="3" t="n">
        <v>70796746.792422995</v>
      </c>
      <c r="S8" s="3" t="n">
        <v>99590728.807257906</v>
      </c>
      <c r="T8" s="3" t="n">
        <v>105628772.30362</v>
      </c>
      <c r="U8" s="3" t="n">
        <v>661141562.86082101</v>
      </c>
      <c r="V8" s="3" t="n">
        <v>95933322.127413794</v>
      </c>
      <c r="W8" s="3" t="n">
        <v>763835133.88408196</v>
      </c>
      <c r="X8" s="3" t="n">
        <v>316207362.55927402</v>
      </c>
      <c r="Y8" s="3" t="n">
        <v>2804287774.4705601</v>
      </c>
      <c r="Z8" s="3" t="n">
        <v>261173445.25925899</v>
      </c>
      <c r="AA8" s="3" t="n">
        <v>240032476.07170001</v>
      </c>
      <c r="AB8" s="3" t="n">
        <v>16427073.0069299</v>
      </c>
    </row>
    <row r="9">
      <c r="A9" t="str">
        <f t="shared" si="0"/>
        <v>FPDS Services &amp; R&amp;D</v>
      </c>
      <c r="B9" t="str">
        <f t="shared" si="1"/>
        <v>Dollars</v>
      </c>
      <c r="C9" t="str">
        <f t="shared" si="2"/>
        <v>Aerospace</v>
      </c>
      <c r="N9" t="s">
        <v>327</v>
      </c>
      <c r="O9" t="s">
        <v>323</v>
      </c>
      <c r="P9" t="s">
        <v>324</v>
      </c>
      <c r="Q9" s="3" t="n">
        <v>4297406348.7512503</v>
      </c>
      <c r="R9" s="3" t="n">
        <v>1708580476.1245699</v>
      </c>
      <c r="S9" s="3" t="n">
        <v>1958793036.02162</v>
      </c>
      <c r="T9" s="3" t="n">
        <v>2601451217.8992701</v>
      </c>
      <c r="U9" s="3" t="n">
        <v>2193076966.0893202</v>
      </c>
      <c r="V9" s="3" t="n">
        <v>2959354220.9909301</v>
      </c>
      <c r="W9" s="3" t="n">
        <v>2202282097.6848898</v>
      </c>
      <c r="X9" s="3" t="n">
        <v>2588142932.6041698</v>
      </c>
      <c r="Y9" s="3" t="n">
        <v>2520016798.6321802</v>
      </c>
      <c r="Z9" s="3" t="n">
        <v>3059849448.7387199</v>
      </c>
      <c r="AA9" s="3" t="n">
        <v>4554142076.0836</v>
      </c>
      <c r="AB9" s="3" t="n">
        <v>923048333.19607997</v>
      </c>
    </row>
    <row r="10">
      <c r="A10" t="str">
        <f t="shared" si="0"/>
        <v>FPDS Services &amp; R&amp;D</v>
      </c>
      <c r="B10" t="str">
        <f t="shared" si="1"/>
        <v>Dollars</v>
      </c>
      <c r="C10" t="str">
        <f t="shared" si="2"/>
        <v>Electronics, Comms, &amp; Sensors</v>
      </c>
      <c r="N10" t="s">
        <v>327</v>
      </c>
      <c r="O10" t="s">
        <v>323</v>
      </c>
      <c r="P10" t="s">
        <v>287</v>
      </c>
      <c r="Q10" s="3" t="n">
        <v>495351389.63150501</v>
      </c>
      <c r="R10" s="3" t="n">
        <v>674744550.66368604</v>
      </c>
      <c r="S10" s="3" t="n">
        <v>344130037.88115102</v>
      </c>
      <c r="T10" s="3" t="n">
        <v>500736964.194417</v>
      </c>
      <c r="U10" s="3" t="n">
        <v>742185624.70280504</v>
      </c>
      <c r="V10" s="3" t="n">
        <v>415797381.17327601</v>
      </c>
      <c r="W10" s="3" t="n">
        <v>834954908.17821705</v>
      </c>
      <c r="X10" s="3" t="n">
        <v>506978185.98227</v>
      </c>
      <c r="Y10" s="3" t="n">
        <v>570389254.567168</v>
      </c>
      <c r="Z10" s="3" t="n">
        <v>649131981.62389505</v>
      </c>
      <c r="AA10" s="3" t="n">
        <v>337779977.38669997</v>
      </c>
      <c r="AB10" s="3" t="n">
        <v>437646943.73569798</v>
      </c>
    </row>
    <row r="11">
      <c r="A11" t="str">
        <f t="shared" si="0"/>
        <v>FPDS Services &amp; R&amp;D</v>
      </c>
      <c r="B11" t="str">
        <f t="shared" si="1"/>
        <v>Dollars</v>
      </c>
      <c r="C11" t="str">
        <f t="shared" si="2"/>
        <v>Facilities and Construction</v>
      </c>
      <c r="N11" t="s">
        <v>327</v>
      </c>
      <c r="O11" t="s">
        <v>323</v>
      </c>
      <c r="P11" t="s">
        <v>288</v>
      </c>
      <c r="Q11" s="3" t="n">
        <v>705702842.50933802</v>
      </c>
      <c r="R11" s="3" t="n">
        <v>952332505.57197595</v>
      </c>
      <c r="S11" s="3" t="n">
        <v>1321472323.40134</v>
      </c>
      <c r="T11" s="3" t="n">
        <v>1175599840.5292499</v>
      </c>
      <c r="U11" s="3" t="n">
        <v>1382447132.31076</v>
      </c>
      <c r="V11" s="3" t="n">
        <v>845411471.77304697</v>
      </c>
      <c r="W11" s="3" t="n">
        <v>1391698410.15065</v>
      </c>
      <c r="X11" s="3" t="n">
        <v>581895943.01631701</v>
      </c>
      <c r="Y11" s="3" t="n">
        <v>967755454.78306496</v>
      </c>
      <c r="Z11" s="3" t="n">
        <v>278424049.84195</v>
      </c>
      <c r="AA11" s="3" t="n">
        <v>547918979.00569999</v>
      </c>
      <c r="AB11" s="3" t="n">
        <v>119856116.980125</v>
      </c>
    </row>
    <row r="12">
      <c r="A12" t="str">
        <f t="shared" si="0"/>
        <v>FPDS Services &amp; R&amp;D</v>
      </c>
      <c r="B12" t="str">
        <f t="shared" si="1"/>
        <v>Dollars</v>
      </c>
      <c r="C12" t="str">
        <f t="shared" si="2"/>
        <v>Land Vehicles</v>
      </c>
      <c r="N12" t="s">
        <v>327</v>
      </c>
      <c r="O12" t="s">
        <v>323</v>
      </c>
      <c r="P12" t="s">
        <v>289</v>
      </c>
      <c r="Q12" s="3" t="n">
        <v>48395572.944829099</v>
      </c>
      <c r="R12" s="3" t="n">
        <v>12333978.6424476</v>
      </c>
      <c r="S12" s="3" t="n">
        <v>10818387.320765899</v>
      </c>
      <c r="T12" s="3" t="n">
        <v>149757394.63191399</v>
      </c>
      <c r="U12" s="3" t="n">
        <v>168543619.370525</v>
      </c>
      <c r="V12" s="3" t="n">
        <v>291009251.25245303</v>
      </c>
      <c r="W12" s="3" t="n">
        <v>375994022.163194</v>
      </c>
      <c r="X12" s="3" t="n">
        <v>413183213.56952399</v>
      </c>
      <c r="Y12" s="3" t="n">
        <v>263770362.22384101</v>
      </c>
      <c r="Z12" s="3" t="n">
        <v>190674546.563997</v>
      </c>
      <c r="AA12" s="3" t="n">
        <v>70848854.4067</v>
      </c>
      <c r="AB12" s="3" t="n">
        <v>180327423.23215699</v>
      </c>
    </row>
    <row r="13">
      <c r="A13" t="str">
        <f t="shared" si="0"/>
        <v>FPDS Services &amp; R&amp;D</v>
      </c>
      <c r="B13" t="str">
        <f t="shared" si="1"/>
        <v>Dollars</v>
      </c>
      <c r="C13" t="str">
        <f t="shared" si="2"/>
        <v>Ordnance, Missiles, &amp; Launchers</v>
      </c>
      <c r="N13" t="s">
        <v>327</v>
      </c>
      <c r="O13" t="s">
        <v>323</v>
      </c>
      <c r="P13" t="s">
        <v>325</v>
      </c>
      <c r="Q13" s="3" t="n">
        <v>851873676.23177397</v>
      </c>
      <c r="R13" s="3" t="n">
        <v>445929678.79530901</v>
      </c>
      <c r="S13" s="3" t="n">
        <v>607239219.58085299</v>
      </c>
      <c r="T13" s="3" t="n">
        <v>568075125.80273902</v>
      </c>
      <c r="U13" s="3" t="n">
        <v>769676460.86520505</v>
      </c>
      <c r="V13" s="3" t="n">
        <v>672317798.44716406</v>
      </c>
      <c r="W13" s="3" t="n">
        <v>869406216.17463303</v>
      </c>
      <c r="X13" s="3" t="n">
        <v>890817946.50392997</v>
      </c>
      <c r="Y13" s="3" t="n">
        <v>1326796062.6879101</v>
      </c>
      <c r="Z13" s="3" t="n">
        <v>1226778805.72597</v>
      </c>
      <c r="AA13" s="3" t="n">
        <v>1242699735.3731</v>
      </c>
      <c r="AB13" s="3" t="n">
        <v>361579464.36264402</v>
      </c>
    </row>
    <row r="14">
      <c r="A14" t="str">
        <f t="shared" si="0"/>
        <v>FPDS Services &amp; R&amp;D</v>
      </c>
      <c r="B14" t="str">
        <f t="shared" si="1"/>
        <v>Dollars</v>
      </c>
      <c r="C14" t="str">
        <f t="shared" si="2"/>
        <v>Other</v>
      </c>
      <c r="N14" t="s">
        <v>327</v>
      </c>
      <c r="O14" t="s">
        <v>323</v>
      </c>
      <c r="P14" t="s">
        <v>326</v>
      </c>
      <c r="Q14" s="3" t="n">
        <v>3373604382.0197101</v>
      </c>
      <c r="R14" s="3" t="n">
        <v>1329786093.7502</v>
      </c>
      <c r="S14" s="3" t="n">
        <v>1390017191.6436801</v>
      </c>
      <c r="T14" s="3" t="n">
        <v>2601569239.8287802</v>
      </c>
      <c r="U14" s="3" t="n">
        <v>2262828961.3042102</v>
      </c>
      <c r="V14" s="3" t="n">
        <v>2392381165.8516898</v>
      </c>
      <c r="W14" s="3" t="n">
        <v>3203455250.5461202</v>
      </c>
      <c r="X14" s="3" t="n">
        <v>3694788625.8593798</v>
      </c>
      <c r="Y14" s="3" t="n">
        <v>3671448888.96627</v>
      </c>
      <c r="Z14" s="3" t="n">
        <v>2198167980.9178901</v>
      </c>
      <c r="AA14" s="3" t="n">
        <v>1957560291.9145999</v>
      </c>
      <c r="AB14" s="3" t="n">
        <v>445249533.52091402</v>
      </c>
    </row>
    <row r="15">
      <c r="A15" t="str">
        <f t="shared" si="0"/>
        <v>FPDS Services &amp; R&amp;D</v>
      </c>
      <c r="B15" t="str">
        <f t="shared" si="1"/>
        <v>Dollars</v>
      </c>
      <c r="C15" t="str">
        <f t="shared" si="2"/>
        <v>Ships &amp; Submarines</v>
      </c>
      <c r="N15" t="s">
        <v>327</v>
      </c>
      <c r="O15" t="s">
        <v>323</v>
      </c>
      <c r="P15" t="s">
        <v>295</v>
      </c>
      <c r="Q15" s="3" t="n">
        <v>167251322.63687101</v>
      </c>
      <c r="R15" s="3" t="n">
        <v>132489257.66001301</v>
      </c>
      <c r="S15" s="3" t="n">
        <v>107025810.625787</v>
      </c>
      <c r="T15" s="3" t="n">
        <v>152039864.60580701</v>
      </c>
      <c r="U15" s="3" t="n">
        <v>356636708.95653701</v>
      </c>
      <c r="V15" s="3" t="n">
        <v>345198174.27071601</v>
      </c>
      <c r="W15" s="3" t="n">
        <v>71866814.269690096</v>
      </c>
      <c r="X15" s="3" t="n">
        <v>64342297.932090901</v>
      </c>
      <c r="Y15" s="3" t="n">
        <v>126001210.106066</v>
      </c>
      <c r="Z15" s="3" t="n">
        <v>148500172.13070899</v>
      </c>
      <c r="AA15" s="3" t="n">
        <v>205073165.02509999</v>
      </c>
      <c r="AB15" s="3" t="n">
        <v>70202983.340740994</v>
      </c>
    </row>
    <row r="16">
      <c r="A16" t="str">
        <f t="shared" si="0"/>
        <v>SIPRI</v>
      </c>
      <c r="B16" t="str">
        <f t="shared" si="1"/>
        <v>TIV</v>
      </c>
      <c r="C16" t="str">
        <f t="shared" si="2"/>
        <v>Aerospace</v>
      </c>
      <c r="N16" t="s">
        <v>328</v>
      </c>
      <c r="O16" t="s">
        <v>329</v>
      </c>
      <c r="P16" t="s">
        <v>324</v>
      </c>
      <c r="Q16" s="3" t="n">
        <v>5884997000</v>
      </c>
      <c r="R16" s="3" t="n">
        <v>3858397000</v>
      </c>
      <c r="S16" s="3" t="n">
        <v>6193272400</v>
      </c>
      <c r="T16" s="3" t="n">
        <v>5739566000</v>
      </c>
      <c r="U16" s="3" t="n">
        <v>4832030000</v>
      </c>
      <c r="V16" s="3" t="n">
        <v>6798180000</v>
      </c>
      <c r="W16" s="3" t="n">
        <v>5594420000</v>
      </c>
      <c r="X16" s="3" t="n">
        <v>7982750000</v>
      </c>
      <c r="Y16" s="3" t="n">
        <v>6333360000</v>
      </c>
      <c r="Z16" s="3" t="n">
        <v>7752550000</v>
      </c>
      <c r="AA16" s="3" t="n">
        <v>9434590000</v>
      </c>
      <c r="AB16" s="3"/>
    </row>
    <row r="17">
      <c r="A17" t="str">
        <f t="shared" si="0"/>
        <v>SIPRI</v>
      </c>
      <c r="B17" t="str">
        <f t="shared" si="1"/>
        <v>TIV</v>
      </c>
      <c r="C17" t="str">
        <f t="shared" si="2"/>
        <v>Electronics, Comms, &amp; Sensors</v>
      </c>
      <c r="N17" t="s">
        <v>328</v>
      </c>
      <c r="O17" t="s">
        <v>329</v>
      </c>
      <c r="P17" t="s">
        <v>287</v>
      </c>
      <c r="Q17" s="3" t="n">
        <v>525300000</v>
      </c>
      <c r="R17" s="3" t="n">
        <v>511900000</v>
      </c>
      <c r="S17" s="3" t="n">
        <v>397000000</v>
      </c>
      <c r="T17" s="3" t="n">
        <v>317600000</v>
      </c>
      <c r="U17" s="3" t="n">
        <v>171900000</v>
      </c>
      <c r="V17" s="3" t="n">
        <v>244100000</v>
      </c>
      <c r="W17" s="3" t="n">
        <v>245800000</v>
      </c>
      <c r="X17" s="3" t="n">
        <v>257700000</v>
      </c>
      <c r="Y17" s="3" t="n">
        <v>326600000</v>
      </c>
      <c r="Z17" s="3" t="n">
        <v>314000000</v>
      </c>
      <c r="AA17" s="3" t="n">
        <v>636300000</v>
      </c>
      <c r="AB17" s="3"/>
    </row>
    <row r="18">
      <c r="A18" t="str">
        <f t="shared" si="0"/>
        <v>SIPRI</v>
      </c>
      <c r="B18" t="str">
        <f t="shared" si="1"/>
        <v>TIV</v>
      </c>
      <c r="C18" t="str">
        <f t="shared" si="2"/>
        <v>Land Vehicles</v>
      </c>
      <c r="N18" t="s">
        <v>328</v>
      </c>
      <c r="O18" t="s">
        <v>329</v>
      </c>
      <c r="P18" t="s">
        <v>289</v>
      </c>
      <c r="Q18" s="3" t="n">
        <v>1054045000</v>
      </c>
      <c r="R18" s="3" t="n">
        <v>826682000</v>
      </c>
      <c r="S18" s="3" t="n">
        <v>1011074000</v>
      </c>
      <c r="T18" s="3" t="n">
        <v>1033306000</v>
      </c>
      <c r="U18" s="3" t="n">
        <v>1686294800</v>
      </c>
      <c r="V18" s="3" t="n">
        <v>1555312000</v>
      </c>
      <c r="W18" s="3" t="n">
        <v>1690732000</v>
      </c>
      <c r="X18" s="3" t="n">
        <v>923218000</v>
      </c>
      <c r="Y18" s="3" t="n">
        <v>773310000</v>
      </c>
      <c r="Z18" s="3" t="n">
        <v>1071676000</v>
      </c>
      <c r="AA18" s="3" t="n">
        <v>1265600000</v>
      </c>
      <c r="AB18" s="3"/>
    </row>
    <row r="19">
      <c r="A19" t="str">
        <f t="shared" si="0"/>
        <v>SIPRI</v>
      </c>
      <c r="B19" t="str">
        <f t="shared" si="1"/>
        <v>TIV</v>
      </c>
      <c r="C19" t="str">
        <f t="shared" si="2"/>
        <v>Ordnance, Missiles, &amp; Launchers</v>
      </c>
      <c r="N19" t="s">
        <v>328</v>
      </c>
      <c r="O19" t="s">
        <v>329</v>
      </c>
      <c r="P19" t="s">
        <v>325</v>
      </c>
      <c r="Q19" s="3" t="n">
        <v>1441495000</v>
      </c>
      <c r="R19" s="3" t="n">
        <v>2108930000</v>
      </c>
      <c r="S19" s="3" t="n">
        <v>2576720000</v>
      </c>
      <c r="T19" s="3" t="n">
        <v>2804610000</v>
      </c>
      <c r="U19" s="3" t="n">
        <v>3077990000</v>
      </c>
      <c r="V19" s="3" t="n">
        <v>2909780000</v>
      </c>
      <c r="W19" s="3" t="n">
        <v>2728034000</v>
      </c>
      <c r="X19" s="3" t="n">
        <v>1513670000</v>
      </c>
      <c r="Y19" s="3" t="n">
        <v>1867080000</v>
      </c>
      <c r="Z19" s="3" t="n">
        <v>1318070000</v>
      </c>
      <c r="AA19" s="3" t="n">
        <v>2916798000</v>
      </c>
      <c r="AB19" s="3"/>
    </row>
    <row r="20">
      <c r="A20" t="str">
        <f t="shared" si="0"/>
        <v>SIPRI</v>
      </c>
      <c r="B20" t="str">
        <f t="shared" si="1"/>
        <v>TIV</v>
      </c>
      <c r="C20" t="str">
        <f t="shared" si="2"/>
        <v>Other</v>
      </c>
      <c r="N20" t="s">
        <v>328</v>
      </c>
      <c r="O20" t="s">
        <v>329</v>
      </c>
      <c r="P20" t="s">
        <v>326</v>
      </c>
      <c r="Q20" s="3" t="n">
        <v>3000000</v>
      </c>
      <c r="R20" s="3" t="n">
        <v>1500000</v>
      </c>
      <c r="S20" s="3"/>
      <c r="T20" s="3"/>
      <c r="U20" s="3"/>
      <c r="V20" s="3"/>
      <c r="W20" s="3"/>
      <c r="X20" s="3"/>
      <c r="Y20" s="3"/>
      <c r="Z20" s="3"/>
      <c r="AA20" s="3"/>
      <c r="AB20" s="3"/>
    </row>
    <row r="21">
      <c r="A21" t="str">
        <f t="shared" si="0"/>
        <v>SIPRI</v>
      </c>
      <c r="B21" t="str">
        <f t="shared" si="1"/>
        <v>TIV</v>
      </c>
      <c r="C21" t="str">
        <f t="shared" si="2"/>
        <v>Ships &amp; Submarines</v>
      </c>
      <c r="N21" t="s">
        <v>328</v>
      </c>
      <c r="O21" t="s">
        <v>329</v>
      </c>
      <c r="P21" t="s">
        <v>295</v>
      </c>
      <c r="Q21" s="3" t="n">
        <v>223123200</v>
      </c>
      <c r="R21" s="3" t="n">
        <v>334500000</v>
      </c>
      <c r="S21" s="3" t="n">
        <v>134000000</v>
      </c>
      <c r="T21" s="3" t="n">
        <v>289000000</v>
      </c>
      <c r="U21" s="3" t="n">
        <v>126000000</v>
      </c>
      <c r="V21" s="3" t="n">
        <v>542720000</v>
      </c>
      <c r="W21" s="3" t="n">
        <v>130360000</v>
      </c>
      <c r="X21" s="3" t="n">
        <v>74500000</v>
      </c>
      <c r="Y21" s="3" t="n">
        <v>72000000</v>
      </c>
      <c r="Z21" s="3" t="n">
        <v>156790000</v>
      </c>
      <c r="AA21" s="3" t="n">
        <v>111040000</v>
      </c>
      <c r="AB21" s="3"/>
    </row>
    <row r="22">
      <c r="A22" t="str">
        <f t="shared" si="0"/>
        <v>SIPRI</v>
      </c>
      <c r="B22" t="str">
        <f t="shared" si="1"/>
        <v>TIV</v>
      </c>
      <c r="C22" t="n">
        <f t="shared" si="2"/>
        <v>0</v>
      </c>
      <c r="N22" t="s">
        <v>328</v>
      </c>
      <c r="O22" t="s">
        <v>329</v>
      </c>
      <c r="Q22" s="3"/>
      <c r="R22" s="3"/>
      <c r="S22" s="3"/>
      <c r="T22" s="3"/>
      <c r="U22" s="3"/>
      <c r="V22" s="3"/>
      <c r="W22" s="3"/>
      <c r="X22" s="3"/>
      <c r="Y22" s="3"/>
      <c r="Z22" s="3"/>
      <c r="AA22" s="3" t="n">
        <v>148270000</v>
      </c>
      <c r="AB22" s="3"/>
    </row>
    <row r="23">
      <c r="A23" t="str">
        <f t="shared" si="0"/>
        <v>USITC</v>
      </c>
      <c r="B23" t="str">
        <f t="shared" si="1"/>
        <v>Dollars</v>
      </c>
      <c r="C23" t="str">
        <f t="shared" si="2"/>
        <v>Aerospace</v>
      </c>
      <c r="N23" t="s">
        <v>330</v>
      </c>
      <c r="O23" t="s">
        <v>323</v>
      </c>
      <c r="P23" t="s">
        <v>324</v>
      </c>
      <c r="Q23" s="3" t="n">
        <v>14080884661.804199</v>
      </c>
      <c r="R23" s="3" t="n">
        <v>13288125324.633699</v>
      </c>
      <c r="S23" s="3" t="n">
        <v>16219997549.0718</v>
      </c>
      <c r="T23" s="3" t="n">
        <v>14718941691.486401</v>
      </c>
      <c r="U23" s="3" t="n">
        <v>15470085116.67</v>
      </c>
      <c r="V23" s="3" t="n">
        <v>12466927113.4767</v>
      </c>
      <c r="W23" s="3" t="n">
        <v>11361244489.880501</v>
      </c>
      <c r="X23" s="3" t="n">
        <v>13683543020.4629</v>
      </c>
      <c r="Y23" s="3" t="n">
        <v>11860400804.908899</v>
      </c>
      <c r="Z23" s="3" t="n">
        <v>12068327807.7327</v>
      </c>
      <c r="AA23" s="3" t="n">
        <v>10476404705</v>
      </c>
      <c r="AB23" s="3"/>
    </row>
    <row r="24">
      <c r="A24" t="str">
        <f t="shared" si="0"/>
        <v>USITC</v>
      </c>
      <c r="B24" t="str">
        <f t="shared" si="1"/>
        <v>Dollars</v>
      </c>
      <c r="C24" t="str">
        <f t="shared" si="2"/>
        <v>Land Vehicles</v>
      </c>
      <c r="N24" t="s">
        <v>330</v>
      </c>
      <c r="O24" t="s">
        <v>323</v>
      </c>
      <c r="P24" t="s">
        <v>289</v>
      </c>
      <c r="Q24" s="3" t="n">
        <v>1122474846.43799</v>
      </c>
      <c r="R24" s="3" t="n">
        <v>1286901101.6882401</v>
      </c>
      <c r="S24" s="3" t="n">
        <v>1051960485.27672</v>
      </c>
      <c r="T24" s="3" t="n">
        <v>1501026503.4007499</v>
      </c>
      <c r="U24" s="3" t="n">
        <v>2076135292.1287701</v>
      </c>
      <c r="V24" s="3" t="n">
        <v>2094808737.2553501</v>
      </c>
      <c r="W24" s="3" t="n">
        <v>1688696886.06268</v>
      </c>
      <c r="X24" s="3" t="n">
        <v>1006233782.30416</v>
      </c>
      <c r="Y24" s="3" t="n">
        <v>999657547.12599897</v>
      </c>
      <c r="Z24" s="3" t="n">
        <v>1151835434.8427899</v>
      </c>
      <c r="AA24" s="3" t="n">
        <v>931597214</v>
      </c>
      <c r="AB24" s="3"/>
    </row>
    <row r="25">
      <c r="A25" t="str">
        <f t="shared" si="0"/>
        <v>USITC</v>
      </c>
      <c r="B25" t="str">
        <f t="shared" si="1"/>
        <v>Dollars</v>
      </c>
      <c r="C25" t="str">
        <f t="shared" si="2"/>
        <v>Ordnance, Missiles, &amp; Launchers</v>
      </c>
      <c r="N25" t="s">
        <v>330</v>
      </c>
      <c r="O25" t="s">
        <v>323</v>
      </c>
      <c r="P25" t="s">
        <v>325</v>
      </c>
      <c r="Q25" s="3" t="n">
        <v>5393759166.87883</v>
      </c>
      <c r="R25" s="3" t="n">
        <v>6009933931.1443005</v>
      </c>
      <c r="S25" s="3" t="n">
        <v>5787380615.6692801</v>
      </c>
      <c r="T25" s="3" t="n">
        <v>6287740615.7121696</v>
      </c>
      <c r="U25" s="3" t="n">
        <v>6679383425.76478</v>
      </c>
      <c r="V25" s="3" t="n">
        <v>6494181299.9751101</v>
      </c>
      <c r="W25" s="3" t="n">
        <v>6589883167.9105997</v>
      </c>
      <c r="X25" s="3" t="n">
        <v>6935822210.1383495</v>
      </c>
      <c r="Y25" s="3" t="n">
        <v>4924945595.2868996</v>
      </c>
      <c r="Z25" s="3" t="n">
        <v>4466570634.2955503</v>
      </c>
      <c r="AA25" s="3" t="n">
        <v>4663790151</v>
      </c>
      <c r="AB25" s="3"/>
    </row>
    <row r="26">
      <c r="A26" t="str">
        <f t="shared" si="0"/>
        <v>USITC</v>
      </c>
      <c r="B26" t="str">
        <f t="shared" si="1"/>
        <v>Dollars</v>
      </c>
      <c r="C26" t="str">
        <f t="shared" si="2"/>
        <v>Other</v>
      </c>
      <c r="N26" t="s">
        <v>330</v>
      </c>
      <c r="O26" t="s">
        <v>323</v>
      </c>
      <c r="P26" t="s">
        <v>326</v>
      </c>
      <c r="Q26" s="3" t="n">
        <v>962860388.23596895</v>
      </c>
      <c r="R26" s="3" t="n">
        <v>989468519.54270995</v>
      </c>
      <c r="S26" s="3" t="n">
        <v>1459968020.34869</v>
      </c>
      <c r="T26" s="3" t="n">
        <v>1337977506.56688</v>
      </c>
      <c r="U26" s="3" t="n">
        <v>1325903270.4570301</v>
      </c>
      <c r="V26" s="3" t="n">
        <v>1244140322.24982</v>
      </c>
      <c r="W26" s="3" t="n">
        <v>1193235921.27455</v>
      </c>
      <c r="X26" s="3" t="n">
        <v>1125800401.2547901</v>
      </c>
      <c r="Y26" s="3" t="n">
        <v>1117418245.7300401</v>
      </c>
      <c r="Z26" s="3" t="n">
        <v>1199001571.04492</v>
      </c>
      <c r="AA26" s="3" t="n">
        <v>1075447970</v>
      </c>
      <c r="AB26" s="3"/>
    </row>
    <row r="27">
      <c r="A27" t="str">
        <f t="shared" si="0"/>
        <v>USITC</v>
      </c>
      <c r="B27" t="str">
        <f t="shared" si="1"/>
        <v>Dollars</v>
      </c>
      <c r="C27" t="str">
        <f t="shared" si="2"/>
        <v>Ships &amp; Submarines</v>
      </c>
      <c r="N27" t="s">
        <v>330</v>
      </c>
      <c r="O27" t="s">
        <v>323</v>
      </c>
      <c r="P27" t="s">
        <v>295</v>
      </c>
      <c r="Q27" s="3" t="n">
        <v>36131616.011703797</v>
      </c>
      <c r="R27" s="3" t="n">
        <v>37510393.004589804</v>
      </c>
      <c r="S27" s="3" t="n">
        <v>364734228.40234101</v>
      </c>
      <c r="T27" s="3" t="n">
        <v>316314091.22274202</v>
      </c>
      <c r="U27" s="3" t="n">
        <v>29317105.592494499</v>
      </c>
      <c r="V27" s="3" t="n">
        <v>13206560.5979334</v>
      </c>
      <c r="W27" s="3" t="n">
        <v>17309349.876920201</v>
      </c>
      <c r="X27" s="3" t="n">
        <v>10318752.4043805</v>
      </c>
      <c r="Y27" s="3" t="n">
        <v>43333457.761291496</v>
      </c>
      <c r="Z27" s="3" t="n">
        <v>8811054.1028387509</v>
      </c>
      <c r="AA27" s="3" t="n">
        <v>37626520</v>
      </c>
      <c r="AB27" s="3"/>
    </row>
    <row r="28">
      <c r="A28" t="str">
        <f t="shared" si="0"/>
        <v>USITC</v>
      </c>
      <c r="B28" t="str">
        <f t="shared" si="1"/>
        <v>Dollars</v>
      </c>
      <c r="C28" t="n">
        <f t="shared" si="2"/>
        <v>0</v>
      </c>
      <c r="N28" t="s">
        <v>330</v>
      </c>
      <c r="O28" t="s">
        <v>323</v>
      </c>
      <c r="Q28" s="3" t="n">
        <v>227238204.98248699</v>
      </c>
      <c r="R28" s="3" t="n">
        <v>384601042.66088998</v>
      </c>
      <c r="S28" s="3" t="n">
        <v>245266254.04829001</v>
      </c>
      <c r="T28" s="3" t="n">
        <v>241269183.88258201</v>
      </c>
      <c r="U28" s="3" t="n">
        <v>277225102.48970598</v>
      </c>
      <c r="V28" s="3" t="n">
        <v>288141818.74383497</v>
      </c>
      <c r="W28" s="3" t="n">
        <v>371003978.17741102</v>
      </c>
      <c r="X28" s="3" t="n">
        <v>404117875.62421</v>
      </c>
      <c r="Y28" s="3" t="n">
        <v>316969882.43168098</v>
      </c>
      <c r="Z28" s="3" t="n">
        <v>216800455.28375599</v>
      </c>
      <c r="AA28" s="3" t="n">
        <v>223365111</v>
      </c>
      <c r="AB28" s="3"/>
    </row>
    <row r="29">
      <c r="A29" t="n">
        <f t="shared" si="0"/>
        <v>0</v>
      </c>
      <c r="B29" t="n">
        <f t="shared" si="1"/>
        <v>0</v>
      </c>
      <c r="C29" t="n">
        <f t="shared" si="2"/>
        <v>0</v>
      </c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</row>
  </sheetData>
  <pageMargins left="0.7" right="0.7" top="0.75" bottom="0.75" header="0.3" footer="0.3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workbookViewId="0">
      <pane xSplit="4" ySplit="1" topLeftCell="E2" activePane="bottomRight" state="frozen"/>
      <selection pane="topRight"/>
      <selection pane="bottomLeft"/>
      <selection pane="bottomRight" activeCell="F30" sqref="F30"/>
    </sheetView>
  </sheetViews>
  <sheetFormatPr defaultRowHeight="15.0" baseColWidth="10"/>
  <cols>
    <col min="19" max="19" width="0" hidden="1" customWidth="1"/>
    <col min="20" max="20" width="0" hidden="1" customWidth="1"/>
    <col min="21" max="21" width="0" hidden="1" customWidth="1"/>
    <col min="22" max="22" width="0" hidden="1" customWidth="1"/>
    <col min="23" max="23" width="0" hidden="1" customWidth="1"/>
    <col min="24" max="24" width="0" hidden="1" customWidth="1"/>
    <col min="25" max="25" width="0" hidden="1" customWidth="1"/>
    <col min="26" max="26" width="0" hidden="1" customWidth="1"/>
    <col min="27" max="27" width="0" hidden="1" customWidth="1"/>
    <col min="28" max="28" width="0" hidden="1" customWidth="1"/>
    <col min="29" max="29" width="0" hidden="1" customWidth="1"/>
    <col min="30" max="30" width="0" hidden="1" customWidth="1"/>
    <col min="31" max="31" width="0" hidden="1" customWidth="1"/>
    <col min="32" max="32" width="0" hidden="1" customWidth="1"/>
    <col min="33" max="33" width="0" hidden="1" customWidth="1"/>
    <col min="34" max="34" width="0" hidden="1" customWidth="1"/>
    <col min="35" max="35" width="0" hidden="1" customWidth="1"/>
    <col min="36" max="36" width="0" hidden="1" customWidth="1"/>
    <col min="37" max="37" width="0" hidden="1" customWidth="1"/>
    <col min="38" max="38" width="0" hidden="1" customWidth="1"/>
    <col min="39" max="39" width="0" hidden="1" customWidth="1"/>
    <col min="40" max="40" width="0" hidden="1" customWidth="1"/>
    <col min="41" max="41" width="19.28515625" hidden="0" customWidth="1"/>
  </cols>
  <sheetData>
    <row r="1" ht="15.75" customHeight="1">
      <c r="A1" s="4" t="str">
        <f t="shared" ref="A1:A32" si="0">O1</f>
        <v>IsFMS</v>
      </c>
      <c r="B1" s="4" t="str">
        <f t="shared" ref="B1:B32" si="1">P1</f>
        <v>ProductOrService</v>
      </c>
      <c r="C1" s="4" t="str">
        <f t="shared" ref="C1:C32" si="2">Q1</f>
        <v>PricingUCA.sum</v>
      </c>
      <c r="D1" s="4" t="str">
        <f t="shared" ref="D1:D32" si="3">R1</f>
        <v>PricingUCA</v>
      </c>
      <c r="E1" s="4" t="n">
        <v>2015</v>
      </c>
      <c r="F1" s="4" t="n">
        <v>2021</v>
      </c>
      <c r="G1" s="4" t="n">
        <v>2022</v>
      </c>
      <c r="H1" s="4" t="n">
        <v>2023</v>
      </c>
      <c r="I1" s="4" t="s">
        <v>331</v>
      </c>
      <c r="J1" s="4" t="s">
        <v>332</v>
      </c>
      <c r="K1" s="4" t="s">
        <v>333</v>
      </c>
      <c r="L1" s="4"/>
      <c r="M1" s="4"/>
      <c r="O1" t="s">
        <v>408</v>
      </c>
      <c r="P1" t="s">
        <v>409</v>
      </c>
      <c r="Q1" t="s">
        <v>410</v>
      </c>
      <c r="R1" t="s">
        <v>393</v>
      </c>
      <c r="S1" t="s">
        <v>337</v>
      </c>
      <c r="T1" t="s">
        <v>338</v>
      </c>
      <c r="U1" t="s">
        <v>339</v>
      </c>
      <c r="V1" t="s">
        <v>340</v>
      </c>
      <c r="W1" t="s">
        <v>341</v>
      </c>
      <c r="X1" t="s">
        <v>342</v>
      </c>
      <c r="Y1" t="s">
        <v>343</v>
      </c>
      <c r="Z1" t="s">
        <v>344</v>
      </c>
      <c r="AA1" t="s">
        <v>345</v>
      </c>
      <c r="AB1" t="s">
        <v>346</v>
      </c>
      <c r="AC1" t="s">
        <v>347</v>
      </c>
      <c r="AD1" t="s">
        <v>348</v>
      </c>
      <c r="AE1" t="s">
        <v>349</v>
      </c>
      <c r="AF1" t="s">
        <v>350</v>
      </c>
      <c r="AG1" t="s">
        <v>351</v>
      </c>
      <c r="AH1" t="s">
        <v>352</v>
      </c>
      <c r="AI1" t="s">
        <v>353</v>
      </c>
      <c r="AJ1" t="s">
        <v>354</v>
      </c>
      <c r="AK1" t="s">
        <v>355</v>
      </c>
      <c r="AL1" t="s">
        <v>356</v>
      </c>
      <c r="AM1" t="s">
        <v>357</v>
      </c>
      <c r="AN1" t="s">
        <v>358</v>
      </c>
      <c r="AO1" t="s">
        <v>359</v>
      </c>
      <c r="AP1" t="s">
        <v>360</v>
      </c>
      <c r="AQ1" t="s">
        <v>361</v>
      </c>
      <c r="AR1" t="s">
        <v>362</v>
      </c>
      <c r="AS1" t="s">
        <v>363</v>
      </c>
      <c r="AT1" t="s">
        <v>364</v>
      </c>
      <c r="AU1" t="s">
        <v>365</v>
      </c>
      <c r="AV1" t="s">
        <v>366</v>
      </c>
      <c r="AW1" t="s">
        <v>367</v>
      </c>
      <c r="AX1" t="s">
        <v>368</v>
      </c>
      <c r="AY1" t="s">
        <v>369</v>
      </c>
      <c r="AZ1" t="s">
        <v>370</v>
      </c>
    </row>
    <row r="2">
      <c r="A2" s="135" t="str">
        <f t="shared" si="0"/>
        <v>0</v>
      </c>
      <c r="B2" s="135" t="str">
        <f t="shared" si="1"/>
        <v>Products</v>
      </c>
      <c r="C2" s="135" t="str">
        <f t="shared" si="2"/>
        <v>FFP</v>
      </c>
      <c r="D2" s="135" t="str">
        <f t="shared" si="3"/>
        <v>FFP</v>
      </c>
      <c r="E2" s="14"/>
      <c r="F2" s="14"/>
      <c r="G2" s="14"/>
      <c r="H2" s="14"/>
      <c r="I2" s="26"/>
      <c r="J2" s="25"/>
      <c r="K2" s="25"/>
      <c r="L2" s="25"/>
      <c r="M2" s="25"/>
      <c r="O2" t="s">
        <v>411</v>
      </c>
      <c r="P2" t="s">
        <v>412</v>
      </c>
      <c r="Q2" t="s">
        <v>394</v>
      </c>
      <c r="R2" t="s">
        <v>394</v>
      </c>
      <c r="S2" s="3"/>
      <c r="T2" s="3"/>
      <c r="U2" s="3"/>
      <c r="V2" s="3"/>
      <c r="W2" s="3"/>
      <c r="X2" s="3"/>
      <c r="Y2" s="3"/>
      <c r="Z2" s="3"/>
      <c r="AA2" s="3"/>
      <c r="AB2" s="3"/>
      <c r="AC2" s="3" t="n">
        <v>28356319.350099999</v>
      </c>
      <c r="AD2" s="3" t="n">
        <v>33609717779.089699</v>
      </c>
      <c r="AE2" s="3" t="n">
        <v>42894143364.194504</v>
      </c>
      <c r="AF2" s="3" t="n">
        <v>55478185298.303001</v>
      </c>
      <c r="AG2" s="3" t="n">
        <v>57257849297.381203</v>
      </c>
      <c r="AH2" s="3" t="n">
        <v>69691196860.472702</v>
      </c>
      <c r="AI2" s="3" t="n">
        <v>81498072695.098602</v>
      </c>
      <c r="AJ2" s="3" t="n">
        <v>101179962198.23</v>
      </c>
      <c r="AK2" s="3" t="n">
        <v>117018017477.125</v>
      </c>
      <c r="AL2" s="3" t="n">
        <v>97567756503.564407</v>
      </c>
      <c r="AM2" s="3" t="n">
        <v>20708539535.7547</v>
      </c>
      <c r="AN2" s="3" t="n">
        <v>77962998245.583893</v>
      </c>
      <c r="AO2" s="3" t="n">
        <v>71638795711.227402</v>
      </c>
      <c r="AP2" s="3" t="n">
        <v>60234731943.199203</v>
      </c>
      <c r="AQ2" s="3" t="n">
        <v>60835525459.889</v>
      </c>
      <c r="AR2" s="3" t="n">
        <v>62570084862.613998</v>
      </c>
      <c r="AS2" s="3" t="n">
        <v>64826611769.138603</v>
      </c>
      <c r="AT2" s="3" t="n">
        <v>67531274965.341103</v>
      </c>
      <c r="AU2" s="3" t="n">
        <v>81255633622.878098</v>
      </c>
      <c r="AV2" s="3" t="n">
        <v>83753804089.4673</v>
      </c>
      <c r="AW2" s="3" t="n">
        <v>81488290102.616104</v>
      </c>
      <c r="AX2" s="3" t="n">
        <v>103533347711.86301</v>
      </c>
      <c r="AY2" s="3" t="n">
        <v>107280747144.024</v>
      </c>
      <c r="AZ2" s="3" t="n">
        <v>46834473275.161003</v>
      </c>
    </row>
    <row r="3">
      <c r="A3" s="1" t="str">
        <f t="shared" si="0"/>
        <v>0</v>
      </c>
      <c r="B3" s="1" t="str">
        <f t="shared" si="1"/>
        <v>Products</v>
      </c>
      <c r="C3" s="1" t="str">
        <f t="shared" si="2"/>
        <v>Less Common</v>
      </c>
      <c r="D3" s="1" t="str">
        <f t="shared" si="3"/>
        <v>Other FP</v>
      </c>
      <c r="E3" s="14"/>
      <c r="F3" s="14"/>
      <c r="G3" s="14"/>
      <c r="H3" s="14"/>
      <c r="I3" s="26"/>
      <c r="J3" s="25"/>
      <c r="K3" s="25"/>
      <c r="L3" s="25"/>
      <c r="M3" s="25"/>
      <c r="O3" t="s">
        <v>411</v>
      </c>
      <c r="P3" t="s">
        <v>412</v>
      </c>
      <c r="Q3" t="s">
        <v>395</v>
      </c>
      <c r="R3" t="s">
        <v>396</v>
      </c>
      <c r="S3" s="3"/>
      <c r="T3" s="3"/>
      <c r="U3" s="3"/>
      <c r="V3" s="3"/>
      <c r="W3" s="3"/>
      <c r="X3" s="3"/>
      <c r="Y3" s="3"/>
      <c r="Z3" s="3"/>
      <c r="AA3" s="3"/>
      <c r="AB3" s="3"/>
      <c r="AC3" s="3" t="n">
        <v>0</v>
      </c>
      <c r="AD3" s="3" t="n">
        <v>6851237033.5408001</v>
      </c>
      <c r="AE3" s="3" t="n">
        <v>8150172585</v>
      </c>
      <c r="AF3" s="3" t="n">
        <v>9051108397.1396008</v>
      </c>
      <c r="AG3" s="3" t="n">
        <v>10883753620.3522</v>
      </c>
      <c r="AH3" s="3" t="n">
        <v>20670136408.421101</v>
      </c>
      <c r="AI3" s="3" t="n">
        <v>18541947560.021</v>
      </c>
      <c r="AJ3" s="3" t="n">
        <v>16003338060.126499</v>
      </c>
      <c r="AK3" s="3" t="n">
        <v>22944354265.258801</v>
      </c>
      <c r="AL3" s="3" t="n">
        <v>23871388381.426498</v>
      </c>
      <c r="AM3" s="3" t="n">
        <v>3318467509.6373</v>
      </c>
      <c r="AN3" s="3" t="n">
        <v>15846551833.504999</v>
      </c>
      <c r="AO3" s="3" t="n">
        <v>23002247023.613602</v>
      </c>
      <c r="AP3" s="3" t="n">
        <v>15328115663.825701</v>
      </c>
      <c r="AQ3" s="3" t="n">
        <v>9181881784.1816998</v>
      </c>
      <c r="AR3" s="3" t="n">
        <v>7083701771.5911999</v>
      </c>
      <c r="AS3" s="3" t="n">
        <v>5851804747.8193998</v>
      </c>
      <c r="AT3" s="3" t="n">
        <v>7318266124.5270004</v>
      </c>
      <c r="AU3" s="3" t="n">
        <v>8299963369.8067999</v>
      </c>
      <c r="AV3" s="3" t="n">
        <v>7562796102.3127003</v>
      </c>
      <c r="AW3" s="3" t="n">
        <v>6830821018.5543003</v>
      </c>
      <c r="AX3" s="3" t="n">
        <v>7687749587.6612997</v>
      </c>
      <c r="AY3" s="3" t="n">
        <v>13125826136.790501</v>
      </c>
      <c r="AZ3" s="3" t="n">
        <v>6870616604.9849005</v>
      </c>
    </row>
    <row r="4">
      <c r="A4" s="1" t="str">
        <f t="shared" si="0"/>
        <v>0</v>
      </c>
      <c r="B4" s="1" t="str">
        <f t="shared" si="1"/>
        <v>Products</v>
      </c>
      <c r="C4" s="1" t="str">
        <f t="shared" si="2"/>
        <v>Less Common</v>
      </c>
      <c r="D4" s="1" t="str">
        <f t="shared" si="3"/>
        <v>T&amp;M/LH/FPLOE</v>
      </c>
      <c r="E4" s="14"/>
      <c r="F4" s="14"/>
      <c r="G4" s="14"/>
      <c r="H4" s="14"/>
      <c r="I4" s="26"/>
      <c r="J4" s="25"/>
      <c r="K4" s="25"/>
      <c r="L4" s="25"/>
      <c r="M4" s="25"/>
      <c r="O4" t="s">
        <v>411</v>
      </c>
      <c r="P4" t="s">
        <v>412</v>
      </c>
      <c r="Q4" t="s">
        <v>395</v>
      </c>
      <c r="R4" t="s">
        <v>397</v>
      </c>
      <c r="S4" s="3"/>
      <c r="T4" s="3"/>
      <c r="U4" s="3"/>
      <c r="V4" s="3"/>
      <c r="W4" s="3"/>
      <c r="X4" s="3"/>
      <c r="Y4" s="3"/>
      <c r="Z4" s="3"/>
      <c r="AA4" s="3"/>
      <c r="AB4" s="3"/>
      <c r="AC4" s="3" t="n">
        <v>114928</v>
      </c>
      <c r="AD4" s="3" t="n">
        <v>330121897.45999998</v>
      </c>
      <c r="AE4" s="3" t="n">
        <v>400626070.52340001</v>
      </c>
      <c r="AF4" s="3" t="n">
        <v>516192275.48659998</v>
      </c>
      <c r="AG4" s="3" t="n">
        <v>494747313</v>
      </c>
      <c r="AH4" s="3" t="n">
        <v>721140280.63600004</v>
      </c>
      <c r="AI4" s="3" t="n">
        <v>1139864447.4143</v>
      </c>
      <c r="AJ4" s="3" t="n">
        <v>593438991.03709996</v>
      </c>
      <c r="AK4" s="3" t="n">
        <v>1438370366.2646</v>
      </c>
      <c r="AL4" s="3" t="n">
        <v>1828094659.2774</v>
      </c>
      <c r="AM4" s="3" t="n">
        <v>259739763.89469999</v>
      </c>
      <c r="AN4" s="3" t="n">
        <v>1509630948.3275001</v>
      </c>
      <c r="AO4" s="3" t="n">
        <v>1189923847.3213</v>
      </c>
      <c r="AP4" s="3" t="n">
        <v>175880585.76179999</v>
      </c>
      <c r="AQ4" s="3" t="n">
        <v>115465042.99950001</v>
      </c>
      <c r="AR4" s="3" t="n">
        <v>123450038.0202</v>
      </c>
      <c r="AS4" s="3" t="n">
        <v>53060482.304099999</v>
      </c>
      <c r="AT4" s="3" t="n">
        <v>45225469.906099997</v>
      </c>
      <c r="AU4" s="3" t="n">
        <v>42571505.479400001</v>
      </c>
      <c r="AV4" s="3" t="n">
        <v>73835740.813600004</v>
      </c>
      <c r="AW4" s="3" t="n">
        <v>143934580.18759999</v>
      </c>
      <c r="AX4" s="3" t="n">
        <v>85446802.066100001</v>
      </c>
      <c r="AY4" s="3" t="n">
        <v>42709295.428400002</v>
      </c>
      <c r="AZ4" s="3" t="n">
        <v>33322360.118999999</v>
      </c>
    </row>
    <row r="5">
      <c r="A5" s="1" t="str">
        <f t="shared" si="0"/>
        <v>0</v>
      </c>
      <c r="B5" s="1" t="str">
        <f t="shared" si="1"/>
        <v>Products</v>
      </c>
      <c r="C5" s="1" t="str">
        <f t="shared" si="2"/>
        <v>Incentive</v>
      </c>
      <c r="D5" s="1" t="str">
        <f t="shared" si="3"/>
        <v>Incentive</v>
      </c>
      <c r="E5" s="14"/>
      <c r="F5" s="14"/>
      <c r="G5" s="14"/>
      <c r="H5" s="14"/>
      <c r="I5" s="26"/>
      <c r="J5" s="25"/>
      <c r="K5" s="25"/>
      <c r="L5" s="25"/>
      <c r="M5" s="25"/>
      <c r="O5" t="s">
        <v>411</v>
      </c>
      <c r="P5" t="s">
        <v>412</v>
      </c>
      <c r="Q5" t="s">
        <v>398</v>
      </c>
      <c r="R5" t="s">
        <v>398</v>
      </c>
      <c r="S5" s="3"/>
      <c r="T5" s="3"/>
      <c r="U5" s="3"/>
      <c r="V5" s="3"/>
      <c r="W5" s="3"/>
      <c r="X5" s="3"/>
      <c r="Y5" s="3"/>
      <c r="Z5" s="3"/>
      <c r="AA5" s="3"/>
      <c r="AB5" s="3"/>
      <c r="AC5" s="3" t="n">
        <v>0</v>
      </c>
      <c r="AD5" s="3" t="n">
        <v>2792034077</v>
      </c>
      <c r="AE5" s="3" t="n">
        <v>4957971338</v>
      </c>
      <c r="AF5" s="3" t="n">
        <v>5735995677</v>
      </c>
      <c r="AG5" s="3" t="n">
        <v>7185328970.75</v>
      </c>
      <c r="AH5" s="3" t="n">
        <v>6506043500.2406998</v>
      </c>
      <c r="AI5" s="3" t="n">
        <v>8840130228.3929005</v>
      </c>
      <c r="AJ5" s="3" t="n">
        <v>6215997405.2026997</v>
      </c>
      <c r="AK5" s="3" t="n">
        <v>11589665959.658899</v>
      </c>
      <c r="AL5" s="3" t="n">
        <v>11964433491.753599</v>
      </c>
      <c r="AM5" s="3" t="n">
        <v>1674120955.1485</v>
      </c>
      <c r="AN5" s="3" t="n">
        <v>21593651789.8591</v>
      </c>
      <c r="AO5" s="3" t="n">
        <v>29132113417.6115</v>
      </c>
      <c r="AP5" s="3" t="n">
        <v>35065945936.437599</v>
      </c>
      <c r="AQ5" s="3" t="n">
        <v>27375027666.6157</v>
      </c>
      <c r="AR5" s="3" t="n">
        <v>24672679578.132702</v>
      </c>
      <c r="AS5" s="3" t="n">
        <v>20727164558.994099</v>
      </c>
      <c r="AT5" s="3" t="n">
        <v>24303266365.2216</v>
      </c>
      <c r="AU5" s="3" t="n">
        <v>32371317689.605</v>
      </c>
      <c r="AV5" s="3" t="n">
        <v>37791423926.742599</v>
      </c>
      <c r="AW5" s="3" t="n">
        <v>37242714065.113197</v>
      </c>
      <c r="AX5" s="3" t="n">
        <v>38145971879.948097</v>
      </c>
      <c r="AY5" s="3" t="n">
        <v>36011549809.952499</v>
      </c>
      <c r="AZ5" s="3" t="n">
        <v>22889006663.940201</v>
      </c>
    </row>
    <row r="6">
      <c r="A6" s="1" t="str">
        <f t="shared" si="0"/>
        <v>0</v>
      </c>
      <c r="B6" s="1" t="str">
        <f t="shared" si="1"/>
        <v>Products</v>
      </c>
      <c r="C6" s="1" t="str">
        <f t="shared" si="2"/>
        <v>Other CB</v>
      </c>
      <c r="D6" s="1" t="str">
        <f t="shared" si="3"/>
        <v>Other CB</v>
      </c>
      <c r="E6" s="14"/>
      <c r="F6" s="14"/>
      <c r="G6" s="14"/>
      <c r="H6" s="14"/>
      <c r="I6" s="26"/>
      <c r="J6" s="25"/>
      <c r="K6" s="25"/>
      <c r="L6" s="25"/>
      <c r="M6" s="25"/>
      <c r="O6" t="s">
        <v>411</v>
      </c>
      <c r="P6" t="s">
        <v>412</v>
      </c>
      <c r="Q6" t="s">
        <v>399</v>
      </c>
      <c r="R6" t="s">
        <v>399</v>
      </c>
      <c r="S6" s="3"/>
      <c r="T6" s="3"/>
      <c r="U6" s="3"/>
      <c r="V6" s="3"/>
      <c r="W6" s="3"/>
      <c r="X6" s="3"/>
      <c r="Y6" s="3"/>
      <c r="Z6" s="3"/>
      <c r="AA6" s="3"/>
      <c r="AB6" s="3"/>
      <c r="AC6" s="3" t="n">
        <v>34666675</v>
      </c>
      <c r="AD6" s="3" t="n">
        <v>10470345896.2188</v>
      </c>
      <c r="AE6" s="3" t="n">
        <v>9520561157.8964996</v>
      </c>
      <c r="AF6" s="3" t="n">
        <v>10398428901.7911</v>
      </c>
      <c r="AG6" s="3" t="n">
        <v>12543332325.7896</v>
      </c>
      <c r="AH6" s="3" t="n">
        <v>11836134818.6719</v>
      </c>
      <c r="AI6" s="3" t="n">
        <v>12874400305.344601</v>
      </c>
      <c r="AJ6" s="3" t="n">
        <v>12784628923.386499</v>
      </c>
      <c r="AK6" s="3" t="n">
        <v>12728005497.395201</v>
      </c>
      <c r="AL6" s="3" t="n">
        <v>12829283025.601299</v>
      </c>
      <c r="AM6" s="3" t="n">
        <v>2082375950.7193</v>
      </c>
      <c r="AN6" s="3" t="n">
        <v>12563561793.004299</v>
      </c>
      <c r="AO6" s="3" t="n">
        <v>13829822233.545601</v>
      </c>
      <c r="AP6" s="3" t="n">
        <v>11658968110.142401</v>
      </c>
      <c r="AQ6" s="3" t="n">
        <v>17162764346.960899</v>
      </c>
      <c r="AR6" s="3" t="n">
        <v>16655288799.8554</v>
      </c>
      <c r="AS6" s="3" t="n">
        <v>16402112892.360201</v>
      </c>
      <c r="AT6" s="3" t="n">
        <v>16283740752.976601</v>
      </c>
      <c r="AU6" s="3" t="n">
        <v>15409418114.153601</v>
      </c>
      <c r="AV6" s="3" t="n">
        <v>16296866494.118401</v>
      </c>
      <c r="AW6" s="3" t="n">
        <v>17507895605.120998</v>
      </c>
      <c r="AX6" s="3" t="n">
        <v>14022886887.525</v>
      </c>
      <c r="AY6" s="3" t="n">
        <v>15893590831.122499</v>
      </c>
      <c r="AZ6" s="3" t="n">
        <v>11249233152.667101</v>
      </c>
    </row>
    <row r="7">
      <c r="A7" s="1" t="str">
        <f t="shared" si="0"/>
        <v>0</v>
      </c>
      <c r="B7" s="1" t="str">
        <f t="shared" si="1"/>
        <v>Products</v>
      </c>
      <c r="C7" s="1" t="str">
        <f t="shared" si="2"/>
        <v>UCA</v>
      </c>
      <c r="D7" s="1" t="str">
        <f t="shared" si="3"/>
        <v>UCA</v>
      </c>
      <c r="E7" s="14"/>
      <c r="F7" s="14"/>
      <c r="G7" s="14"/>
      <c r="H7" s="14"/>
      <c r="I7" s="26"/>
      <c r="J7" s="25"/>
      <c r="K7" s="25"/>
      <c r="L7" s="25"/>
      <c r="M7" s="25"/>
      <c r="O7" t="s">
        <v>411</v>
      </c>
      <c r="P7" t="s">
        <v>412</v>
      </c>
      <c r="Q7" t="s">
        <v>400</v>
      </c>
      <c r="R7" t="s">
        <v>400</v>
      </c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 t="n">
        <v>6727577794.875</v>
      </c>
      <c r="AE7" s="3" t="n">
        <v>4918373723</v>
      </c>
      <c r="AF7" s="3" t="n">
        <v>6912142852.0600996</v>
      </c>
      <c r="AG7" s="3" t="n">
        <v>8198540011.4940996</v>
      </c>
      <c r="AH7" s="3" t="n">
        <v>8014229196.0127001</v>
      </c>
      <c r="AI7" s="3" t="n">
        <v>7468467702.3746996</v>
      </c>
      <c r="AJ7" s="3" t="n">
        <v>11317861685.8522</v>
      </c>
      <c r="AK7" s="3" t="n">
        <v>8717951919.9867992</v>
      </c>
      <c r="AL7" s="3" t="n">
        <v>9713256167.0849991</v>
      </c>
      <c r="AM7" s="3" t="n">
        <v>1654015319.0618999</v>
      </c>
      <c r="AN7" s="3" t="n">
        <v>6274596770.7805004</v>
      </c>
      <c r="AO7" s="3" t="n">
        <v>11621434905.4674</v>
      </c>
      <c r="AP7" s="3" t="n">
        <v>9186361586.3631001</v>
      </c>
      <c r="AQ7" s="3" t="n">
        <v>3393497699.4784999</v>
      </c>
      <c r="AR7" s="3" t="n">
        <v>827048977.95449996</v>
      </c>
      <c r="AS7" s="3" t="n">
        <v>13670864732.9851</v>
      </c>
      <c r="AT7" s="3" t="n">
        <v>23615489368.559799</v>
      </c>
      <c r="AU7" s="3" t="n">
        <v>18798764894.440102</v>
      </c>
      <c r="AV7" s="3" t="n">
        <v>17210469840.080898</v>
      </c>
      <c r="AW7" s="3" t="n">
        <v>33462045833.020401</v>
      </c>
      <c r="AX7" s="3" t="n">
        <v>13220764945.1637</v>
      </c>
      <c r="AY7" s="3" t="n">
        <v>7532831964.6264</v>
      </c>
      <c r="AZ7" s="3" t="n">
        <v>8551488474.7586002</v>
      </c>
    </row>
    <row r="8">
      <c r="A8" s="1" t="str">
        <f t="shared" si="0"/>
        <v>0</v>
      </c>
      <c r="B8" s="1" t="str">
        <f t="shared" si="1"/>
        <v>Products</v>
      </c>
      <c r="C8" s="1" t="str">
        <f t="shared" si="2"/>
        <v>Unclear</v>
      </c>
      <c r="D8" s="1" t="str">
        <f t="shared" si="3"/>
        <v>Combination/Other</v>
      </c>
      <c r="E8" s="14"/>
      <c r="F8" s="14"/>
      <c r="G8" s="14"/>
      <c r="H8" s="14"/>
      <c r="I8" s="26"/>
      <c r="J8" s="25"/>
      <c r="K8" s="25"/>
      <c r="L8" s="25"/>
      <c r="M8" s="25"/>
      <c r="O8" t="s">
        <v>411</v>
      </c>
      <c r="P8" t="s">
        <v>412</v>
      </c>
      <c r="Q8" t="s">
        <v>401</v>
      </c>
      <c r="R8" t="s">
        <v>402</v>
      </c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 t="n">
        <v>120105</v>
      </c>
      <c r="AE8" s="3" t="n">
        <v>25491254</v>
      </c>
      <c r="AF8" s="3" t="n">
        <v>25189000.5801</v>
      </c>
      <c r="AG8" s="3" t="n">
        <v>41228253</v>
      </c>
      <c r="AH8" s="3" t="n">
        <v>125039132.98999999</v>
      </c>
      <c r="AI8" s="3" t="n">
        <v>465274113.19330001</v>
      </c>
      <c r="AJ8" s="3" t="n">
        <v>5928072345.6476002</v>
      </c>
      <c r="AK8" s="3" t="n">
        <v>9244985482.6735992</v>
      </c>
      <c r="AL8" s="3" t="n">
        <v>9705256380.6861</v>
      </c>
      <c r="AM8" s="3" t="n">
        <v>-224067176.99259999</v>
      </c>
      <c r="AN8" s="3" t="n">
        <v>-190324.1403</v>
      </c>
      <c r="AO8" s="3" t="n">
        <v>-5028543.4771999996</v>
      </c>
      <c r="AP8" s="3" t="n">
        <v>-3257683.66</v>
      </c>
      <c r="AQ8" s="3" t="n">
        <v>-2637993</v>
      </c>
      <c r="AR8" s="3" t="n">
        <v>-256.69</v>
      </c>
      <c r="AS8" s="3" t="n">
        <v>0</v>
      </c>
      <c r="AT8" s="3" t="n">
        <v>0</v>
      </c>
      <c r="AU8" s="3" t="n">
        <v>0</v>
      </c>
      <c r="AV8" s="3" t="n">
        <v>0</v>
      </c>
      <c r="AW8" s="3" t="n">
        <v>62886.3819</v>
      </c>
      <c r="AX8" s="3" t="n">
        <v>0</v>
      </c>
      <c r="AY8" s="3"/>
      <c r="AZ8" s="3"/>
    </row>
    <row r="9">
      <c r="A9" s="82" t="str">
        <f t="shared" si="0"/>
        <v>0</v>
      </c>
      <c r="B9" s="82" t="str">
        <f t="shared" si="1"/>
        <v>Products</v>
      </c>
      <c r="C9" s="82" t="str">
        <f t="shared" si="2"/>
        <v>Unclear</v>
      </c>
      <c r="D9" s="82" t="n">
        <f t="shared" si="3"/>
        <v>0</v>
      </c>
      <c r="E9" s="14"/>
      <c r="F9" s="14"/>
      <c r="G9" s="14"/>
      <c r="H9" s="14"/>
      <c r="I9" s="26"/>
      <c r="J9" s="25"/>
      <c r="K9" s="25"/>
      <c r="L9" s="25"/>
      <c r="M9" s="25"/>
      <c r="O9" t="s">
        <v>411</v>
      </c>
      <c r="P9" t="s">
        <v>412</v>
      </c>
      <c r="Q9" t="s">
        <v>401</v>
      </c>
      <c r="S9" s="3"/>
      <c r="T9" s="3"/>
      <c r="U9" s="3"/>
      <c r="V9" s="3"/>
      <c r="W9" s="3"/>
      <c r="X9" s="3"/>
      <c r="Y9" s="3"/>
      <c r="Z9" s="3"/>
      <c r="AA9" s="3"/>
      <c r="AB9" s="3"/>
      <c r="AC9" s="3" t="n">
        <v>3041866643.8344998</v>
      </c>
      <c r="AD9" s="3" t="n">
        <v>2673685021.6870999</v>
      </c>
      <c r="AE9" s="3" t="n">
        <v>4320306186.592</v>
      </c>
      <c r="AF9" s="3" t="n">
        <v>5286614876.2739</v>
      </c>
      <c r="AG9" s="3" t="n">
        <v>5696435776.7381001</v>
      </c>
      <c r="AH9" s="3" t="n">
        <v>4251006523.8649998</v>
      </c>
      <c r="AI9" s="3" t="n">
        <v>2691221756.1430001</v>
      </c>
      <c r="AJ9" s="3" t="n">
        <v>621084891.79760003</v>
      </c>
      <c r="AK9" s="3" t="n">
        <v>3372641591.2052999</v>
      </c>
      <c r="AL9" s="3" t="n">
        <v>1384295494.3977001</v>
      </c>
      <c r="AM9" s="3" t="n">
        <v>862802300.37030005</v>
      </c>
      <c r="AN9" s="3" t="n">
        <v>1260831747.8678999</v>
      </c>
      <c r="AO9" s="3" t="n">
        <v>1269176670.5397999</v>
      </c>
      <c r="AP9" s="3" t="n">
        <v>122943100.8823</v>
      </c>
      <c r="AQ9" s="3" t="n">
        <v>231661692.14359999</v>
      </c>
      <c r="AR9" s="3" t="n">
        <v>120585353.0343</v>
      </c>
      <c r="AS9" s="3" t="n">
        <v>49139333.299000002</v>
      </c>
      <c r="AT9" s="3" t="n">
        <v>262857412.55219999</v>
      </c>
      <c r="AU9" s="3" t="n">
        <v>0</v>
      </c>
      <c r="AV9" s="3" t="n">
        <v>0</v>
      </c>
      <c r="AW9" s="3" t="n">
        <v>0</v>
      </c>
      <c r="AX9" s="3" t="n">
        <v>0</v>
      </c>
      <c r="AY9" s="3" t="n">
        <v>0</v>
      </c>
      <c r="AZ9" s="3" t="n">
        <v>0</v>
      </c>
    </row>
    <row r="10">
      <c r="A10" s="1" t="str">
        <f t="shared" si="0"/>
        <v>0</v>
      </c>
      <c r="B10" s="1" t="str">
        <f t="shared" si="1"/>
        <v>Services &amp; R&amp;D</v>
      </c>
      <c r="C10" s="1" t="str">
        <f t="shared" si="2"/>
        <v>FFP</v>
      </c>
      <c r="D10" s="1" t="str">
        <f t="shared" si="3"/>
        <v>FFP</v>
      </c>
      <c r="E10" s="14"/>
      <c r="F10" s="14"/>
      <c r="G10" s="14"/>
      <c r="H10" s="14"/>
      <c r="I10" s="26"/>
      <c r="J10" s="25"/>
      <c r="K10" s="25"/>
      <c r="L10" s="25"/>
      <c r="M10" s="25"/>
      <c r="O10" t="s">
        <v>411</v>
      </c>
      <c r="P10" t="s">
        <v>413</v>
      </c>
      <c r="Q10" t="s">
        <v>394</v>
      </c>
      <c r="R10" t="s">
        <v>394</v>
      </c>
      <c r="S10" s="3"/>
      <c r="T10" s="3"/>
      <c r="U10" s="3"/>
      <c r="V10" s="3"/>
      <c r="W10" s="3"/>
      <c r="X10" s="3"/>
      <c r="Y10" s="3"/>
      <c r="Z10" s="3"/>
      <c r="AA10" s="3"/>
      <c r="AB10" s="3"/>
      <c r="AC10" s="3" t="n">
        <v>14261331.129899999</v>
      </c>
      <c r="AD10" s="3" t="n">
        <v>32947155285.575802</v>
      </c>
      <c r="AE10" s="3" t="n">
        <v>39471448775.524597</v>
      </c>
      <c r="AF10" s="3" t="n">
        <v>52313330878.266098</v>
      </c>
      <c r="AG10" s="3" t="n">
        <v>50937466674.921402</v>
      </c>
      <c r="AH10" s="3" t="n">
        <v>56890291470.800201</v>
      </c>
      <c r="AI10" s="3" t="n">
        <v>62096356017.450302</v>
      </c>
      <c r="AJ10" s="3" t="n">
        <v>62587437873.799103</v>
      </c>
      <c r="AK10" s="3" t="n">
        <v>74200104293.141403</v>
      </c>
      <c r="AL10" s="3" t="n">
        <v>86956313875.048798</v>
      </c>
      <c r="AM10" s="3" t="n">
        <v>20582488066.9137</v>
      </c>
      <c r="AN10" s="3" t="n">
        <v>79717441720.304398</v>
      </c>
      <c r="AO10" s="3" t="n">
        <v>86773368660.621506</v>
      </c>
      <c r="AP10" s="3" t="n">
        <v>72183534464.8853</v>
      </c>
      <c r="AQ10" s="3" t="n">
        <v>75080747596.411606</v>
      </c>
      <c r="AR10" s="3" t="n">
        <v>69278528357.292297</v>
      </c>
      <c r="AS10" s="3" t="n">
        <v>69934100574.628799</v>
      </c>
      <c r="AT10" s="3" t="n">
        <v>73441432090.254593</v>
      </c>
      <c r="AU10" s="3" t="n">
        <v>84394123098.372101</v>
      </c>
      <c r="AV10" s="3" t="n">
        <v>90714153763.481506</v>
      </c>
      <c r="AW10" s="3" t="n">
        <v>108261809303.535</v>
      </c>
      <c r="AX10" s="3" t="n">
        <v>93890304507.385101</v>
      </c>
      <c r="AY10" s="3" t="n">
        <v>102179467217.20799</v>
      </c>
      <c r="AZ10" s="3" t="n">
        <v>56915388454.961998</v>
      </c>
    </row>
    <row r="11">
      <c r="A11" s="1" t="str">
        <f t="shared" si="0"/>
        <v>0</v>
      </c>
      <c r="B11" s="1" t="str">
        <f t="shared" si="1"/>
        <v>Services &amp; R&amp;D</v>
      </c>
      <c r="C11" s="1" t="str">
        <f t="shared" si="2"/>
        <v>Less Common</v>
      </c>
      <c r="D11" s="1" t="str">
        <f t="shared" si="3"/>
        <v>Other FP</v>
      </c>
      <c r="E11" s="14"/>
      <c r="F11" s="14"/>
      <c r="G11" s="14"/>
      <c r="H11" s="14"/>
      <c r="I11" s="26"/>
      <c r="J11" s="25"/>
      <c r="K11" s="25"/>
      <c r="L11" s="25"/>
      <c r="M11" s="25"/>
      <c r="O11" t="s">
        <v>411</v>
      </c>
      <c r="P11" t="s">
        <v>413</v>
      </c>
      <c r="Q11" t="s">
        <v>395</v>
      </c>
      <c r="R11" t="s">
        <v>396</v>
      </c>
      <c r="S11" s="3"/>
      <c r="T11" s="3"/>
      <c r="U11" s="3"/>
      <c r="V11" s="3"/>
      <c r="W11" s="3"/>
      <c r="X11" s="3"/>
      <c r="Y11" s="3"/>
      <c r="Z11" s="3"/>
      <c r="AA11" s="3"/>
      <c r="AB11" s="3"/>
      <c r="AC11" s="3" t="n">
        <v>1240251</v>
      </c>
      <c r="AD11" s="3" t="n">
        <v>3070810798</v>
      </c>
      <c r="AE11" s="3" t="n">
        <v>2145291470.6406</v>
      </c>
      <c r="AF11" s="3" t="n">
        <v>2492890893.0938001</v>
      </c>
      <c r="AG11" s="3" t="n">
        <v>2903855185.3336</v>
      </c>
      <c r="AH11" s="3" t="n">
        <v>3874073092.7618999</v>
      </c>
      <c r="AI11" s="3" t="n">
        <v>3288283075.5131001</v>
      </c>
      <c r="AJ11" s="3" t="n">
        <v>3013210530.5871</v>
      </c>
      <c r="AK11" s="3" t="n">
        <v>2446299544.9184999</v>
      </c>
      <c r="AL11" s="3" t="n">
        <v>2188966183.2535</v>
      </c>
      <c r="AM11" s="3" t="n">
        <v>1242032639.6661999</v>
      </c>
      <c r="AN11" s="3" t="n">
        <v>4502137331.2016001</v>
      </c>
      <c r="AO11" s="3" t="n">
        <v>4815981157.5671997</v>
      </c>
      <c r="AP11" s="3" t="n">
        <v>3164965270.4744</v>
      </c>
      <c r="AQ11" s="3" t="n">
        <v>2739953828.0500998</v>
      </c>
      <c r="AR11" s="3" t="n">
        <v>2204922453.5151</v>
      </c>
      <c r="AS11" s="3" t="n">
        <v>1862366772.79</v>
      </c>
      <c r="AT11" s="3" t="n">
        <v>1896941085.7460999</v>
      </c>
      <c r="AU11" s="3" t="n">
        <v>2275559659.0868001</v>
      </c>
      <c r="AV11" s="3" t="n">
        <v>2912900912.29</v>
      </c>
      <c r="AW11" s="3" t="n">
        <v>3085837916.8204999</v>
      </c>
      <c r="AX11" s="3" t="n">
        <v>3543536369.3084998</v>
      </c>
      <c r="AY11" s="3" t="n">
        <v>4679774301.2309999</v>
      </c>
      <c r="AZ11" s="3" t="n">
        <v>2936193717.6259999</v>
      </c>
    </row>
    <row r="12">
      <c r="A12" s="1" t="str">
        <f t="shared" si="0"/>
        <v>0</v>
      </c>
      <c r="B12" s="1" t="str">
        <f t="shared" si="1"/>
        <v>Services &amp; R&amp;D</v>
      </c>
      <c r="C12" s="1" t="str">
        <f t="shared" si="2"/>
        <v>Less Common</v>
      </c>
      <c r="D12" s="1" t="str">
        <f t="shared" si="3"/>
        <v>T&amp;M/LH/FPLOE</v>
      </c>
      <c r="E12" s="14"/>
      <c r="F12" s="14"/>
      <c r="G12" s="14"/>
      <c r="H12" s="14"/>
      <c r="I12" s="26"/>
      <c r="J12" s="25"/>
      <c r="K12" s="25"/>
      <c r="L12" s="25"/>
      <c r="M12" s="25"/>
      <c r="O12" t="s">
        <v>411</v>
      </c>
      <c r="P12" t="s">
        <v>413</v>
      </c>
      <c r="Q12" t="s">
        <v>395</v>
      </c>
      <c r="R12" t="s">
        <v>397</v>
      </c>
      <c r="S12" s="3"/>
      <c r="T12" s="3"/>
      <c r="U12" s="3"/>
      <c r="V12" s="3"/>
      <c r="W12" s="3"/>
      <c r="X12" s="3"/>
      <c r="Y12" s="3"/>
      <c r="Z12" s="3"/>
      <c r="AA12" s="3"/>
      <c r="AB12" s="3"/>
      <c r="AC12" s="3" t="n">
        <v>115451510.1345</v>
      </c>
      <c r="AD12" s="3" t="n">
        <v>4501918670.2988005</v>
      </c>
      <c r="AE12" s="3" t="n">
        <v>5650751628.1358004</v>
      </c>
      <c r="AF12" s="3" t="n">
        <v>7520757824.2706003</v>
      </c>
      <c r="AG12" s="3" t="n">
        <v>9316953600.5011005</v>
      </c>
      <c r="AH12" s="3" t="n">
        <v>10711449565.7824</v>
      </c>
      <c r="AI12" s="3" t="n">
        <v>12891795037.7997</v>
      </c>
      <c r="AJ12" s="3" t="n">
        <v>14730542987.451099</v>
      </c>
      <c r="AK12" s="3" t="n">
        <v>15843235231.1752</v>
      </c>
      <c r="AL12" s="3" t="n">
        <v>14447260509.421801</v>
      </c>
      <c r="AM12" s="3" t="n">
        <v>5022341401.5716</v>
      </c>
      <c r="AN12" s="3" t="n">
        <v>8630959972.9838009</v>
      </c>
      <c r="AO12" s="3" t="n">
        <v>6943926704.6405001</v>
      </c>
      <c r="AP12" s="3" t="n">
        <v>4529760762.8685999</v>
      </c>
      <c r="AQ12" s="3" t="n">
        <v>2780355287.8818998</v>
      </c>
      <c r="AR12" s="3" t="n">
        <v>2280470863.3102002</v>
      </c>
      <c r="AS12" s="3" t="n">
        <v>2673603600.1213999</v>
      </c>
      <c r="AT12" s="3" t="n">
        <v>2970742083.3629999</v>
      </c>
      <c r="AU12" s="3" t="n">
        <v>4400551252.2223997</v>
      </c>
      <c r="AV12" s="3" t="n">
        <v>3974413760.4407001</v>
      </c>
      <c r="AW12" s="3" t="n">
        <v>3945069938.4092999</v>
      </c>
      <c r="AX12" s="3" t="n">
        <v>3450529897.5650001</v>
      </c>
      <c r="AY12" s="3" t="n">
        <v>3513225191.6371002</v>
      </c>
      <c r="AZ12" s="3" t="n">
        <v>2757620345.0987</v>
      </c>
    </row>
    <row r="13">
      <c r="A13" s="1" t="str">
        <f t="shared" si="0"/>
        <v>0</v>
      </c>
      <c r="B13" s="1" t="str">
        <f t="shared" si="1"/>
        <v>Services &amp; R&amp;D</v>
      </c>
      <c r="C13" s="1" t="str">
        <f t="shared" si="2"/>
        <v>Incentive</v>
      </c>
      <c r="D13" s="1" t="str">
        <f t="shared" si="3"/>
        <v>Incentive</v>
      </c>
      <c r="E13" s="14"/>
      <c r="F13" s="14"/>
      <c r="G13" s="14"/>
      <c r="H13" s="14"/>
      <c r="I13" s="26"/>
      <c r="J13" s="25"/>
      <c r="K13" s="25"/>
      <c r="L13" s="25"/>
      <c r="M13" s="25"/>
      <c r="O13" t="s">
        <v>411</v>
      </c>
      <c r="P13" t="s">
        <v>413</v>
      </c>
      <c r="Q13" t="s">
        <v>398</v>
      </c>
      <c r="R13" t="s">
        <v>398</v>
      </c>
      <c r="S13" s="3"/>
      <c r="T13" s="3"/>
      <c r="U13" s="3"/>
      <c r="V13" s="3"/>
      <c r="W13" s="3"/>
      <c r="X13" s="3"/>
      <c r="Y13" s="3"/>
      <c r="Z13" s="3"/>
      <c r="AA13" s="3"/>
      <c r="AB13" s="3"/>
      <c r="AC13" s="3" t="n">
        <v>417468</v>
      </c>
      <c r="AD13" s="3" t="n">
        <v>4166106526</v>
      </c>
      <c r="AE13" s="3" t="n">
        <v>5065429722</v>
      </c>
      <c r="AF13" s="3" t="n">
        <v>5402731681.0468998</v>
      </c>
      <c r="AG13" s="3" t="n">
        <v>5912737125.3457003</v>
      </c>
      <c r="AH13" s="3" t="n">
        <v>10560034891.4765</v>
      </c>
      <c r="AI13" s="3" t="n">
        <v>11553943577.7544</v>
      </c>
      <c r="AJ13" s="3" t="n">
        <v>12486229189.7118</v>
      </c>
      <c r="AK13" s="3" t="n">
        <v>11169516360.187599</v>
      </c>
      <c r="AL13" s="3" t="n">
        <v>11369096408.227501</v>
      </c>
      <c r="AM13" s="3" t="n">
        <v>3624043107.3751998</v>
      </c>
      <c r="AN13" s="3" t="n">
        <v>9471733798.6096992</v>
      </c>
      <c r="AO13" s="3" t="n">
        <v>12954840099.4638</v>
      </c>
      <c r="AP13" s="3" t="n">
        <v>10430906528.1003</v>
      </c>
      <c r="AQ13" s="3" t="n">
        <v>9893229369.5016994</v>
      </c>
      <c r="AR13" s="3" t="n">
        <v>9181816678.1772995</v>
      </c>
      <c r="AS13" s="3" t="n">
        <v>10482037535.2684</v>
      </c>
      <c r="AT13" s="3" t="n">
        <v>9625416467.7063999</v>
      </c>
      <c r="AU13" s="3" t="n">
        <v>8888447945.3780994</v>
      </c>
      <c r="AV13" s="3" t="n">
        <v>11219550927.780701</v>
      </c>
      <c r="AW13" s="3" t="n">
        <v>11435818600.9277</v>
      </c>
      <c r="AX13" s="3" t="n">
        <v>13953310300.6507</v>
      </c>
      <c r="AY13" s="3" t="n">
        <v>12150575424.471901</v>
      </c>
      <c r="AZ13" s="3" t="n">
        <v>12306288668.1866</v>
      </c>
    </row>
    <row r="14">
      <c r="A14" s="1" t="str">
        <f t="shared" si="0"/>
        <v>0</v>
      </c>
      <c r="B14" s="1" t="str">
        <f t="shared" si="1"/>
        <v>Services &amp; R&amp;D</v>
      </c>
      <c r="C14" s="1" t="str">
        <f t="shared" si="2"/>
        <v>Other CB</v>
      </c>
      <c r="D14" s="1" t="str">
        <f t="shared" si="3"/>
        <v>Other CB</v>
      </c>
      <c r="E14" s="14"/>
      <c r="F14" s="14"/>
      <c r="G14" s="14"/>
      <c r="H14" s="14"/>
      <c r="I14" s="26"/>
      <c r="J14" s="25"/>
      <c r="K14" s="25"/>
      <c r="L14" s="25"/>
      <c r="M14" s="25"/>
      <c r="O14" t="s">
        <v>411</v>
      </c>
      <c r="P14" t="s">
        <v>413</v>
      </c>
      <c r="Q14" t="s">
        <v>399</v>
      </c>
      <c r="R14" t="s">
        <v>399</v>
      </c>
      <c r="S14" s="3"/>
      <c r="T14" s="3"/>
      <c r="U14" s="3"/>
      <c r="V14" s="3"/>
      <c r="W14" s="3"/>
      <c r="X14" s="3"/>
      <c r="Y14" s="3"/>
      <c r="Z14" s="3"/>
      <c r="AA14" s="3"/>
      <c r="AB14" s="3"/>
      <c r="AC14" s="3" t="n">
        <v>42386083.539999999</v>
      </c>
      <c r="AD14" s="3" t="n">
        <v>26467556952.562099</v>
      </c>
      <c r="AE14" s="3" t="n">
        <v>31310181767.602798</v>
      </c>
      <c r="AF14" s="3" t="n">
        <v>41274765862.751099</v>
      </c>
      <c r="AG14" s="3" t="n">
        <v>48540686912.0382</v>
      </c>
      <c r="AH14" s="3" t="n">
        <v>50857402414.746902</v>
      </c>
      <c r="AI14" s="3" t="n">
        <v>57823623996.901199</v>
      </c>
      <c r="AJ14" s="3" t="n">
        <v>57028781693.617302</v>
      </c>
      <c r="AK14" s="3" t="n">
        <v>57779004499.4617</v>
      </c>
      <c r="AL14" s="3" t="n">
        <v>59845467919.226501</v>
      </c>
      <c r="AM14" s="3" t="n">
        <v>20433176706.632702</v>
      </c>
      <c r="AN14" s="3" t="n">
        <v>59057383175.300201</v>
      </c>
      <c r="AO14" s="3" t="n">
        <v>63413642485.347298</v>
      </c>
      <c r="AP14" s="3" t="n">
        <v>60548868668.321999</v>
      </c>
      <c r="AQ14" s="3" t="n">
        <v>56248435908.818703</v>
      </c>
      <c r="AR14" s="3" t="n">
        <v>53832416594.686302</v>
      </c>
      <c r="AS14" s="3" t="n">
        <v>52259162082.6007</v>
      </c>
      <c r="AT14" s="3" t="n">
        <v>57309191512.7827</v>
      </c>
      <c r="AU14" s="3" t="n">
        <v>58226430941.087196</v>
      </c>
      <c r="AV14" s="3" t="n">
        <v>64311064850.8974</v>
      </c>
      <c r="AW14" s="3" t="n">
        <v>61162925740.013702</v>
      </c>
      <c r="AX14" s="3" t="n">
        <v>66229500713.694702</v>
      </c>
      <c r="AY14" s="3" t="n">
        <v>69021301183.297501</v>
      </c>
      <c r="AZ14" s="3" t="n">
        <v>45222234459.753403</v>
      </c>
    </row>
    <row r="15">
      <c r="A15" s="1" t="str">
        <f t="shared" si="0"/>
        <v>0</v>
      </c>
      <c r="B15" s="1" t="str">
        <f t="shared" si="1"/>
        <v>Services &amp; R&amp;D</v>
      </c>
      <c r="C15" s="1" t="str">
        <f t="shared" si="2"/>
        <v>UCA</v>
      </c>
      <c r="D15" s="1" t="str">
        <f t="shared" si="3"/>
        <v>UCA</v>
      </c>
      <c r="E15" s="14"/>
      <c r="F15" s="14"/>
      <c r="G15" s="14"/>
      <c r="H15" s="14"/>
      <c r="I15" s="26"/>
      <c r="J15" s="25"/>
      <c r="K15" s="25"/>
      <c r="L15" s="25"/>
      <c r="M15" s="25"/>
      <c r="O15" t="s">
        <v>411</v>
      </c>
      <c r="P15" t="s">
        <v>413</v>
      </c>
      <c r="Q15" t="s">
        <v>400</v>
      </c>
      <c r="R15" t="s">
        <v>400</v>
      </c>
      <c r="S15" s="3"/>
      <c r="T15" s="3"/>
      <c r="U15" s="3"/>
      <c r="V15" s="3"/>
      <c r="W15" s="3"/>
      <c r="X15" s="3"/>
      <c r="Y15" s="3"/>
      <c r="Z15" s="3"/>
      <c r="AA15" s="3"/>
      <c r="AB15" s="3"/>
      <c r="AC15" s="3" t="n">
        <v>0</v>
      </c>
      <c r="AD15" s="3" t="n">
        <v>3371215783</v>
      </c>
      <c r="AE15" s="3" t="n">
        <v>4454370870</v>
      </c>
      <c r="AF15" s="3" t="n">
        <v>3108551422</v>
      </c>
      <c r="AG15" s="3" t="n">
        <v>3713070262.7069998</v>
      </c>
      <c r="AH15" s="3" t="n">
        <v>4369546987.9155998</v>
      </c>
      <c r="AI15" s="3" t="n">
        <v>5432051054.6366997</v>
      </c>
      <c r="AJ15" s="3" t="n">
        <v>5862662921.3107004</v>
      </c>
      <c r="AK15" s="3" t="n">
        <v>5374770794.1671</v>
      </c>
      <c r="AL15" s="3" t="n">
        <v>6227750923.0067997</v>
      </c>
      <c r="AM15" s="3" t="n">
        <v>1250297963.6276</v>
      </c>
      <c r="AN15" s="3" t="n">
        <v>2568089386.1307998</v>
      </c>
      <c r="AO15" s="3" t="n">
        <v>2840371879.0661998</v>
      </c>
      <c r="AP15" s="3" t="n">
        <v>3442039781.8955998</v>
      </c>
      <c r="AQ15" s="3" t="n">
        <v>2015254017.0307</v>
      </c>
      <c r="AR15" s="3" t="n">
        <v>536250807.03899997</v>
      </c>
      <c r="AS15" s="3" t="n">
        <v>5538832008.0604</v>
      </c>
      <c r="AT15" s="3" t="n">
        <v>4016258498.3955998</v>
      </c>
      <c r="AU15" s="3" t="n">
        <v>9780096886.7968006</v>
      </c>
      <c r="AV15" s="3" t="n">
        <v>9660720071.4228001</v>
      </c>
      <c r="AW15" s="3" t="n">
        <v>7932349503.8477001</v>
      </c>
      <c r="AX15" s="3" t="n">
        <v>4516007819.9555998</v>
      </c>
      <c r="AY15" s="3" t="n">
        <v>4161373304.3488002</v>
      </c>
      <c r="AZ15" s="3" t="n">
        <v>2871775654.0888</v>
      </c>
    </row>
    <row r="16">
      <c r="A16" s="1" t="str">
        <f t="shared" si="0"/>
        <v>0</v>
      </c>
      <c r="B16" s="1" t="str">
        <f t="shared" si="1"/>
        <v>Services &amp; R&amp;D</v>
      </c>
      <c r="C16" s="1" t="str">
        <f t="shared" si="2"/>
        <v>Unclear</v>
      </c>
      <c r="D16" s="1" t="str">
        <f t="shared" si="3"/>
        <v>Combination/Other</v>
      </c>
      <c r="E16" s="14"/>
      <c r="F16" s="14"/>
      <c r="G16" s="14"/>
      <c r="H16" s="14"/>
      <c r="I16" s="26"/>
      <c r="J16" s="25"/>
      <c r="K16" s="25"/>
      <c r="L16" s="25"/>
      <c r="M16" s="25"/>
      <c r="O16" t="s">
        <v>411</v>
      </c>
      <c r="P16" t="s">
        <v>413</v>
      </c>
      <c r="Q16" t="s">
        <v>401</v>
      </c>
      <c r="R16" t="s">
        <v>402</v>
      </c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 t="n">
        <v>206146491.09959999</v>
      </c>
      <c r="AE16" s="3" t="n">
        <v>40015696.730499998</v>
      </c>
      <c r="AF16" s="3" t="n">
        <v>177347900.77739999</v>
      </c>
      <c r="AG16" s="3" t="n">
        <v>453912245.20810002</v>
      </c>
      <c r="AH16" s="3" t="n">
        <v>916007862.99419999</v>
      </c>
      <c r="AI16" s="3" t="n">
        <v>3337172649.5423999</v>
      </c>
      <c r="AJ16" s="3" t="n">
        <v>12682623306.574301</v>
      </c>
      <c r="AK16" s="3" t="n">
        <v>17788941449.549198</v>
      </c>
      <c r="AL16" s="3" t="n">
        <v>24013941856.424</v>
      </c>
      <c r="AM16" s="3" t="n">
        <v>155474762.49419999</v>
      </c>
      <c r="AN16" s="3" t="n">
        <v>214487680.68149999</v>
      </c>
      <c r="AO16" s="3" t="n">
        <v>3466965.6674000002</v>
      </c>
      <c r="AP16" s="3" t="n">
        <v>-30134460.2491</v>
      </c>
      <c r="AQ16" s="3" t="n">
        <v>-25623324.281300001</v>
      </c>
      <c r="AR16" s="3" t="n">
        <v>159357.20989999999</v>
      </c>
      <c r="AS16" s="3"/>
      <c r="AT16" s="3"/>
      <c r="AU16" s="3"/>
      <c r="AV16" s="3" t="n">
        <v>0</v>
      </c>
      <c r="AW16" s="3"/>
      <c r="AX16" s="3"/>
      <c r="AY16" s="3"/>
      <c r="AZ16" s="3"/>
    </row>
    <row r="17" ht="15.75" customHeight="1">
      <c r="A17" s="129" t="str">
        <f t="shared" si="0"/>
        <v>0</v>
      </c>
      <c r="B17" s="129" t="str">
        <f t="shared" si="1"/>
        <v>Services &amp; R&amp;D</v>
      </c>
      <c r="C17" s="129" t="str">
        <f t="shared" si="2"/>
        <v>Unclear</v>
      </c>
      <c r="D17" s="129" t="n">
        <f t="shared" si="3"/>
        <v>0</v>
      </c>
      <c r="E17" s="14"/>
      <c r="F17" s="14"/>
      <c r="G17" s="14"/>
      <c r="H17" s="14"/>
      <c r="I17" s="26"/>
      <c r="J17" s="25"/>
      <c r="K17" s="25"/>
      <c r="L17" s="25"/>
      <c r="M17" s="25"/>
      <c r="O17" t="s">
        <v>411</v>
      </c>
      <c r="P17" t="s">
        <v>413</v>
      </c>
      <c r="Q17" t="s">
        <v>401</v>
      </c>
      <c r="S17" s="3"/>
      <c r="T17" s="3"/>
      <c r="U17" s="3"/>
      <c r="V17" s="3"/>
      <c r="W17" s="3"/>
      <c r="X17" s="3"/>
      <c r="Y17" s="3"/>
      <c r="Z17" s="3"/>
      <c r="AA17" s="3"/>
      <c r="AB17" s="3"/>
      <c r="AC17" s="3" t="n">
        <v>2568323938.4033999</v>
      </c>
      <c r="AD17" s="3" t="n">
        <v>3725767451.0665002</v>
      </c>
      <c r="AE17" s="3" t="n">
        <v>4162984968.5699</v>
      </c>
      <c r="AF17" s="3" t="n">
        <v>3768674682.5221</v>
      </c>
      <c r="AG17" s="3" t="n">
        <v>3540830587.9182</v>
      </c>
      <c r="AH17" s="3" t="n">
        <v>3079458154.4917998</v>
      </c>
      <c r="AI17" s="3" t="n">
        <v>1715985743.4367001</v>
      </c>
      <c r="AJ17" s="3" t="n">
        <v>198755344.18790001</v>
      </c>
      <c r="AK17" s="3" t="n">
        <v>2757436866.5921001</v>
      </c>
      <c r="AL17" s="3" t="n">
        <v>1926203503.0450001</v>
      </c>
      <c r="AM17" s="3" t="n">
        <v>148234239.28119999</v>
      </c>
      <c r="AN17" s="3" t="n">
        <v>202057478.08419999</v>
      </c>
      <c r="AO17" s="3" t="n">
        <v>445944670.59109998</v>
      </c>
      <c r="AP17" s="3" t="n">
        <v>423932374.02759999</v>
      </c>
      <c r="AQ17" s="3" t="n">
        <v>444377956.64920002</v>
      </c>
      <c r="AR17" s="3" t="n">
        <v>605459300.17859995</v>
      </c>
      <c r="AS17" s="3" t="n">
        <v>340551662.98030001</v>
      </c>
      <c r="AT17" s="3" t="n">
        <v>958927782.09029996</v>
      </c>
      <c r="AU17" s="3" t="n">
        <v>0</v>
      </c>
      <c r="AV17" s="3" t="n">
        <v>50903.558599999997</v>
      </c>
      <c r="AW17" s="3" t="n">
        <v>0</v>
      </c>
      <c r="AX17" s="3" t="n">
        <v>0</v>
      </c>
      <c r="AY17" s="3" t="n">
        <v>0</v>
      </c>
      <c r="AZ17" s="3" t="n">
        <v>0</v>
      </c>
    </row>
    <row r="18">
      <c r="A18" s="1" t="str">
        <f t="shared" si="0"/>
        <v>0</v>
      </c>
      <c r="B18" s="1" t="str">
        <f t="shared" si="1"/>
        <v>Unlabeled</v>
      </c>
      <c r="C18" s="1" t="str">
        <f t="shared" si="2"/>
        <v>FFP</v>
      </c>
      <c r="D18" s="1" t="str">
        <f t="shared" si="3"/>
        <v>FFP</v>
      </c>
      <c r="E18" s="14"/>
      <c r="F18" s="14"/>
      <c r="G18" s="14"/>
      <c r="H18" s="14"/>
      <c r="I18" s="26"/>
      <c r="J18" s="25"/>
      <c r="K18" s="25"/>
      <c r="L18" s="25"/>
      <c r="M18" s="25"/>
      <c r="O18" t="s">
        <v>411</v>
      </c>
      <c r="P18" t="s">
        <v>378</v>
      </c>
      <c r="Q18" t="s">
        <v>394</v>
      </c>
      <c r="R18" t="s">
        <v>394</v>
      </c>
      <c r="S18" s="3"/>
      <c r="T18" s="3"/>
      <c r="U18" s="3"/>
      <c r="V18" s="3"/>
      <c r="W18" s="3"/>
      <c r="X18" s="3"/>
      <c r="Y18" s="3"/>
      <c r="Z18" s="3"/>
      <c r="AA18" s="3"/>
      <c r="AB18" s="3"/>
      <c r="AC18" s="3" t="n">
        <v>152012.74859999999</v>
      </c>
      <c r="AD18" s="3" t="n">
        <v>2708618.2691000002</v>
      </c>
      <c r="AE18" s="3" t="n">
        <v>37279355.6404</v>
      </c>
      <c r="AF18" s="3" t="n">
        <v>6714939.7319</v>
      </c>
      <c r="AG18" s="3" t="n">
        <v>2964059.6022000001</v>
      </c>
      <c r="AH18" s="3" t="n">
        <v>2483962.7620000001</v>
      </c>
      <c r="AI18" s="3" t="n">
        <v>20853329.1778</v>
      </c>
      <c r="AJ18" s="3" t="n">
        <v>18042618.5187</v>
      </c>
      <c r="AK18" s="3" t="n">
        <v>748090.06180000002</v>
      </c>
      <c r="AL18" s="3" t="n">
        <v>673627.13410000002</v>
      </c>
      <c r="AM18" s="3" t="n">
        <v>-27554.070100000001</v>
      </c>
      <c r="AN18" s="3" t="n">
        <v>-105169.63129999999</v>
      </c>
      <c r="AO18" s="3" t="n">
        <v>-3648.7</v>
      </c>
      <c r="AP18" s="3" t="n">
        <v>-52150.8511</v>
      </c>
      <c r="AQ18" s="3"/>
      <c r="AR18" s="3"/>
      <c r="AS18" s="3" t="n">
        <v>3579792.2708000001</v>
      </c>
      <c r="AT18" s="3" t="n">
        <v>-245</v>
      </c>
      <c r="AU18" s="3"/>
      <c r="AV18" s="3" t="n">
        <v>465885</v>
      </c>
      <c r="AW18" s="3" t="n">
        <v>0</v>
      </c>
      <c r="AX18" s="3" t="n">
        <v>376316</v>
      </c>
      <c r="AY18" s="3"/>
      <c r="AZ18" s="3"/>
    </row>
    <row r="19">
      <c r="A19" s="1" t="str">
        <f t="shared" si="0"/>
        <v>0</v>
      </c>
      <c r="B19" s="1" t="str">
        <f t="shared" si="1"/>
        <v>Unlabeled</v>
      </c>
      <c r="C19" s="1" t="str">
        <f t="shared" si="2"/>
        <v>Less Common</v>
      </c>
      <c r="D19" s="1" t="str">
        <f t="shared" si="3"/>
        <v>Other FP</v>
      </c>
      <c r="E19" s="14"/>
      <c r="F19" s="14"/>
      <c r="G19" s="14"/>
      <c r="H19" s="14"/>
      <c r="I19" s="26"/>
      <c r="J19" s="25"/>
      <c r="K19" s="25"/>
      <c r="L19" s="25"/>
      <c r="M19" s="25"/>
      <c r="O19" t="s">
        <v>411</v>
      </c>
      <c r="P19" t="s">
        <v>378</v>
      </c>
      <c r="Q19" t="s">
        <v>395</v>
      </c>
      <c r="R19" t="s">
        <v>396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 t="n">
        <v>13342</v>
      </c>
      <c r="AE19" s="3"/>
      <c r="AF19" s="3"/>
      <c r="AG19" s="3" t="n">
        <v>2885.2</v>
      </c>
      <c r="AH19" s="3"/>
      <c r="AI19" s="3" t="n">
        <v>35030</v>
      </c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</row>
    <row r="20">
      <c r="A20" s="1" t="str">
        <f t="shared" si="0"/>
        <v>0</v>
      </c>
      <c r="B20" s="1" t="str">
        <f t="shared" si="1"/>
        <v>Unlabeled</v>
      </c>
      <c r="C20" s="1" t="str">
        <f t="shared" si="2"/>
        <v>Less Common</v>
      </c>
      <c r="D20" s="1" t="str">
        <f t="shared" si="3"/>
        <v>T&amp;M/LH/FPLOE</v>
      </c>
      <c r="E20" s="14"/>
      <c r="F20" s="14"/>
      <c r="G20" s="14"/>
      <c r="H20" s="14"/>
      <c r="I20" s="26"/>
      <c r="J20" s="25"/>
      <c r="K20" s="25"/>
      <c r="L20" s="25"/>
      <c r="M20" s="25"/>
      <c r="O20" t="s">
        <v>411</v>
      </c>
      <c r="P20" t="s">
        <v>378</v>
      </c>
      <c r="Q20" t="s">
        <v>395</v>
      </c>
      <c r="R20" t="s">
        <v>397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 t="n">
        <v>2378899.6963999998</v>
      </c>
      <c r="AD20" s="3" t="n">
        <v>1991250.8652999999</v>
      </c>
      <c r="AE20" s="3" t="n">
        <v>36653051.321599998</v>
      </c>
      <c r="AF20" s="3" t="n">
        <v>51402546.126599997</v>
      </c>
      <c r="AG20" s="3" t="n">
        <v>2676800.9803999998</v>
      </c>
      <c r="AH20" s="3" t="n">
        <v>863359</v>
      </c>
      <c r="AI20" s="3" t="n">
        <v>67611390</v>
      </c>
      <c r="AJ20" s="3" t="n">
        <v>-37033.468800000002</v>
      </c>
      <c r="AK20" s="3" t="n">
        <v>-192700.6617</v>
      </c>
      <c r="AL20" s="3" t="n">
        <v>0</v>
      </c>
      <c r="AM20" s="3" t="n">
        <v>-24487.710899999998</v>
      </c>
      <c r="AN20" s="3" t="n">
        <v>-3.86</v>
      </c>
      <c r="AO20" s="3" t="n">
        <v>-2829.1001000000001</v>
      </c>
      <c r="AP20" s="3" t="n">
        <v>-47572.269500000002</v>
      </c>
      <c r="AQ20" s="3"/>
      <c r="AR20" s="3"/>
      <c r="AS20" s="3" t="n">
        <v>-1.07</v>
      </c>
      <c r="AT20" s="3"/>
      <c r="AU20" s="3"/>
      <c r="AV20" s="3"/>
      <c r="AW20" s="3"/>
      <c r="AX20" s="3"/>
      <c r="AY20" s="3"/>
      <c r="AZ20" s="3"/>
    </row>
    <row r="21">
      <c r="A21" s="1" t="str">
        <f t="shared" si="0"/>
        <v>0</v>
      </c>
      <c r="B21" s="1" t="str">
        <f t="shared" si="1"/>
        <v>Unlabeled</v>
      </c>
      <c r="C21" s="1" t="str">
        <f t="shared" si="2"/>
        <v>Other CB</v>
      </c>
      <c r="D21" s="1" t="str">
        <f t="shared" si="3"/>
        <v>Other CB</v>
      </c>
      <c r="E21" s="14"/>
      <c r="F21" s="14"/>
      <c r="G21" s="14"/>
      <c r="H21" s="14"/>
      <c r="I21" s="26"/>
      <c r="J21" s="25"/>
      <c r="K21" s="25"/>
      <c r="L21" s="25"/>
      <c r="M21" s="25"/>
      <c r="O21" t="s">
        <v>411</v>
      </c>
      <c r="P21" t="s">
        <v>378</v>
      </c>
      <c r="Q21" t="s">
        <v>399</v>
      </c>
      <c r="R21" t="s">
        <v>399</v>
      </c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 t="n">
        <v>1506412</v>
      </c>
      <c r="AE21" s="3" t="n">
        <v>9236544</v>
      </c>
      <c r="AF21" s="3" t="n">
        <v>6656444</v>
      </c>
      <c r="AG21" s="3" t="n">
        <v>1436950</v>
      </c>
      <c r="AH21" s="3" t="n">
        <v>431106.33010000002</v>
      </c>
      <c r="AI21" s="3" t="n">
        <v>9419920.8798999991</v>
      </c>
      <c r="AJ21" s="3" t="n">
        <v>0</v>
      </c>
      <c r="AK21" s="3" t="n">
        <v>-151143.5508</v>
      </c>
      <c r="AL21" s="3" t="n">
        <v>14525.3794</v>
      </c>
      <c r="AM21" s="3"/>
      <c r="AN21" s="3"/>
      <c r="AO21" s="3"/>
      <c r="AP21" s="3"/>
      <c r="AQ21" s="3"/>
      <c r="AR21" s="3"/>
      <c r="AS21" s="3" t="n">
        <v>0</v>
      </c>
      <c r="AT21" s="3"/>
      <c r="AU21" s="3"/>
      <c r="AV21" s="3"/>
      <c r="AW21" s="3" t="n">
        <v>0</v>
      </c>
      <c r="AX21" s="3" t="n">
        <v>0</v>
      </c>
      <c r="AY21" s="3" t="n">
        <v>0</v>
      </c>
      <c r="AZ21" s="3"/>
    </row>
    <row r="22">
      <c r="A22" s="1" t="str">
        <f t="shared" si="0"/>
        <v>0</v>
      </c>
      <c r="B22" s="1" t="str">
        <f t="shared" si="1"/>
        <v>Unlabeled</v>
      </c>
      <c r="C22" s="1" t="str">
        <f t="shared" si="2"/>
        <v>UCA</v>
      </c>
      <c r="D22" s="1" t="str">
        <f t="shared" si="3"/>
        <v>UCA</v>
      </c>
      <c r="E22" s="14"/>
      <c r="F22" s="14"/>
      <c r="G22" s="14"/>
      <c r="H22" s="14"/>
      <c r="I22" s="26"/>
      <c r="J22" s="25"/>
      <c r="K22" s="25"/>
      <c r="L22" s="25"/>
      <c r="M22" s="25"/>
      <c r="O22" t="s">
        <v>411</v>
      </c>
      <c r="P22" t="s">
        <v>378</v>
      </c>
      <c r="Q22" t="s">
        <v>400</v>
      </c>
      <c r="R22" t="s">
        <v>400</v>
      </c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 t="n">
        <v>0</v>
      </c>
      <c r="AE22" s="3" t="n">
        <v>523464.71879999997</v>
      </c>
      <c r="AF22" s="3" t="n">
        <v>21271.0625</v>
      </c>
      <c r="AG22" s="3"/>
      <c r="AH22" s="3"/>
      <c r="AI22" s="3" t="n">
        <v>0</v>
      </c>
      <c r="AJ22" s="3"/>
      <c r="AK22" s="3" t="n">
        <v>0</v>
      </c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  <row r="23">
      <c r="A23" s="1" t="str">
        <f t="shared" si="0"/>
        <v>0</v>
      </c>
      <c r="B23" s="1" t="str">
        <f t="shared" si="1"/>
        <v>Unlabeled</v>
      </c>
      <c r="C23" s="1" t="str">
        <f t="shared" si="2"/>
        <v>Unclear</v>
      </c>
      <c r="D23" s="1" t="str">
        <f t="shared" si="3"/>
        <v>Combination/Other</v>
      </c>
      <c r="E23" s="14"/>
      <c r="F23" s="14"/>
      <c r="G23" s="14"/>
      <c r="H23" s="14"/>
      <c r="I23" s="26"/>
      <c r="J23" s="25"/>
      <c r="K23" s="25"/>
      <c r="L23" s="25"/>
      <c r="M23" s="25"/>
      <c r="O23" t="s">
        <v>411</v>
      </c>
      <c r="P23" t="s">
        <v>378</v>
      </c>
      <c r="Q23" t="s">
        <v>401</v>
      </c>
      <c r="R23" t="s">
        <v>402</v>
      </c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 t="n">
        <v>12475</v>
      </c>
      <c r="AE23" s="3" t="n">
        <v>461178</v>
      </c>
      <c r="AF23" s="3" t="n">
        <v>37618</v>
      </c>
      <c r="AG23" s="3"/>
      <c r="AH23" s="3" t="n">
        <v>5986</v>
      </c>
      <c r="AI23" s="3" t="n">
        <v>11200894</v>
      </c>
      <c r="AJ23" s="3" t="n">
        <v>42000</v>
      </c>
      <c r="AK23" s="3" t="n">
        <v>-28097.480100000001</v>
      </c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</row>
    <row r="24" ht="15.75" customHeight="1">
      <c r="A24" s="1" t="str">
        <f t="shared" si="0"/>
        <v>0</v>
      </c>
      <c r="B24" s="1" t="str">
        <f t="shared" si="1"/>
        <v>Unlabeled</v>
      </c>
      <c r="C24" s="1" t="str">
        <f t="shared" si="2"/>
        <v>Unclear</v>
      </c>
      <c r="D24" s="1" t="n">
        <f t="shared" si="3"/>
        <v>0</v>
      </c>
      <c r="E24" s="14"/>
      <c r="F24" s="14"/>
      <c r="G24" s="14"/>
      <c r="H24" s="14"/>
      <c r="I24" s="26"/>
      <c r="J24" s="25"/>
      <c r="K24" s="25"/>
      <c r="L24" s="25"/>
      <c r="M24" s="25"/>
      <c r="O24" t="s">
        <v>411</v>
      </c>
      <c r="P24" t="s">
        <v>378</v>
      </c>
      <c r="Q24" t="s">
        <v>401</v>
      </c>
      <c r="S24" s="3"/>
      <c r="T24" s="3"/>
      <c r="U24" s="3"/>
      <c r="V24" s="3"/>
      <c r="W24" s="3"/>
      <c r="X24" s="3"/>
      <c r="Y24" s="3"/>
      <c r="Z24" s="3"/>
      <c r="AA24" s="3"/>
      <c r="AB24" s="3"/>
      <c r="AC24" s="3" t="n">
        <v>5329006.2975000003</v>
      </c>
      <c r="AD24" s="3" t="n">
        <v>2171639.4081000001</v>
      </c>
      <c r="AE24" s="3" t="n">
        <v>-26023.804499999998</v>
      </c>
      <c r="AF24" s="3" t="n">
        <v>145653.9198</v>
      </c>
      <c r="AG24" s="3" t="n">
        <v>-2500</v>
      </c>
      <c r="AH24" s="3" t="n">
        <v>18222.030200000001</v>
      </c>
      <c r="AI24" s="3" t="n">
        <v>627730.75</v>
      </c>
      <c r="AJ24" s="3" t="n">
        <v>0</v>
      </c>
      <c r="AK24" s="3" t="n">
        <v>-8105.15</v>
      </c>
      <c r="AL24" s="3" t="n">
        <v>298015.61979999999</v>
      </c>
      <c r="AM24" s="3" t="n">
        <v>-1421.5</v>
      </c>
      <c r="AN24" s="3" t="n">
        <v>-179.34</v>
      </c>
      <c r="AO24" s="3"/>
      <c r="AP24" s="3"/>
      <c r="AQ24" s="3"/>
      <c r="AR24" s="3" t="n">
        <v>30000</v>
      </c>
      <c r="AS24" s="3" t="n">
        <v>1738.23</v>
      </c>
      <c r="AT24" s="3" t="n">
        <v>1345852</v>
      </c>
      <c r="AU24" s="3" t="n">
        <v>20204.710899999998</v>
      </c>
      <c r="AV24" s="3" t="n">
        <v>0</v>
      </c>
      <c r="AW24" s="3" t="n">
        <v>314555.625</v>
      </c>
      <c r="AX24" s="3" t="n">
        <v>10000</v>
      </c>
      <c r="AY24" s="3"/>
      <c r="AZ24" s="3" t="n">
        <v>10000</v>
      </c>
    </row>
    <row r="25">
      <c r="A25" s="135" t="str">
        <f t="shared" si="0"/>
        <v>1</v>
      </c>
      <c r="B25" s="135" t="str">
        <f t="shared" si="1"/>
        <v>Products</v>
      </c>
      <c r="C25" s="135" t="str">
        <f t="shared" si="2"/>
        <v>FFP</v>
      </c>
      <c r="D25" s="135" t="str">
        <f t="shared" si="3"/>
        <v>FFP</v>
      </c>
      <c r="E25" s="14"/>
      <c r="F25" s="14"/>
      <c r="G25" s="14"/>
      <c r="H25" s="14"/>
      <c r="I25" s="26"/>
      <c r="J25" s="25"/>
      <c r="K25" s="25"/>
      <c r="L25" s="25"/>
      <c r="M25" s="25"/>
      <c r="O25" t="s">
        <v>371</v>
      </c>
      <c r="P25" t="s">
        <v>412</v>
      </c>
      <c r="Q25" t="s">
        <v>394</v>
      </c>
      <c r="R25" t="s">
        <v>394</v>
      </c>
      <c r="S25" s="3"/>
      <c r="T25" s="3"/>
      <c r="U25" s="3"/>
      <c r="V25" s="3"/>
      <c r="W25" s="3"/>
      <c r="X25" s="3"/>
      <c r="Y25" s="3"/>
      <c r="Z25" s="3"/>
      <c r="AA25" s="3"/>
      <c r="AB25" s="3"/>
      <c r="AC25" s="3" t="n">
        <v>24150836</v>
      </c>
      <c r="AD25" s="3" t="n">
        <v>1377260379</v>
      </c>
      <c r="AE25" s="3" t="n">
        <v>1430938287</v>
      </c>
      <c r="AF25" s="3" t="n">
        <v>1168676887</v>
      </c>
      <c r="AG25" s="3" t="n">
        <v>1428836963.1529</v>
      </c>
      <c r="AH25" s="3" t="n">
        <v>1046530308.98</v>
      </c>
      <c r="AI25" s="3" t="n">
        <v>1598156024.3634</v>
      </c>
      <c r="AJ25" s="3" t="n">
        <v>2798015381.5292001</v>
      </c>
      <c r="AK25" s="3" t="n">
        <v>2234899355.1708002</v>
      </c>
      <c r="AL25" s="3" t="n">
        <v>4066873989.2122002</v>
      </c>
      <c r="AM25" s="3" t="n">
        <v>1664364130.286</v>
      </c>
      <c r="AN25" s="3" t="n">
        <v>9656390956.0132999</v>
      </c>
      <c r="AO25" s="3" t="n">
        <v>10126191279.3097</v>
      </c>
      <c r="AP25" s="3" t="n">
        <v>10987015411.298201</v>
      </c>
      <c r="AQ25" s="3" t="n">
        <v>6939037497.0340004</v>
      </c>
      <c r="AR25" s="3" t="n">
        <v>9312801172.4039993</v>
      </c>
      <c r="AS25" s="3" t="n">
        <v>12678010834.454599</v>
      </c>
      <c r="AT25" s="3" t="n">
        <v>12008041037.566601</v>
      </c>
      <c r="AU25" s="3" t="n">
        <v>9815417534.2731991</v>
      </c>
      <c r="AV25" s="3" t="n">
        <v>15933045150.513399</v>
      </c>
      <c r="AW25" s="3" t="n">
        <v>22232700036.276699</v>
      </c>
      <c r="AX25" s="3" t="n">
        <v>12059736784.253401</v>
      </c>
      <c r="AY25" s="3" t="n">
        <v>8414666718.4875002</v>
      </c>
      <c r="AZ25" s="3" t="n">
        <v>10229646662.0966</v>
      </c>
    </row>
    <row r="26">
      <c r="A26" s="1" t="str">
        <f t="shared" si="0"/>
        <v>1</v>
      </c>
      <c r="B26" s="1" t="str">
        <f t="shared" si="1"/>
        <v>Products</v>
      </c>
      <c r="C26" s="1" t="str">
        <f t="shared" si="2"/>
        <v>Less Common</v>
      </c>
      <c r="D26" s="1" t="str">
        <f t="shared" si="3"/>
        <v>Other FP</v>
      </c>
      <c r="E26" s="14"/>
      <c r="F26" s="14"/>
      <c r="G26" s="14"/>
      <c r="H26" s="14"/>
      <c r="I26" s="26"/>
      <c r="J26" s="25"/>
      <c r="K26" s="25"/>
      <c r="L26" s="25"/>
      <c r="M26" s="25"/>
      <c r="O26" t="s">
        <v>371</v>
      </c>
      <c r="P26" t="s">
        <v>412</v>
      </c>
      <c r="Q26" t="s">
        <v>395</v>
      </c>
      <c r="R26" t="s">
        <v>396</v>
      </c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 t="n">
        <v>2440843</v>
      </c>
      <c r="AE26" s="3" t="n">
        <v>24604578</v>
      </c>
      <c r="AF26" s="3" t="n">
        <v>26133875</v>
      </c>
      <c r="AG26" s="3" t="n">
        <v>26285912</v>
      </c>
      <c r="AH26" s="3" t="n">
        <v>22693750</v>
      </c>
      <c r="AI26" s="3" t="n">
        <v>26024177</v>
      </c>
      <c r="AJ26" s="3" t="n">
        <v>3967260.0079000001</v>
      </c>
      <c r="AK26" s="3" t="n">
        <v>8966674.4844000004</v>
      </c>
      <c r="AL26" s="3" t="n">
        <v>54598319.377700001</v>
      </c>
      <c r="AM26" s="3" t="n">
        <v>984565.25829999999</v>
      </c>
      <c r="AN26" s="3" t="n">
        <v>518887937.70969999</v>
      </c>
      <c r="AO26" s="3" t="n">
        <v>494351043.51700002</v>
      </c>
      <c r="AP26" s="3" t="n">
        <v>429048315.51990002</v>
      </c>
      <c r="AQ26" s="3" t="n">
        <v>403755320.0399</v>
      </c>
      <c r="AR26" s="3" t="n">
        <v>221121469.36059999</v>
      </c>
      <c r="AS26" s="3" t="n">
        <v>203407593.85519999</v>
      </c>
      <c r="AT26" s="3" t="n">
        <v>268922097.07590002</v>
      </c>
      <c r="AU26" s="3" t="n">
        <v>340481590.44840002</v>
      </c>
      <c r="AV26" s="3" t="n">
        <v>42086040.413000003</v>
      </c>
      <c r="AW26" s="3" t="n">
        <v>36698116.843900003</v>
      </c>
      <c r="AX26" s="3" t="n">
        <v>68846980.252200007</v>
      </c>
      <c r="AY26" s="3" t="n">
        <v>760288802.70039999</v>
      </c>
      <c r="AZ26" s="3" t="n">
        <v>43203435.089900002</v>
      </c>
    </row>
    <row r="27">
      <c r="A27" s="1" t="str">
        <f t="shared" si="0"/>
        <v>1</v>
      </c>
      <c r="B27" s="1" t="str">
        <f t="shared" si="1"/>
        <v>Products</v>
      </c>
      <c r="C27" s="1" t="str">
        <f t="shared" si="2"/>
        <v>Less Common</v>
      </c>
      <c r="D27" s="1" t="str">
        <f t="shared" si="3"/>
        <v>T&amp;M/LH/FPLOE</v>
      </c>
      <c r="E27" s="14"/>
      <c r="F27" s="14"/>
      <c r="G27" s="14"/>
      <c r="H27" s="14"/>
      <c r="I27" s="26"/>
      <c r="J27" s="25"/>
      <c r="K27" s="25"/>
      <c r="L27" s="25"/>
      <c r="M27" s="25"/>
      <c r="O27" t="s">
        <v>371</v>
      </c>
      <c r="P27" t="s">
        <v>412</v>
      </c>
      <c r="Q27" t="s">
        <v>395</v>
      </c>
      <c r="R27" t="s">
        <v>397</v>
      </c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 t="n">
        <v>8747238</v>
      </c>
      <c r="AE27" s="3" t="n">
        <v>645005</v>
      </c>
      <c r="AF27" s="3" t="n">
        <v>11968116</v>
      </c>
      <c r="AG27" s="3" t="n">
        <v>6376930</v>
      </c>
      <c r="AH27" s="3" t="n">
        <v>12896973</v>
      </c>
      <c r="AI27" s="3" t="n">
        <v>11348739</v>
      </c>
      <c r="AJ27" s="3" t="n">
        <v>3303558.9992</v>
      </c>
      <c r="AK27" s="3" t="n">
        <v>9694499.3566999994</v>
      </c>
      <c r="AL27" s="3" t="n">
        <v>3845494.9766000002</v>
      </c>
      <c r="AM27" s="3" t="n">
        <v>2562887</v>
      </c>
      <c r="AN27" s="3" t="n">
        <v>15186970.786900001</v>
      </c>
      <c r="AO27" s="3" t="n">
        <v>16237036.4925</v>
      </c>
      <c r="AP27" s="3" t="n">
        <v>26316604.809999999</v>
      </c>
      <c r="AQ27" s="3" t="n">
        <v>15652833.3994</v>
      </c>
      <c r="AR27" s="3" t="n">
        <v>12410947.2322</v>
      </c>
      <c r="AS27" s="3" t="n">
        <v>-405061.23790000001</v>
      </c>
      <c r="AT27" s="3" t="n">
        <v>-112640.6934</v>
      </c>
      <c r="AU27" s="3" t="n">
        <v>-3745296.2401999999</v>
      </c>
      <c r="AV27" s="3" t="n">
        <v>-1680888.2290000001</v>
      </c>
      <c r="AW27" s="3" t="n">
        <v>-298753.63099999999</v>
      </c>
      <c r="AX27" s="3" t="n">
        <v>4323174.0508000003</v>
      </c>
      <c r="AY27" s="3" t="n">
        <v>3123781.29</v>
      </c>
      <c r="AZ27" s="3" t="n">
        <v>77040</v>
      </c>
    </row>
    <row r="28">
      <c r="A28" s="1" t="str">
        <f t="shared" si="0"/>
        <v>1</v>
      </c>
      <c r="B28" s="1" t="str">
        <f t="shared" si="1"/>
        <v>Products</v>
      </c>
      <c r="C28" s="1" t="str">
        <f t="shared" si="2"/>
        <v>Incentive</v>
      </c>
      <c r="D28" s="1" t="str">
        <f t="shared" si="3"/>
        <v>Incentive</v>
      </c>
      <c r="E28" s="14"/>
      <c r="F28" s="14"/>
      <c r="G28" s="14"/>
      <c r="H28" s="14"/>
      <c r="I28" s="26"/>
      <c r="J28" s="25"/>
      <c r="K28" s="25"/>
      <c r="L28" s="25"/>
      <c r="M28" s="25"/>
      <c r="O28" t="s">
        <v>371</v>
      </c>
      <c r="P28" t="s">
        <v>412</v>
      </c>
      <c r="Q28" t="s">
        <v>398</v>
      </c>
      <c r="R28" t="s">
        <v>398</v>
      </c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 t="n">
        <v>32051720</v>
      </c>
      <c r="AE28" s="3" t="n">
        <v>21623555</v>
      </c>
      <c r="AF28" s="3" t="n">
        <v>10360088</v>
      </c>
      <c r="AG28" s="3"/>
      <c r="AH28" s="3" t="n">
        <v>672587</v>
      </c>
      <c r="AI28" s="3" t="n">
        <v>7655429</v>
      </c>
      <c r="AJ28" s="3" t="n">
        <v>4065188</v>
      </c>
      <c r="AK28" s="3" t="n">
        <v>11208734</v>
      </c>
      <c r="AL28" s="3" t="n">
        <v>21337931.4219</v>
      </c>
      <c r="AM28" s="3" t="n">
        <v>16926781.703200001</v>
      </c>
      <c r="AN28" s="3" t="n">
        <v>66555296.617299996</v>
      </c>
      <c r="AO28" s="3" t="n">
        <v>49051949.781199999</v>
      </c>
      <c r="AP28" s="3" t="n">
        <v>209546431.57260001</v>
      </c>
      <c r="AQ28" s="3" t="n">
        <v>596650777</v>
      </c>
      <c r="AR28" s="3" t="n">
        <v>4114525211.8323002</v>
      </c>
      <c r="AS28" s="3" t="n">
        <v>6625015261.2774</v>
      </c>
      <c r="AT28" s="3" t="n">
        <v>1901731342.3961999</v>
      </c>
      <c r="AU28" s="3" t="n">
        <v>6320171298.9309998</v>
      </c>
      <c r="AV28" s="3" t="n">
        <v>9711790440.4185009</v>
      </c>
      <c r="AW28" s="3" t="n">
        <v>8565517083.0887003</v>
      </c>
      <c r="AX28" s="3" t="n">
        <v>-456966018.99540001</v>
      </c>
      <c r="AY28" s="3" t="n">
        <v>5543393109.0482998</v>
      </c>
      <c r="AZ28" s="3" t="n">
        <v>20672265422.141701</v>
      </c>
    </row>
    <row r="29">
      <c r="A29" s="1" t="str">
        <f t="shared" si="0"/>
        <v>1</v>
      </c>
      <c r="B29" s="1" t="str">
        <f t="shared" si="1"/>
        <v>Products</v>
      </c>
      <c r="C29" s="1" t="str">
        <f t="shared" si="2"/>
        <v>Other CB</v>
      </c>
      <c r="D29" s="1" t="str">
        <f t="shared" si="3"/>
        <v>Other CB</v>
      </c>
      <c r="E29" s="14"/>
      <c r="F29" s="14"/>
      <c r="G29" s="14"/>
      <c r="H29" s="14"/>
      <c r="I29" s="26"/>
      <c r="J29" s="25"/>
      <c r="K29" s="25"/>
      <c r="L29" s="25"/>
      <c r="M29" s="25"/>
      <c r="O29" t="s">
        <v>371</v>
      </c>
      <c r="P29" t="s">
        <v>412</v>
      </c>
      <c r="Q29" t="s">
        <v>399</v>
      </c>
      <c r="R29" t="s">
        <v>399</v>
      </c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 t="n">
        <v>20385760</v>
      </c>
      <c r="AE29" s="3" t="n">
        <v>41918660.273400001</v>
      </c>
      <c r="AF29" s="3" t="n">
        <v>70984906</v>
      </c>
      <c r="AG29" s="3" t="n">
        <v>31569966</v>
      </c>
      <c r="AH29" s="3" t="n">
        <v>256562466</v>
      </c>
      <c r="AI29" s="3" t="n">
        <v>287435815.34380001</v>
      </c>
      <c r="AJ29" s="3" t="n">
        <v>240160995.5756</v>
      </c>
      <c r="AK29" s="3" t="n">
        <v>91542316.727300003</v>
      </c>
      <c r="AL29" s="3" t="n">
        <v>201127834.25260001</v>
      </c>
      <c r="AM29" s="3" t="n">
        <v>123180086</v>
      </c>
      <c r="AN29" s="3" t="n">
        <v>524969680.95899999</v>
      </c>
      <c r="AO29" s="3" t="n">
        <v>410385436.8775</v>
      </c>
      <c r="AP29" s="3" t="n">
        <v>654300046.92770004</v>
      </c>
      <c r="AQ29" s="3" t="n">
        <v>569480643.0697</v>
      </c>
      <c r="AR29" s="3" t="n">
        <v>952191990.02909994</v>
      </c>
      <c r="AS29" s="3" t="n">
        <v>1484180702.7037001</v>
      </c>
      <c r="AT29" s="3" t="n">
        <v>1463603915.1633</v>
      </c>
      <c r="AU29" s="3" t="n">
        <v>909063057.61259997</v>
      </c>
      <c r="AV29" s="3" t="n">
        <v>1135223520.0762</v>
      </c>
      <c r="AW29" s="3" t="n">
        <v>931581477.72909999</v>
      </c>
      <c r="AX29" s="3" t="n">
        <v>829859708.579</v>
      </c>
      <c r="AY29" s="3" t="n">
        <v>802198167.48469996</v>
      </c>
      <c r="AZ29" s="3" t="n">
        <v>481703437.79140002</v>
      </c>
    </row>
    <row r="30">
      <c r="A30" s="1" t="str">
        <f t="shared" si="0"/>
        <v>1</v>
      </c>
      <c r="B30" s="1" t="str">
        <f t="shared" si="1"/>
        <v>Products</v>
      </c>
      <c r="C30" s="1" t="str">
        <f t="shared" si="2"/>
        <v>UCA</v>
      </c>
      <c r="D30" s="1" t="str">
        <f t="shared" si="3"/>
        <v>UCA</v>
      </c>
      <c r="E30" s="14"/>
      <c r="F30" s="14"/>
      <c r="G30" s="14"/>
      <c r="H30" s="14"/>
      <c r="I30" s="26"/>
      <c r="J30" s="25"/>
      <c r="K30" s="25"/>
      <c r="L30" s="25"/>
      <c r="M30" s="25"/>
      <c r="O30" t="s">
        <v>371</v>
      </c>
      <c r="P30" t="s">
        <v>412</v>
      </c>
      <c r="Q30" t="s">
        <v>400</v>
      </c>
      <c r="R30" t="s">
        <v>400</v>
      </c>
      <c r="S30" s="3"/>
      <c r="T30" s="3"/>
      <c r="U30" s="3"/>
      <c r="V30" s="3"/>
      <c r="W30" s="3"/>
      <c r="X30" s="3"/>
      <c r="Y30" s="3"/>
      <c r="Z30" s="3"/>
      <c r="AA30" s="3"/>
      <c r="AB30" s="3"/>
      <c r="AC30" s="3" t="n">
        <v>25159328</v>
      </c>
      <c r="AD30" s="3" t="n">
        <v>112384147</v>
      </c>
      <c r="AE30" s="3" t="n">
        <v>139667843</v>
      </c>
      <c r="AF30" s="3" t="n">
        <v>162566494</v>
      </c>
      <c r="AG30" s="3" t="n">
        <v>41529935</v>
      </c>
      <c r="AH30" s="3" t="n">
        <v>119000926</v>
      </c>
      <c r="AI30" s="3" t="n">
        <v>494761907</v>
      </c>
      <c r="AJ30" s="3" t="n">
        <v>462281069.1875</v>
      </c>
      <c r="AK30" s="3" t="n">
        <v>564156257.5</v>
      </c>
      <c r="AL30" s="3" t="n">
        <v>391124854.5571</v>
      </c>
      <c r="AM30" s="3" t="n">
        <v>1542075139.0713</v>
      </c>
      <c r="AN30" s="3" t="n">
        <v>2514257648.3741999</v>
      </c>
      <c r="AO30" s="3" t="n">
        <v>6744270064.5949001</v>
      </c>
      <c r="AP30" s="3" t="n">
        <v>3414413614.1216002</v>
      </c>
      <c r="AQ30" s="3" t="n">
        <v>2418906888.7723999</v>
      </c>
      <c r="AR30" s="3" t="n">
        <v>2933651251.6230001</v>
      </c>
      <c r="AS30" s="3" t="n">
        <v>5651840942.9459</v>
      </c>
      <c r="AT30" s="3" t="n">
        <v>8908445322.3167992</v>
      </c>
      <c r="AU30" s="3" t="n">
        <v>9594330877.6858997</v>
      </c>
      <c r="AV30" s="3" t="n">
        <v>3748546513.4892001</v>
      </c>
      <c r="AW30" s="3" t="n">
        <v>9973560814.7521</v>
      </c>
      <c r="AX30" s="3" t="n">
        <v>5029099946.6496</v>
      </c>
      <c r="AY30" s="3" t="n">
        <v>14288026586.858101</v>
      </c>
      <c r="AZ30" s="3" t="n">
        <v>5324005751.0970001</v>
      </c>
    </row>
    <row r="31">
      <c r="A31" s="1" t="str">
        <f t="shared" si="0"/>
        <v>1</v>
      </c>
      <c r="B31" s="1" t="str">
        <f t="shared" si="1"/>
        <v>Products</v>
      </c>
      <c r="C31" s="1" t="str">
        <f t="shared" si="2"/>
        <v>Unclear</v>
      </c>
      <c r="D31" s="1" t="str">
        <f t="shared" si="3"/>
        <v>Combination/Other</v>
      </c>
      <c r="E31" s="14"/>
      <c r="F31" s="14"/>
      <c r="G31" s="14"/>
      <c r="H31" s="14"/>
      <c r="I31" s="26"/>
      <c r="J31" s="25"/>
      <c r="K31" s="25"/>
      <c r="L31" s="25"/>
      <c r="M31" s="25"/>
      <c r="O31" t="s">
        <v>371</v>
      </c>
      <c r="P31" t="s">
        <v>412</v>
      </c>
      <c r="Q31" t="s">
        <v>401</v>
      </c>
      <c r="R31" t="s">
        <v>402</v>
      </c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 t="n">
        <v>340432175.89999998</v>
      </c>
      <c r="AK31" s="3" t="n">
        <v>19112611</v>
      </c>
      <c r="AL31" s="3" t="n">
        <v>57209999.656300001</v>
      </c>
      <c r="AM31" s="3"/>
      <c r="AN31" s="3" t="n">
        <v>285402</v>
      </c>
      <c r="AO31" s="3" t="n">
        <v>-5023.5298000000003</v>
      </c>
      <c r="AP31" s="3" t="n">
        <v>200733.37</v>
      </c>
      <c r="AQ31" s="3" t="n">
        <v>0</v>
      </c>
      <c r="AR31" s="3"/>
      <c r="AS31" s="3"/>
      <c r="AT31" s="3" t="n">
        <v>0</v>
      </c>
      <c r="AU31" s="3"/>
      <c r="AV31" s="3"/>
      <c r="AW31" s="3"/>
      <c r="AX31" s="3"/>
      <c r="AY31" s="3"/>
      <c r="AZ31" s="3"/>
    </row>
    <row r="32">
      <c r="A32" s="82" t="str">
        <f t="shared" si="0"/>
        <v>1</v>
      </c>
      <c r="B32" s="82" t="str">
        <f t="shared" si="1"/>
        <v>Products</v>
      </c>
      <c r="C32" s="82" t="str">
        <f t="shared" si="2"/>
        <v>Unclear</v>
      </c>
      <c r="D32" s="82" t="n">
        <f t="shared" si="3"/>
        <v>0</v>
      </c>
      <c r="E32" s="14"/>
      <c r="F32" s="14"/>
      <c r="G32" s="14"/>
      <c r="H32" s="14"/>
      <c r="I32" s="26"/>
      <c r="J32" s="25"/>
      <c r="K32" s="25"/>
      <c r="L32" s="25"/>
      <c r="M32" s="25"/>
      <c r="O32" t="s">
        <v>371</v>
      </c>
      <c r="P32" t="s">
        <v>412</v>
      </c>
      <c r="Q32" t="s">
        <v>401</v>
      </c>
      <c r="S32" s="3"/>
      <c r="T32" s="3"/>
      <c r="U32" s="3"/>
      <c r="V32" s="3"/>
      <c r="W32" s="3"/>
      <c r="X32" s="3"/>
      <c r="Y32" s="3"/>
      <c r="Z32" s="3"/>
      <c r="AA32" s="3"/>
      <c r="AB32" s="3"/>
      <c r="AC32" s="3" t="n">
        <v>129644120</v>
      </c>
      <c r="AD32" s="3" t="n">
        <v>6424404</v>
      </c>
      <c r="AE32" s="3" t="n">
        <v>11210007</v>
      </c>
      <c r="AF32" s="3" t="n">
        <v>13375694</v>
      </c>
      <c r="AG32" s="3" t="n">
        <v>20484200</v>
      </c>
      <c r="AH32" s="3" t="n">
        <v>71009366</v>
      </c>
      <c r="AI32" s="3" t="n">
        <v>302236636.5</v>
      </c>
      <c r="AJ32" s="3" t="n">
        <v>-24560</v>
      </c>
      <c r="AK32" s="3" t="n">
        <v>648.46089999999799</v>
      </c>
      <c r="AL32" s="3" t="n">
        <v>1627102.2422</v>
      </c>
      <c r="AM32" s="3" t="n">
        <v>0</v>
      </c>
      <c r="AN32" s="3" t="n">
        <v>152596707</v>
      </c>
      <c r="AO32" s="3" t="n">
        <v>2032982538.4302001</v>
      </c>
      <c r="AP32" s="3" t="n">
        <v>146462449.21489999</v>
      </c>
      <c r="AQ32" s="3" t="n">
        <v>140080588.3096</v>
      </c>
      <c r="AR32" s="3" t="n">
        <v>197933652.64989999</v>
      </c>
      <c r="AS32" s="3" t="n">
        <v>424480892.32319999</v>
      </c>
      <c r="AT32" s="3" t="n">
        <v>-293039107.625</v>
      </c>
      <c r="AU32" s="3" t="n">
        <v>0</v>
      </c>
      <c r="AV32" s="3" t="n">
        <v>0</v>
      </c>
      <c r="AW32" s="3" t="n">
        <v>0</v>
      </c>
      <c r="AX32" s="3" t="n">
        <v>0</v>
      </c>
      <c r="AY32" s="3" t="n">
        <v>0</v>
      </c>
      <c r="AZ32" s="3" t="n">
        <v>0</v>
      </c>
    </row>
    <row r="33">
      <c r="A33" s="1" t="str">
        <f t="shared" ref="A33:A65" si="4">O33</f>
        <v>1</v>
      </c>
      <c r="B33" s="1" t="str">
        <f t="shared" ref="B33:B65" si="5">P33</f>
        <v>Services &amp; R&amp;D</v>
      </c>
      <c r="C33" s="1" t="str">
        <f t="shared" ref="C33:C65" si="6">Q33</f>
        <v>FFP</v>
      </c>
      <c r="D33" s="1" t="str">
        <f t="shared" ref="D33:D65" si="7">R33</f>
        <v>FFP</v>
      </c>
      <c r="E33" s="14"/>
      <c r="F33" s="14"/>
      <c r="G33" s="14"/>
      <c r="H33" s="14"/>
      <c r="I33" s="26"/>
      <c r="J33" s="25"/>
      <c r="K33" s="25"/>
      <c r="L33" s="25"/>
      <c r="M33" s="25"/>
      <c r="O33" t="s">
        <v>371</v>
      </c>
      <c r="P33" t="s">
        <v>413</v>
      </c>
      <c r="Q33" t="s">
        <v>394</v>
      </c>
      <c r="R33" t="s">
        <v>394</v>
      </c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 t="n">
        <v>246239175.78909999</v>
      </c>
      <c r="AE33" s="3" t="n">
        <v>196347148.625</v>
      </c>
      <c r="AF33" s="3" t="n">
        <v>223352197</v>
      </c>
      <c r="AG33" s="3" t="n">
        <v>289179075.375</v>
      </c>
      <c r="AH33" s="3" t="n">
        <v>425849226.7992</v>
      </c>
      <c r="AI33" s="3" t="n">
        <v>432880159.65039998</v>
      </c>
      <c r="AJ33" s="3" t="n">
        <v>263655040.618</v>
      </c>
      <c r="AK33" s="3" t="n">
        <v>213641170.914</v>
      </c>
      <c r="AL33" s="3" t="n">
        <v>227858177.8195</v>
      </c>
      <c r="AM33" s="3" t="n">
        <v>480437647.29710001</v>
      </c>
      <c r="AN33" s="3" t="n">
        <v>1068688073.9361</v>
      </c>
      <c r="AO33" s="3" t="n">
        <v>3776861823.2391</v>
      </c>
      <c r="AP33" s="3" t="n">
        <v>2150240381.9559002</v>
      </c>
      <c r="AQ33" s="3" t="n">
        <v>2699007681.2399998</v>
      </c>
      <c r="AR33" s="3" t="n">
        <v>3588767464.1557999</v>
      </c>
      <c r="AS33" s="3" t="n">
        <v>3712735153.8989</v>
      </c>
      <c r="AT33" s="3" t="n">
        <v>2898131976.0479002</v>
      </c>
      <c r="AU33" s="3" t="n">
        <v>3647137465.7185001</v>
      </c>
      <c r="AV33" s="3" t="n">
        <v>2907153465.6550999</v>
      </c>
      <c r="AW33" s="3" t="n">
        <v>2736815772.3624001</v>
      </c>
      <c r="AX33" s="3" t="n">
        <v>2738585042.9916</v>
      </c>
      <c r="AY33" s="3" t="n">
        <v>3418607074.0514998</v>
      </c>
      <c r="AZ33" s="3" t="n">
        <v>2450830635.9337001</v>
      </c>
    </row>
    <row r="34">
      <c r="A34" s="1" t="str">
        <f t="shared" si="4"/>
        <v>1</v>
      </c>
      <c r="B34" s="1" t="str">
        <f t="shared" si="5"/>
        <v>Services &amp; R&amp;D</v>
      </c>
      <c r="C34" s="1" t="str">
        <f t="shared" si="6"/>
        <v>Less Common</v>
      </c>
      <c r="D34" s="1" t="str">
        <f t="shared" si="7"/>
        <v>Other FP</v>
      </c>
      <c r="E34" s="14"/>
      <c r="F34" s="14"/>
      <c r="G34" s="14"/>
      <c r="H34" s="14"/>
      <c r="I34" s="26"/>
      <c r="J34" s="25"/>
      <c r="K34" s="25"/>
      <c r="L34" s="25"/>
      <c r="M34" s="25"/>
      <c r="O34" t="s">
        <v>371</v>
      </c>
      <c r="P34" t="s">
        <v>413</v>
      </c>
      <c r="Q34" t="s">
        <v>395</v>
      </c>
      <c r="R34" t="s">
        <v>396</v>
      </c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 t="n">
        <v>1265337</v>
      </c>
      <c r="AE34" s="3" t="n">
        <v>2214474</v>
      </c>
      <c r="AF34" s="3" t="n">
        <v>1609039</v>
      </c>
      <c r="AG34" s="3" t="n">
        <v>256189</v>
      </c>
      <c r="AH34" s="3" t="n">
        <v>1564190</v>
      </c>
      <c r="AI34" s="3" t="n">
        <v>0</v>
      </c>
      <c r="AJ34" s="3" t="n">
        <v>364855.72850000003</v>
      </c>
      <c r="AK34" s="3" t="n">
        <v>0</v>
      </c>
      <c r="AL34" s="3" t="n">
        <v>0</v>
      </c>
      <c r="AM34" s="3" t="n">
        <v>-98076.226599999995</v>
      </c>
      <c r="AN34" s="3" t="n">
        <v>24826904.475099999</v>
      </c>
      <c r="AO34" s="3" t="n">
        <v>6274326.3360000001</v>
      </c>
      <c r="AP34" s="3" t="n">
        <v>1302407.6599999999</v>
      </c>
      <c r="AQ34" s="3" t="n">
        <v>3616549.74</v>
      </c>
      <c r="AR34" s="3" t="n">
        <v>5433430.2999999998</v>
      </c>
      <c r="AS34" s="3" t="n">
        <v>17454493.406300001</v>
      </c>
      <c r="AT34" s="3" t="n">
        <v>111731907</v>
      </c>
      <c r="AU34" s="3" t="n">
        <v>11736433</v>
      </c>
      <c r="AV34" s="3" t="n">
        <v>13156486.0001</v>
      </c>
      <c r="AW34" s="3" t="n">
        <v>20275027.640700001</v>
      </c>
      <c r="AX34" s="3" t="n">
        <v>25952</v>
      </c>
      <c r="AY34" s="3" t="n">
        <v>-16365081.01</v>
      </c>
      <c r="AZ34" s="3" t="n">
        <v>0</v>
      </c>
    </row>
    <row r="35">
      <c r="A35" s="1" t="str">
        <f t="shared" si="4"/>
        <v>1</v>
      </c>
      <c r="B35" s="1" t="str">
        <f t="shared" si="5"/>
        <v>Services &amp; R&amp;D</v>
      </c>
      <c r="C35" s="1" t="str">
        <f t="shared" si="6"/>
        <v>Less Common</v>
      </c>
      <c r="D35" s="1" t="str">
        <f t="shared" si="7"/>
        <v>T&amp;M/LH/FPLOE</v>
      </c>
      <c r="E35" s="14"/>
      <c r="F35" s="14"/>
      <c r="G35" s="14"/>
      <c r="H35" s="14"/>
      <c r="I35" s="26"/>
      <c r="J35" s="25"/>
      <c r="K35" s="25"/>
      <c r="L35" s="25"/>
      <c r="M35" s="25"/>
      <c r="O35" t="s">
        <v>371</v>
      </c>
      <c r="P35" t="s">
        <v>413</v>
      </c>
      <c r="Q35" t="s">
        <v>395</v>
      </c>
      <c r="R35" t="s">
        <v>397</v>
      </c>
      <c r="S35" s="3"/>
      <c r="T35" s="3"/>
      <c r="U35" s="3"/>
      <c r="V35" s="3"/>
      <c r="W35" s="3"/>
      <c r="X35" s="3"/>
      <c r="Y35" s="3"/>
      <c r="Z35" s="3"/>
      <c r="AA35" s="3"/>
      <c r="AB35" s="3"/>
      <c r="AC35" s="3" t="n">
        <v>975491</v>
      </c>
      <c r="AD35" s="3" t="n">
        <v>20926248</v>
      </c>
      <c r="AE35" s="3" t="n">
        <v>50187188</v>
      </c>
      <c r="AF35" s="3" t="n">
        <v>66714367</v>
      </c>
      <c r="AG35" s="3" t="n">
        <v>47288727</v>
      </c>
      <c r="AH35" s="3" t="n">
        <v>52313118.316500001</v>
      </c>
      <c r="AI35" s="3" t="n">
        <v>64637066.871100001</v>
      </c>
      <c r="AJ35" s="3" t="n">
        <v>180680598.88460001</v>
      </c>
      <c r="AK35" s="3" t="n">
        <v>60448247.552199997</v>
      </c>
      <c r="AL35" s="3" t="n">
        <v>92030859.373699993</v>
      </c>
      <c r="AM35" s="3" t="n">
        <v>64782516.326899998</v>
      </c>
      <c r="AN35" s="3" t="n">
        <v>224022878.36309999</v>
      </c>
      <c r="AO35" s="3" t="n">
        <v>193991337.0835</v>
      </c>
      <c r="AP35" s="3" t="n">
        <v>141740924.23730001</v>
      </c>
      <c r="AQ35" s="3" t="n">
        <v>78302515.514899999</v>
      </c>
      <c r="AR35" s="3" t="n">
        <v>181935868.04480001</v>
      </c>
      <c r="AS35" s="3" t="n">
        <v>127605241.215</v>
      </c>
      <c r="AT35" s="3" t="n">
        <v>140995270.74579999</v>
      </c>
      <c r="AU35" s="3" t="n">
        <v>160896257.3572</v>
      </c>
      <c r="AV35" s="3" t="n">
        <v>226588732.98449999</v>
      </c>
      <c r="AW35" s="3" t="n">
        <v>236152374.4057</v>
      </c>
      <c r="AX35" s="3" t="n">
        <v>231650570.11680001</v>
      </c>
      <c r="AY35" s="3" t="n">
        <v>209223865.01730001</v>
      </c>
      <c r="AZ35" s="3" t="n">
        <v>169068834.2719</v>
      </c>
    </row>
    <row r="36">
      <c r="A36" s="1" t="str">
        <f t="shared" si="4"/>
        <v>1</v>
      </c>
      <c r="B36" s="1" t="str">
        <f t="shared" si="5"/>
        <v>Services &amp; R&amp;D</v>
      </c>
      <c r="C36" s="1" t="str">
        <f t="shared" si="6"/>
        <v>Incentive</v>
      </c>
      <c r="D36" s="1" t="str">
        <f t="shared" si="7"/>
        <v>Incentive</v>
      </c>
      <c r="E36" s="14"/>
      <c r="F36" s="14"/>
      <c r="G36" s="14"/>
      <c r="H36" s="14"/>
      <c r="I36" s="26"/>
      <c r="J36" s="25"/>
      <c r="K36" s="25"/>
      <c r="L36" s="25"/>
      <c r="M36" s="25"/>
      <c r="O36" t="s">
        <v>371</v>
      </c>
      <c r="P36" t="s">
        <v>413</v>
      </c>
      <c r="Q36" t="s">
        <v>398</v>
      </c>
      <c r="R36" t="s">
        <v>398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 t="n">
        <v>16167422</v>
      </c>
      <c r="AE36" s="3" t="n">
        <v>16840213</v>
      </c>
      <c r="AF36" s="3" t="n">
        <v>29533518</v>
      </c>
      <c r="AG36" s="3" t="n">
        <v>7417281</v>
      </c>
      <c r="AH36" s="3" t="n">
        <v>9600984</v>
      </c>
      <c r="AI36" s="3" t="n">
        <v>2007369</v>
      </c>
      <c r="AJ36" s="3" t="n">
        <v>-5346050.375</v>
      </c>
      <c r="AK36" s="3" t="n">
        <v>8215074.4501999998</v>
      </c>
      <c r="AL36" s="3" t="n">
        <v>12763107.6699</v>
      </c>
      <c r="AM36" s="3" t="n">
        <v>385964812.92049998</v>
      </c>
      <c r="AN36" s="3" t="n">
        <v>113898111.53120001</v>
      </c>
      <c r="AO36" s="3" t="n">
        <v>84032879.474399999</v>
      </c>
      <c r="AP36" s="3" t="n">
        <v>68932357.75</v>
      </c>
      <c r="AQ36" s="3" t="n">
        <v>83547917.542500004</v>
      </c>
      <c r="AR36" s="3" t="n">
        <v>364673016.30580002</v>
      </c>
      <c r="AS36" s="3" t="n">
        <v>288997127.9224</v>
      </c>
      <c r="AT36" s="3" t="n">
        <v>607565511.90320003</v>
      </c>
      <c r="AU36" s="3" t="n">
        <v>828200430.23160005</v>
      </c>
      <c r="AV36" s="3" t="n">
        <v>1447942594.0411</v>
      </c>
      <c r="AW36" s="3" t="n">
        <v>1285581327.4124</v>
      </c>
      <c r="AX36" s="3" t="n">
        <v>1084225753.7988999</v>
      </c>
      <c r="AY36" s="3" t="n">
        <v>996813528.99339998</v>
      </c>
      <c r="AZ36" s="3" t="n">
        <v>191101318.69659999</v>
      </c>
    </row>
    <row r="37">
      <c r="A37" s="1" t="str">
        <f t="shared" si="4"/>
        <v>1</v>
      </c>
      <c r="B37" s="1" t="str">
        <f t="shared" si="5"/>
        <v>Services &amp; R&amp;D</v>
      </c>
      <c r="C37" s="1" t="str">
        <f t="shared" si="6"/>
        <v>Other CB</v>
      </c>
      <c r="D37" s="1" t="str">
        <f t="shared" si="7"/>
        <v>Other CB</v>
      </c>
      <c r="E37" s="14"/>
      <c r="F37" s="14"/>
      <c r="G37" s="14"/>
      <c r="H37" s="14"/>
      <c r="I37" s="26"/>
      <c r="J37" s="25"/>
      <c r="K37" s="25"/>
      <c r="L37" s="25"/>
      <c r="M37" s="25"/>
      <c r="O37" t="s">
        <v>371</v>
      </c>
      <c r="P37" t="s">
        <v>413</v>
      </c>
      <c r="Q37" t="s">
        <v>399</v>
      </c>
      <c r="R37" t="s">
        <v>399</v>
      </c>
      <c r="S37" s="3"/>
      <c r="T37" s="3"/>
      <c r="U37" s="3"/>
      <c r="V37" s="3"/>
      <c r="W37" s="3"/>
      <c r="X37" s="3"/>
      <c r="Y37" s="3"/>
      <c r="Z37" s="3"/>
      <c r="AA37" s="3"/>
      <c r="AB37" s="3"/>
      <c r="AC37" s="3" t="n">
        <v>54654401</v>
      </c>
      <c r="AD37" s="3" t="n">
        <v>127891927</v>
      </c>
      <c r="AE37" s="3" t="n">
        <v>254565323</v>
      </c>
      <c r="AF37" s="3" t="n">
        <v>174169401</v>
      </c>
      <c r="AG37" s="3" t="n">
        <v>219260363</v>
      </c>
      <c r="AH37" s="3" t="n">
        <v>552468936.15240002</v>
      </c>
      <c r="AI37" s="3" t="n">
        <v>166589438.29980001</v>
      </c>
      <c r="AJ37" s="3" t="n">
        <v>553450501.23539996</v>
      </c>
      <c r="AK37" s="3" t="n">
        <v>291811803.57800001</v>
      </c>
      <c r="AL37" s="3" t="n">
        <v>478214416.55900002</v>
      </c>
      <c r="AM37" s="3" t="n">
        <v>949247621.33700001</v>
      </c>
      <c r="AN37" s="3" t="n">
        <v>1324235619.0985999</v>
      </c>
      <c r="AO37" s="3" t="n">
        <v>1680076409.4920001</v>
      </c>
      <c r="AP37" s="3" t="n">
        <v>1570487074.6254001</v>
      </c>
      <c r="AQ37" s="3" t="n">
        <v>1410795263.0644</v>
      </c>
      <c r="AR37" s="3" t="n">
        <v>2252139481.2781</v>
      </c>
      <c r="AS37" s="3" t="n">
        <v>1779875253.1803</v>
      </c>
      <c r="AT37" s="3" t="n">
        <v>1955166942.7216001</v>
      </c>
      <c r="AU37" s="3" t="n">
        <v>2586755582.8441</v>
      </c>
      <c r="AV37" s="3" t="n">
        <v>1809737408.0241001</v>
      </c>
      <c r="AW37" s="3" t="n">
        <v>2689578929.3154001</v>
      </c>
      <c r="AX37" s="3" t="n">
        <v>2464055153.1682</v>
      </c>
      <c r="AY37" s="3" t="n">
        <v>2895169219.5762</v>
      </c>
      <c r="AZ37" s="3" t="n">
        <v>2668500883.9183998</v>
      </c>
    </row>
    <row r="38">
      <c r="A38" s="1" t="str">
        <f t="shared" si="4"/>
        <v>1</v>
      </c>
      <c r="B38" s="1" t="str">
        <f t="shared" si="5"/>
        <v>Services &amp; R&amp;D</v>
      </c>
      <c r="C38" s="1" t="str">
        <f t="shared" si="6"/>
        <v>UCA</v>
      </c>
      <c r="D38" s="1" t="str">
        <f t="shared" si="7"/>
        <v>UCA</v>
      </c>
      <c r="E38" s="14"/>
      <c r="F38" s="14"/>
      <c r="G38" s="14"/>
      <c r="H38" s="14"/>
      <c r="I38" s="26"/>
      <c r="J38" s="25"/>
      <c r="K38" s="25"/>
      <c r="L38" s="25"/>
      <c r="M38" s="25"/>
      <c r="O38" t="s">
        <v>371</v>
      </c>
      <c r="P38" t="s">
        <v>413</v>
      </c>
      <c r="Q38" t="s">
        <v>400</v>
      </c>
      <c r="R38" t="s">
        <v>400</v>
      </c>
      <c r="S38" s="3"/>
      <c r="T38" s="3"/>
      <c r="U38" s="3"/>
      <c r="V38" s="3"/>
      <c r="W38" s="3"/>
      <c r="X38" s="3"/>
      <c r="Y38" s="3"/>
      <c r="Z38" s="3"/>
      <c r="AA38" s="3"/>
      <c r="AB38" s="3"/>
      <c r="AC38" s="3" t="n">
        <v>500000</v>
      </c>
      <c r="AD38" s="3" t="n">
        <v>72335404</v>
      </c>
      <c r="AE38" s="3" t="n">
        <v>18418916</v>
      </c>
      <c r="AF38" s="3" t="n">
        <v>17331731</v>
      </c>
      <c r="AG38" s="3" t="n">
        <v>3217047</v>
      </c>
      <c r="AH38" s="3" t="n">
        <v>6076461</v>
      </c>
      <c r="AI38" s="3" t="n">
        <v>767259</v>
      </c>
      <c r="AJ38" s="3" t="n">
        <v>25080296.050799999</v>
      </c>
      <c r="AK38" s="3" t="n">
        <v>20732146</v>
      </c>
      <c r="AL38" s="3" t="n">
        <v>47715523.468699999</v>
      </c>
      <c r="AM38" s="3" t="n">
        <v>60405078.469999999</v>
      </c>
      <c r="AN38" s="3" t="n">
        <v>218804142.63499999</v>
      </c>
      <c r="AO38" s="3" t="n">
        <v>2131736105.7140999</v>
      </c>
      <c r="AP38" s="3" t="n">
        <v>315917694.38</v>
      </c>
      <c r="AQ38" s="3" t="n">
        <v>421024116.95999998</v>
      </c>
      <c r="AR38" s="3" t="n">
        <v>49792224.542999998</v>
      </c>
      <c r="AS38" s="3" t="n">
        <v>692699179.52129996</v>
      </c>
      <c r="AT38" s="3" t="n">
        <v>1051576146.677</v>
      </c>
      <c r="AU38" s="3" t="n">
        <v>602709337.65030003</v>
      </c>
      <c r="AV38" s="3" t="n">
        <v>1399299418.1521001</v>
      </c>
      <c r="AW38" s="3" t="n">
        <v>1393447247.2184999</v>
      </c>
      <c r="AX38" s="3" t="n">
        <v>730701812.005</v>
      </c>
      <c r="AY38" s="3" t="n">
        <v>1412107010.5671</v>
      </c>
      <c r="AZ38" s="3" t="n">
        <v>752947506.00390005</v>
      </c>
    </row>
    <row r="39">
      <c r="A39" s="1" t="str">
        <f t="shared" si="4"/>
        <v>1</v>
      </c>
      <c r="B39" s="1" t="str">
        <f t="shared" si="5"/>
        <v>Services &amp; R&amp;D</v>
      </c>
      <c r="C39" s="1" t="str">
        <f t="shared" si="6"/>
        <v>Unclear</v>
      </c>
      <c r="D39" s="1" t="str">
        <f t="shared" si="7"/>
        <v>Combination/Other</v>
      </c>
      <c r="E39" s="14"/>
      <c r="F39" s="14"/>
      <c r="G39" s="14"/>
      <c r="H39" s="14"/>
      <c r="I39" s="26"/>
      <c r="J39" s="25"/>
      <c r="K39" s="25"/>
      <c r="L39" s="25"/>
      <c r="M39" s="25"/>
      <c r="O39" t="s">
        <v>371</v>
      </c>
      <c r="P39" t="s">
        <v>413</v>
      </c>
      <c r="Q39" t="s">
        <v>401</v>
      </c>
      <c r="R39" t="s">
        <v>402</v>
      </c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 t="n">
        <v>0</v>
      </c>
      <c r="AG39" s="3"/>
      <c r="AH39" s="3"/>
      <c r="AI39" s="3"/>
      <c r="AJ39" s="3" t="n">
        <v>30726071.201200001</v>
      </c>
      <c r="AK39" s="3" t="n">
        <v>22781182.554699998</v>
      </c>
      <c r="AL39" s="3" t="n">
        <v>55621832.549900003</v>
      </c>
      <c r="AM39" s="3" t="n">
        <v>378923.3321</v>
      </c>
      <c r="AN39" s="3" t="n">
        <v>-37967.883099999999</v>
      </c>
      <c r="AO39" s="3" t="n">
        <v>-1388389.5981999999</v>
      </c>
      <c r="AP39" s="3" t="n">
        <v>-3865763.2398000001</v>
      </c>
      <c r="AQ39" s="3" t="n">
        <v>-69687.09</v>
      </c>
      <c r="AR39" s="3"/>
      <c r="AS39" s="3"/>
      <c r="AT39" s="3"/>
      <c r="AU39" s="3"/>
      <c r="AV39" s="3"/>
      <c r="AW39" s="3"/>
      <c r="AX39" s="3"/>
      <c r="AY39" s="3" t="n">
        <v>467462</v>
      </c>
      <c r="AZ39" s="3"/>
    </row>
    <row r="40" ht="15.75" customHeight="1">
      <c r="A40" s="1" t="str">
        <f t="shared" si="4"/>
        <v>1</v>
      </c>
      <c r="B40" s="1" t="str">
        <f t="shared" si="5"/>
        <v>Services &amp; R&amp;D</v>
      </c>
      <c r="C40" s="1" t="str">
        <f t="shared" si="6"/>
        <v>Unclear</v>
      </c>
      <c r="D40" s="1" t="n">
        <f t="shared" si="7"/>
        <v>0</v>
      </c>
      <c r="E40" s="14"/>
      <c r="F40" s="14"/>
      <c r="G40" s="14"/>
      <c r="H40" s="14"/>
      <c r="I40" s="26"/>
      <c r="J40" s="25"/>
      <c r="K40" s="25"/>
      <c r="L40" s="25"/>
      <c r="M40" s="25"/>
      <c r="O40" t="s">
        <v>371</v>
      </c>
      <c r="P40" t="s">
        <v>413</v>
      </c>
      <c r="Q40" t="s">
        <v>401</v>
      </c>
      <c r="S40" s="3"/>
      <c r="T40" s="3"/>
      <c r="U40" s="3"/>
      <c r="V40" s="3"/>
      <c r="W40" s="3"/>
      <c r="X40" s="3"/>
      <c r="Y40" s="3"/>
      <c r="Z40" s="3"/>
      <c r="AA40" s="3"/>
      <c r="AB40" s="3"/>
      <c r="AC40" s="3" t="n">
        <v>33662453</v>
      </c>
      <c r="AD40" s="3" t="n">
        <v>10287570</v>
      </c>
      <c r="AE40" s="3" t="n">
        <v>15237407</v>
      </c>
      <c r="AF40" s="3" t="n">
        <v>13716634</v>
      </c>
      <c r="AG40" s="3" t="n">
        <v>12448102</v>
      </c>
      <c r="AH40" s="3" t="n">
        <v>9112873</v>
      </c>
      <c r="AI40" s="3" t="n">
        <v>2339834</v>
      </c>
      <c r="AJ40" s="3" t="n">
        <v>-31735.203099999999</v>
      </c>
      <c r="AK40" s="3" t="n">
        <v>2830721.1035000002</v>
      </c>
      <c r="AL40" s="3" t="n">
        <v>-568125.3382</v>
      </c>
      <c r="AM40" s="3" t="n">
        <v>0</v>
      </c>
      <c r="AN40" s="3" t="n">
        <v>-33363.1299</v>
      </c>
      <c r="AO40" s="3" t="n">
        <v>21360427.358399998</v>
      </c>
      <c r="AP40" s="3" t="n">
        <v>5530748.3214999996</v>
      </c>
      <c r="AQ40" s="3" t="n">
        <v>34655380.570699997</v>
      </c>
      <c r="AR40" s="3" t="n">
        <v>17924125.279800002</v>
      </c>
      <c r="AS40" s="3" t="n">
        <v>893730.14450000005</v>
      </c>
      <c r="AT40" s="3" t="n">
        <v>12711497.619200001</v>
      </c>
      <c r="AU40" s="3" t="n">
        <v>0</v>
      </c>
      <c r="AV40" s="3" t="n">
        <v>0</v>
      </c>
      <c r="AW40" s="3" t="n">
        <v>0</v>
      </c>
      <c r="AX40" s="3" t="n">
        <v>0</v>
      </c>
      <c r="AY40" s="3" t="n">
        <v>0</v>
      </c>
      <c r="AZ40" s="3" t="n">
        <v>0</v>
      </c>
    </row>
    <row r="41">
      <c r="A41" s="135" t="str">
        <f t="shared" si="4"/>
        <v>1</v>
      </c>
      <c r="B41" s="135" t="str">
        <f t="shared" si="5"/>
        <v>Unlabeled</v>
      </c>
      <c r="C41" s="135" t="str">
        <f t="shared" si="6"/>
        <v>FFP</v>
      </c>
      <c r="D41" s="135" t="str">
        <f t="shared" si="7"/>
        <v>FFP</v>
      </c>
      <c r="E41" s="14"/>
      <c r="F41" s="14"/>
      <c r="G41" s="14"/>
      <c r="H41" s="14"/>
      <c r="I41" s="26"/>
      <c r="J41" s="25"/>
      <c r="K41" s="25"/>
      <c r="L41" s="25"/>
      <c r="M41" s="25"/>
      <c r="O41" t="s">
        <v>371</v>
      </c>
      <c r="P41" t="s">
        <v>378</v>
      </c>
      <c r="Q41" t="s">
        <v>394</v>
      </c>
      <c r="R41" t="s">
        <v>394</v>
      </c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 t="n">
        <v>-233000.07810000001</v>
      </c>
      <c r="AV41" s="3"/>
      <c r="AW41" s="3" t="n">
        <v>0</v>
      </c>
      <c r="AX41" s="3"/>
      <c r="AY41" s="3"/>
      <c r="AZ41" s="3"/>
    </row>
    <row r="42">
      <c r="A42" s="135" t="n">
        <f t="shared" si="4"/>
        <v>0</v>
      </c>
      <c r="B42" s="135" t="str">
        <f t="shared" si="5"/>
        <v>Products</v>
      </c>
      <c r="C42" s="135" t="str">
        <f t="shared" si="6"/>
        <v>FFP</v>
      </c>
      <c r="D42" s="135" t="str">
        <f t="shared" si="7"/>
        <v>FFP</v>
      </c>
      <c r="E42" s="14"/>
      <c r="F42" s="14"/>
      <c r="G42" s="14"/>
      <c r="H42" s="14"/>
      <c r="I42" s="26"/>
      <c r="J42" s="25"/>
      <c r="K42" s="25"/>
      <c r="L42" s="25"/>
      <c r="M42" s="25"/>
      <c r="P42" t="s">
        <v>412</v>
      </c>
      <c r="Q42" t="s">
        <v>394</v>
      </c>
      <c r="R42" t="s">
        <v>394</v>
      </c>
      <c r="S42" s="3"/>
      <c r="T42" s="3"/>
      <c r="U42" s="3"/>
      <c r="V42" s="3"/>
      <c r="W42" s="3"/>
      <c r="X42" s="3"/>
      <c r="Y42" s="3"/>
      <c r="Z42" s="3"/>
      <c r="AA42" s="3"/>
      <c r="AB42" s="3"/>
      <c r="AC42" s="3" t="n">
        <v>30298027885.900002</v>
      </c>
      <c r="AD42" s="3" t="n">
        <v>150222.42679999999</v>
      </c>
      <c r="AE42" s="3" t="n">
        <v>10766160.02</v>
      </c>
      <c r="AF42" s="3" t="n">
        <v>3923.5700999999999</v>
      </c>
      <c r="AG42" s="3"/>
      <c r="AH42" s="3"/>
      <c r="AI42" s="3"/>
      <c r="AJ42" s="3"/>
      <c r="AK42" s="3" t="n">
        <v>13826270.5713</v>
      </c>
      <c r="AL42" s="3" t="n">
        <v>3938160.4101999998</v>
      </c>
      <c r="AM42" s="3" t="n">
        <v>78654930119.897903</v>
      </c>
      <c r="AN42" s="3" t="n">
        <v>6472910133.757</v>
      </c>
      <c r="AO42" s="3"/>
      <c r="AP42" s="3"/>
      <c r="AQ42" s="3"/>
      <c r="AR42" s="3" t="n">
        <v>1752676.77</v>
      </c>
      <c r="AS42" s="3"/>
      <c r="AT42" s="3"/>
      <c r="AU42" s="3"/>
      <c r="AV42" s="3"/>
      <c r="AW42" s="3"/>
      <c r="AX42" s="3"/>
      <c r="AY42" s="3"/>
      <c r="AZ42" s="3"/>
    </row>
    <row r="43">
      <c r="A43" s="1" t="n">
        <f t="shared" si="4"/>
        <v>0</v>
      </c>
      <c r="B43" s="1" t="str">
        <f t="shared" si="5"/>
        <v>Products</v>
      </c>
      <c r="C43" s="1" t="str">
        <f t="shared" si="6"/>
        <v>Less Common</v>
      </c>
      <c r="D43" s="1" t="str">
        <f t="shared" si="7"/>
        <v>Other FP</v>
      </c>
      <c r="E43" s="14"/>
      <c r="F43" s="14"/>
      <c r="G43" s="14"/>
      <c r="H43" s="14"/>
      <c r="I43" s="26"/>
      <c r="J43" s="25"/>
      <c r="K43" s="25"/>
      <c r="L43" s="25"/>
      <c r="M43" s="25"/>
      <c r="P43" t="s">
        <v>412</v>
      </c>
      <c r="Q43" t="s">
        <v>395</v>
      </c>
      <c r="R43" t="s">
        <v>396</v>
      </c>
      <c r="S43" s="3"/>
      <c r="T43" s="3"/>
      <c r="U43" s="3"/>
      <c r="V43" s="3"/>
      <c r="W43" s="3"/>
      <c r="X43" s="3"/>
      <c r="Y43" s="3"/>
      <c r="Z43" s="3"/>
      <c r="AA43" s="3"/>
      <c r="AB43" s="3"/>
      <c r="AC43" s="3" t="n">
        <v>5010689619</v>
      </c>
      <c r="AD43" s="3"/>
      <c r="AE43" s="3"/>
      <c r="AF43" s="3" t="n">
        <v>642137.5</v>
      </c>
      <c r="AG43" s="3"/>
      <c r="AH43" s="3"/>
      <c r="AI43" s="3"/>
      <c r="AJ43" s="3"/>
      <c r="AK43" s="3" t="n">
        <v>0</v>
      </c>
      <c r="AL43" s="3" t="n">
        <v>0</v>
      </c>
      <c r="AM43" s="3" t="n">
        <v>12432357548.4827</v>
      </c>
      <c r="AN43" s="3" t="n">
        <v>77012531.126300007</v>
      </c>
      <c r="AO43" s="3"/>
      <c r="AP43" s="3"/>
      <c r="AQ43" s="3"/>
      <c r="AR43" s="3" t="n">
        <v>72356.386599999998</v>
      </c>
      <c r="AS43" s="3"/>
      <c r="AT43" s="3"/>
      <c r="AU43" s="3"/>
      <c r="AV43" s="3"/>
      <c r="AW43" s="3"/>
      <c r="AX43" s="3"/>
      <c r="AY43" s="3"/>
      <c r="AZ43" s="3"/>
    </row>
    <row r="44">
      <c r="A44" s="1" t="n">
        <f t="shared" si="4"/>
        <v>0</v>
      </c>
      <c r="B44" s="1" t="str">
        <f t="shared" si="5"/>
        <v>Products</v>
      </c>
      <c r="C44" s="1" t="str">
        <f t="shared" si="6"/>
        <v>Less Common</v>
      </c>
      <c r="D44" s="1" t="str">
        <f t="shared" si="7"/>
        <v>T&amp;M/LH/FPLOE</v>
      </c>
      <c r="E44" s="14"/>
      <c r="F44" s="14"/>
      <c r="G44" s="14"/>
      <c r="H44" s="14"/>
      <c r="I44" s="26"/>
      <c r="J44" s="25"/>
      <c r="K44" s="25"/>
      <c r="L44" s="25"/>
      <c r="M44" s="25"/>
      <c r="P44" t="s">
        <v>412</v>
      </c>
      <c r="Q44" t="s">
        <v>395</v>
      </c>
      <c r="R44" t="s">
        <v>397</v>
      </c>
      <c r="S44" s="3"/>
      <c r="T44" s="3"/>
      <c r="U44" s="3"/>
      <c r="V44" s="3"/>
      <c r="W44" s="3"/>
      <c r="X44" s="3"/>
      <c r="Y44" s="3"/>
      <c r="Z44" s="3"/>
      <c r="AA44" s="3"/>
      <c r="AB44" s="3"/>
      <c r="AC44" s="3" t="n">
        <v>272948486.09130001</v>
      </c>
      <c r="AD44" s="3"/>
      <c r="AE44" s="3"/>
      <c r="AF44" s="3"/>
      <c r="AG44" s="3"/>
      <c r="AH44" s="3"/>
      <c r="AI44" s="3"/>
      <c r="AJ44" s="3"/>
      <c r="AK44" s="3" t="n">
        <v>0</v>
      </c>
      <c r="AL44" s="3" t="n">
        <v>0</v>
      </c>
      <c r="AM44" s="3" t="n">
        <v>1117995493.5978</v>
      </c>
      <c r="AN44" s="3" t="n">
        <v>129179940.36669999</v>
      </c>
      <c r="AO44" s="3"/>
      <c r="AP44" s="3"/>
      <c r="AQ44" s="3"/>
      <c r="AR44" s="3" t="n">
        <v>556060</v>
      </c>
      <c r="AS44" s="3"/>
      <c r="AT44" s="3"/>
      <c r="AU44" s="3"/>
      <c r="AV44" s="3"/>
      <c r="AW44" s="3"/>
      <c r="AX44" s="3"/>
      <c r="AY44" s="3"/>
      <c r="AZ44" s="3"/>
    </row>
    <row r="45">
      <c r="A45" s="1" t="n">
        <f t="shared" si="4"/>
        <v>0</v>
      </c>
      <c r="B45" s="1" t="str">
        <f t="shared" si="5"/>
        <v>Products</v>
      </c>
      <c r="C45" s="1" t="str">
        <f t="shared" si="6"/>
        <v>Incentive</v>
      </c>
      <c r="D45" s="1" t="str">
        <f t="shared" si="7"/>
        <v>Incentive</v>
      </c>
      <c r="E45" s="14"/>
      <c r="F45" s="14"/>
      <c r="G45" s="14"/>
      <c r="H45" s="14"/>
      <c r="I45" s="26"/>
      <c r="J45" s="25"/>
      <c r="K45" s="25"/>
      <c r="L45" s="25"/>
      <c r="M45" s="25"/>
      <c r="P45" t="s">
        <v>412</v>
      </c>
      <c r="Q45" t="s">
        <v>398</v>
      </c>
      <c r="R45" t="s">
        <v>398</v>
      </c>
      <c r="S45" s="3"/>
      <c r="T45" s="3"/>
      <c r="U45" s="3"/>
      <c r="V45" s="3"/>
      <c r="W45" s="3"/>
      <c r="X45" s="3"/>
      <c r="Y45" s="3"/>
      <c r="Z45" s="3"/>
      <c r="AA45" s="3"/>
      <c r="AB45" s="3"/>
      <c r="AC45" s="3" t="n">
        <v>3433200985</v>
      </c>
      <c r="AD45" s="3"/>
      <c r="AE45" s="3"/>
      <c r="AF45" s="3"/>
      <c r="AG45" s="3"/>
      <c r="AH45" s="3"/>
      <c r="AI45" s="3"/>
      <c r="AJ45" s="3"/>
      <c r="AK45" s="3" t="n">
        <v>0</v>
      </c>
      <c r="AL45" s="3" t="n">
        <v>0</v>
      </c>
      <c r="AM45" s="3" t="n">
        <v>12356958115.495199</v>
      </c>
      <c r="AN45" s="3" t="n">
        <v>11770706788.924299</v>
      </c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</row>
    <row r="46">
      <c r="A46" s="1" t="n">
        <f t="shared" si="4"/>
        <v>0</v>
      </c>
      <c r="B46" s="1" t="str">
        <f t="shared" si="5"/>
        <v>Products</v>
      </c>
      <c r="C46" s="1" t="str">
        <f t="shared" si="6"/>
        <v>Other CB</v>
      </c>
      <c r="D46" s="1" t="str">
        <f t="shared" si="7"/>
        <v>Other CB</v>
      </c>
      <c r="E46" s="14"/>
      <c r="F46" s="14"/>
      <c r="G46" s="14"/>
      <c r="H46" s="14"/>
      <c r="I46" s="26"/>
      <c r="J46" s="25"/>
      <c r="K46" s="25"/>
      <c r="L46" s="25"/>
      <c r="M46" s="25"/>
      <c r="P46" t="s">
        <v>412</v>
      </c>
      <c r="Q46" t="s">
        <v>399</v>
      </c>
      <c r="R46" t="s">
        <v>399</v>
      </c>
      <c r="S46" s="3"/>
      <c r="T46" s="3"/>
      <c r="U46" s="3"/>
      <c r="V46" s="3"/>
      <c r="W46" s="3"/>
      <c r="X46" s="3"/>
      <c r="Y46" s="3"/>
      <c r="Z46" s="3"/>
      <c r="AA46" s="3"/>
      <c r="AB46" s="3"/>
      <c r="AC46" s="3" t="n">
        <v>6479102721.4375</v>
      </c>
      <c r="AD46" s="3" t="n">
        <v>17333690</v>
      </c>
      <c r="AE46" s="3"/>
      <c r="AF46" s="3"/>
      <c r="AG46" s="3"/>
      <c r="AH46" s="3"/>
      <c r="AI46" s="3"/>
      <c r="AJ46" s="3"/>
      <c r="AK46" s="3" t="n">
        <v>0</v>
      </c>
      <c r="AL46" s="3" t="n">
        <v>0</v>
      </c>
      <c r="AM46" s="3" t="n">
        <v>10956356887.687599</v>
      </c>
      <c r="AN46" s="3" t="n">
        <v>2059017174.6140001</v>
      </c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</row>
    <row r="47">
      <c r="A47" s="1" t="n">
        <f t="shared" si="4"/>
        <v>0</v>
      </c>
      <c r="B47" s="1" t="str">
        <f t="shared" si="5"/>
        <v>Products</v>
      </c>
      <c r="C47" s="1" t="str">
        <f t="shared" si="6"/>
        <v>UCA</v>
      </c>
      <c r="D47" s="1" t="str">
        <f t="shared" si="7"/>
        <v>UCA</v>
      </c>
      <c r="E47" s="14"/>
      <c r="F47" s="14"/>
      <c r="G47" s="14"/>
      <c r="H47" s="14"/>
      <c r="I47" s="26"/>
      <c r="J47" s="25"/>
      <c r="K47" s="25"/>
      <c r="L47" s="25"/>
      <c r="M47" s="25"/>
      <c r="P47" t="s">
        <v>412</v>
      </c>
      <c r="Q47" t="s">
        <v>400</v>
      </c>
      <c r="R47" t="s">
        <v>400</v>
      </c>
      <c r="S47" s="3"/>
      <c r="T47" s="3"/>
      <c r="U47" s="3"/>
      <c r="V47" s="3"/>
      <c r="W47" s="3"/>
      <c r="X47" s="3"/>
      <c r="Y47" s="3"/>
      <c r="Z47" s="3"/>
      <c r="AA47" s="3"/>
      <c r="AB47" s="3"/>
      <c r="AC47" s="3" t="n">
        <v>7195440727</v>
      </c>
      <c r="AD47" s="3"/>
      <c r="AE47" s="3"/>
      <c r="AF47" s="3"/>
      <c r="AG47" s="3"/>
      <c r="AH47" s="3"/>
      <c r="AI47" s="3"/>
      <c r="AJ47" s="3"/>
      <c r="AK47" s="3" t="n">
        <v>0</v>
      </c>
      <c r="AL47" s="3" t="n">
        <v>0</v>
      </c>
      <c r="AM47" s="3" t="n">
        <v>12760170459.164</v>
      </c>
      <c r="AN47" s="3" t="n">
        <v>2120900990.8145001</v>
      </c>
      <c r="AO47" s="3"/>
      <c r="AP47" s="3"/>
      <c r="AQ47" s="3"/>
      <c r="AR47" s="3" t="n">
        <v>292500</v>
      </c>
      <c r="AS47" s="3"/>
      <c r="AT47" s="3"/>
      <c r="AU47" s="3"/>
      <c r="AV47" s="3"/>
      <c r="AW47" s="3"/>
      <c r="AX47" s="3"/>
      <c r="AY47" s="3"/>
      <c r="AZ47" s="3"/>
    </row>
    <row r="48">
      <c r="A48" s="1" t="n">
        <f t="shared" si="4"/>
        <v>0</v>
      </c>
      <c r="B48" s="1" t="str">
        <f t="shared" si="5"/>
        <v>Products</v>
      </c>
      <c r="C48" s="1" t="str">
        <f t="shared" si="6"/>
        <v>Unclear</v>
      </c>
      <c r="D48" s="1" t="str">
        <f t="shared" si="7"/>
        <v>Combination/Other</v>
      </c>
      <c r="E48" s="14"/>
      <c r="F48" s="14"/>
      <c r="G48" s="14"/>
      <c r="H48" s="14"/>
      <c r="I48" s="26"/>
      <c r="J48" s="25"/>
      <c r="K48" s="25"/>
      <c r="L48" s="25"/>
      <c r="M48" s="25"/>
      <c r="P48" t="s">
        <v>412</v>
      </c>
      <c r="Q48" t="s">
        <v>401</v>
      </c>
      <c r="R48" t="s">
        <v>402</v>
      </c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 t="n">
        <v>18820856.809999999</v>
      </c>
      <c r="AN48" s="3" t="n">
        <v>-758554.8064</v>
      </c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</row>
    <row r="49">
      <c r="A49" s="82" t="n">
        <f t="shared" si="4"/>
        <v>0</v>
      </c>
      <c r="B49" s="82" t="str">
        <f t="shared" si="5"/>
        <v>Products</v>
      </c>
      <c r="C49" s="82" t="str">
        <f t="shared" si="6"/>
        <v>Unclear</v>
      </c>
      <c r="D49" s="82" t="n">
        <f t="shared" si="7"/>
        <v>0</v>
      </c>
      <c r="E49" s="14"/>
      <c r="F49" s="14"/>
      <c r="G49" s="14"/>
      <c r="H49" s="14"/>
      <c r="I49" s="26"/>
      <c r="J49" s="25"/>
      <c r="K49" s="25"/>
      <c r="L49" s="25"/>
      <c r="M49" s="25"/>
      <c r="P49" t="s">
        <v>412</v>
      </c>
      <c r="Q49" t="s">
        <v>401</v>
      </c>
      <c r="S49" s="3" t="n">
        <v>68380721115</v>
      </c>
      <c r="T49" s="3" t="n">
        <v>73383395678</v>
      </c>
      <c r="U49" s="3" t="n">
        <v>60090730088</v>
      </c>
      <c r="V49" s="3" t="n">
        <v>60299705534</v>
      </c>
      <c r="W49" s="3" t="n">
        <v>51512841085</v>
      </c>
      <c r="X49" s="3" t="n">
        <v>49691607958</v>
      </c>
      <c r="Y49" s="3" t="n">
        <v>52193436723</v>
      </c>
      <c r="Z49" s="3" t="n">
        <v>49278780640</v>
      </c>
      <c r="AA49" s="3" t="n">
        <v>48098195391</v>
      </c>
      <c r="AB49" s="3" t="n">
        <v>51802770524</v>
      </c>
      <c r="AC49" s="3" t="n">
        <v>3620536985.9000001</v>
      </c>
      <c r="AD49" s="3" t="n">
        <v>21457.460899999998</v>
      </c>
      <c r="AE49" s="3"/>
      <c r="AF49" s="3" t="n">
        <v>1958267.42</v>
      </c>
      <c r="AG49" s="3"/>
      <c r="AH49" s="3" t="n">
        <v>5373</v>
      </c>
      <c r="AI49" s="3"/>
      <c r="AJ49" s="3"/>
      <c r="AK49" s="3" t="n">
        <v>-25602</v>
      </c>
      <c r="AL49" s="3" t="n">
        <v>273149</v>
      </c>
      <c r="AM49" s="3" t="n">
        <v>21200237.0055</v>
      </c>
      <c r="AN49" s="3" t="n">
        <v>-234281.82329999999</v>
      </c>
      <c r="AO49" s="3"/>
      <c r="AP49" s="3"/>
      <c r="AQ49" s="3"/>
      <c r="AR49" s="3" t="n">
        <v>0</v>
      </c>
      <c r="AS49" s="3"/>
      <c r="AT49" s="3"/>
      <c r="AU49" s="3"/>
      <c r="AV49" s="3"/>
      <c r="AW49" s="3"/>
      <c r="AX49" s="3"/>
      <c r="AY49" s="3"/>
      <c r="AZ49" s="3"/>
    </row>
    <row r="50">
      <c r="A50" s="1" t="n">
        <f t="shared" si="4"/>
        <v>0</v>
      </c>
      <c r="B50" s="1" t="str">
        <f t="shared" si="5"/>
        <v>Services &amp; R&amp;D</v>
      </c>
      <c r="C50" s="1" t="str">
        <f t="shared" si="6"/>
        <v>FFP</v>
      </c>
      <c r="D50" s="1" t="str">
        <f t="shared" si="7"/>
        <v>FFP</v>
      </c>
      <c r="E50" s="14"/>
      <c r="F50" s="14"/>
      <c r="G50" s="14"/>
      <c r="H50" s="14"/>
      <c r="I50" s="26"/>
      <c r="J50" s="25"/>
      <c r="K50" s="25"/>
      <c r="L50" s="25"/>
      <c r="M50" s="25"/>
      <c r="P50" t="s">
        <v>413</v>
      </c>
      <c r="Q50" t="s">
        <v>394</v>
      </c>
      <c r="R50" t="s">
        <v>394</v>
      </c>
      <c r="S50" s="3"/>
      <c r="T50" s="3"/>
      <c r="U50" s="3"/>
      <c r="V50" s="3"/>
      <c r="W50" s="3"/>
      <c r="X50" s="3"/>
      <c r="Y50" s="3"/>
      <c r="Z50" s="3"/>
      <c r="AA50" s="3"/>
      <c r="AB50" s="3"/>
      <c r="AC50" s="3" t="n">
        <v>28815537548.129299</v>
      </c>
      <c r="AD50" s="3" t="n">
        <v>3639.72</v>
      </c>
      <c r="AE50" s="3" t="n">
        <v>298826.4903</v>
      </c>
      <c r="AF50" s="3" t="n">
        <v>802560.32079999999</v>
      </c>
      <c r="AG50" s="3"/>
      <c r="AH50" s="3" t="n">
        <v>9688.2402000000002</v>
      </c>
      <c r="AI50" s="3"/>
      <c r="AJ50" s="3" t="n">
        <v>24000</v>
      </c>
      <c r="AK50" s="3" t="n">
        <v>587994</v>
      </c>
      <c r="AL50" s="3" t="n">
        <v>69331.8802</v>
      </c>
      <c r="AM50" s="3" t="n">
        <v>68619645985.097298</v>
      </c>
      <c r="AN50" s="3" t="n">
        <v>10600743438.615801</v>
      </c>
      <c r="AO50" s="3"/>
      <c r="AP50" s="3"/>
      <c r="AQ50" s="3"/>
      <c r="AR50" s="3" t="n">
        <v>1554783.9102</v>
      </c>
      <c r="AS50" s="3"/>
      <c r="AT50" s="3"/>
      <c r="AU50" s="3"/>
      <c r="AV50" s="3"/>
      <c r="AW50" s="3"/>
      <c r="AX50" s="3"/>
      <c r="AY50" s="3"/>
      <c r="AZ50" s="3"/>
    </row>
    <row r="51">
      <c r="A51" s="1" t="n">
        <f t="shared" si="4"/>
        <v>0</v>
      </c>
      <c r="B51" s="1" t="str">
        <f t="shared" si="5"/>
        <v>Services &amp; R&amp;D</v>
      </c>
      <c r="C51" s="1" t="str">
        <f t="shared" si="6"/>
        <v>Less Common</v>
      </c>
      <c r="D51" s="1" t="str">
        <f t="shared" si="7"/>
        <v>Other FP</v>
      </c>
      <c r="E51" s="14"/>
      <c r="F51" s="14"/>
      <c r="G51" s="14"/>
      <c r="H51" s="14"/>
      <c r="I51" s="26"/>
      <c r="J51" s="25"/>
      <c r="K51" s="25"/>
      <c r="L51" s="25"/>
      <c r="M51" s="25"/>
      <c r="P51" t="s">
        <v>413</v>
      </c>
      <c r="Q51" t="s">
        <v>395</v>
      </c>
      <c r="R51" t="s">
        <v>396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 t="n">
        <v>1827871192</v>
      </c>
      <c r="AD51" s="3"/>
      <c r="AE51" s="3"/>
      <c r="AF51" s="3"/>
      <c r="AG51" s="3"/>
      <c r="AH51" s="3"/>
      <c r="AI51" s="3"/>
      <c r="AJ51" s="3"/>
      <c r="AK51" s="3" t="n">
        <v>0</v>
      </c>
      <c r="AL51" s="3" t="n">
        <v>0</v>
      </c>
      <c r="AM51" s="3" t="n">
        <v>2003100379.6247001</v>
      </c>
      <c r="AN51" s="3" t="n">
        <v>559861525.43610001</v>
      </c>
      <c r="AO51" s="3"/>
      <c r="AP51" s="3"/>
      <c r="AQ51" s="3"/>
      <c r="AR51" s="3" t="n">
        <v>1681457.875</v>
      </c>
      <c r="AS51" s="3"/>
      <c r="AT51" s="3"/>
      <c r="AU51" s="3"/>
      <c r="AV51" s="3"/>
      <c r="AW51" s="3"/>
      <c r="AX51" s="3"/>
      <c r="AY51" s="3"/>
      <c r="AZ51" s="3"/>
    </row>
    <row r="52">
      <c r="A52" s="1" t="n">
        <f t="shared" si="4"/>
        <v>0</v>
      </c>
      <c r="B52" s="1" t="str">
        <f t="shared" si="5"/>
        <v>Services &amp; R&amp;D</v>
      </c>
      <c r="C52" s="1" t="str">
        <f t="shared" si="6"/>
        <v>Less Common</v>
      </c>
      <c r="D52" s="1" t="str">
        <f t="shared" si="7"/>
        <v>T&amp;M/LH/FPLOE</v>
      </c>
      <c r="E52" s="14"/>
      <c r="F52" s="14"/>
      <c r="G52" s="14"/>
      <c r="H52" s="14"/>
      <c r="I52" s="26"/>
      <c r="J52" s="25"/>
      <c r="K52" s="25"/>
      <c r="L52" s="25"/>
      <c r="M52" s="25"/>
      <c r="P52" t="s">
        <v>413</v>
      </c>
      <c r="Q52" t="s">
        <v>395</v>
      </c>
      <c r="R52" t="s">
        <v>397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 t="n">
        <v>4760630840.7017002</v>
      </c>
      <c r="AD52" s="3" t="n">
        <v>-37401.628900000003</v>
      </c>
      <c r="AE52" s="3" t="n">
        <v>2768652.8936999999</v>
      </c>
      <c r="AF52" s="3" t="n">
        <v>201558.01949999999</v>
      </c>
      <c r="AG52" s="3"/>
      <c r="AH52" s="3"/>
      <c r="AI52" s="3"/>
      <c r="AJ52" s="3"/>
      <c r="AK52" s="3" t="n">
        <v>0</v>
      </c>
      <c r="AL52" s="3" t="n">
        <v>-9277.4199000000008</v>
      </c>
      <c r="AM52" s="3" t="n">
        <v>9603028084.0862007</v>
      </c>
      <c r="AN52" s="3" t="n">
        <v>886128761.43579996</v>
      </c>
      <c r="AO52" s="3"/>
      <c r="AP52" s="3"/>
      <c r="AQ52" s="3"/>
      <c r="AR52" s="3" t="n">
        <v>190005.79689999999</v>
      </c>
      <c r="AS52" s="3"/>
      <c r="AT52" s="3"/>
      <c r="AU52" s="3"/>
      <c r="AV52" s="3"/>
      <c r="AW52" s="3"/>
      <c r="AX52" s="3"/>
      <c r="AY52" s="3"/>
      <c r="AZ52" s="3"/>
    </row>
    <row r="53">
      <c r="A53" s="1" t="n">
        <f t="shared" si="4"/>
        <v>0</v>
      </c>
      <c r="B53" s="1" t="str">
        <f t="shared" si="5"/>
        <v>Services &amp; R&amp;D</v>
      </c>
      <c r="C53" s="1" t="str">
        <f t="shared" si="6"/>
        <v>Incentive</v>
      </c>
      <c r="D53" s="1" t="str">
        <f t="shared" si="7"/>
        <v>Incentive</v>
      </c>
      <c r="E53" s="14"/>
      <c r="F53" s="14"/>
      <c r="G53" s="14"/>
      <c r="H53" s="14"/>
      <c r="I53" s="26"/>
      <c r="J53" s="25"/>
      <c r="K53" s="25"/>
      <c r="L53" s="25"/>
      <c r="M53" s="25"/>
      <c r="P53" t="s">
        <v>413</v>
      </c>
      <c r="Q53" t="s">
        <v>398</v>
      </c>
      <c r="R53" t="s">
        <v>398</v>
      </c>
      <c r="S53" s="3"/>
      <c r="T53" s="3"/>
      <c r="U53" s="3"/>
      <c r="V53" s="3"/>
      <c r="W53" s="3"/>
      <c r="X53" s="3"/>
      <c r="Y53" s="3"/>
      <c r="Z53" s="3"/>
      <c r="AA53" s="3"/>
      <c r="AB53" s="3"/>
      <c r="AC53" s="3" t="n">
        <v>2177435829</v>
      </c>
      <c r="AD53" s="3"/>
      <c r="AE53" s="3"/>
      <c r="AF53" s="3"/>
      <c r="AG53" s="3"/>
      <c r="AH53" s="3"/>
      <c r="AI53" s="3"/>
      <c r="AJ53" s="3"/>
      <c r="AK53" s="3" t="n">
        <v>0</v>
      </c>
      <c r="AL53" s="3" t="n">
        <v>0</v>
      </c>
      <c r="AM53" s="3" t="n">
        <v>14714186901.823999</v>
      </c>
      <c r="AN53" s="3" t="n">
        <v>7470065266.2837</v>
      </c>
      <c r="AO53" s="3"/>
      <c r="AP53" s="3"/>
      <c r="AQ53" s="3"/>
      <c r="AR53" s="3" t="n">
        <v>-246.48</v>
      </c>
      <c r="AS53" s="3"/>
      <c r="AT53" s="3"/>
      <c r="AU53" s="3"/>
      <c r="AV53" s="3"/>
      <c r="AW53" s="3"/>
      <c r="AX53" s="3"/>
      <c r="AY53" s="3"/>
      <c r="AZ53" s="3"/>
    </row>
    <row r="54">
      <c r="A54" s="1" t="n">
        <f t="shared" si="4"/>
        <v>0</v>
      </c>
      <c r="B54" s="1" t="str">
        <f t="shared" si="5"/>
        <v>Services &amp; R&amp;D</v>
      </c>
      <c r="C54" s="1" t="str">
        <f t="shared" si="6"/>
        <v>Other CB</v>
      </c>
      <c r="D54" s="1" t="str">
        <f t="shared" si="7"/>
        <v>Other CB</v>
      </c>
      <c r="E54" s="14"/>
      <c r="F54" s="14"/>
      <c r="G54" s="14"/>
      <c r="H54" s="14"/>
      <c r="I54" s="26"/>
      <c r="J54" s="25"/>
      <c r="K54" s="25"/>
      <c r="L54" s="25"/>
      <c r="M54" s="25"/>
      <c r="P54" t="s">
        <v>413</v>
      </c>
      <c r="Q54" t="s">
        <v>399</v>
      </c>
      <c r="R54" t="s">
        <v>399</v>
      </c>
      <c r="S54" s="3"/>
      <c r="T54" s="3"/>
      <c r="U54" s="3"/>
      <c r="V54" s="3"/>
      <c r="W54" s="3"/>
      <c r="X54" s="3"/>
      <c r="Y54" s="3"/>
      <c r="Z54" s="3"/>
      <c r="AA54" s="3"/>
      <c r="AB54" s="3"/>
      <c r="AC54" s="3" t="n">
        <v>27310796025.824299</v>
      </c>
      <c r="AD54" s="3" t="n">
        <v>18314.210899999998</v>
      </c>
      <c r="AE54" s="3" t="n">
        <v>47741.121099999997</v>
      </c>
      <c r="AF54" s="3"/>
      <c r="AG54" s="3"/>
      <c r="AH54" s="3"/>
      <c r="AI54" s="3"/>
      <c r="AJ54" s="3"/>
      <c r="AK54" s="3" t="n">
        <v>0</v>
      </c>
      <c r="AL54" s="3" t="n">
        <v>-6802.27340000001</v>
      </c>
      <c r="AM54" s="3" t="n">
        <v>44192706793.147102</v>
      </c>
      <c r="AN54" s="3" t="n">
        <v>7444797537.2851</v>
      </c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</row>
    <row r="55">
      <c r="A55" s="1" t="n">
        <f t="shared" si="4"/>
        <v>0</v>
      </c>
      <c r="B55" s="1" t="str">
        <f t="shared" si="5"/>
        <v>Services &amp; R&amp;D</v>
      </c>
      <c r="C55" s="1" t="str">
        <f t="shared" si="6"/>
        <v>UCA</v>
      </c>
      <c r="D55" s="1" t="str">
        <f t="shared" si="7"/>
        <v>UCA</v>
      </c>
      <c r="E55" s="14"/>
      <c r="F55" s="14"/>
      <c r="G55" s="14"/>
      <c r="H55" s="14"/>
      <c r="I55" s="26"/>
      <c r="J55" s="25"/>
      <c r="K55" s="25"/>
      <c r="L55" s="25"/>
      <c r="M55" s="25"/>
      <c r="P55" t="s">
        <v>413</v>
      </c>
      <c r="Q55" t="s">
        <v>400</v>
      </c>
      <c r="R55" t="s">
        <v>400</v>
      </c>
      <c r="S55" s="3"/>
      <c r="T55" s="3"/>
      <c r="U55" s="3"/>
      <c r="V55" s="3"/>
      <c r="W55" s="3"/>
      <c r="X55" s="3"/>
      <c r="Y55" s="3"/>
      <c r="Z55" s="3"/>
      <c r="AA55" s="3"/>
      <c r="AB55" s="3"/>
      <c r="AC55" s="3" t="n">
        <v>1955940483</v>
      </c>
      <c r="AD55" s="3"/>
      <c r="AE55" s="3"/>
      <c r="AF55" s="3"/>
      <c r="AG55" s="3"/>
      <c r="AH55" s="3"/>
      <c r="AI55" s="3"/>
      <c r="AJ55" s="3"/>
      <c r="AK55" s="3" t="n">
        <v>0</v>
      </c>
      <c r="AL55" s="3" t="n">
        <v>0</v>
      </c>
      <c r="AM55" s="3" t="n">
        <v>6125559001.3809996</v>
      </c>
      <c r="AN55" s="3" t="n">
        <v>1154392363.7686</v>
      </c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</row>
    <row r="56">
      <c r="A56" s="1" t="n">
        <f t="shared" si="4"/>
        <v>0</v>
      </c>
      <c r="B56" s="1" t="str">
        <f t="shared" si="5"/>
        <v>Services &amp; R&amp;D</v>
      </c>
      <c r="C56" s="1" t="str">
        <f t="shared" si="6"/>
        <v>Unclear</v>
      </c>
      <c r="D56" s="1" t="str">
        <f t="shared" si="7"/>
        <v>Combination/Other</v>
      </c>
      <c r="E56" s="14"/>
      <c r="F56" s="14"/>
      <c r="G56" s="14"/>
      <c r="H56" s="14"/>
      <c r="I56" s="26"/>
      <c r="J56" s="25"/>
      <c r="K56" s="25"/>
      <c r="L56" s="25"/>
      <c r="M56" s="25"/>
      <c r="P56" t="s">
        <v>413</v>
      </c>
      <c r="Q56" t="s">
        <v>401</v>
      </c>
      <c r="R56" t="s">
        <v>402</v>
      </c>
      <c r="S56" s="3"/>
      <c r="T56" s="3"/>
      <c r="U56" s="3"/>
      <c r="V56" s="3"/>
      <c r="W56" s="3"/>
      <c r="X56" s="3"/>
      <c r="Y56" s="3"/>
      <c r="Z56" s="3"/>
      <c r="AA56" s="3"/>
      <c r="AB56" s="3"/>
      <c r="AC56" s="3" t="n">
        <v>5176200.8135000002</v>
      </c>
      <c r="AD56" s="3"/>
      <c r="AE56" s="3"/>
      <c r="AF56" s="3"/>
      <c r="AG56" s="3"/>
      <c r="AH56" s="3"/>
      <c r="AI56" s="3"/>
      <c r="AJ56" s="3"/>
      <c r="AK56" s="3"/>
      <c r="AL56" s="3" t="n">
        <v>-11758.79</v>
      </c>
      <c r="AM56" s="3" t="n">
        <v>614619350.90690005</v>
      </c>
      <c r="AN56" s="3" t="n">
        <v>22474744.661699999</v>
      </c>
      <c r="AO56" s="3"/>
      <c r="AP56" s="3"/>
      <c r="AQ56" s="3"/>
      <c r="AR56" s="3" t="n">
        <v>147331.4063</v>
      </c>
      <c r="AS56" s="3"/>
      <c r="AT56" s="3"/>
      <c r="AU56" s="3"/>
      <c r="AV56" s="3"/>
      <c r="AW56" s="3"/>
      <c r="AX56" s="3"/>
      <c r="AY56" s="3"/>
      <c r="AZ56" s="3"/>
    </row>
    <row r="57" ht="15.75" customHeight="1">
      <c r="A57" s="129" t="n">
        <f t="shared" si="4"/>
        <v>0</v>
      </c>
      <c r="B57" s="129" t="str">
        <f t="shared" si="5"/>
        <v>Services &amp; R&amp;D</v>
      </c>
      <c r="C57" s="129" t="str">
        <f t="shared" si="6"/>
        <v>Unclear</v>
      </c>
      <c r="D57" s="129" t="n">
        <f t="shared" si="7"/>
        <v>0</v>
      </c>
      <c r="E57" s="14"/>
      <c r="F57" s="14"/>
      <c r="G57" s="14"/>
      <c r="H57" s="14"/>
      <c r="I57" s="26"/>
      <c r="J57" s="25"/>
      <c r="K57" s="25"/>
      <c r="L57" s="25"/>
      <c r="M57" s="25"/>
      <c r="P57" t="s">
        <v>413</v>
      </c>
      <c r="Q57" t="s">
        <v>401</v>
      </c>
      <c r="S57" s="3" t="n">
        <v>51969408290</v>
      </c>
      <c r="T57" s="3" t="n">
        <v>62770798166</v>
      </c>
      <c r="U57" s="3" t="n">
        <v>63315930462</v>
      </c>
      <c r="V57" s="3" t="n">
        <v>61073676608</v>
      </c>
      <c r="W57" s="3" t="n">
        <v>65649061640</v>
      </c>
      <c r="X57" s="3" t="n">
        <v>66900406910</v>
      </c>
      <c r="Y57" s="3" t="n">
        <v>66255342375</v>
      </c>
      <c r="Z57" s="3" t="n">
        <v>66703371239</v>
      </c>
      <c r="AA57" s="3" t="n">
        <v>68867686776</v>
      </c>
      <c r="AB57" s="3" t="n">
        <v>70382265964</v>
      </c>
      <c r="AC57" s="3" t="n">
        <v>2869812040.6588001</v>
      </c>
      <c r="AD57" s="3" t="n">
        <v>-15091.559600000001</v>
      </c>
      <c r="AE57" s="3" t="n">
        <v>16800</v>
      </c>
      <c r="AF57" s="3" t="n">
        <v>336694.97019999998</v>
      </c>
      <c r="AG57" s="3"/>
      <c r="AH57" s="3"/>
      <c r="AI57" s="3"/>
      <c r="AJ57" s="3"/>
      <c r="AK57" s="3" t="n">
        <v>0</v>
      </c>
      <c r="AL57" s="3" t="n">
        <v>-4783.2002000000002</v>
      </c>
      <c r="AM57" s="3" t="n">
        <v>127191388.5255</v>
      </c>
      <c r="AN57" s="3" t="n">
        <v>-599920.76710000006</v>
      </c>
      <c r="AO57" s="3"/>
      <c r="AP57" s="3"/>
      <c r="AQ57" s="3"/>
      <c r="AR57" s="3" t="n">
        <v>0</v>
      </c>
      <c r="AS57" s="3"/>
      <c r="AT57" s="3"/>
      <c r="AU57" s="3"/>
      <c r="AV57" s="3"/>
      <c r="AW57" s="3"/>
      <c r="AX57" s="3"/>
      <c r="AY57" s="3"/>
      <c r="AZ57" s="3"/>
    </row>
    <row r="58" ht="15.75" customHeight="1">
      <c r="A58" s="1" t="n">
        <f t="shared" si="4"/>
        <v>0</v>
      </c>
      <c r="B58" s="1" t="str">
        <f t="shared" si="5"/>
        <v>Unlabeled</v>
      </c>
      <c r="C58" s="1" t="str">
        <f t="shared" si="6"/>
        <v>FFP</v>
      </c>
      <c r="D58" s="1" t="str">
        <f t="shared" si="7"/>
        <v>FFP</v>
      </c>
      <c r="E58" s="14"/>
      <c r="F58" s="14"/>
      <c r="G58" s="14"/>
      <c r="H58" s="14"/>
      <c r="I58" s="26"/>
      <c r="J58" s="25"/>
      <c r="K58" s="25"/>
      <c r="L58" s="25"/>
      <c r="M58" s="25"/>
      <c r="P58" t="s">
        <v>378</v>
      </c>
      <c r="Q58" t="s">
        <v>394</v>
      </c>
      <c r="R58" t="s">
        <v>394</v>
      </c>
      <c r="S58" s="3"/>
      <c r="T58" s="3"/>
      <c r="U58" s="3"/>
      <c r="V58" s="3"/>
      <c r="W58" s="3"/>
      <c r="X58" s="3"/>
      <c r="Y58" s="3"/>
      <c r="Z58" s="3"/>
      <c r="AA58" s="3"/>
      <c r="AB58" s="3"/>
      <c r="AC58" s="3" t="n">
        <v>111764.1201</v>
      </c>
      <c r="AD58" s="3" t="n">
        <v>150998.70019999999</v>
      </c>
      <c r="AE58" s="3" t="n">
        <v>140756.6992</v>
      </c>
      <c r="AF58" s="3" t="n">
        <v>190590.88</v>
      </c>
      <c r="AG58" s="3"/>
      <c r="AH58" s="3"/>
      <c r="AI58" s="3"/>
      <c r="AJ58" s="3"/>
      <c r="AK58" s="3" t="n">
        <v>0</v>
      </c>
      <c r="AL58" s="3" t="n">
        <v>0</v>
      </c>
      <c r="AM58" s="3" t="n">
        <v>-19752.609400000001</v>
      </c>
      <c r="AN58" s="3" t="n">
        <v>-35472.269999999997</v>
      </c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</row>
    <row r="59" ht="15.75" customHeight="1">
      <c r="A59" s="1" t="n">
        <f t="shared" si="4"/>
        <v>0</v>
      </c>
      <c r="B59" s="1" t="str">
        <f t="shared" si="5"/>
        <v>Unlabeled</v>
      </c>
      <c r="C59" s="1" t="str">
        <f t="shared" si="6"/>
        <v>Less Common</v>
      </c>
      <c r="D59" s="1" t="str">
        <f t="shared" si="7"/>
        <v>T&amp;M/LH/FPLOE</v>
      </c>
      <c r="E59" s="14"/>
      <c r="F59" s="14"/>
      <c r="G59" s="14"/>
      <c r="H59" s="14"/>
      <c r="I59" s="26"/>
      <c r="J59" s="25"/>
      <c r="K59" s="25"/>
      <c r="L59" s="25"/>
      <c r="M59" s="25"/>
      <c r="P59" t="s">
        <v>378</v>
      </c>
      <c r="Q59" t="s">
        <v>395</v>
      </c>
      <c r="R59" t="s">
        <v>397</v>
      </c>
      <c r="S59" s="3"/>
      <c r="T59" s="3"/>
      <c r="U59" s="3"/>
      <c r="V59" s="3"/>
      <c r="W59" s="3"/>
      <c r="X59" s="3"/>
      <c r="Y59" s="3"/>
      <c r="Z59" s="3"/>
      <c r="AA59" s="3"/>
      <c r="AB59" s="3"/>
      <c r="AC59" s="3" t="n">
        <v>19373751.445599999</v>
      </c>
      <c r="AD59" s="3" t="n">
        <v>1214000</v>
      </c>
      <c r="AE59" s="3" t="n">
        <v>-206164.2812</v>
      </c>
      <c r="AF59" s="3" t="n">
        <v>1090025.4532000001</v>
      </c>
      <c r="AG59" s="3"/>
      <c r="AH59" s="3"/>
      <c r="AI59" s="3"/>
      <c r="AJ59" s="3"/>
      <c r="AK59" s="3"/>
      <c r="AL59" s="3" t="n">
        <v>0</v>
      </c>
      <c r="AM59" s="3" t="n">
        <v>0</v>
      </c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</row>
    <row r="60" ht="15.75" customHeight="1">
      <c r="A60" s="1" t="n">
        <f t="shared" si="4"/>
        <v>0</v>
      </c>
      <c r="B60" s="1" t="str">
        <f t="shared" si="5"/>
        <v>Unlabeled</v>
      </c>
      <c r="C60" s="1" t="str">
        <f t="shared" si="6"/>
        <v>Incentive</v>
      </c>
      <c r="D60" s="1" t="str">
        <f t="shared" si="7"/>
        <v>Incentive</v>
      </c>
      <c r="E60" s="14"/>
      <c r="F60" s="14"/>
      <c r="G60" s="14"/>
      <c r="H60" s="14"/>
      <c r="I60" s="26"/>
      <c r="J60" s="25"/>
      <c r="K60" s="25"/>
      <c r="L60" s="25"/>
      <c r="M60" s="25"/>
      <c r="P60" t="s">
        <v>378</v>
      </c>
      <c r="Q60" t="s">
        <v>398</v>
      </c>
      <c r="R60" t="s">
        <v>398</v>
      </c>
      <c r="S60" s="3"/>
      <c r="T60" s="3"/>
      <c r="U60" s="3"/>
      <c r="V60" s="3"/>
      <c r="W60" s="3"/>
      <c r="X60" s="3"/>
      <c r="Y60" s="3"/>
      <c r="Z60" s="3"/>
      <c r="AA60" s="3"/>
      <c r="AB60" s="3"/>
      <c r="AC60" s="3" t="n">
        <v>0</v>
      </c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</row>
    <row r="61" ht="15.75" customHeight="1">
      <c r="A61" s="1" t="n">
        <f t="shared" si="4"/>
        <v>0</v>
      </c>
      <c r="B61" s="1" t="str">
        <f t="shared" si="5"/>
        <v>Unlabeled</v>
      </c>
      <c r="C61" s="1" t="str">
        <f t="shared" si="6"/>
        <v>Other CB</v>
      </c>
      <c r="D61" s="1" t="str">
        <f t="shared" si="7"/>
        <v>Other CB</v>
      </c>
      <c r="E61" s="14"/>
      <c r="F61" s="14"/>
      <c r="G61" s="14"/>
      <c r="H61" s="14"/>
      <c r="I61" s="26"/>
      <c r="J61" s="25"/>
      <c r="K61" s="25"/>
      <c r="L61" s="25"/>
      <c r="M61" s="25"/>
      <c r="P61" t="s">
        <v>378</v>
      </c>
      <c r="Q61" t="s">
        <v>399</v>
      </c>
      <c r="R61" t="s">
        <v>399</v>
      </c>
      <c r="S61" s="3"/>
      <c r="T61" s="3"/>
      <c r="U61" s="3"/>
      <c r="V61" s="3"/>
      <c r="W61" s="3"/>
      <c r="X61" s="3"/>
      <c r="Y61" s="3"/>
      <c r="Z61" s="3"/>
      <c r="AA61" s="3"/>
      <c r="AB61" s="3"/>
      <c r="AC61" s="3" t="n">
        <v>1968247</v>
      </c>
      <c r="AD61" s="3"/>
      <c r="AE61" s="3"/>
      <c r="AF61" s="3" t="n">
        <v>9476911</v>
      </c>
      <c r="AG61" s="3"/>
      <c r="AH61" s="3"/>
      <c r="AI61" s="3"/>
      <c r="AJ61" s="3"/>
      <c r="AK61" s="3"/>
      <c r="AL61" s="3"/>
      <c r="AM61" s="3" t="n">
        <v>-2907.3301000000001</v>
      </c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</row>
    <row r="62" ht="15.75" customHeight="1">
      <c r="A62" s="1" t="n">
        <f t="shared" si="4"/>
        <v>0</v>
      </c>
      <c r="B62" s="1" t="str">
        <f t="shared" si="5"/>
        <v>Unlabeled</v>
      </c>
      <c r="C62" s="1" t="str">
        <f t="shared" si="6"/>
        <v>UCA</v>
      </c>
      <c r="D62" s="1" t="str">
        <f t="shared" si="7"/>
        <v>UCA</v>
      </c>
      <c r="E62" s="14"/>
      <c r="F62" s="14"/>
      <c r="G62" s="14"/>
      <c r="H62" s="14"/>
      <c r="I62" s="26"/>
      <c r="J62" s="25"/>
      <c r="K62" s="25"/>
      <c r="L62" s="25"/>
      <c r="M62" s="25"/>
      <c r="P62" t="s">
        <v>378</v>
      </c>
      <c r="Q62" t="s">
        <v>400</v>
      </c>
      <c r="R62" t="s">
        <v>400</v>
      </c>
      <c r="S62" s="3"/>
      <c r="T62" s="3"/>
      <c r="U62" s="3"/>
      <c r="V62" s="3"/>
      <c r="W62" s="3"/>
      <c r="X62" s="3"/>
      <c r="Y62" s="3"/>
      <c r="Z62" s="3"/>
      <c r="AA62" s="3"/>
      <c r="AB62" s="3"/>
      <c r="AC62" s="3" t="n">
        <v>0</v>
      </c>
      <c r="AD62" s="3" t="n">
        <v>7800</v>
      </c>
      <c r="AE62" s="3"/>
      <c r="AF62" s="3"/>
      <c r="AG62" s="3"/>
      <c r="AH62" s="3"/>
      <c r="AI62" s="3"/>
      <c r="AJ62" s="3"/>
      <c r="AK62" s="3"/>
      <c r="AL62" s="3"/>
      <c r="AM62" s="3" t="n">
        <v>-177796.4375</v>
      </c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</row>
    <row r="63" ht="15.75" customHeight="1">
      <c r="A63" s="1" t="n">
        <f t="shared" si="4"/>
        <v>0</v>
      </c>
      <c r="B63" s="1" t="str">
        <f t="shared" si="5"/>
        <v>Unlabeled</v>
      </c>
      <c r="C63" s="1" t="str">
        <f t="shared" si="6"/>
        <v>Unclear</v>
      </c>
      <c r="D63" s="1" t="str">
        <f t="shared" si="7"/>
        <v>Combination/Other</v>
      </c>
      <c r="E63" s="14"/>
      <c r="F63" s="14"/>
      <c r="G63" s="14"/>
      <c r="H63" s="14"/>
      <c r="I63" s="26"/>
      <c r="J63" s="25"/>
      <c r="K63" s="25"/>
      <c r="L63" s="25"/>
      <c r="M63" s="25"/>
      <c r="P63" t="s">
        <v>378</v>
      </c>
      <c r="Q63" t="s">
        <v>401</v>
      </c>
      <c r="R63" t="s">
        <v>402</v>
      </c>
      <c r="S63" s="3"/>
      <c r="T63" s="3"/>
      <c r="U63" s="3"/>
      <c r="V63" s="3"/>
      <c r="W63" s="3"/>
      <c r="X63" s="3"/>
      <c r="Y63" s="3"/>
      <c r="Z63" s="3"/>
      <c r="AA63" s="3"/>
      <c r="AB63" s="3"/>
      <c r="AC63" s="3" t="n">
        <v>48443</v>
      </c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</row>
    <row r="64" ht="15.75" customHeight="1">
      <c r="A64" s="1" t="n">
        <f t="shared" si="4"/>
        <v>0</v>
      </c>
      <c r="B64" s="1" t="str">
        <f t="shared" si="5"/>
        <v>Unlabeled</v>
      </c>
      <c r="C64" s="1" t="str">
        <f t="shared" si="6"/>
        <v>Unclear</v>
      </c>
      <c r="D64" s="1" t="n">
        <f t="shared" si="7"/>
        <v>0</v>
      </c>
      <c r="E64" s="14"/>
      <c r="F64" s="14"/>
      <c r="G64" s="14"/>
      <c r="H64" s="14"/>
      <c r="I64" s="26"/>
      <c r="J64" s="25"/>
      <c r="K64" s="25"/>
      <c r="L64" s="25"/>
      <c r="M64" s="25"/>
      <c r="P64" t="s">
        <v>378</v>
      </c>
      <c r="Q64" t="s">
        <v>401</v>
      </c>
      <c r="S64" s="3"/>
      <c r="T64" s="3"/>
      <c r="U64" s="3"/>
      <c r="V64" s="3"/>
      <c r="W64" s="3"/>
      <c r="X64" s="3"/>
      <c r="Y64" s="3"/>
      <c r="Z64" s="3"/>
      <c r="AA64" s="3"/>
      <c r="AB64" s="3"/>
      <c r="AC64" s="3" t="n">
        <v>145034.2304</v>
      </c>
      <c r="AD64" s="3" t="n">
        <v>62039.700199999999</v>
      </c>
      <c r="AE64" s="3" t="n">
        <v>21700</v>
      </c>
      <c r="AF64" s="3" t="n">
        <v>5000</v>
      </c>
      <c r="AG64" s="3"/>
      <c r="AH64" s="3"/>
      <c r="AI64" s="3"/>
      <c r="AJ64" s="3"/>
      <c r="AK64" s="3" t="n">
        <v>0</v>
      </c>
      <c r="AL64" s="3" t="n">
        <v>0</v>
      </c>
      <c r="AM64" s="3" t="n">
        <v>0</v>
      </c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</row>
    <row r="65">
      <c r="A65" s="135" t="str">
        <f t="shared" si="4"/>
        <v>Grand Total</v>
      </c>
      <c r="B65" s="135" t="str">
        <f t="shared" si="5"/>
        <v>NA</v>
      </c>
      <c r="C65" s="135" t="str">
        <f t="shared" si="6"/>
        <v>NA</v>
      </c>
      <c r="D65" s="135" t="str">
        <f t="shared" si="7"/>
        <v>NA</v>
      </c>
      <c r="E65" s="14"/>
      <c r="F65" s="14"/>
      <c r="G65" s="14"/>
      <c r="H65" s="14"/>
      <c r="I65" s="26"/>
      <c r="J65" s="25"/>
      <c r="K65" s="25"/>
      <c r="L65" s="25"/>
      <c r="M65" s="25"/>
      <c r="O65" t="s">
        <v>375</v>
      </c>
      <c r="P65" t="s">
        <v>377</v>
      </c>
      <c r="Q65" t="s">
        <v>377</v>
      </c>
      <c r="R65" t="s">
        <v>377</v>
      </c>
      <c r="S65" s="3" t="n">
        <f t="shared" ref="S65:AW65" si="8">SUM(S2:S64)</f>
        <v>120350129405</v>
      </c>
      <c r="T65" s="3" t="n">
        <f t="shared" si="8"/>
        <v>136154193844</v>
      </c>
      <c r="U65" s="3" t="n">
        <f t="shared" si="8"/>
        <v>123406660550</v>
      </c>
      <c r="V65" s="3" t="n">
        <f t="shared" si="8"/>
        <v>121373382142</v>
      </c>
      <c r="W65" s="3" t="n">
        <f t="shared" si="8"/>
        <v>117161902725</v>
      </c>
      <c r="X65" s="3" t="n">
        <f t="shared" si="8"/>
        <v>116592014868</v>
      </c>
      <c r="Y65" s="3" t="n">
        <f t="shared" si="8"/>
        <v>118448779098</v>
      </c>
      <c r="Z65" s="3" t="n">
        <f t="shared" si="8"/>
        <v>115982151879</v>
      </c>
      <c r="AA65" s="3" t="n">
        <f t="shared" si="8"/>
        <v>116965882167</v>
      </c>
      <c r="AB65" s="3" t="n">
        <f t="shared" si="8"/>
        <v>122185036488</v>
      </c>
      <c r="AC65" s="3" t="n">
        <f t="shared" si="8"/>
        <v>132178486506.38741</v>
      </c>
      <c r="AD65" s="3" t="n">
        <f t="shared" si="8"/>
        <v>143993638543.8363</v>
      </c>
      <c r="AE65" s="3" t="n">
        <f t="shared" si="8"/>
        <v>169810521226.12839</v>
      </c>
      <c r="AF65" s="3" t="n">
        <f t="shared" si="8"/>
        <v>211533087512.33704</v>
      </c>
      <c r="AG65" s="3" t="n">
        <f t="shared" si="8"/>
        <v>229761957048.789</v>
      </c>
      <c r="AH65" s="3" t="n">
        <f t="shared" si="8"/>
        <v>265663361025.89026</v>
      </c>
      <c r="AI65" s="3" t="n">
        <f t="shared" si="8"/>
        <v>295165178110.85315</v>
      </c>
      <c r="AJ65" s="3" t="n">
        <f t="shared" si="8"/>
        <v>328153480580.90912</v>
      </c>
      <c r="AK65" s="3" t="n">
        <f t="shared" si="8"/>
        <v>377988099747.40405</v>
      </c>
      <c r="AL65" s="3" t="n">
        <f t="shared" si="8"/>
        <v>381555380786.98535</v>
      </c>
      <c r="AM65" s="3" t="n">
        <f t="shared" si="8"/>
        <v>362403868841.00775</v>
      </c>
      <c r="AN65" s="3" t="n">
        <f t="shared" si="8"/>
        <v>368565915961.16217</v>
      </c>
      <c r="AO65" s="3" t="n">
        <f t="shared" si="8"/>
        <v>357636430655.58685</v>
      </c>
      <c r="AP65" s="3" t="n">
        <f t="shared" si="8"/>
        <v>306581052342.6814</v>
      </c>
      <c r="AQ65" s="3" t="n">
        <f t="shared" si="8"/>
        <v>283284360624.4989</v>
      </c>
      <c r="AR65" s="3" t="n">
        <f t="shared" si="8"/>
        <v>274184441766.62436</v>
      </c>
      <c r="AS65" s="3" t="n">
        <f t="shared" si="8"/>
        <v>298361785628.39215</v>
      </c>
      <c r="AT65" s="3" t="n">
        <f t="shared" si="8"/>
        <v>320615846805.3382</v>
      </c>
      <c r="AU65" s="3" t="n">
        <f t="shared" si="8"/>
        <v>358955820753.45184</v>
      </c>
      <c r="AV65" s="3" t="n">
        <f t="shared" si="8"/>
        <v>383855406149.9455</v>
      </c>
      <c r="AW65" s="3" t="n">
        <f t="shared" si="8"/>
        <v>422601499103.58801</v>
      </c>
      <c r="AX65" s="3" t="n">
        <v>387063888597.65686</v>
      </c>
      <c r="AY65" s="3" t="n">
        <v>414320692049.20294</v>
      </c>
      <c r="AZ65" s="3" t="n">
        <v>216000546370.72562</v>
      </c>
    </row>
    <row r="66">
      <c r="A66" s="1"/>
      <c r="B66" s="1"/>
      <c r="C66" s="1"/>
      <c r="D66" s="1"/>
      <c r="E66" s="14"/>
      <c r="F66" s="14"/>
      <c r="G66" s="14"/>
      <c r="H66" s="14"/>
      <c r="I66" s="26"/>
      <c r="J66" s="25"/>
      <c r="K66" s="25"/>
      <c r="L66" s="25"/>
      <c r="M66" s="25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</row>
    <row r="67" ht="15.75" customHeight="1">
      <c r="A67" s="1" t="s">
        <v>115</v>
      </c>
      <c r="B67" s="1" t="s">
        <v>116</v>
      </c>
      <c r="C67" s="1" t="s">
        <v>117</v>
      </c>
      <c r="D67" s="1" t="s">
        <v>62</v>
      </c>
      <c r="E67" s="160" t="n">
        <f t="shared" ref="E67:E124" si="9">AR67</f>
        <v>2015</v>
      </c>
      <c r="F67" s="160" t="n">
        <f t="shared" ref="F67:F124" si="10">AX67</f>
        <v>2021</v>
      </c>
      <c r="G67" s="160" t="n">
        <f t="shared" ref="G67:G124" si="11">AY67</f>
        <v>2022</v>
      </c>
      <c r="H67" s="160" t="n">
        <f t="shared" ref="H67:H124" si="12">AZ67</f>
        <v>2023</v>
      </c>
      <c r="I67" s="26" t="str">
        <f>F67&amp;"-"&amp;G67</f>
        <v>2021-2022</v>
      </c>
      <c r="J67" s="25" t="str">
        <f>E67&amp;"-"&amp;G67</f>
        <v>2015-2022</v>
      </c>
      <c r="K67" s="25" t="str">
        <f>H67&amp;"/"&amp;G67</f>
        <v>2023/2022</v>
      </c>
      <c r="L67" s="160" t="n">
        <f>AY133</f>
        <v>2022</v>
      </c>
      <c r="M67" s="160" t="n">
        <f t="shared" ref="M67:M106" si="13">AZ133</f>
        <v>2023</v>
      </c>
      <c r="O67" t="str">
        <f>IF(O1="","",O1)</f>
        <v>IsFMS</v>
      </c>
      <c r="P67" t="str">
        <f t="shared" ref="P67:R68" si="14">P1</f>
        <v>ProductOrService</v>
      </c>
      <c r="Q67" t="str">
        <f t="shared" si="14"/>
        <v>PricingUCA.sum</v>
      </c>
      <c r="R67" t="str">
        <f t="shared" si="14"/>
        <v>PricingUCA</v>
      </c>
      <c r="S67" t="n">
        <f t="shared" ref="S67:AN67" si="15">S46</f>
        <v>0</v>
      </c>
      <c r="T67" t="n">
        <f t="shared" si="15"/>
        <v>0</v>
      </c>
      <c r="U67" t="n">
        <f t="shared" si="15"/>
        <v>0</v>
      </c>
      <c r="V67" t="n">
        <f t="shared" si="15"/>
        <v>0</v>
      </c>
      <c r="W67" t="n">
        <f t="shared" si="15"/>
        <v>0</v>
      </c>
      <c r="X67" t="n">
        <f t="shared" si="15"/>
        <v>0</v>
      </c>
      <c r="Y67" t="n">
        <f t="shared" si="15"/>
        <v>0</v>
      </c>
      <c r="Z67" t="n">
        <f t="shared" si="15"/>
        <v>0</v>
      </c>
      <c r="AA67" t="n">
        <f t="shared" si="15"/>
        <v>0</v>
      </c>
      <c r="AB67" t="n">
        <f t="shared" si="15"/>
        <v>0</v>
      </c>
      <c r="AC67" t="n">
        <f t="shared" si="15"/>
        <v>6479102721.4375</v>
      </c>
      <c r="AD67" t="n">
        <f t="shared" si="15"/>
        <v>17333690</v>
      </c>
      <c r="AE67" t="n">
        <f t="shared" si="15"/>
        <v>0</v>
      </c>
      <c r="AF67" t="n">
        <f t="shared" si="15"/>
        <v>0</v>
      </c>
      <c r="AG67" t="n">
        <f t="shared" si="15"/>
        <v>0</v>
      </c>
      <c r="AH67" t="n">
        <f t="shared" si="15"/>
        <v>0</v>
      </c>
      <c r="AI67" t="n">
        <f t="shared" si="15"/>
        <v>0</v>
      </c>
      <c r="AJ67" t="n">
        <f t="shared" si="15"/>
        <v>0</v>
      </c>
      <c r="AK67" t="n">
        <f t="shared" si="15"/>
        <v>0</v>
      </c>
      <c r="AL67" t="n">
        <f t="shared" si="15"/>
        <v>0</v>
      </c>
      <c r="AM67" t="n">
        <f t="shared" si="15"/>
        <v>10956356887.687599</v>
      </c>
      <c r="AN67" t="n">
        <f t="shared" si="15"/>
        <v>2059017174.6140001</v>
      </c>
      <c r="AO67" s="160" t="n">
        <f t="shared" ref="AO67:AV67" si="16">AO1+0</f>
        <v>2012</v>
      </c>
      <c r="AP67" s="160" t="n">
        <f t="shared" si="16"/>
        <v>2013</v>
      </c>
      <c r="AQ67" s="160" t="n">
        <f t="shared" si="16"/>
        <v>2014</v>
      </c>
      <c r="AR67" s="160" t="n">
        <f t="shared" si="16"/>
        <v>2015</v>
      </c>
      <c r="AS67" s="160" t="n">
        <f t="shared" si="16"/>
        <v>2016</v>
      </c>
      <c r="AT67" s="160" t="n">
        <f t="shared" si="16"/>
        <v>2017</v>
      </c>
      <c r="AU67" s="160" t="n">
        <f t="shared" si="16"/>
        <v>2018</v>
      </c>
      <c r="AV67" s="160" t="n">
        <f t="shared" si="16"/>
        <v>2019</v>
      </c>
      <c r="AW67" s="160" t="n">
        <f t="shared" ref="AW67:AZ67" si="17">AW1+0</f>
        <v>2020</v>
      </c>
      <c r="AX67" s="160" t="n">
        <f t="shared" si="17"/>
        <v>2021</v>
      </c>
      <c r="AY67" s="160" t="n">
        <f t="shared" si="17"/>
        <v>2022</v>
      </c>
      <c r="AZ67" s="160" t="n">
        <f t="shared" si="17"/>
        <v>2023</v>
      </c>
    </row>
    <row r="68">
      <c r="A68" s="136" t="s">
        <v>118</v>
      </c>
      <c r="B68" s="135" t="s">
        <v>107</v>
      </c>
      <c r="C68" s="135" t="s">
        <v>63</v>
      </c>
      <c r="D68" s="135" t="s">
        <v>63</v>
      </c>
      <c r="E68" s="147" t="n">
        <f t="shared" si="9"/>
        <v>75.049536060174859</v>
      </c>
      <c r="F68" s="147" t="n">
        <f t="shared" si="10"/>
        <v>110.70692436927879</v>
      </c>
      <c r="G68" s="147" t="n">
        <f t="shared" si="11"/>
        <v>107.28074714402401</v>
      </c>
      <c r="H68" s="147" t="n">
        <f t="shared" si="12"/>
        <v>44.67064471155534</v>
      </c>
      <c r="I68" s="122" t="n">
        <f t="shared" ref="I68:I124" si="18">(G68/F68)-1</f>
        <v>-3.0948174604022882E-2</v>
      </c>
      <c r="J68" s="134" t="n">
        <f t="shared" ref="J68:J124" si="19">(G68/E68)-1</f>
        <v>0.42946582718387627</v>
      </c>
      <c r="K68" s="134" t="n">
        <f t="shared" ref="K68:K124" si="20">H68/G68</f>
        <v>0.41639013430420246</v>
      </c>
      <c r="L68" s="134" t="n">
        <f t="shared" ref="L68:L106" si="21">AY134</f>
        <v>0.59637769799487172</v>
      </c>
      <c r="M68" s="133" t="n">
        <f t="shared" si="13"/>
        <v>0.48569300431338441</v>
      </c>
      <c r="O68" s="141" t="str">
        <f t="shared" ref="O68:O107" si="22">IF(O2="","",O2)</f>
        <v>0</v>
      </c>
      <c r="P68" s="141" t="str">
        <f t="shared" si="14"/>
        <v>Products</v>
      </c>
      <c r="Q68" s="141" t="str">
        <f t="shared" si="14"/>
        <v>FFP</v>
      </c>
      <c r="R68" s="141" t="str">
        <f t="shared" si="14"/>
        <v>FFP</v>
      </c>
      <c r="S68" s="141" t="str">
        <f t="shared" ref="S68:AN68" si="23">IFERROR(S47/SUMIFS(S$21:S$36,$O$21:$O$36,$O68),"")</f>
      </c>
      <c r="T68" s="141" t="str">
        <f t="shared" si="23"/>
      </c>
      <c r="U68" s="141" t="str">
        <f t="shared" si="23"/>
      </c>
      <c r="V68" s="141" t="str">
        <f t="shared" si="23"/>
      </c>
      <c r="W68" s="141" t="str">
        <f t="shared" si="23"/>
      </c>
      <c r="X68" s="141" t="str">
        <f t="shared" si="23"/>
      </c>
      <c r="Y68" s="141" t="str">
        <f t="shared" si="23"/>
      </c>
      <c r="Z68" s="141" t="str">
        <f t="shared" si="23"/>
      </c>
      <c r="AA68" s="141" t="str">
        <f t="shared" si="23"/>
      </c>
      <c r="AB68" s="141" t="str">
        <f t="shared" si="23"/>
      </c>
      <c r="AC68" s="141" t="n">
        <f t="shared" si="23"/>
        <v>1350.2406124713348</v>
      </c>
      <c r="AD68" s="141" t="n">
        <f t="shared" si="23"/>
        <v>0</v>
      </c>
      <c r="AE68" s="141" t="n">
        <f t="shared" si="23"/>
        <v>0</v>
      </c>
      <c r="AF68" s="141" t="n">
        <f t="shared" si="23"/>
        <v>0</v>
      </c>
      <c r="AG68" s="141" t="n">
        <f t="shared" si="23"/>
        <v>0</v>
      </c>
      <c r="AH68" s="141" t="n">
        <f t="shared" si="23"/>
        <v>0</v>
      </c>
      <c r="AI68" s="141" t="n">
        <f t="shared" si="23"/>
        <v>0</v>
      </c>
      <c r="AJ68" s="141" t="n">
        <f t="shared" si="23"/>
        <v>0</v>
      </c>
      <c r="AK68" s="141" t="n">
        <f t="shared" si="23"/>
        <v>0</v>
      </c>
      <c r="AL68" s="141" t="n">
        <f t="shared" si="23"/>
        <v>0</v>
      </c>
      <c r="AM68" s="141" t="n">
        <f t="shared" si="23"/>
        <v>-8976553.260052057</v>
      </c>
      <c r="AN68" s="141" t="n">
        <f t="shared" si="23"/>
        <v>-11826145.816964984</v>
      </c>
      <c r="AO68" s="152" t="n">
        <f t="shared" ref="AO68:AZ68" si="24">IF(AO2="","",AO2/VLOOKUP(AO$67,deflator,2,FALSE)/1000000000)</f>
        <v>90.214735421935686</v>
      </c>
      <c r="AP68" s="153" t="n">
        <f t="shared" si="24"/>
        <v>74.490423158547515</v>
      </c>
      <c r="AQ68" s="153" t="n">
        <f t="shared" si="24"/>
        <v>73.805565729774969</v>
      </c>
      <c r="AR68" s="153" t="n">
        <f t="shared" si="24"/>
        <v>75.049536060174859</v>
      </c>
      <c r="AS68" s="153" t="n">
        <f t="shared" si="24"/>
        <v>77.117090728949421</v>
      </c>
      <c r="AT68" s="153" t="n">
        <f t="shared" si="24"/>
        <v>78.925414947813053</v>
      </c>
      <c r="AU68" s="153" t="n">
        <f t="shared" si="24"/>
        <v>92.786742302086068</v>
      </c>
      <c r="AV68" s="153" t="n">
        <f t="shared" si="24"/>
        <v>93.80217494512479</v>
      </c>
      <c r="AW68" s="153" t="n">
        <f t="shared" si="24"/>
        <v>90.06337000370884</v>
      </c>
      <c r="AX68" s="153" t="n">
        <f t="shared" si="24"/>
        <v>110.70692436927879</v>
      </c>
      <c r="AY68" s="153" t="n">
        <f t="shared" si="24"/>
        <v>107.28074714402401</v>
      </c>
      <c r="AZ68" s="154" t="n">
        <f t="shared" si="24"/>
        <v>44.67064471155534</v>
      </c>
    </row>
    <row r="69">
      <c r="A69" s="132" t="s">
        <v>118</v>
      </c>
      <c r="B69" s="1" t="s">
        <v>107</v>
      </c>
      <c r="C69" s="1" t="s">
        <v>64</v>
      </c>
      <c r="D69" s="1" t="s">
        <v>65</v>
      </c>
      <c r="E69" s="14" t="n">
        <f t="shared" si="9"/>
        <v>8.4965288558240335</v>
      </c>
      <c r="F69" s="14" t="n">
        <f t="shared" si="10"/>
        <v>8.2204152669705941</v>
      </c>
      <c r="G69" s="14" t="n">
        <f t="shared" si="11"/>
        <v>13.125826136790501</v>
      </c>
      <c r="H69" s="14" t="n">
        <f t="shared" si="12"/>
        <v>6.5531829835559936</v>
      </c>
      <c r="I69" s="26" t="n">
        <f t="shared" si="18"/>
        <v>0.59673516610890864</v>
      </c>
      <c r="J69" s="25" t="n">
        <f t="shared" si="19"/>
        <v>0.54484570811446931</v>
      </c>
      <c r="K69" s="25" t="n">
        <f t="shared" si="20"/>
        <v>0.49925870686249729</v>
      </c>
      <c r="L69" s="25" t="n">
        <f t="shared" si="21"/>
        <v>7.296695990782992E-2</v>
      </c>
      <c r="M69" s="131" t="n">
        <f t="shared" si="13"/>
        <v>7.1251157256643022E-2</v>
      </c>
      <c r="O69" t="str">
        <f t="shared" si="22"/>
        <v>0</v>
      </c>
      <c r="P69" t="str">
        <f t="shared" ref="P69:R69" si="25">P3</f>
        <v>Products</v>
      </c>
      <c r="Q69" t="str">
        <f t="shared" si="25"/>
        <v>Less Common</v>
      </c>
      <c r="R69" t="str">
        <f t="shared" si="25"/>
        <v>Other FP</v>
      </c>
      <c r="S69" t="str">
        <f t="shared" ref="S69:AN69" si="26">IFERROR(S48/SUMIFS(S$21:S$36,$O$21:$O$36,$O69),"")</f>
      </c>
      <c r="T69" t="str">
        <f t="shared" si="26"/>
      </c>
      <c r="U69" t="str">
        <f t="shared" si="26"/>
      </c>
      <c r="V69" t="str">
        <f t="shared" si="26"/>
      </c>
      <c r="W69" t="str">
        <f t="shared" si="26"/>
      </c>
      <c r="X69" t="str">
        <f t="shared" si="26"/>
      </c>
      <c r="Y69" t="str">
        <f t="shared" si="26"/>
      </c>
      <c r="Z69" t="str">
        <f t="shared" si="26"/>
      </c>
      <c r="AA69" t="str">
        <f t="shared" si="26"/>
      </c>
      <c r="AB69" t="str">
        <f t="shared" si="26"/>
      </c>
      <c r="AC69" t="n">
        <f t="shared" si="26"/>
        <v>0</v>
      </c>
      <c r="AD69" t="n">
        <f t="shared" si="26"/>
        <v>0</v>
      </c>
      <c r="AE69" t="n">
        <f t="shared" si="26"/>
        <v>0</v>
      </c>
      <c r="AF69" t="n">
        <f t="shared" si="26"/>
        <v>0</v>
      </c>
      <c r="AG69" t="n">
        <f t="shared" si="26"/>
        <v>0</v>
      </c>
      <c r="AH69" t="n">
        <f t="shared" si="26"/>
        <v>0</v>
      </c>
      <c r="AI69" t="n">
        <f t="shared" si="26"/>
        <v>0</v>
      </c>
      <c r="AJ69" t="n">
        <f t="shared" si="26"/>
        <v>0</v>
      </c>
      <c r="AK69" t="n">
        <f t="shared" si="26"/>
        <v>0</v>
      </c>
      <c r="AL69" t="n">
        <f t="shared" si="26"/>
        <v>0</v>
      </c>
      <c r="AM69" t="n">
        <f t="shared" si="26"/>
        <v>-13240.138452339077</v>
      </c>
      <c r="AN69" t="n">
        <f t="shared" si="26"/>
        <v>4229.7022772387645</v>
      </c>
      <c r="AO69" s="151" t="n">
        <f t="shared" ref="AO69:AZ69" si="27">IF(AO3="","",AO3/VLOOKUP(AO$67,deflator,2,FALSE)/1000000000)</f>
        <v>28.966729671309754</v>
      </c>
      <c r="AP69" s="151" t="n">
        <f t="shared" si="27"/>
        <v>18.955804818692339</v>
      </c>
      <c r="AQ69" s="151" t="n">
        <f t="shared" si="27"/>
        <v>11.139444829686893</v>
      </c>
      <c r="AR69" s="151" t="n">
        <f t="shared" si="27"/>
        <v>8.4965288558240335</v>
      </c>
      <c r="AS69" s="151" t="n">
        <f t="shared" si="27"/>
        <v>6.9612485575024214</v>
      </c>
      <c r="AT69" s="151" t="n">
        <f t="shared" si="27"/>
        <v>8.5530325152791189</v>
      </c>
      <c r="AU69" s="151" t="n">
        <f t="shared" si="27"/>
        <v>9.4778236040261827</v>
      </c>
      <c r="AV69" s="151" t="n">
        <f t="shared" si="27"/>
        <v>8.4701433060359008</v>
      </c>
      <c r="AW69" s="151" t="n">
        <f t="shared" si="27"/>
        <v>7.5496339418639575</v>
      </c>
      <c r="AX69" s="151" t="n">
        <f t="shared" si="27"/>
        <v>8.2204152669705941</v>
      </c>
      <c r="AY69" s="151" t="n">
        <f t="shared" si="27"/>
        <v>13.125826136790501</v>
      </c>
      <c r="AZ69" s="155" t="n">
        <f t="shared" si="27"/>
        <v>6.5531829835559936</v>
      </c>
    </row>
    <row r="70">
      <c r="A70" s="132" t="s">
        <v>118</v>
      </c>
      <c r="B70" s="1" t="s">
        <v>107</v>
      </c>
      <c r="C70" s="1" t="s">
        <v>64</v>
      </c>
      <c r="D70" s="1" t="s">
        <v>66</v>
      </c>
      <c r="E70" s="14" t="n">
        <f t="shared" si="9"/>
        <v>0.14807184775871662</v>
      </c>
      <c r="F70" s="14" t="n">
        <f t="shared" si="10"/>
        <v>9.1367205475232374E-2</v>
      </c>
      <c r="G70" s="14" t="n">
        <f t="shared" si="11"/>
        <v>4.2709295428400004E-2</v>
      </c>
      <c r="H70" s="14" t="n">
        <f t="shared" si="12"/>
        <v>3.1782813080462317E-2</v>
      </c>
      <c r="I70" s="26" t="n">
        <f t="shared" si="18"/>
        <v>-0.53255333567165364</v>
      </c>
      <c r="J70" s="25" t="n">
        <f t="shared" si="19"/>
        <v>-0.71156370319633688</v>
      </c>
      <c r="K70" s="25" t="n">
        <f t="shared" si="20"/>
        <v>0.74416617651172945</v>
      </c>
      <c r="L70" s="25" t="n">
        <f t="shared" si="21"/>
        <v>2.3742257551932912E-4</v>
      </c>
      <c r="M70" s="131" t="n">
        <f t="shared" si="13"/>
        <v>3.4556676023499015E-4</v>
      </c>
      <c r="O70" t="str">
        <f t="shared" si="22"/>
        <v>0</v>
      </c>
      <c r="P70" t="str">
        <f t="shared" ref="P70:R70" si="28">P4</f>
        <v>Products</v>
      </c>
      <c r="Q70" t="str">
        <f t="shared" si="28"/>
        <v>Less Common</v>
      </c>
      <c r="R70" t="str">
        <f t="shared" si="28"/>
        <v>T&amp;M/LH/FPLOE</v>
      </c>
      <c r="S70" t="str">
        <f t="shared" ref="S70:AN70" si="29">IFERROR(S49/SUMIFS(S$21:S$36,$O$21:$O$36,$O70),"")</f>
      </c>
      <c r="T70" t="str">
        <f t="shared" si="29"/>
      </c>
      <c r="U70" t="str">
        <f t="shared" si="29"/>
      </c>
      <c r="V70" t="str">
        <f t="shared" si="29"/>
      </c>
      <c r="W70" t="str">
        <f t="shared" si="29"/>
      </c>
      <c r="X70" t="str">
        <f t="shared" si="29"/>
      </c>
      <c r="Y70" t="str">
        <f t="shared" si="29"/>
      </c>
      <c r="Z70" t="str">
        <f t="shared" si="29"/>
      </c>
      <c r="AA70" t="str">
        <f t="shared" si="29"/>
      </c>
      <c r="AB70" t="str">
        <f t="shared" si="29"/>
      </c>
      <c r="AC70" t="n">
        <f t="shared" si="29"/>
        <v>679.40189667227537</v>
      </c>
      <c r="AD70" t="n">
        <f t="shared" si="29"/>
        <v>5.8142006118436038E-3</v>
      </c>
      <c r="AE70" t="n">
        <f t="shared" si="29"/>
        <v>0</v>
      </c>
      <c r="AF70" t="n">
        <f t="shared" si="29"/>
        <v>0.28542065814320089</v>
      </c>
      <c r="AG70" t="n">
        <f t="shared" si="29"/>
        <v>0</v>
      </c>
      <c r="AH70" t="n">
        <f t="shared" si="29"/>
        <v>1.1800638127160779E-2</v>
      </c>
      <c r="AI70" t="n">
        <f t="shared" si="29"/>
        <v>0</v>
      </c>
      <c r="AJ70" t="n">
        <f t="shared" si="29"/>
        <v>0</v>
      </c>
      <c r="AK70" t="n">
        <f t="shared" si="29"/>
        <v>0.13665610837119552</v>
      </c>
      <c r="AL70" t="n">
        <f t="shared" si="29"/>
        <v>0.87396213840478443</v>
      </c>
      <c r="AM70" t="n">
        <f t="shared" si="29"/>
        <v>-14913.990155117834</v>
      </c>
      <c r="AN70" t="n">
        <f t="shared" si="29"/>
        <v>1306.3556557377049</v>
      </c>
      <c r="AO70" s="151" t="n">
        <f t="shared" ref="AO70:AZ70" si="30">IF(AO4="","",AO4/VLOOKUP(AO$67,deflator,2,FALSE)/1000000000)</f>
        <v>1.4984711006458047</v>
      </c>
      <c r="AP70" s="151" t="n">
        <f t="shared" si="30"/>
        <v>0.21750606064162795</v>
      </c>
      <c r="AQ70" s="151" t="n">
        <f t="shared" si="30"/>
        <v>0.14008201221521002</v>
      </c>
      <c r="AR70" s="151" t="n">
        <f t="shared" si="30"/>
        <v>0.14807184775871662</v>
      </c>
      <c r="AS70" s="151" t="n">
        <f t="shared" si="30"/>
        <v>6.3120220481969913E-2</v>
      </c>
      <c r="AT70" s="151" t="n">
        <f t="shared" si="30"/>
        <v>5.2856087499913308E-2</v>
      </c>
      <c r="AU70" s="151" t="n">
        <f t="shared" si="30"/>
        <v>4.8612891589300988E-2</v>
      </c>
      <c r="AV70" s="151" t="n">
        <f t="shared" si="30"/>
        <v>8.2694191055510402E-2</v>
      </c>
      <c r="AW70" s="151" t="n">
        <f t="shared" si="30"/>
        <v>0.15908093464030296</v>
      </c>
      <c r="AX70" s="151" t="n">
        <f t="shared" si="30"/>
        <v>9.1367205475232374E-2</v>
      </c>
      <c r="AY70" s="151" t="n">
        <f t="shared" si="30"/>
        <v>4.2709295428400004E-2</v>
      </c>
      <c r="AZ70" s="155" t="n">
        <f t="shared" si="30"/>
        <v>3.1782813080462317E-2</v>
      </c>
    </row>
    <row r="71">
      <c r="A71" s="132" t="s">
        <v>118</v>
      </c>
      <c r="B71" s="1" t="s">
        <v>107</v>
      </c>
      <c r="C71" s="1" t="s">
        <v>67</v>
      </c>
      <c r="D71" s="1" t="s">
        <v>67</v>
      </c>
      <c r="E71" s="14" t="n">
        <f t="shared" si="9"/>
        <v>29.593585493226588</v>
      </c>
      <c r="F71" s="14" t="n">
        <f t="shared" si="10"/>
        <v>40.789014527559502</v>
      </c>
      <c r="G71" s="14" t="n">
        <f t="shared" si="11"/>
        <v>36.011549809952498</v>
      </c>
      <c r="H71" s="14" t="n">
        <f t="shared" si="12"/>
        <v>21.831497462950392</v>
      </c>
      <c r="I71" s="26" t="n">
        <f t="shared" si="18"/>
        <v>-0.11712625992420245</v>
      </c>
      <c r="J71" s="25" t="n">
        <f t="shared" si="19"/>
        <v>0.21687011593086147</v>
      </c>
      <c r="K71" s="25" t="n">
        <f t="shared" si="20"/>
        <v>0.60623598756965547</v>
      </c>
      <c r="L71" s="25" t="n">
        <f t="shared" si="21"/>
        <v>0.20018955636145067</v>
      </c>
      <c r="M71" s="131" t="n">
        <f t="shared" si="13"/>
        <v>0.23736853721069154</v>
      </c>
      <c r="O71" t="str">
        <f t="shared" si="22"/>
        <v>0</v>
      </c>
      <c r="P71" t="str">
        <f t="shared" ref="P71:R71" si="31">P5</f>
        <v>Products</v>
      </c>
      <c r="Q71" t="str">
        <f t="shared" si="31"/>
        <v>Incentive</v>
      </c>
      <c r="R71" t="str">
        <f t="shared" si="31"/>
        <v>Incentive</v>
      </c>
      <c r="S71" t="str">
        <f t="shared" ref="S71:AN71" si="32">IFERROR(S50/SUMIFS(S$21:S$36,$O$21:$O$36,$O71),"")</f>
      </c>
      <c r="T71" t="str">
        <f t="shared" si="32"/>
      </c>
      <c r="U71" t="str">
        <f t="shared" si="32"/>
      </c>
      <c r="V71" t="str">
        <f t="shared" si="32"/>
      </c>
      <c r="W71" t="str">
        <f t="shared" si="32"/>
      </c>
      <c r="X71" t="str">
        <f t="shared" si="32"/>
      </c>
      <c r="Y71" t="str">
        <f t="shared" si="32"/>
      </c>
      <c r="Z71" t="str">
        <f t="shared" si="32"/>
      </c>
      <c r="AA71" t="str">
        <f t="shared" si="32"/>
      </c>
      <c r="AB71" t="str">
        <f t="shared" si="32"/>
      </c>
      <c r="AC71" t="n">
        <f t="shared" si="32"/>
        <v>5407.3003369591715</v>
      </c>
      <c r="AD71" t="n">
        <f t="shared" si="32"/>
        <v>9.8623328964982061E-4</v>
      </c>
      <c r="AE71" t="n">
        <f t="shared" si="32"/>
        <v>2.9310614534747474E-2</v>
      </c>
      <c r="AF71" t="n">
        <f t="shared" si="32"/>
        <v>0.11697447070960025</v>
      </c>
      <c r="AG71" t="n">
        <f t="shared" si="32"/>
        <v>0</v>
      </c>
      <c r="AH71" t="n">
        <f t="shared" si="32"/>
        <v>2.1278134503854788E-2</v>
      </c>
      <c r="AI71" t="n">
        <f t="shared" si="32"/>
        <v>0</v>
      </c>
      <c r="AJ71" t="n">
        <f t="shared" si="32"/>
        <v>0.5714285714285714</v>
      </c>
      <c r="AK71" t="n">
        <f t="shared" si="32"/>
        <v>-3.1385427617222379</v>
      </c>
      <c r="AL71" t="n">
        <f t="shared" si="32"/>
        <v>0.22183291272974215</v>
      </c>
      <c r="AM71" t="n">
        <f t="shared" si="32"/>
        <v>-48272702.064788811</v>
      </c>
      <c r="AN71" t="n">
        <f t="shared" si="32"/>
        <v>-59109754.871282481</v>
      </c>
      <c r="AO71" s="151" t="n">
        <f t="shared" ref="AO71:AZ71" si="33">IF(AO5="","",AO5/VLOOKUP(AO$67,deflator,2,FALSE)/1000000000)</f>
        <v>36.686070419798455</v>
      </c>
      <c r="AP71" s="151" t="n">
        <f t="shared" si="33"/>
        <v>43.364966805582391</v>
      </c>
      <c r="AQ71" s="151" t="n">
        <f t="shared" si="33"/>
        <v>33.211341375442764</v>
      </c>
      <c r="AR71" s="151" t="n">
        <f t="shared" si="33"/>
        <v>29.593585493226588</v>
      </c>
      <c r="AS71" s="151" t="n">
        <f t="shared" si="33"/>
        <v>24.656828210336251</v>
      </c>
      <c r="AT71" s="151" t="n">
        <f t="shared" si="33"/>
        <v>28.403808212517646</v>
      </c>
      <c r="AU71" s="151" t="n">
        <f t="shared" si="33"/>
        <v>36.965179871523972</v>
      </c>
      <c r="AV71" s="151" t="n">
        <f t="shared" si="33"/>
        <v>42.325453716883594</v>
      </c>
      <c r="AW71" s="151" t="n">
        <f t="shared" si="33"/>
        <v>41.161795548351286</v>
      </c>
      <c r="AX71" s="151" t="n">
        <f t="shared" si="33"/>
        <v>40.789014527559502</v>
      </c>
      <c r="AY71" s="151" t="n">
        <f t="shared" si="33"/>
        <v>36.011549809952498</v>
      </c>
      <c r="AZ71" s="155" t="n">
        <f t="shared" si="33"/>
        <v>21.831497462950392</v>
      </c>
    </row>
    <row r="72">
      <c r="A72" s="132" t="s">
        <v>118</v>
      </c>
      <c r="B72" s="1" t="s">
        <v>107</v>
      </c>
      <c r="C72" s="1" t="s">
        <v>68</v>
      </c>
      <c r="D72" s="1" t="s">
        <v>68</v>
      </c>
      <c r="E72" s="14" t="n">
        <f t="shared" si="9"/>
        <v>19.977145629927698</v>
      </c>
      <c r="F72" s="14" t="n">
        <f t="shared" si="10"/>
        <v>14.994498993857045</v>
      </c>
      <c r="G72" s="14" t="n">
        <f t="shared" si="11"/>
        <v>15.8935908311225</v>
      </c>
      <c r="H72" s="14" t="n">
        <f t="shared" si="12"/>
        <v>10.729500350903949</v>
      </c>
      <c r="I72" s="26" t="n">
        <f t="shared" si="18"/>
        <v>5.9961445703107241E-2</v>
      </c>
      <c r="J72" s="25" t="n">
        <f t="shared" si="19"/>
        <v>-0.2044113245431638</v>
      </c>
      <c r="K72" s="25" t="n">
        <f t="shared" si="20"/>
        <v>0.67508346382578721</v>
      </c>
      <c r="L72" s="25" t="n">
        <f t="shared" si="21"/>
        <v>8.8353067675901564E-2</v>
      </c>
      <c r="M72" s="131" t="n">
        <f t="shared" si="13"/>
        <v>0.11665923547470122</v>
      </c>
      <c r="O72" t="str">
        <f t="shared" si="22"/>
        <v>0</v>
      </c>
      <c r="P72" t="str">
        <f t="shared" ref="P72:R72" si="34">P6</f>
        <v>Products</v>
      </c>
      <c r="Q72" t="str">
        <f t="shared" si="34"/>
        <v>Other CB</v>
      </c>
      <c r="R72" t="str">
        <f t="shared" si="34"/>
        <v>Other CB</v>
      </c>
      <c r="S72" t="str">
        <f t="shared" ref="S72:AN72" si="35">IFERROR(S51/SUMIFS(S$21:S$36,$O$21:$O$36,$O72),"")</f>
      </c>
      <c r="T72" t="str">
        <f t="shared" si="35"/>
      </c>
      <c r="U72" t="str">
        <f t="shared" si="35"/>
      </c>
      <c r="V72" t="str">
        <f t="shared" si="35"/>
      </c>
      <c r="W72" t="str">
        <f t="shared" si="35"/>
      </c>
      <c r="X72" t="str">
        <f t="shared" si="35"/>
      </c>
      <c r="Y72" t="str">
        <f t="shared" si="35"/>
      </c>
      <c r="Z72" t="str">
        <f t="shared" si="35"/>
      </c>
      <c r="AA72" t="str">
        <f t="shared" si="35"/>
      </c>
      <c r="AB72" t="str">
        <f t="shared" si="35"/>
      </c>
      <c r="AC72" t="n">
        <f t="shared" si="35"/>
        <v>343.00413434630582</v>
      </c>
      <c r="AD72" t="n">
        <f t="shared" si="35"/>
        <v>0</v>
      </c>
      <c r="AE72" t="n">
        <f t="shared" si="35"/>
        <v>0</v>
      </c>
      <c r="AF72" t="n">
        <f t="shared" si="35"/>
        <v>0</v>
      </c>
      <c r="AG72" t="n">
        <f t="shared" si="35"/>
        <v>0</v>
      </c>
      <c r="AH72" t="n">
        <f t="shared" si="35"/>
        <v>0</v>
      </c>
      <c r="AI72" t="n">
        <f t="shared" si="35"/>
        <v>0</v>
      </c>
      <c r="AJ72" t="n">
        <f t="shared" si="35"/>
        <v>0</v>
      </c>
      <c r="AK72" t="n">
        <f t="shared" si="35"/>
        <v>0</v>
      </c>
      <c r="AL72" t="n">
        <f t="shared" si="35"/>
        <v>0</v>
      </c>
      <c r="AM72" t="n">
        <f t="shared" si="35"/>
        <v>-1409145.536141189</v>
      </c>
      <c r="AN72" t="n">
        <f t="shared" si="35"/>
        <v>-3121788.3653178322</v>
      </c>
      <c r="AO72" s="151" t="n">
        <f t="shared" ref="AO72:AZ72" si="36">IF(AO6="","",AO6/VLOOKUP(AO$67,deflator,2,FALSE)/1000000000)</f>
        <v>17.415895135381021</v>
      </c>
      <c r="AP72" s="151" t="n">
        <f t="shared" si="36"/>
        <v>14.418283938500606</v>
      </c>
      <c r="AQ72" s="151" t="n">
        <f t="shared" si="36"/>
        <v>20.821839254917684</v>
      </c>
      <c r="AR72" s="151" t="n">
        <f t="shared" si="36"/>
        <v>19.977145629927698</v>
      </c>
      <c r="AS72" s="151" t="n">
        <f t="shared" si="36"/>
        <v>19.511789889175937</v>
      </c>
      <c r="AT72" s="151" t="n">
        <f t="shared" si="36"/>
        <v>19.031196974896332</v>
      </c>
      <c r="AU72" s="151" t="n">
        <f t="shared" si="36"/>
        <v>17.596191720305534</v>
      </c>
      <c r="AV72" s="151" t="n">
        <f t="shared" si="36"/>
        <v>18.252084649261686</v>
      </c>
      <c r="AW72" s="151" t="n">
        <f t="shared" si="36"/>
        <v>19.350265883413087</v>
      </c>
      <c r="AX72" s="151" t="n">
        <f t="shared" si="36"/>
        <v>14.994498993857045</v>
      </c>
      <c r="AY72" s="151" t="n">
        <f t="shared" si="36"/>
        <v>15.8935908311225</v>
      </c>
      <c r="AZ72" s="155" t="n">
        <f t="shared" si="36"/>
        <v>10.729500350903949</v>
      </c>
    </row>
    <row r="73">
      <c r="A73" s="132" t="s">
        <v>118</v>
      </c>
      <c r="B73" s="1" t="s">
        <v>107</v>
      </c>
      <c r="C73" s="1" t="s">
        <v>69</v>
      </c>
      <c r="D73" s="1" t="s">
        <v>69</v>
      </c>
      <c r="E73" s="14" t="n">
        <f t="shared" si="9"/>
        <v>0.99200188445986903</v>
      </c>
      <c r="F73" s="14" t="n">
        <f t="shared" si="10"/>
        <v>14.136799951273526</v>
      </c>
      <c r="G73" s="14" t="n">
        <f t="shared" si="11"/>
        <v>7.5328319646263999</v>
      </c>
      <c r="H73" s="14" t="n">
        <f t="shared" si="12"/>
        <v>8.1563958489845643</v>
      </c>
      <c r="I73" s="26" t="n">
        <f t="shared" si="18"/>
        <v>-0.4671473041572044</v>
      </c>
      <c r="J73" s="25" t="n">
        <f t="shared" si="19"/>
        <v>6.5935661843303048</v>
      </c>
      <c r="K73" s="25" t="n">
        <f t="shared" si="20"/>
        <v>1.082779476203156</v>
      </c>
      <c r="L73" s="25" t="n">
        <f t="shared" si="21"/>
        <v>4.1875295484426776E-2</v>
      </c>
      <c r="M73" s="131" t="n">
        <f t="shared" si="13"/>
        <v>8.8682498984344729E-2</v>
      </c>
      <c r="O73" t="str">
        <f t="shared" si="22"/>
        <v>0</v>
      </c>
      <c r="P73" t="str">
        <f t="shared" ref="P73:R73" si="37">P7</f>
        <v>Products</v>
      </c>
      <c r="Q73" t="str">
        <f t="shared" si="37"/>
        <v>UCA</v>
      </c>
      <c r="R73" t="str">
        <f t="shared" si="37"/>
        <v>UCA</v>
      </c>
      <c r="S73" t="str">
        <f t="shared" ref="S73:AN73" si="38">IFERROR(S52/SUMIFS(S$21:S$36,$O$21:$O$36,$O73),"")</f>
      </c>
      <c r="T73" t="str">
        <f t="shared" si="38"/>
      </c>
      <c r="U73" t="str">
        <f t="shared" si="38"/>
      </c>
      <c r="V73" t="str">
        <f t="shared" si="38"/>
      </c>
      <c r="W73" t="str">
        <f t="shared" si="38"/>
      </c>
      <c r="X73" t="str">
        <f t="shared" si="38"/>
      </c>
      <c r="Y73" t="str">
        <f t="shared" si="38"/>
      </c>
      <c r="Z73" t="str">
        <f t="shared" si="38"/>
      </c>
      <c r="AA73" t="str">
        <f t="shared" si="38"/>
      </c>
      <c r="AB73" t="str">
        <f t="shared" si="38"/>
      </c>
      <c r="AC73" t="n">
        <f t="shared" si="38"/>
        <v>893.34306903241179</v>
      </c>
      <c r="AD73" t="n">
        <f t="shared" si="38"/>
        <v>-1.0134497024031741E-2</v>
      </c>
      <c r="AE73" t="n">
        <f t="shared" si="38"/>
        <v>0.27156534103212959</v>
      </c>
      <c r="AF73" t="n">
        <f t="shared" si="38"/>
        <v>2.9377408821789068E-2</v>
      </c>
      <c r="AG73" t="n">
        <f t="shared" si="38"/>
        <v>0</v>
      </c>
      <c r="AH73" t="n">
        <f t="shared" si="38"/>
        <v>0</v>
      </c>
      <c r="AI73" t="n">
        <f t="shared" si="38"/>
        <v>0</v>
      </c>
      <c r="AJ73" t="n">
        <f t="shared" si="38"/>
        <v>0</v>
      </c>
      <c r="AK73" t="n">
        <f t="shared" si="38"/>
        <v>0</v>
      </c>
      <c r="AL73" t="n">
        <f t="shared" si="38"/>
        <v>-2.968384923497103E-2</v>
      </c>
      <c r="AM73" t="n">
        <f t="shared" si="38"/>
        <v>-6755559.6792727401</v>
      </c>
      <c r="AN73" t="n">
        <f t="shared" si="38"/>
        <v>-4941054.764334783</v>
      </c>
      <c r="AO73" s="151" t="n">
        <f t="shared" ref="AO73:AZ73" si="39">IF(AO7="","",AO7/VLOOKUP(AO$67,deflator,2,FALSE)/1000000000)</f>
        <v>14.634872973662763</v>
      </c>
      <c r="AP73" s="151" t="n">
        <f t="shared" si="39"/>
        <v>11.360488206387272</v>
      </c>
      <c r="AQ73" s="151" t="n">
        <f t="shared" si="39"/>
        <v>4.1169861790350932</v>
      </c>
      <c r="AR73" s="151" t="n">
        <f t="shared" si="39"/>
        <v>0.99200188445986903</v>
      </c>
      <c r="AS73" s="151" t="n">
        <f t="shared" si="39"/>
        <v>16.262724322400835</v>
      </c>
      <c r="AT73" s="151" t="n">
        <f t="shared" si="39"/>
        <v>27.599986799684071</v>
      </c>
      <c r="AU73" s="151" t="n">
        <f t="shared" si="39"/>
        <v>21.46652577904214</v>
      </c>
      <c r="AV73" s="151" t="n">
        <f t="shared" si="39"/>
        <v>19.275297646212625</v>
      </c>
      <c r="AW73" s="151" t="n">
        <f t="shared" si="39"/>
        <v>36.983284483516584</v>
      </c>
      <c r="AX73" s="151" t="n">
        <f t="shared" si="39"/>
        <v>14.136799951273526</v>
      </c>
      <c r="AY73" s="151" t="n">
        <f t="shared" si="39"/>
        <v>7.5328319646263999</v>
      </c>
      <c r="AZ73" s="155" t="n">
        <f t="shared" si="39"/>
        <v>8.1563958489845643</v>
      </c>
    </row>
    <row r="74">
      <c r="A74" s="132" t="s">
        <v>118</v>
      </c>
      <c r="B74" s="1" t="s">
        <v>107</v>
      </c>
      <c r="C74" s="1" t="s">
        <v>70</v>
      </c>
      <c r="D74" s="1" t="s">
        <v>71</v>
      </c>
      <c r="E74" s="14" t="n">
        <f t="shared" si="9"/>
        <v>-3.0788619599263034E-7</v>
      </c>
      <c r="F74" s="14" t="n">
        <f t="shared" si="10"/>
        <v>0</v>
      </c>
      <c r="G74" s="14" t="str">
        <f t="shared" si="11"/>
      </c>
      <c r="H74" s="14" t="str">
        <f t="shared" si="12"/>
      </c>
      <c r="I74" s="26" t="e">
        <f t="shared" si="18"/>
        <v>#VALUE!</v>
      </c>
      <c r="J74" s="25" t="e">
        <f t="shared" si="19"/>
        <v>#VALUE!</v>
      </c>
      <c r="K74" s="25" t="e">
        <f t="shared" si="20"/>
        <v>#VALUE!</v>
      </c>
      <c r="L74" s="25" t="n">
        <f t="shared" si="21"/>
        <v>0</v>
      </c>
      <c r="M74" s="131" t="n">
        <f t="shared" si="13"/>
        <v>0</v>
      </c>
      <c r="O74" t="str">
        <f t="shared" si="22"/>
        <v>0</v>
      </c>
      <c r="P74" t="str">
        <f t="shared" ref="P74:R74" si="40">P8</f>
        <v>Products</v>
      </c>
      <c r="Q74" t="str">
        <f t="shared" si="40"/>
        <v>Unclear</v>
      </c>
      <c r="R74" t="str">
        <f t="shared" si="40"/>
        <v>Combination/Other</v>
      </c>
      <c r="S74" t="str">
        <f t="shared" ref="S74:AN74" si="41">IFERROR(S53/SUMIFS(S$21:S$36,$O$21:$O$36,$O74),"")</f>
      </c>
      <c r="T74" t="str">
        <f t="shared" si="41"/>
      </c>
      <c r="U74" t="str">
        <f t="shared" si="41"/>
      </c>
      <c r="V74" t="str">
        <f t="shared" si="41"/>
      </c>
      <c r="W74" t="str">
        <f t="shared" si="41"/>
      </c>
      <c r="X74" t="str">
        <f t="shared" si="41"/>
      </c>
      <c r="Y74" t="str">
        <f t="shared" si="41"/>
      </c>
      <c r="Z74" t="str">
        <f t="shared" si="41"/>
      </c>
      <c r="AA74" t="str">
        <f t="shared" si="41"/>
      </c>
      <c r="AB74" t="str">
        <f t="shared" si="41"/>
      </c>
      <c r="AC74" t="n">
        <f t="shared" si="41"/>
        <v>408.60072355731717</v>
      </c>
      <c r="AD74" t="n">
        <f t="shared" si="41"/>
        <v>0</v>
      </c>
      <c r="AE74" t="n">
        <f t="shared" si="41"/>
        <v>0</v>
      </c>
      <c r="AF74" t="n">
        <f t="shared" si="41"/>
        <v>0</v>
      </c>
      <c r="AG74" t="n">
        <f t="shared" si="41"/>
        <v>0</v>
      </c>
      <c r="AH74" t="n">
        <f t="shared" si="41"/>
        <v>0</v>
      </c>
      <c r="AI74" t="n">
        <f t="shared" si="41"/>
        <v>0</v>
      </c>
      <c r="AJ74" t="n">
        <f t="shared" si="41"/>
        <v>0</v>
      </c>
      <c r="AK74" t="n">
        <f t="shared" si="41"/>
        <v>0</v>
      </c>
      <c r="AL74" t="n">
        <f t="shared" si="41"/>
        <v>0</v>
      </c>
      <c r="AM74" t="n">
        <f t="shared" si="41"/>
        <v>-10351169.118412944</v>
      </c>
      <c r="AN74" t="n">
        <f t="shared" si="41"/>
        <v>-41653090.589292407</v>
      </c>
      <c r="AO74" s="151" t="n">
        <f t="shared" ref="AO74:AZ74" si="42">IF(AO8="","",AO8/VLOOKUP(AO$67,deflator,2,FALSE)/1000000000)</f>
        <v>-6.3324447996297283E-3</v>
      </c>
      <c r="AP74" s="151" t="n">
        <f t="shared" si="42"/>
        <v>-4.0286762557342811E-3</v>
      </c>
      <c r="AQ74" s="151" t="n">
        <f t="shared" si="42"/>
        <v>-3.2004090419923774E-3</v>
      </c>
      <c r="AR74" s="151" t="n">
        <f t="shared" si="42"/>
        <v>-3.0788619599263034E-7</v>
      </c>
      <c r="AS74" s="151" t="n">
        <f t="shared" si="42"/>
        <v>0</v>
      </c>
      <c r="AT74" s="151" t="n">
        <f t="shared" si="42"/>
        <v>0</v>
      </c>
      <c r="AU74" s="151" t="n">
        <f t="shared" si="42"/>
        <v>0</v>
      </c>
      <c r="AV74" s="151" t="n">
        <f t="shared" si="42"/>
        <v>0</v>
      </c>
      <c r="AW74" s="151" t="n">
        <f t="shared" si="42"/>
        <v>6.950396767587113E-5</v>
      </c>
      <c r="AX74" s="151" t="n">
        <f t="shared" si="42"/>
        <v>0</v>
      </c>
      <c r="AY74" s="151" t="str">
        <f t="shared" si="42"/>
      </c>
      <c r="AZ74" s="155" t="str">
        <f t="shared" si="42"/>
      </c>
    </row>
    <row r="75">
      <c r="A75" s="150" t="s">
        <v>118</v>
      </c>
      <c r="B75" s="82" t="s">
        <v>107</v>
      </c>
      <c r="C75" s="82" t="s">
        <v>70</v>
      </c>
      <c r="D75" s="82" t="n">
        <v>0</v>
      </c>
      <c r="E75" s="106" t="n">
        <f t="shared" si="9"/>
        <v>0.1446358083219409</v>
      </c>
      <c r="F75" s="106" t="n">
        <f t="shared" si="10"/>
        <v>0</v>
      </c>
      <c r="G75" s="106" t="n">
        <f t="shared" si="11"/>
        <v>0</v>
      </c>
      <c r="H75" s="106" t="n">
        <f t="shared" si="12"/>
        <v>0</v>
      </c>
      <c r="I75" s="85" t="e">
        <f t="shared" si="18"/>
        <v>#DIV/0!</v>
      </c>
      <c r="J75" s="113" t="n">
        <f t="shared" si="19"/>
        <v>-1</v>
      </c>
      <c r="K75" s="113" t="e">
        <f t="shared" si="20"/>
        <v>#DIV/0!</v>
      </c>
      <c r="L75" s="113" t="n">
        <f t="shared" si="21"/>
        <v>0</v>
      </c>
      <c r="M75" s="146" t="n">
        <f t="shared" si="13"/>
        <v>0</v>
      </c>
      <c r="O75" s="69" t="str">
        <f t="shared" si="22"/>
        <v>0</v>
      </c>
      <c r="P75" s="69" t="str">
        <f t="shared" ref="P75:R75" si="43">P9</f>
        <v>Products</v>
      </c>
      <c r="Q75" s="69" t="str">
        <f t="shared" si="43"/>
        <v>Unclear</v>
      </c>
      <c r="R75" s="69" t="n">
        <f t="shared" si="43"/>
        <v>0</v>
      </c>
      <c r="S75" s="69" t="str">
        <f t="shared" ref="S75:AN75" si="44">IFERROR(S54/SUMIFS(S$21:S$36,$O$21:$O$36,$O75),"")</f>
      </c>
      <c r="T75" s="69" t="str">
        <f t="shared" si="44"/>
      </c>
      <c r="U75" s="69" t="str">
        <f t="shared" si="44"/>
      </c>
      <c r="V75" s="69" t="str">
        <f t="shared" si="44"/>
      </c>
      <c r="W75" s="69" t="str">
        <f t="shared" si="44"/>
      </c>
      <c r="X75" s="69" t="str">
        <f t="shared" si="44"/>
      </c>
      <c r="Y75" s="69" t="str">
        <f t="shared" si="44"/>
      </c>
      <c r="Z75" s="69" t="str">
        <f t="shared" si="44"/>
      </c>
      <c r="AA75" s="69" t="str">
        <f t="shared" si="44"/>
      </c>
      <c r="AB75" s="69" t="str">
        <f t="shared" si="44"/>
      </c>
      <c r="AC75" s="69" t="n">
        <f t="shared" si="44"/>
        <v>5124.9322108395008</v>
      </c>
      <c r="AD75" s="69" t="n">
        <f t="shared" si="44"/>
        <v>4.9624928464957752E-3</v>
      </c>
      <c r="AE75" s="69" t="n">
        <f t="shared" si="44"/>
        <v>4.6827227285438531E-3</v>
      </c>
      <c r="AF75" s="69" t="n">
        <f t="shared" si="44"/>
        <v>0</v>
      </c>
      <c r="AG75" s="69" t="n">
        <f t="shared" si="44"/>
        <v>0</v>
      </c>
      <c r="AH75" s="69" t="n">
        <f t="shared" si="44"/>
        <v>0</v>
      </c>
      <c r="AI75" s="69" t="n">
        <f t="shared" si="44"/>
        <v>0</v>
      </c>
      <c r="AJ75" s="69" t="n">
        <f t="shared" si="44"/>
        <v>0</v>
      </c>
      <c r="AK75" s="69" t="n">
        <f t="shared" si="44"/>
        <v>0</v>
      </c>
      <c r="AL75" s="69" t="n">
        <f t="shared" si="44"/>
        <v>-2.1764419443885911E-2</v>
      </c>
      <c r="AM75" s="69" t="n">
        <f t="shared" si="44"/>
        <v>-31088784.237176999</v>
      </c>
      <c r="AN75" s="69" t="n">
        <f t="shared" si="44"/>
        <v>-41512197.709853351</v>
      </c>
      <c r="AO75" s="156" t="n">
        <f t="shared" ref="AO75:AZ75" si="45">IF(AO9="","",AO9/VLOOKUP(AO$67,deflator,2,FALSE)/1000000000)</f>
        <v>1.5982741809058192</v>
      </c>
      <c r="AP75" s="156" t="n">
        <f t="shared" si="45"/>
        <v>0.15203991640209361</v>
      </c>
      <c r="AQ75" s="156" t="n">
        <f t="shared" si="45"/>
        <v>0.28105160787751599</v>
      </c>
      <c r="AR75" s="156" t="n">
        <f t="shared" si="45"/>
        <v>0.1446358083219409</v>
      </c>
      <c r="AS75" s="156" t="n">
        <f t="shared" si="45"/>
        <v>5.8455660738127475E-2</v>
      </c>
      <c r="AT75" s="156" t="n">
        <f t="shared" si="45"/>
        <v>0.3072077399462449</v>
      </c>
      <c r="AU75" s="156" t="n">
        <f t="shared" si="45"/>
        <v>0</v>
      </c>
      <c r="AV75" s="156" t="n">
        <f t="shared" si="45"/>
        <v>0</v>
      </c>
      <c r="AW75" s="156" t="n">
        <f t="shared" si="45"/>
        <v>0</v>
      </c>
      <c r="AX75" s="156" t="n">
        <f t="shared" si="45"/>
        <v>0</v>
      </c>
      <c r="AY75" s="156" t="n">
        <f t="shared" si="45"/>
        <v>0</v>
      </c>
      <c r="AZ75" s="157" t="n">
        <f t="shared" si="45"/>
        <v>0</v>
      </c>
    </row>
    <row r="76">
      <c r="A76" s="132" t="s">
        <v>118</v>
      </c>
      <c r="B76" s="1" t="s">
        <v>119</v>
      </c>
      <c r="C76" s="1" t="s">
        <v>63</v>
      </c>
      <c r="D76" s="1" t="s">
        <v>63</v>
      </c>
      <c r="E76" s="14" t="n">
        <f t="shared" si="9"/>
        <v>83.095962288730746</v>
      </c>
      <c r="F76" s="14" t="n">
        <f t="shared" si="10"/>
        <v>100.39573789341155</v>
      </c>
      <c r="G76" s="14" t="n">
        <f t="shared" si="11"/>
        <v>102.17946721720799</v>
      </c>
      <c r="H76" s="14" t="n">
        <f t="shared" si="12"/>
        <v>54.285805273274434</v>
      </c>
      <c r="I76" s="26" t="n">
        <f t="shared" si="18"/>
        <v>1.7766982555476485E-2</v>
      </c>
      <c r="J76" s="25" t="n">
        <f t="shared" si="19"/>
        <v>0.22965622399519758</v>
      </c>
      <c r="K76" s="25" t="n">
        <f t="shared" si="20"/>
        <v>0.53127900107246007</v>
      </c>
      <c r="L76" s="25" t="n">
        <f t="shared" si="21"/>
        <v>0.52210772879191503</v>
      </c>
      <c r="M76" s="131" t="n">
        <f t="shared" si="13"/>
        <v>0.46269099422073368</v>
      </c>
      <c r="O76" t="str">
        <f t="shared" si="22"/>
        <v>0</v>
      </c>
      <c r="P76" t="str">
        <f t="shared" ref="P76:R76" si="46">P10</f>
        <v>Services &amp; R&amp;D</v>
      </c>
      <c r="Q76" t="str">
        <f t="shared" si="46"/>
        <v>FFP</v>
      </c>
      <c r="R76" t="str">
        <f t="shared" si="46"/>
        <v>FFP</v>
      </c>
      <c r="S76" t="str">
        <f t="shared" ref="S76:AN76" si="47">IFERROR(S55/SUMIFS(S$21:S$36,$O$21:$O$36,$O76),"")</f>
      </c>
      <c r="T76" t="str">
        <f t="shared" si="47"/>
      </c>
      <c r="U76" t="str">
        <f t="shared" si="47"/>
      </c>
      <c r="V76" t="str">
        <f t="shared" si="47"/>
      </c>
      <c r="W76" t="str">
        <f t="shared" si="47"/>
      </c>
      <c r="X76" t="str">
        <f t="shared" si="47"/>
      </c>
      <c r="Y76" t="str">
        <f t="shared" si="47"/>
      </c>
      <c r="Z76" t="str">
        <f t="shared" si="47"/>
      </c>
      <c r="AA76" t="str">
        <f t="shared" si="47"/>
      </c>
      <c r="AB76" t="str">
        <f t="shared" si="47"/>
      </c>
      <c r="AC76" t="n">
        <f t="shared" si="47"/>
        <v>367.03662442988508</v>
      </c>
      <c r="AD76" t="n">
        <f t="shared" si="47"/>
        <v>0</v>
      </c>
      <c r="AE76" t="n">
        <f t="shared" si="47"/>
        <v>0</v>
      </c>
      <c r="AF76" t="n">
        <f t="shared" si="47"/>
        <v>0</v>
      </c>
      <c r="AG76" t="n">
        <f t="shared" si="47"/>
        <v>0</v>
      </c>
      <c r="AH76" t="n">
        <f t="shared" si="47"/>
        <v>0</v>
      </c>
      <c r="AI76" t="n">
        <f t="shared" si="47"/>
        <v>0</v>
      </c>
      <c r="AJ76" t="n">
        <f t="shared" si="47"/>
        <v>0</v>
      </c>
      <c r="AK76" t="n">
        <f t="shared" si="47"/>
        <v>0</v>
      </c>
      <c r="AL76" t="n">
        <f t="shared" si="47"/>
        <v>0</v>
      </c>
      <c r="AM76" t="n">
        <f t="shared" si="47"/>
        <v>-4309221.9496173058</v>
      </c>
      <c r="AN76" t="n">
        <f t="shared" si="47"/>
        <v>-6436892.8502765698</v>
      </c>
      <c r="AO76" s="151" t="n">
        <f t="shared" ref="AO76:AZ76" si="48">IF(AO10="","",AO10/VLOOKUP(AO$67,deflator,2,FALSE)/1000000000)</f>
        <v>109.27370313347124</v>
      </c>
      <c r="AP76" s="151" t="n">
        <f t="shared" si="48"/>
        <v>89.267136316624587</v>
      </c>
      <c r="AQ76" s="151" t="n">
        <f t="shared" si="48"/>
        <v>91.087847271430647</v>
      </c>
      <c r="AR76" s="151" t="n">
        <f t="shared" si="48"/>
        <v>83.095962288730746</v>
      </c>
      <c r="AS76" s="151" t="n">
        <f t="shared" si="48"/>
        <v>83.192908465849698</v>
      </c>
      <c r="AT76" s="151" t="n">
        <f t="shared" si="48"/>
        <v>85.83275682355837</v>
      </c>
      <c r="AU76" s="151" t="n">
        <f t="shared" si="48"/>
        <v>96.370619520151109</v>
      </c>
      <c r="AV76" s="151" t="n">
        <f t="shared" si="48"/>
        <v>101.59759325357186</v>
      </c>
      <c r="AW76" s="151" t="n">
        <f t="shared" si="48"/>
        <v>119.65428868732901</v>
      </c>
      <c r="AX76" s="151" t="n">
        <f t="shared" si="48"/>
        <v>100.39573789341155</v>
      </c>
      <c r="AY76" s="151" t="n">
        <f t="shared" si="48"/>
        <v>102.17946721720799</v>
      </c>
      <c r="AZ76" s="155" t="n">
        <f t="shared" si="48"/>
        <v>54.285805273274434</v>
      </c>
    </row>
    <row r="77">
      <c r="A77" s="132" t="s">
        <v>118</v>
      </c>
      <c r="B77" s="1" t="s">
        <v>119</v>
      </c>
      <c r="C77" s="1" t="s">
        <v>64</v>
      </c>
      <c r="D77" s="1" t="s">
        <v>65</v>
      </c>
      <c r="E77" s="14" t="n">
        <f t="shared" si="9"/>
        <v>2.6446888724590032</v>
      </c>
      <c r="F77" s="14" t="n">
        <f t="shared" si="10"/>
        <v>3.7890594818646557</v>
      </c>
      <c r="G77" s="14" t="n">
        <f t="shared" si="11"/>
        <v>4.6797743012310002</v>
      </c>
      <c r="H77" s="14" t="n">
        <f t="shared" si="12"/>
        <v>2.8005368095798446</v>
      </c>
      <c r="I77" s="26" t="n">
        <f t="shared" si="18"/>
        <v>0.23507543854339552</v>
      </c>
      <c r="J77" s="25" t="n">
        <f t="shared" si="19"/>
        <v>0.76949899474556971</v>
      </c>
      <c r="K77" s="25" t="n">
        <f t="shared" si="20"/>
        <v>0.59843416141739403</v>
      </c>
      <c r="L77" s="25" t="n">
        <f t="shared" si="21"/>
        <v>2.3912302522389798E-2</v>
      </c>
      <c r="M77" s="131" t="n">
        <f t="shared" si="13"/>
        <v>2.3869649796172215E-2</v>
      </c>
      <c r="O77" t="str">
        <f t="shared" si="22"/>
        <v>0</v>
      </c>
      <c r="P77" t="str">
        <f t="shared" ref="P77:R77" si="49">P11</f>
        <v>Services &amp; R&amp;D</v>
      </c>
      <c r="Q77" t="str">
        <f t="shared" si="49"/>
        <v>Less Common</v>
      </c>
      <c r="R77" t="str">
        <f t="shared" si="49"/>
        <v>Other FP</v>
      </c>
      <c r="S77" t="str">
        <f t="shared" ref="S77:AN77" si="50">IFERROR(S56/SUMIFS(S$21:S$36,$O$21:$O$36,$O77),"")</f>
      </c>
      <c r="T77" t="str">
        <f t="shared" si="50"/>
      </c>
      <c r="U77" t="str">
        <f t="shared" si="50"/>
      </c>
      <c r="V77" t="str">
        <f t="shared" si="50"/>
      </c>
      <c r="W77" t="str">
        <f t="shared" si="50"/>
      </c>
      <c r="X77" t="str">
        <f t="shared" si="50"/>
      </c>
      <c r="Y77" t="str">
        <f t="shared" si="50"/>
      </c>
      <c r="Z77" t="str">
        <f t="shared" si="50"/>
      </c>
      <c r="AA77" t="str">
        <f t="shared" si="50"/>
      </c>
      <c r="AB77" t="str">
        <f t="shared" si="50"/>
      </c>
      <c r="AC77" t="n">
        <f t="shared" si="50"/>
        <v>0.97132570774560989</v>
      </c>
      <c r="AD77" t="n">
        <f t="shared" si="50"/>
        <v>0</v>
      </c>
      <c r="AE77" t="n">
        <f t="shared" si="50"/>
        <v>0</v>
      </c>
      <c r="AF77" t="n">
        <f t="shared" si="50"/>
        <v>0</v>
      </c>
      <c r="AG77" t="n">
        <f t="shared" si="50"/>
        <v>0</v>
      </c>
      <c r="AH77" t="n">
        <f t="shared" si="50"/>
        <v>0</v>
      </c>
      <c r="AI77" t="n">
        <f t="shared" si="50"/>
        <v>0</v>
      </c>
      <c r="AJ77" t="n">
        <f t="shared" si="50"/>
        <v>0</v>
      </c>
      <c r="AK77" t="n">
        <f t="shared" si="50"/>
        <v>0</v>
      </c>
      <c r="AL77" t="n">
        <f t="shared" si="50"/>
        <v>-3.7623191933533702E-2</v>
      </c>
      <c r="AM77" t="n">
        <f t="shared" si="50"/>
        <v>-432373.79592465708</v>
      </c>
      <c r="AN77" t="n">
        <f t="shared" si="50"/>
        <v>-125319.1962847106</v>
      </c>
      <c r="AO77" s="151" t="n">
        <f t="shared" ref="AO77:AZ77" si="51">IF(AO11="","",AO11/VLOOKUP(AO$67,deflator,2,FALSE)/1000000000)</f>
        <v>6.0647650705672165</v>
      </c>
      <c r="AP77" s="151" t="n">
        <f t="shared" si="51"/>
        <v>3.9140143016169477</v>
      </c>
      <c r="AQ77" s="151" t="n">
        <f t="shared" si="51"/>
        <v>3.3241077614433276</v>
      </c>
      <c r="AR77" s="151" t="n">
        <f t="shared" si="51"/>
        <v>2.6446888724590032</v>
      </c>
      <c r="AS77" s="151" t="n">
        <f t="shared" si="51"/>
        <v>2.2154529361998696</v>
      </c>
      <c r="AT77" s="151" t="n">
        <f t="shared" si="51"/>
        <v>2.2170003809480092</v>
      </c>
      <c r="AU77" s="151" t="n">
        <f t="shared" si="51"/>
        <v>2.5984877388398253</v>
      </c>
      <c r="AV77" s="151" t="n">
        <f t="shared" si="51"/>
        <v>3.262376484781087</v>
      </c>
      <c r="AW77" s="151" t="n">
        <f t="shared" si="51"/>
        <v>3.4105631830548915</v>
      </c>
      <c r="AX77" s="151" t="n">
        <f t="shared" si="51"/>
        <v>3.7890594818646557</v>
      </c>
      <c r="AY77" s="151" t="n">
        <f t="shared" si="51"/>
        <v>4.6797743012310002</v>
      </c>
      <c r="AZ77" s="155" t="n">
        <f t="shared" si="51"/>
        <v>2.8005368095798446</v>
      </c>
    </row>
    <row r="78">
      <c r="A78" s="132" t="s">
        <v>118</v>
      </c>
      <c r="B78" s="1" t="s">
        <v>119</v>
      </c>
      <c r="C78" s="1" t="s">
        <v>64</v>
      </c>
      <c r="D78" s="1" t="s">
        <v>66</v>
      </c>
      <c r="E78" s="14" t="n">
        <f t="shared" si="9"/>
        <v>2.7353052287841644</v>
      </c>
      <c r="F78" s="14" t="n">
        <f t="shared" si="10"/>
        <v>3.6896088153816544</v>
      </c>
      <c r="G78" s="14" t="n">
        <f t="shared" si="11"/>
        <v>3.5132251916371002</v>
      </c>
      <c r="H78" s="14" t="n">
        <f t="shared" si="12"/>
        <v>2.6302138162530064</v>
      </c>
      <c r="I78" s="26" t="n">
        <f t="shared" si="18"/>
        <v>-4.7805508001072194E-2</v>
      </c>
      <c r="J78" s="25" t="n">
        <f t="shared" si="19"/>
        <v>0.28439969136414045</v>
      </c>
      <c r="K78" s="25" t="n">
        <f t="shared" si="20"/>
        <v>0.74866075266509569</v>
      </c>
      <c r="L78" s="25" t="n">
        <f t="shared" si="21"/>
        <v>1.795157163660838E-2</v>
      </c>
      <c r="M78" s="131" t="n">
        <f t="shared" si="13"/>
        <v>2.2417945898176549E-2</v>
      </c>
      <c r="O78" t="str">
        <f t="shared" si="22"/>
        <v>0</v>
      </c>
      <c r="P78" t="str">
        <f t="shared" ref="P78:R78" si="52">P12</f>
        <v>Services &amp; R&amp;D</v>
      </c>
      <c r="Q78" t="str">
        <f t="shared" si="52"/>
        <v>Less Common</v>
      </c>
      <c r="R78" t="str">
        <f t="shared" si="52"/>
        <v>T&amp;M/LH/FPLOE</v>
      </c>
      <c r="S78" t="str">
        <f t="shared" ref="S78:AN78" si="53">IFERROR(S57/SUMIFS(S$21:S$36,$O$21:$O$36,$O78),"")</f>
      </c>
      <c r="T78" t="str">
        <f t="shared" si="53"/>
      </c>
      <c r="U78" t="str">
        <f t="shared" si="53"/>
      </c>
      <c r="V78" t="str">
        <f t="shared" si="53"/>
      </c>
      <c r="W78" t="str">
        <f t="shared" si="53"/>
      </c>
      <c r="X78" t="str">
        <f t="shared" si="53"/>
      </c>
      <c r="Y78" t="str">
        <f t="shared" si="53"/>
      </c>
      <c r="Z78" t="str">
        <f t="shared" si="53"/>
      </c>
      <c r="AA78" t="str">
        <f t="shared" si="53"/>
      </c>
      <c r="AB78" t="str">
        <f t="shared" si="53"/>
      </c>
      <c r="AC78" t="n">
        <f t="shared" si="53"/>
        <v>538.52667466448986</v>
      </c>
      <c r="AD78" t="n">
        <f t="shared" si="53"/>
        <v>-4.0892701829410875E-3</v>
      </c>
      <c r="AE78" t="n">
        <f t="shared" si="53"/>
        <v>1.6478402690785728E-3</v>
      </c>
      <c r="AF78" t="n">
        <f t="shared" si="53"/>
        <v>4.9073838948916086E-2</v>
      </c>
      <c r="AG78" t="n">
        <f t="shared" si="53"/>
        <v>0</v>
      </c>
      <c r="AH78" t="n">
        <f t="shared" si="53"/>
        <v>0</v>
      </c>
      <c r="AI78" t="n">
        <f t="shared" si="53"/>
        <v>0</v>
      </c>
      <c r="AJ78" t="n">
        <f t="shared" si="53"/>
        <v>0</v>
      </c>
      <c r="AK78" t="n">
        <f t="shared" si="53"/>
        <v>0</v>
      </c>
      <c r="AL78" t="n">
        <f t="shared" si="53"/>
        <v>-1.5304232763840223E-2</v>
      </c>
      <c r="AM78" t="n">
        <f t="shared" si="53"/>
        <v>-89476.882536405203</v>
      </c>
      <c r="AN78" t="n">
        <f t="shared" si="53"/>
        <v>3345.1587325749974</v>
      </c>
      <c r="AO78" s="151" t="n">
        <f t="shared" ref="AO78:AZ78" si="54">IF(AO12="","",AO12/VLOOKUP(AO$67,deflator,2,FALSE)/1000000000)</f>
        <v>8.7444868974853325</v>
      </c>
      <c r="AP78" s="151" t="n">
        <f t="shared" si="54"/>
        <v>5.6018145204207856</v>
      </c>
      <c r="AQ78" s="151" t="n">
        <f t="shared" si="54"/>
        <v>3.3731227502455665</v>
      </c>
      <c r="AR78" s="151" t="n">
        <f t="shared" si="54"/>
        <v>2.7353052287841644</v>
      </c>
      <c r="AS78" s="151" t="n">
        <f t="shared" si="54"/>
        <v>3.1804921740790748</v>
      </c>
      <c r="AT78" s="151" t="n">
        <f t="shared" si="54"/>
        <v>3.4719772690903632</v>
      </c>
      <c r="AU78" s="151" t="n">
        <f t="shared" si="54"/>
        <v>5.0250400719553143</v>
      </c>
      <c r="AV78" s="151" t="n">
        <f t="shared" si="54"/>
        <v>4.451244440944186</v>
      </c>
      <c r="AW78" s="151" t="n">
        <f t="shared" si="54"/>
        <v>4.3602128981481583</v>
      </c>
      <c r="AX78" s="151" t="n">
        <f t="shared" si="54"/>
        <v>3.6896088153816544</v>
      </c>
      <c r="AY78" s="151" t="n">
        <f t="shared" si="54"/>
        <v>3.5132251916371002</v>
      </c>
      <c r="AZ78" s="155" t="n">
        <f t="shared" si="54"/>
        <v>2.6302138162530064</v>
      </c>
    </row>
    <row r="79">
      <c r="A79" s="132" t="s">
        <v>118</v>
      </c>
      <c r="B79" s="1" t="s">
        <v>119</v>
      </c>
      <c r="C79" s="1" t="s">
        <v>67</v>
      </c>
      <c r="D79" s="1" t="s">
        <v>67</v>
      </c>
      <c r="E79" s="14" t="n">
        <f t="shared" si="9"/>
        <v>11.013107675973735</v>
      </c>
      <c r="F79" s="14" t="n">
        <f t="shared" si="10"/>
        <v>14.920101612615182</v>
      </c>
      <c r="G79" s="14" t="n">
        <f t="shared" si="11"/>
        <v>12.150575424471901</v>
      </c>
      <c r="H79" s="14" t="n">
        <f t="shared" si="12"/>
        <v>11.737718188579615</v>
      </c>
      <c r="I79" s="26" t="n">
        <f t="shared" si="18"/>
        <v>-0.18562381544383066</v>
      </c>
      <c r="J79" s="25" t="n">
        <f t="shared" si="19"/>
        <v>0.10328308611561776</v>
      </c>
      <c r="K79" s="25" t="n">
        <f t="shared" si="20"/>
        <v>0.96602158980382369</v>
      </c>
      <c r="L79" s="25" t="n">
        <f t="shared" si="21"/>
        <v>6.2085950447366471E-2</v>
      </c>
      <c r="M79" s="131" t="n">
        <f t="shared" si="13"/>
        <v>0.10004339939727129</v>
      </c>
      <c r="O79" t="str">
        <f t="shared" si="22"/>
        <v>0</v>
      </c>
      <c r="P79" t="str">
        <f t="shared" ref="P79:R79" si="55">P13</f>
        <v>Services &amp; R&amp;D</v>
      </c>
      <c r="Q79" t="str">
        <f t="shared" si="55"/>
        <v>Incentive</v>
      </c>
      <c r="R79" t="str">
        <f t="shared" si="55"/>
        <v>Incentive</v>
      </c>
      <c r="S79" t="str">
        <f t="shared" ref="S79:AN79" si="56">IFERROR(S58/SUMIFS(S$21:S$36,$O$21:$O$36,$O79),"")</f>
      </c>
      <c r="T79" t="str">
        <f t="shared" si="56"/>
      </c>
      <c r="U79" t="str">
        <f t="shared" si="56"/>
      </c>
      <c r="V79" t="str">
        <f t="shared" si="56"/>
      </c>
      <c r="W79" t="str">
        <f t="shared" si="56"/>
      </c>
      <c r="X79" t="str">
        <f t="shared" si="56"/>
      </c>
      <c r="Y79" t="str">
        <f t="shared" si="56"/>
      </c>
      <c r="Z79" t="str">
        <f t="shared" si="56"/>
      </c>
      <c r="AA79" t="str">
        <f t="shared" si="56"/>
      </c>
      <c r="AB79" t="str">
        <f t="shared" si="56"/>
      </c>
      <c r="AC79" t="n">
        <f t="shared" si="56"/>
        <v>2.0972788144842682E-2</v>
      </c>
      <c r="AD79" t="n">
        <f t="shared" si="56"/>
        <v>4.0915220080416363E-2</v>
      </c>
      <c r="AE79" t="n">
        <f t="shared" si="56"/>
        <v>1.3806223635972604E-2</v>
      </c>
      <c r="AF79" t="n">
        <f t="shared" si="56"/>
        <v>2.7778930420898199E-2</v>
      </c>
      <c r="AG79" t="n">
        <f t="shared" si="56"/>
        <v>0</v>
      </c>
      <c r="AH79" t="n">
        <f t="shared" si="56"/>
        <v>0</v>
      </c>
      <c r="AI79" t="n">
        <f t="shared" si="56"/>
        <v>0</v>
      </c>
      <c r="AJ79" t="n">
        <f t="shared" si="56"/>
        <v>0</v>
      </c>
      <c r="AK79" t="n">
        <f t="shared" si="56"/>
        <v>0</v>
      </c>
      <c r="AL79" t="n">
        <f t="shared" si="56"/>
        <v>0</v>
      </c>
      <c r="AM79" t="n">
        <f t="shared" si="56"/>
        <v>13.89560984875132</v>
      </c>
      <c r="AN79" t="n">
        <f t="shared" si="56"/>
        <v>197.79340916694545</v>
      </c>
      <c r="AO79" s="151" t="n">
        <f t="shared" ref="AO79:AZ79" si="57">IF(AO13="","",AO13/VLOOKUP(AO$67,deflator,2,FALSE)/1000000000)</f>
        <v>16.314030134142048</v>
      </c>
      <c r="AP79" s="151" t="n">
        <f t="shared" si="57"/>
        <v>12.899578302069202</v>
      </c>
      <c r="AQ79" s="151" t="n">
        <f t="shared" si="57"/>
        <v>12.002450623886336</v>
      </c>
      <c r="AR79" s="151" t="n">
        <f t="shared" si="57"/>
        <v>11.013107675973735</v>
      </c>
      <c r="AS79" s="151" t="n">
        <f t="shared" si="57"/>
        <v>12.469327295867826</v>
      </c>
      <c r="AT79" s="151" t="n">
        <f t="shared" si="57"/>
        <v>11.249454258773202</v>
      </c>
      <c r="AU79" s="151" t="n">
        <f t="shared" si="57"/>
        <v>10.149820907200404</v>
      </c>
      <c r="AV79" s="151" t="n">
        <f t="shared" si="57"/>
        <v>12.565617650145306</v>
      </c>
      <c r="AW79" s="151" t="n">
        <f t="shared" si="57"/>
        <v>12.639219213627628</v>
      </c>
      <c r="AX79" s="151" t="n">
        <f t="shared" si="57"/>
        <v>14.920101612615182</v>
      </c>
      <c r="AY79" s="151" t="n">
        <f t="shared" si="57"/>
        <v>12.150575424471901</v>
      </c>
      <c r="AZ79" s="155" t="n">
        <f t="shared" si="57"/>
        <v>11.737718188579615</v>
      </c>
    </row>
    <row r="80">
      <c r="A80" s="132" t="str">
        <f t="shared" ref="A80:A124" si="58">O80</f>
        <v>0</v>
      </c>
      <c r="B80" s="1" t="str">
        <f t="shared" ref="B80:B124" si="59">P80</f>
        <v>Services &amp; R&amp;D</v>
      </c>
      <c r="C80" s="1" t="str">
        <f t="shared" ref="C80:C124" si="60">Q80</f>
        <v>Other CB</v>
      </c>
      <c r="D80" s="1" t="str">
        <f t="shared" ref="D80:D124" si="61">R80</f>
        <v>Other CB</v>
      </c>
      <c r="E80" s="14" t="n">
        <f t="shared" si="9"/>
        <v>64.569161114295497</v>
      </c>
      <c r="F80" s="14" t="n">
        <f t="shared" si="10"/>
        <v>70.8183835311835</v>
      </c>
      <c r="G80" s="14" t="n">
        <f t="shared" si="11"/>
        <v>69.021301183297496</v>
      </c>
      <c r="H80" s="14" t="n">
        <f t="shared" si="12"/>
        <v>43.132893942156855</v>
      </c>
      <c r="I80" s="26" t="n">
        <f t="shared" si="18"/>
        <v>-2.5375930066162788E-2</v>
      </c>
      <c r="J80" s="25" t="n">
        <f t="shared" si="19"/>
        <v>6.8951493130306574E-2</v>
      </c>
      <c r="K80" s="25" t="n">
        <f t="shared" si="20"/>
        <v>0.62492148369689982</v>
      </c>
      <c r="L80" s="25" t="n">
        <f t="shared" si="21"/>
        <v>0.35267902427470549</v>
      </c>
      <c r="M80" s="131" t="n">
        <f t="shared" si="13"/>
        <v>0.36763204453262827</v>
      </c>
      <c r="O80" t="str">
        <f t="shared" si="22"/>
        <v>0</v>
      </c>
      <c r="P80" t="str">
        <f t="shared" ref="P80:R80" si="62">P14</f>
        <v>Services &amp; R&amp;D</v>
      </c>
      <c r="Q80" t="str">
        <f t="shared" si="62"/>
        <v>Other CB</v>
      </c>
      <c r="R80" t="str">
        <f t="shared" si="62"/>
        <v>Other CB</v>
      </c>
      <c r="S80" t="str">
        <f t="shared" ref="S80:AN80" si="63">IFERROR(S59/SUMIFS(S$21:S$36,$O$21:$O$36,$O80),"")</f>
      </c>
      <c r="T80" t="str">
        <f t="shared" si="63"/>
      </c>
      <c r="U80" t="str">
        <f t="shared" si="63"/>
      </c>
      <c r="V80" t="str">
        <f t="shared" si="63"/>
      </c>
      <c r="W80" t="str">
        <f t="shared" si="63"/>
      </c>
      <c r="X80" t="str">
        <f t="shared" si="63"/>
      </c>
      <c r="Y80" t="str">
        <f t="shared" si="63"/>
      </c>
      <c r="Z80" t="str">
        <f t="shared" si="63"/>
      </c>
      <c r="AA80" t="str">
        <f t="shared" si="63"/>
      </c>
      <c r="AB80" t="str">
        <f t="shared" si="63"/>
      </c>
      <c r="AC80" t="n">
        <f t="shared" si="63"/>
        <v>3.6355279697621707</v>
      </c>
      <c r="AD80" t="n">
        <f t="shared" si="63"/>
        <v>0.3289503625649452</v>
      </c>
      <c r="AE80" t="n">
        <f t="shared" si="63"/>
        <v>-2.0221774083749915E-2</v>
      </c>
      <c r="AF80" t="n">
        <f t="shared" si="63"/>
        <v>0.15887298081340948</v>
      </c>
      <c r="AG80" t="n">
        <f t="shared" si="63"/>
        <v>0</v>
      </c>
      <c r="AH80" t="n">
        <f t="shared" si="63"/>
        <v>0</v>
      </c>
      <c r="AI80" t="n">
        <f t="shared" si="63"/>
        <v>0</v>
      </c>
      <c r="AJ80" t="n">
        <f t="shared" si="63"/>
        <v>0</v>
      </c>
      <c r="AK80" t="n">
        <f t="shared" si="63"/>
        <v>0</v>
      </c>
      <c r="AL80" t="n">
        <f t="shared" si="63"/>
        <v>0</v>
      </c>
      <c r="AM80" t="n">
        <f t="shared" si="63"/>
        <v>0</v>
      </c>
      <c r="AN80" t="n">
        <f t="shared" si="63"/>
        <v>0</v>
      </c>
      <c r="AO80" s="151" t="n">
        <f t="shared" ref="AO80:AZ80" si="64">IF(AO14="","",AO14/VLOOKUP(AO$67,deflator,2,FALSE)/1000000000)</f>
        <v>79.856799966561169</v>
      </c>
      <c r="AP80" s="151" t="n">
        <f t="shared" si="64"/>
        <v>74.878906294923112</v>
      </c>
      <c r="AQ80" s="151" t="n">
        <f t="shared" si="64"/>
        <v>68.240515755922061</v>
      </c>
      <c r="AR80" s="151" t="n">
        <f t="shared" si="64"/>
        <v>64.569161114295497</v>
      </c>
      <c r="AS80" s="151" t="n">
        <f t="shared" si="64"/>
        <v>62.166977939472552</v>
      </c>
      <c r="AT80" s="151" t="n">
        <f t="shared" si="64"/>
        <v>66.978621724400526</v>
      </c>
      <c r="AU80" s="151" t="n">
        <f t="shared" si="64"/>
        <v>66.489430972570958</v>
      </c>
      <c r="AV80" s="151" t="n">
        <f t="shared" si="64"/>
        <v>72.026791160519721</v>
      </c>
      <c r="AW80" s="151" t="n">
        <f t="shared" si="64"/>
        <v>67.599150804311407</v>
      </c>
      <c r="AX80" s="151" t="n">
        <f t="shared" si="64"/>
        <v>70.8183835311835</v>
      </c>
      <c r="AY80" s="151" t="n">
        <f t="shared" si="64"/>
        <v>69.021301183297496</v>
      </c>
      <c r="AZ80" s="155" t="n">
        <f t="shared" si="64"/>
        <v>43.132893942156855</v>
      </c>
    </row>
    <row r="81">
      <c r="A81" s="132" t="str">
        <f t="shared" si="58"/>
        <v>0</v>
      </c>
      <c r="B81" s="1" t="str">
        <f t="shared" si="59"/>
        <v>Services &amp; R&amp;D</v>
      </c>
      <c r="C81" s="1" t="str">
        <f t="shared" si="60"/>
        <v>UCA</v>
      </c>
      <c r="D81" s="1" t="str">
        <f t="shared" si="61"/>
        <v>UCA</v>
      </c>
      <c r="E81" s="14" t="n">
        <f t="shared" si="9"/>
        <v>0.64320472584524413</v>
      </c>
      <c r="F81" s="14" t="n">
        <f t="shared" si="10"/>
        <v>4.8289111404596339</v>
      </c>
      <c r="G81" s="14" t="n">
        <f t="shared" si="11"/>
        <v>4.1613733043488006</v>
      </c>
      <c r="H81" s="14" t="n">
        <f t="shared" si="12"/>
        <v>2.7390949649717018</v>
      </c>
      <c r="I81" s="26" t="n">
        <f t="shared" si="18"/>
        <v>-0.13823775519863768</v>
      </c>
      <c r="J81" s="25" t="n">
        <f t="shared" si="19"/>
        <v>5.4697492682136053</v>
      </c>
      <c r="K81" s="25" t="n">
        <f t="shared" si="20"/>
        <v>0.65821899758650315</v>
      </c>
      <c r="L81" s="25" t="n">
        <f t="shared" si="21"/>
        <v>2.1263422327014812E-2</v>
      </c>
      <c r="M81" s="131" t="n">
        <f t="shared" si="13"/>
        <v>2.3345966155017994E-2</v>
      </c>
      <c r="O81" s="1" t="str">
        <f t="shared" si="22"/>
        <v>0</v>
      </c>
      <c r="P81" s="1" t="str">
        <f t="shared" ref="P81:R81" si="65">P15</f>
        <v>Services &amp; R&amp;D</v>
      </c>
      <c r="Q81" s="1" t="str">
        <f t="shared" si="65"/>
        <v>UCA</v>
      </c>
      <c r="R81" s="1" t="str">
        <f t="shared" si="65"/>
        <v>UCA</v>
      </c>
      <c r="S81" s="25" t="str">
        <f t="shared" ref="S81:AN81" si="66">IFERROR(S60/SUMIFS(S$21:S$36,$O$21:$O$36,$O81),"")</f>
      </c>
      <c r="T81" s="25" t="str">
        <f t="shared" si="66"/>
      </c>
      <c r="U81" s="25" t="str">
        <f t="shared" si="66"/>
      </c>
      <c r="V81" s="25" t="str">
        <f t="shared" si="66"/>
      </c>
      <c r="W81" s="25" t="str">
        <f t="shared" si="66"/>
      </c>
      <c r="X81" s="25" t="str">
        <f t="shared" si="66"/>
      </c>
      <c r="Y81" s="25" t="str">
        <f t="shared" si="66"/>
      </c>
      <c r="Z81" s="25" t="str">
        <f t="shared" si="66"/>
      </c>
      <c r="AA81" s="25" t="str">
        <f t="shared" si="66"/>
      </c>
      <c r="AB81" s="25" t="str">
        <f t="shared" si="66"/>
      </c>
      <c r="AC81" s="25" t="n">
        <f t="shared" si="66"/>
        <v>0</v>
      </c>
      <c r="AD81" s="25" t="n">
        <f t="shared" si="66"/>
        <v>0</v>
      </c>
      <c r="AE81" s="25" t="n">
        <f t="shared" si="66"/>
        <v>0</v>
      </c>
      <c r="AF81" s="25" t="n">
        <f t="shared" si="66"/>
        <v>0</v>
      </c>
      <c r="AG81" s="25" t="n">
        <f t="shared" si="66"/>
        <v>0</v>
      </c>
      <c r="AH81" s="25" t="n">
        <f t="shared" si="66"/>
        <v>0</v>
      </c>
      <c r="AI81" s="25" t="n">
        <f t="shared" si="66"/>
        <v>0</v>
      </c>
      <c r="AJ81" s="25" t="n">
        <f t="shared" si="66"/>
        <v>0</v>
      </c>
      <c r="AK81" s="25" t="n">
        <f t="shared" si="66"/>
        <v>0</v>
      </c>
      <c r="AL81" s="25" t="n">
        <f t="shared" si="66"/>
        <v>0</v>
      </c>
      <c r="AM81" s="25" t="n">
        <f t="shared" si="66"/>
        <v>0</v>
      </c>
      <c r="AN81" s="25" t="n">
        <f t="shared" si="66"/>
        <v>0</v>
      </c>
      <c r="AO81" s="151" t="n">
        <f t="shared" ref="AO81:AZ81" si="67">IF(AO15="","",AO15/VLOOKUP(AO$67,deflator,2,FALSE)/1000000000)</f>
        <v>3.5768803066255965</v>
      </c>
      <c r="AP81" s="151" t="n">
        <f t="shared" si="67"/>
        <v>4.2566637488108983</v>
      </c>
      <c r="AQ81" s="151" t="n">
        <f t="shared" si="67"/>
        <v>2.4449030676034824</v>
      </c>
      <c r="AR81" s="151" t="n">
        <f t="shared" si="67"/>
        <v>0.64320472584524413</v>
      </c>
      <c r="AS81" s="151" t="n">
        <f t="shared" si="67"/>
        <v>6.5889393081214038</v>
      </c>
      <c r="AT81" s="151" t="n">
        <f t="shared" si="67"/>
        <v>4.6938972896074977</v>
      </c>
      <c r="AU81" s="151" t="n">
        <f t="shared" si="67"/>
        <v>11.168005085485499</v>
      </c>
      <c r="AV81" s="151" t="n">
        <f t="shared" si="67"/>
        <v>10.81976590899041</v>
      </c>
      <c r="AW81" s="151" t="n">
        <f t="shared" si="67"/>
        <v>8.7670771771518137</v>
      </c>
      <c r="AX81" s="151" t="n">
        <f t="shared" si="67"/>
        <v>4.8289111404596339</v>
      </c>
      <c r="AY81" s="151" t="n">
        <f t="shared" si="67"/>
        <v>4.1613733043488006</v>
      </c>
      <c r="AZ81" s="155" t="n">
        <f t="shared" si="67"/>
        <v>2.7390949649717018</v>
      </c>
    </row>
    <row r="82">
      <c r="A82" s="132" t="str">
        <f t="shared" si="58"/>
        <v>0</v>
      </c>
      <c r="B82" s="1" t="str">
        <f t="shared" si="59"/>
        <v>Services &amp; R&amp;D</v>
      </c>
      <c r="C82" s="1" t="str">
        <f t="shared" si="60"/>
        <v>Unclear</v>
      </c>
      <c r="D82" s="1" t="str">
        <f t="shared" si="61"/>
        <v>Combination/Other</v>
      </c>
      <c r="E82" s="14" t="n">
        <f t="shared" si="9"/>
        <v>1.9114061771050733E-4</v>
      </c>
      <c r="F82" s="14" t="str">
        <f t="shared" si="10"/>
      </c>
      <c r="G82" s="14" t="str">
        <f t="shared" si="11"/>
      </c>
      <c r="H82" s="14" t="str">
        <f t="shared" si="12"/>
      </c>
      <c r="I82" s="26" t="e">
        <f t="shared" si="18"/>
        <v>#VALUE!</v>
      </c>
      <c r="J82" s="25" t="e">
        <f t="shared" si="19"/>
        <v>#VALUE!</v>
      </c>
      <c r="K82" s="25" t="e">
        <f t="shared" si="20"/>
        <v>#VALUE!</v>
      </c>
      <c r="L82" s="25" t="n">
        <f t="shared" si="21"/>
        <v>0</v>
      </c>
      <c r="M82" s="131" t="n">
        <f t="shared" si="13"/>
        <v>0</v>
      </c>
      <c r="O82" s="1" t="str">
        <f t="shared" si="22"/>
        <v>0</v>
      </c>
      <c r="P82" s="1" t="str">
        <f t="shared" ref="P82:R82" si="68">P16</f>
        <v>Services &amp; R&amp;D</v>
      </c>
      <c r="Q82" s="1" t="str">
        <f t="shared" si="68"/>
        <v>Unclear</v>
      </c>
      <c r="R82" s="1" t="str">
        <f t="shared" si="68"/>
        <v>Combination/Other</v>
      </c>
      <c r="S82" s="25" t="str">
        <f t="shared" ref="S82:AN82" si="69">IFERROR(S61/SUMIFS(S$21:S$36,$O$21:$O$36,$O82),"")</f>
      </c>
      <c r="T82" s="25" t="str">
        <f t="shared" si="69"/>
      </c>
      <c r="U82" s="25" t="str">
        <f t="shared" si="69"/>
      </c>
      <c r="V82" s="25" t="str">
        <f t="shared" si="69"/>
      </c>
      <c r="W82" s="25" t="str">
        <f t="shared" si="69"/>
      </c>
      <c r="X82" s="25" t="str">
        <f t="shared" si="69"/>
      </c>
      <c r="Y82" s="25" t="str">
        <f t="shared" si="69"/>
      </c>
      <c r="Z82" s="25" t="str">
        <f t="shared" si="69"/>
      </c>
      <c r="AA82" s="25" t="str">
        <f t="shared" si="69"/>
      </c>
      <c r="AB82" s="25" t="str">
        <f t="shared" si="69"/>
      </c>
      <c r="AC82" s="25" t="n">
        <f t="shared" si="69"/>
        <v>0.36934596998381569</v>
      </c>
      <c r="AD82" s="25" t="n">
        <f t="shared" si="69"/>
        <v>0</v>
      </c>
      <c r="AE82" s="25" t="n">
        <f t="shared" si="69"/>
        <v>0</v>
      </c>
      <c r="AF82" s="25" t="n">
        <f t="shared" si="69"/>
        <v>1.3812751757798944</v>
      </c>
      <c r="AG82" s="25" t="n">
        <f t="shared" si="69"/>
        <v>0</v>
      </c>
      <c r="AH82" s="25" t="n">
        <f t="shared" si="69"/>
        <v>0</v>
      </c>
      <c r="AI82" s="25" t="n">
        <f t="shared" si="69"/>
        <v>0</v>
      </c>
      <c r="AJ82" s="25" t="n">
        <f t="shared" si="69"/>
        <v>0</v>
      </c>
      <c r="AK82" s="25" t="n">
        <f t="shared" si="69"/>
        <v>0</v>
      </c>
      <c r="AL82" s="25" t="n">
        <f t="shared" si="69"/>
        <v>0</v>
      </c>
      <c r="AM82" s="25" t="n">
        <f t="shared" si="69"/>
        <v>2.0452550826591631</v>
      </c>
      <c r="AN82" s="25" t="n">
        <f t="shared" si="69"/>
        <v>0</v>
      </c>
      <c r="AO82" s="151" t="n">
        <f t="shared" ref="AO82:AZ82" si="70">IF(AO16="","",AO16/VLOOKUP(AO$67,deflator,2,FALSE)/1000000000)</f>
        <v>4.3659498641237969E-3</v>
      </c>
      <c r="AP82" s="151" t="n">
        <f t="shared" si="70"/>
        <v>-3.7266351541609698E-2</v>
      </c>
      <c r="AQ82" s="151" t="n">
        <f t="shared" si="70"/>
        <v>-3.1086177528058399E-2</v>
      </c>
      <c r="AR82" s="151" t="n">
        <f t="shared" si="70"/>
        <v>1.9114061771050733E-4</v>
      </c>
      <c r="AS82" s="151" t="str">
        <f t="shared" si="70"/>
      </c>
      <c r="AT82" s="151" t="str">
        <f t="shared" si="70"/>
      </c>
      <c r="AU82" s="151" t="str">
        <f t="shared" si="70"/>
      </c>
      <c r="AV82" s="151" t="n">
        <f t="shared" si="70"/>
        <v>0</v>
      </c>
      <c r="AW82" s="151" t="str">
        <f t="shared" si="70"/>
      </c>
      <c r="AX82" s="151" t="str">
        <f t="shared" si="70"/>
      </c>
      <c r="AY82" s="151" t="str">
        <f t="shared" si="70"/>
      </c>
      <c r="AZ82" s="155" t="str">
        <f t="shared" si="70"/>
      </c>
    </row>
    <row r="83" ht="15.75" customHeight="1">
      <c r="A83" s="130" t="str">
        <f t="shared" si="58"/>
        <v>0</v>
      </c>
      <c r="B83" s="129" t="str">
        <f t="shared" si="59"/>
        <v>Services &amp; R&amp;D</v>
      </c>
      <c r="C83" s="129" t="str">
        <f t="shared" si="60"/>
        <v>Unclear</v>
      </c>
      <c r="D83" s="129" t="n">
        <f t="shared" si="61"/>
        <v>0</v>
      </c>
      <c r="E83" s="148" t="n">
        <f t="shared" si="9"/>
        <v>0.72621668456250432</v>
      </c>
      <c r="F83" s="148" t="n">
        <f t="shared" si="10"/>
        <v>0</v>
      </c>
      <c r="G83" s="148" t="n">
        <f t="shared" si="11"/>
        <v>0</v>
      </c>
      <c r="H83" s="148" t="n">
        <f t="shared" si="12"/>
        <v>0</v>
      </c>
      <c r="I83" s="149" t="e">
        <f t="shared" si="18"/>
        <v>#DIV/0!</v>
      </c>
      <c r="J83" s="128" t="n">
        <f t="shared" si="19"/>
        <v>-1</v>
      </c>
      <c r="K83" s="128" t="e">
        <f t="shared" si="20"/>
        <v>#DIV/0!</v>
      </c>
      <c r="L83" s="128" t="n">
        <f t="shared" si="21"/>
        <v>0</v>
      </c>
      <c r="M83" s="125" t="n">
        <f t="shared" si="13"/>
        <v>0</v>
      </c>
      <c r="O83" s="129" t="str">
        <f t="shared" si="22"/>
        <v>0</v>
      </c>
      <c r="P83" s="129" t="str">
        <f t="shared" ref="P83:R83" si="71">P17</f>
        <v>Services &amp; R&amp;D</v>
      </c>
      <c r="Q83" s="129" t="str">
        <f t="shared" si="71"/>
        <v>Unclear</v>
      </c>
      <c r="R83" s="129" t="n">
        <f t="shared" si="71"/>
        <v>0</v>
      </c>
      <c r="S83" s="128" t="str">
        <f t="shared" ref="S83:AN83" si="72">IFERROR(S62/SUMIFS(S$21:S$36,$O$21:$O$36,$O83),"")</f>
      </c>
      <c r="T83" s="128" t="str">
        <f t="shared" si="72"/>
      </c>
      <c r="U83" s="128" t="str">
        <f t="shared" si="72"/>
      </c>
      <c r="V83" s="128" t="str">
        <f t="shared" si="72"/>
      </c>
      <c r="W83" s="128" t="str">
        <f t="shared" si="72"/>
      </c>
      <c r="X83" s="128" t="str">
        <f t="shared" si="72"/>
      </c>
      <c r="Y83" s="128" t="str">
        <f t="shared" si="72"/>
      </c>
      <c r="Z83" s="128" t="str">
        <f t="shared" si="72"/>
      </c>
      <c r="AA83" s="128" t="str">
        <f t="shared" si="72"/>
      </c>
      <c r="AB83" s="128" t="str">
        <f t="shared" si="72"/>
      </c>
      <c r="AC83" s="128" t="n">
        <f t="shared" si="72"/>
        <v>0</v>
      </c>
      <c r="AD83" s="128" t="n">
        <f t="shared" si="72"/>
        <v>2.1135196276825144E-3</v>
      </c>
      <c r="AE83" s="128" t="n">
        <f t="shared" si="72"/>
        <v>0</v>
      </c>
      <c r="AF83" s="128" t="n">
        <f t="shared" si="72"/>
        <v>0</v>
      </c>
      <c r="AG83" s="128" t="n">
        <f t="shared" si="72"/>
        <v>0</v>
      </c>
      <c r="AH83" s="128" t="n">
        <f t="shared" si="72"/>
        <v>0</v>
      </c>
      <c r="AI83" s="128" t="n">
        <f t="shared" si="72"/>
        <v>0</v>
      </c>
      <c r="AJ83" s="128" t="n">
        <f t="shared" si="72"/>
        <v>0</v>
      </c>
      <c r="AK83" s="128" t="n">
        <f t="shared" si="72"/>
        <v>0</v>
      </c>
      <c r="AL83" s="128" t="n">
        <f t="shared" si="72"/>
        <v>0</v>
      </c>
      <c r="AM83" s="128" t="n">
        <f t="shared" si="72"/>
        <v>125.0766355962012</v>
      </c>
      <c r="AN83" s="128" t="n">
        <f t="shared" si="72"/>
        <v>0</v>
      </c>
      <c r="AO83" s="158" t="n">
        <f t="shared" ref="AO83:AZ83" si="73">IF(AO17="","",AO17/VLOOKUP(AO$67,deflator,2,FALSE)/1000000000)</f>
        <v>0.56157812356822312</v>
      </c>
      <c r="AP83" s="158" t="n">
        <f t="shared" si="73"/>
        <v>0.52426400704666831</v>
      </c>
      <c r="AQ83" s="158" t="n">
        <f t="shared" si="73"/>
        <v>0.53911865214282095</v>
      </c>
      <c r="AR83" s="158" t="n">
        <f t="shared" si="73"/>
        <v>0.72621668456250432</v>
      </c>
      <c r="AS83" s="158" t="n">
        <f t="shared" si="73"/>
        <v>0.40511686135120312</v>
      </c>
      <c r="AT83" s="158" t="n">
        <f t="shared" si="73"/>
        <v>1.1207218158594809</v>
      </c>
      <c r="AU83" s="158" t="n">
        <f t="shared" si="73"/>
        <v>0</v>
      </c>
      <c r="AV83" s="158" t="n">
        <f t="shared" si="73"/>
        <v>5.7010718032890969E-5</v>
      </c>
      <c r="AW83" s="158" t="n">
        <f t="shared" si="73"/>
        <v>0</v>
      </c>
      <c r="AX83" s="158" t="n">
        <f t="shared" si="73"/>
        <v>0</v>
      </c>
      <c r="AY83" s="158" t="n">
        <f t="shared" si="73"/>
        <v>0</v>
      </c>
      <c r="AZ83" s="159" t="n">
        <f t="shared" si="73"/>
        <v>0</v>
      </c>
    </row>
    <row r="84" ht="15.75" customHeight="1">
      <c r="A84" s="1" t="str">
        <f t="shared" si="58"/>
        <v>0</v>
      </c>
      <c r="B84" s="1" t="str">
        <f t="shared" si="59"/>
        <v>Unlabeled</v>
      </c>
      <c r="C84" s="1" t="str">
        <f t="shared" si="60"/>
        <v>FFP</v>
      </c>
      <c r="D84" s="1" t="str">
        <f t="shared" si="61"/>
        <v>FFP</v>
      </c>
      <c r="E84" s="14" t="str">
        <f t="shared" si="9"/>
      </c>
      <c r="F84" s="14" t="n">
        <f t="shared" si="10"/>
        <v>4.0239003057153112E-4</v>
      </c>
      <c r="G84" s="14" t="str">
        <f t="shared" si="11"/>
      </c>
      <c r="H84" s="14" t="str">
        <f t="shared" si="12"/>
      </c>
      <c r="I84" s="26" t="e">
        <f t="shared" si="18"/>
        <v>#VALUE!</v>
      </c>
      <c r="J84" s="25" t="e">
        <f t="shared" si="19"/>
        <v>#VALUE!</v>
      </c>
      <c r="K84" s="25" t="e">
        <f t="shared" si="20"/>
        <v>#VALUE!</v>
      </c>
      <c r="L84" s="25" t="str">
        <f t="shared" si="21"/>
      </c>
      <c r="M84" s="25" t="n">
        <f t="shared" si="13"/>
        <v>0</v>
      </c>
      <c r="O84" s="1" t="str">
        <f t="shared" si="22"/>
        <v>0</v>
      </c>
      <c r="P84" s="1" t="str">
        <f t="shared" ref="P84:R84" si="74">P18</f>
        <v>Unlabeled</v>
      </c>
      <c r="Q84" s="1" t="str">
        <f t="shared" si="74"/>
        <v>FFP</v>
      </c>
      <c r="R84" s="1" t="str">
        <f t="shared" si="74"/>
        <v>FFP</v>
      </c>
      <c r="AO84" s="151" t="n">
        <f t="shared" ref="AO84:AZ84" si="75">IF(AO18="","",AO18/VLOOKUP(AO$67,deflator,2,FALSE)/1000000000)</f>
        <v>-4.5948079091233105E-6</v>
      </c>
      <c r="AP84" s="151" t="n">
        <f t="shared" si="75"/>
        <v>-6.4493338663491965E-5</v>
      </c>
      <c r="AQ84" s="151" t="str">
        <f t="shared" si="75"/>
      </c>
      <c r="AR84" s="151" t="str">
        <f t="shared" si="75"/>
      </c>
      <c r="AS84" s="151" t="n">
        <f t="shared" si="75"/>
        <v>4.2584851776797366E-3</v>
      </c>
      <c r="AT84" s="151" t="n">
        <f t="shared" si="75"/>
        <v>-2.86337355131209E-7</v>
      </c>
      <c r="AU84" s="151" t="str">
        <f t="shared" si="75"/>
      </c>
      <c r="AV84" s="151" t="n">
        <f t="shared" si="75"/>
        <v>5.217795985436942E-4</v>
      </c>
      <c r="AW84" s="151" t="n">
        <f t="shared" si="75"/>
        <v>0</v>
      </c>
      <c r="AX84" s="151" t="n">
        <f t="shared" si="75"/>
        <v>4.0239003057153112E-4</v>
      </c>
      <c r="AY84" s="151" t="str">
        <f t="shared" si="75"/>
      </c>
      <c r="AZ84" s="151" t="str">
        <f t="shared" si="75"/>
      </c>
    </row>
    <row r="85" ht="15.75" customHeight="1">
      <c r="A85" s="1" t="str">
        <f t="shared" si="58"/>
        <v>0</v>
      </c>
      <c r="B85" s="1" t="str">
        <f t="shared" si="59"/>
        <v>Unlabeled</v>
      </c>
      <c r="C85" s="1" t="str">
        <f t="shared" si="60"/>
        <v>Less Common</v>
      </c>
      <c r="D85" s="1" t="str">
        <f t="shared" si="61"/>
        <v>Other FP</v>
      </c>
      <c r="E85" s="98" t="str">
        <f t="shared" si="9"/>
      </c>
      <c r="F85" s="98" t="str">
        <f t="shared" si="10"/>
      </c>
      <c r="G85" s="98" t="str">
        <f t="shared" si="11"/>
      </c>
      <c r="H85" s="98" t="str">
        <f t="shared" si="12"/>
      </c>
      <c r="I85" s="84" t="e">
        <f t="shared" si="18"/>
        <v>#VALUE!</v>
      </c>
      <c r="J85" s="74" t="e">
        <f t="shared" si="19"/>
        <v>#VALUE!</v>
      </c>
      <c r="K85" s="74" t="e">
        <f t="shared" si="20"/>
        <v>#VALUE!</v>
      </c>
      <c r="L85" s="25" t="str">
        <f t="shared" si="21"/>
      </c>
      <c r="M85" s="25" t="n">
        <f t="shared" si="13"/>
        <v>0</v>
      </c>
      <c r="O85" s="1" t="str">
        <f t="shared" si="22"/>
        <v>0</v>
      </c>
      <c r="P85" s="1" t="str">
        <f t="shared" ref="P85:R85" si="76">P19</f>
        <v>Unlabeled</v>
      </c>
      <c r="Q85" s="1" t="str">
        <f t="shared" si="76"/>
        <v>Less Common</v>
      </c>
      <c r="R85" s="1" t="str">
        <f t="shared" si="76"/>
        <v>Other FP</v>
      </c>
      <c r="AO85" s="151" t="str">
        <f t="shared" ref="AO85:AZ85" si="77">IF(AO19="","",AO19/VLOOKUP(AO$67,deflator,2,FALSE)/1000000000)</f>
      </c>
      <c r="AP85" s="151" t="str">
        <f t="shared" si="77"/>
      </c>
      <c r="AQ85" s="151" t="str">
        <f t="shared" si="77"/>
      </c>
      <c r="AR85" s="151" t="str">
        <f t="shared" si="77"/>
      </c>
      <c r="AS85" s="151" t="str">
        <f t="shared" si="77"/>
      </c>
      <c r="AT85" s="151" t="str">
        <f t="shared" si="77"/>
      </c>
      <c r="AU85" s="151" t="str">
        <f t="shared" si="77"/>
      </c>
      <c r="AV85" s="151" t="str">
        <f t="shared" si="77"/>
      </c>
      <c r="AW85" s="151" t="str">
        <f t="shared" si="77"/>
      </c>
      <c r="AX85" s="151" t="str">
        <f t="shared" si="77"/>
      </c>
      <c r="AY85" s="151" t="str">
        <f t="shared" si="77"/>
      </c>
      <c r="AZ85" s="151" t="str">
        <f t="shared" si="77"/>
      </c>
    </row>
    <row r="86" ht="15.75" customHeight="1">
      <c r="A86" s="1" t="str">
        <f t="shared" si="58"/>
        <v>0</v>
      </c>
      <c r="B86" s="1" t="str">
        <f t="shared" si="59"/>
        <v>Unlabeled</v>
      </c>
      <c r="C86" s="1" t="str">
        <f t="shared" si="60"/>
        <v>Less Common</v>
      </c>
      <c r="D86" s="1" t="str">
        <f t="shared" si="61"/>
        <v>T&amp;M/LH/FPLOE</v>
      </c>
      <c r="E86" s="98" t="str">
        <f t="shared" si="9"/>
      </c>
      <c r="F86" s="98" t="str">
        <f t="shared" si="10"/>
      </c>
      <c r="G86" s="98" t="str">
        <f t="shared" si="11"/>
      </c>
      <c r="H86" s="98" t="str">
        <f t="shared" si="12"/>
      </c>
      <c r="I86" s="84" t="e">
        <f t="shared" si="18"/>
        <v>#VALUE!</v>
      </c>
      <c r="J86" s="74" t="e">
        <f t="shared" si="19"/>
        <v>#VALUE!</v>
      </c>
      <c r="K86" s="74" t="e">
        <f t="shared" si="20"/>
        <v>#VALUE!</v>
      </c>
      <c r="L86" s="25" t="str">
        <f t="shared" si="21"/>
      </c>
      <c r="M86" s="25" t="n">
        <f t="shared" si="13"/>
        <v>0</v>
      </c>
      <c r="O86" s="1" t="str">
        <f t="shared" si="22"/>
        <v>0</v>
      </c>
      <c r="P86" s="1" t="str">
        <f t="shared" ref="P86:R86" si="78">P20</f>
        <v>Unlabeled</v>
      </c>
      <c r="Q86" s="1" t="str">
        <f t="shared" si="78"/>
        <v>Less Common</v>
      </c>
      <c r="R86" s="1" t="str">
        <f t="shared" si="78"/>
        <v>T&amp;M/LH/FPLOE</v>
      </c>
      <c r="AO86" s="151" t="n">
        <f t="shared" ref="AO86:AZ86" si="79">IF(AO20="","",AO20/VLOOKUP(AO$67,deflator,2,FALSE)/1000000000)</f>
        <v>-3.5626857552502397E-6</v>
      </c>
      <c r="AP86" s="151" t="n">
        <f t="shared" si="79"/>
        <v>-5.8831148929310751E-5</v>
      </c>
      <c r="AQ86" s="151" t="str">
        <f t="shared" si="79"/>
      </c>
      <c r="AR86" s="151" t="str">
        <f t="shared" si="79"/>
      </c>
      <c r="AS86" s="151" t="n">
        <f t="shared" si="79"/>
        <v>-1.2728613269783469E-9</v>
      </c>
      <c r="AT86" s="151" t="str">
        <f t="shared" si="79"/>
      </c>
      <c r="AU86" s="151" t="str">
        <f t="shared" si="79"/>
      </c>
      <c r="AV86" s="151" t="str">
        <f t="shared" si="79"/>
      </c>
      <c r="AW86" s="151" t="str">
        <f t="shared" si="79"/>
      </c>
      <c r="AX86" s="151" t="str">
        <f t="shared" si="79"/>
      </c>
      <c r="AY86" s="151" t="str">
        <f t="shared" si="79"/>
      </c>
      <c r="AZ86" s="151" t="str">
        <f t="shared" si="79"/>
      </c>
    </row>
    <row r="87" ht="15.75" customHeight="1">
      <c r="A87" s="1" t="str">
        <f t="shared" si="58"/>
        <v>0</v>
      </c>
      <c r="B87" s="1" t="str">
        <f t="shared" si="59"/>
        <v>Unlabeled</v>
      </c>
      <c r="C87" s="1" t="str">
        <f t="shared" si="60"/>
        <v>Other CB</v>
      </c>
      <c r="D87" s="1" t="str">
        <f t="shared" si="61"/>
        <v>Other CB</v>
      </c>
      <c r="E87" s="98" t="str">
        <f t="shared" si="9"/>
      </c>
      <c r="F87" s="98" t="n">
        <f t="shared" si="10"/>
        <v>0</v>
      </c>
      <c r="G87" s="98" t="n">
        <f t="shared" si="11"/>
        <v>0</v>
      </c>
      <c r="H87" s="98" t="str">
        <f t="shared" si="12"/>
      </c>
      <c r="I87" s="84" t="e">
        <f t="shared" si="18"/>
        <v>#DIV/0!</v>
      </c>
      <c r="J87" s="74" t="e">
        <f t="shared" si="19"/>
        <v>#VALUE!</v>
      </c>
      <c r="K87" s="74" t="e">
        <f t="shared" si="20"/>
        <v>#VALUE!</v>
      </c>
      <c r="L87" s="25" t="str">
        <f t="shared" si="21"/>
      </c>
      <c r="M87" s="25" t="n">
        <f t="shared" si="13"/>
        <v>0</v>
      </c>
      <c r="O87" s="1" t="str">
        <f t="shared" si="22"/>
        <v>0</v>
      </c>
      <c r="P87" s="1" t="str">
        <f t="shared" ref="P87:R87" si="80">P21</f>
        <v>Unlabeled</v>
      </c>
      <c r="Q87" s="1" t="str">
        <f t="shared" si="80"/>
        <v>Other CB</v>
      </c>
      <c r="R87" s="1" t="str">
        <f t="shared" si="80"/>
        <v>Other CB</v>
      </c>
      <c r="AO87" s="151" t="str">
        <f t="shared" ref="AO87:AZ87" si="81">IF(AO21="","",AO21/VLOOKUP(AO$67,deflator,2,FALSE)/1000000000)</f>
      </c>
      <c r="AP87" s="151" t="str">
        <f t="shared" si="81"/>
      </c>
      <c r="AQ87" s="151" t="str">
        <f t="shared" si="81"/>
      </c>
      <c r="AR87" s="151" t="str">
        <f t="shared" si="81"/>
      </c>
      <c r="AS87" s="151" t="n">
        <f t="shared" si="81"/>
        <v>0</v>
      </c>
      <c r="AT87" s="151" t="str">
        <f t="shared" si="81"/>
      </c>
      <c r="AU87" s="151" t="str">
        <f t="shared" si="81"/>
      </c>
      <c r="AV87" s="151" t="str">
        <f t="shared" si="81"/>
      </c>
      <c r="AW87" s="151" t="n">
        <f t="shared" si="81"/>
        <v>0</v>
      </c>
      <c r="AX87" s="151" t="n">
        <f t="shared" si="81"/>
        <v>0</v>
      </c>
      <c r="AY87" s="151" t="n">
        <f t="shared" si="81"/>
        <v>0</v>
      </c>
      <c r="AZ87" s="151" t="str">
        <f t="shared" si="81"/>
      </c>
    </row>
    <row r="88" ht="15.75" customHeight="1">
      <c r="A88" s="1" t="str">
        <f t="shared" si="58"/>
        <v>0</v>
      </c>
      <c r="B88" s="1" t="str">
        <f t="shared" si="59"/>
        <v>Unlabeled</v>
      </c>
      <c r="C88" s="1" t="str">
        <f t="shared" si="60"/>
        <v>UCA</v>
      </c>
      <c r="D88" s="1" t="str">
        <f t="shared" si="61"/>
        <v>UCA</v>
      </c>
      <c r="E88" s="98" t="str">
        <f t="shared" si="9"/>
      </c>
      <c r="F88" s="98" t="str">
        <f t="shared" si="10"/>
      </c>
      <c r="G88" s="98" t="str">
        <f t="shared" si="11"/>
      </c>
      <c r="H88" s="98" t="str">
        <f t="shared" si="12"/>
      </c>
      <c r="I88" s="84" t="e">
        <f t="shared" si="18"/>
        <v>#VALUE!</v>
      </c>
      <c r="J88" s="74" t="e">
        <f t="shared" si="19"/>
        <v>#VALUE!</v>
      </c>
      <c r="K88" s="74" t="e">
        <f t="shared" si="20"/>
        <v>#VALUE!</v>
      </c>
      <c r="L88" s="25" t="str">
        <f t="shared" si="21"/>
      </c>
      <c r="M88" s="25" t="n">
        <f t="shared" si="13"/>
        <v>0</v>
      </c>
      <c r="O88" s="1" t="str">
        <f t="shared" si="22"/>
        <v>0</v>
      </c>
      <c r="P88" s="1" t="str">
        <f t="shared" ref="P88:R88" si="82">P22</f>
        <v>Unlabeled</v>
      </c>
      <c r="Q88" s="1" t="str">
        <f t="shared" si="82"/>
        <v>UCA</v>
      </c>
      <c r="R88" s="1" t="str">
        <f t="shared" si="82"/>
        <v>UCA</v>
      </c>
      <c r="AO88" s="151" t="str">
        <f t="shared" ref="AO88:AZ88" si="83">IF(AO22="","",AO22/VLOOKUP(AO$67,deflator,2,FALSE)/1000000000)</f>
      </c>
      <c r="AP88" s="151" t="str">
        <f t="shared" si="83"/>
      </c>
      <c r="AQ88" s="151" t="str">
        <f t="shared" si="83"/>
      </c>
      <c r="AR88" s="151" t="str">
        <f t="shared" si="83"/>
      </c>
      <c r="AS88" s="151" t="str">
        <f t="shared" si="83"/>
      </c>
      <c r="AT88" s="151" t="str">
        <f t="shared" si="83"/>
      </c>
      <c r="AU88" s="151" t="str">
        <f t="shared" si="83"/>
      </c>
      <c r="AV88" s="151" t="str">
        <f t="shared" si="83"/>
      </c>
      <c r="AW88" s="151" t="str">
        <f t="shared" si="83"/>
      </c>
      <c r="AX88" s="151" t="str">
        <f t="shared" si="83"/>
      </c>
      <c r="AY88" s="151" t="str">
        <f t="shared" si="83"/>
      </c>
      <c r="AZ88" s="151" t="str">
        <f t="shared" si="83"/>
      </c>
    </row>
    <row r="89" ht="15.75" customHeight="1">
      <c r="A89" s="1" t="str">
        <f t="shared" si="58"/>
        <v>0</v>
      </c>
      <c r="B89" s="1" t="str">
        <f t="shared" si="59"/>
        <v>Unlabeled</v>
      </c>
      <c r="C89" s="1" t="str">
        <f t="shared" si="60"/>
        <v>Unclear</v>
      </c>
      <c r="D89" s="1" t="str">
        <f t="shared" si="61"/>
        <v>Combination/Other</v>
      </c>
      <c r="E89" s="98" t="str">
        <f t="shared" si="9"/>
      </c>
      <c r="F89" s="98" t="str">
        <f t="shared" si="10"/>
      </c>
      <c r="G89" s="98" t="str">
        <f t="shared" si="11"/>
      </c>
      <c r="H89" s="98" t="str">
        <f t="shared" si="12"/>
      </c>
      <c r="I89" s="84" t="e">
        <f t="shared" si="18"/>
        <v>#VALUE!</v>
      </c>
      <c r="J89" s="74" t="e">
        <f t="shared" si="19"/>
        <v>#VALUE!</v>
      </c>
      <c r="K89" s="74" t="e">
        <f t="shared" si="20"/>
        <v>#VALUE!</v>
      </c>
      <c r="L89" s="25" t="str">
        <f t="shared" si="21"/>
      </c>
      <c r="M89" s="25" t="n">
        <f t="shared" si="13"/>
        <v>0</v>
      </c>
      <c r="O89" s="1" t="str">
        <f t="shared" si="22"/>
        <v>0</v>
      </c>
      <c r="P89" s="1" t="str">
        <f t="shared" ref="P89:R89" si="84">P23</f>
        <v>Unlabeled</v>
      </c>
      <c r="Q89" s="1" t="str">
        <f t="shared" si="84"/>
        <v>Unclear</v>
      </c>
      <c r="R89" s="1" t="str">
        <f t="shared" si="84"/>
        <v>Combination/Other</v>
      </c>
      <c r="AO89" s="151" t="str">
        <f t="shared" ref="AO89:AZ89" si="85">IF(AO23="","",AO23/VLOOKUP(AO$67,deflator,2,FALSE)/1000000000)</f>
      </c>
      <c r="AP89" s="151" t="str">
        <f t="shared" si="85"/>
      </c>
      <c r="AQ89" s="151" t="str">
        <f t="shared" si="85"/>
      </c>
      <c r="AR89" s="151" t="str">
        <f t="shared" si="85"/>
      </c>
      <c r="AS89" s="151" t="str">
        <f t="shared" si="85"/>
      </c>
      <c r="AT89" s="151" t="str">
        <f t="shared" si="85"/>
      </c>
      <c r="AU89" s="151" t="str">
        <f t="shared" si="85"/>
      </c>
      <c r="AV89" s="151" t="str">
        <f t="shared" si="85"/>
      </c>
      <c r="AW89" s="151" t="str">
        <f t="shared" si="85"/>
      </c>
      <c r="AX89" s="151" t="str">
        <f t="shared" si="85"/>
      </c>
      <c r="AY89" s="151" t="str">
        <f t="shared" si="85"/>
      </c>
      <c r="AZ89" s="151" t="str">
        <f t="shared" si="85"/>
      </c>
    </row>
    <row r="90" ht="15.75" customHeight="1">
      <c r="A90" s="1" t="str">
        <f t="shared" si="58"/>
        <v>0</v>
      </c>
      <c r="B90" s="1" t="str">
        <f t="shared" si="59"/>
        <v>Unlabeled</v>
      </c>
      <c r="C90" s="1" t="str">
        <f t="shared" si="60"/>
        <v>Unclear</v>
      </c>
      <c r="D90" s="1" t="n">
        <f t="shared" si="61"/>
        <v>0</v>
      </c>
      <c r="E90" s="98" t="n">
        <f t="shared" si="9"/>
        <v>3.598342701226736E-5</v>
      </c>
      <c r="F90" s="98" t="n">
        <f t="shared" si="10"/>
        <v>1.0692875949242953E-5</v>
      </c>
      <c r="G90" s="98" t="str">
        <f t="shared" si="11"/>
      </c>
      <c r="H90" s="98" t="n">
        <f t="shared" si="12"/>
        <v>9.5379837943531944E-6</v>
      </c>
      <c r="I90" s="84" t="e">
        <f t="shared" si="18"/>
        <v>#VALUE!</v>
      </c>
      <c r="J90" s="74" t="e">
        <f t="shared" si="19"/>
        <v>#VALUE!</v>
      </c>
      <c r="K90" s="74" t="e">
        <f t="shared" si="20"/>
        <v>#VALUE!</v>
      </c>
      <c r="L90" s="25" t="str">
        <f t="shared" si="21"/>
      </c>
      <c r="M90" s="25" t="n">
        <f t="shared" si="13"/>
        <v>1</v>
      </c>
      <c r="O90" s="1" t="str">
        <f t="shared" si="22"/>
        <v>0</v>
      </c>
      <c r="P90" s="1" t="str">
        <f t="shared" ref="P90:R90" si="86">P24</f>
        <v>Unlabeled</v>
      </c>
      <c r="Q90" s="1" t="str">
        <f t="shared" si="86"/>
        <v>Unclear</v>
      </c>
      <c r="R90" s="1" t="n">
        <f t="shared" si="86"/>
        <v>0</v>
      </c>
      <c r="AO90" s="151" t="str">
        <f t="shared" ref="AO90:AZ90" si="87">IF(AO24="","",AO24/VLOOKUP(AO$67,deflator,2,FALSE)/1000000000)</f>
      </c>
      <c r="AP90" s="151" t="str">
        <f t="shared" si="87"/>
      </c>
      <c r="AQ90" s="151" t="str">
        <f t="shared" si="87"/>
      </c>
      <c r="AR90" s="151" t="n">
        <f t="shared" si="87"/>
        <v>3.598342701226736E-5</v>
      </c>
      <c r="AS90" s="151" t="n">
        <f t="shared" si="87"/>
        <v>2.0677810695267026E-6</v>
      </c>
      <c r="AT90" s="151" t="n">
        <f t="shared" si="87"/>
        <v>1.57292939623693E-3</v>
      </c>
      <c r="AU90" s="151" t="n">
        <f t="shared" si="87"/>
        <v>2.3071991688199773E-5</v>
      </c>
      <c r="AV90" s="151" t="n">
        <f t="shared" si="87"/>
        <v>0</v>
      </c>
      <c r="AW90" s="151" t="n">
        <f t="shared" si="87"/>
        <v>3.4765657256334288E-4</v>
      </c>
      <c r="AX90" s="151" t="n">
        <f t="shared" si="87"/>
        <v>1.0692875949242953E-5</v>
      </c>
      <c r="AY90" s="151" t="str">
        <f t="shared" si="87"/>
      </c>
      <c r="AZ90" s="151" t="n">
        <f t="shared" si="87"/>
        <v>9.5379837943531944E-6</v>
      </c>
    </row>
    <row r="91">
      <c r="A91" s="136" t="str">
        <f t="shared" si="58"/>
        <v>1</v>
      </c>
      <c r="B91" s="135" t="str">
        <f t="shared" si="59"/>
        <v>Products</v>
      </c>
      <c r="C91" s="135" t="str">
        <f t="shared" si="60"/>
        <v>FFP</v>
      </c>
      <c r="D91" s="135" t="str">
        <f t="shared" si="61"/>
        <v>FFP</v>
      </c>
      <c r="E91" s="147" t="n">
        <f t="shared" si="9"/>
        <v>11.170216708898575</v>
      </c>
      <c r="F91" s="147" t="n">
        <f t="shared" si="10"/>
        <v>12.895326941454375</v>
      </c>
      <c r="G91" s="147" t="n">
        <f t="shared" si="11"/>
        <v>8.414666718487501</v>
      </c>
      <c r="H91" s="147" t="n">
        <f t="shared" si="12"/>
        <v>9.75702040850366</v>
      </c>
      <c r="I91" s="122" t="n">
        <f t="shared" si="18"/>
        <v>-0.34746387147137592</v>
      </c>
      <c r="J91" s="134" t="n">
        <f t="shared" si="19"/>
        <v>-0.24668724539747822</v>
      </c>
      <c r="K91" s="134" t="n">
        <f t="shared" si="20"/>
        <v>1.1595254731915801</v>
      </c>
      <c r="L91" s="134" t="n">
        <f t="shared" si="21"/>
        <v>0.28226057281037104</v>
      </c>
      <c r="M91" s="133" t="n">
        <f t="shared" si="13"/>
        <v>0.27835090230386011</v>
      </c>
      <c r="O91" s="135" t="str">
        <f t="shared" si="22"/>
        <v>1</v>
      </c>
      <c r="P91" s="135" t="str">
        <f t="shared" ref="P91:R91" si="88">P25</f>
        <v>Products</v>
      </c>
      <c r="Q91" s="135" t="str">
        <f t="shared" si="88"/>
        <v>FFP</v>
      </c>
      <c r="R91" s="135" t="str">
        <f t="shared" si="88"/>
        <v>FFP</v>
      </c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  <c r="AD91" s="141"/>
      <c r="AE91" s="141"/>
      <c r="AF91" s="141"/>
      <c r="AG91" s="141"/>
      <c r="AH91" s="141"/>
      <c r="AI91" s="141"/>
      <c r="AJ91" s="141"/>
      <c r="AK91" s="141"/>
      <c r="AL91" s="141"/>
      <c r="AM91" s="141"/>
      <c r="AN91" s="141"/>
      <c r="AO91" s="153" t="n">
        <f t="shared" ref="AO91:AZ91" si="89">IF(AO25="","",AO25/VLOOKUP(AO$67,deflator,2,FALSE)/1000000000)</f>
        <v>12.751912675601639</v>
      </c>
      <c r="AP91" s="153" t="n">
        <f t="shared" si="89"/>
        <v>13.587300894919821</v>
      </c>
      <c r="AQ91" s="153" t="n">
        <f t="shared" si="89"/>
        <v>8.4184295971337946</v>
      </c>
      <c r="AR91" s="153" t="n">
        <f t="shared" si="89"/>
        <v>11.170216708898575</v>
      </c>
      <c r="AS91" s="153" t="n">
        <f t="shared" si="89"/>
        <v>15.081635228214708</v>
      </c>
      <c r="AT91" s="153" t="n">
        <f t="shared" si="89"/>
        <v>14.034084534709548</v>
      </c>
      <c r="AU91" s="153" t="n">
        <f t="shared" si="89"/>
        <v>11.208338138951625</v>
      </c>
      <c r="AV91" s="153" t="n">
        <f t="shared" si="89"/>
        <v>17.844613804293839</v>
      </c>
      <c r="AW91" s="153" t="n">
        <f t="shared" si="89"/>
        <v>24.572265377358505</v>
      </c>
      <c r="AX91" s="153" t="n">
        <f t="shared" si="89"/>
        <v>12.895326941454375</v>
      </c>
      <c r="AY91" s="153" t="n">
        <f t="shared" si="89"/>
        <v>8.414666718487501</v>
      </c>
      <c r="AZ91" s="154" t="n">
        <f t="shared" si="89"/>
        <v>9.75702040850366</v>
      </c>
    </row>
    <row r="92">
      <c r="A92" s="132" t="str">
        <f t="shared" si="58"/>
        <v>1</v>
      </c>
      <c r="B92" s="1" t="str">
        <f t="shared" si="59"/>
        <v>Products</v>
      </c>
      <c r="C92" s="1" t="str">
        <f t="shared" si="60"/>
        <v>Less Common</v>
      </c>
      <c r="D92" s="1" t="str">
        <f t="shared" si="61"/>
        <v>Other FP</v>
      </c>
      <c r="E92" s="14" t="n">
        <f t="shared" si="9"/>
        <v>0.26522360845274878</v>
      </c>
      <c r="F92" s="14" t="n">
        <f t="shared" si="10"/>
        <v>7.36172219316754E-2</v>
      </c>
      <c r="G92" s="14" t="n">
        <f t="shared" si="11"/>
        <v>0.7602888027004</v>
      </c>
      <c r="H92" s="14" t="n">
        <f t="shared" si="12"/>
        <v>4.1207366374785635E-2</v>
      </c>
      <c r="I92" s="26" t="n">
        <f t="shared" si="18"/>
        <v>9.3275943149013258</v>
      </c>
      <c r="J92" s="25" t="n">
        <f t="shared" si="19"/>
        <v>1.8665955008143635</v>
      </c>
      <c r="K92" s="25" t="n">
        <f t="shared" si="20"/>
        <v>5.4199622864923136E-2</v>
      </c>
      <c r="L92" s="25" t="n">
        <f t="shared" si="21"/>
        <v>2.5503036558778815E-2</v>
      </c>
      <c r="M92" s="131" t="n">
        <f t="shared" si="13"/>
        <v>1.1755748304052573E-3</v>
      </c>
      <c r="O92" s="1" t="str">
        <f t="shared" si="22"/>
        <v>1</v>
      </c>
      <c r="P92" s="1" t="str">
        <f t="shared" ref="P92:R92" si="90">P26</f>
        <v>Products</v>
      </c>
      <c r="Q92" s="1" t="str">
        <f t="shared" si="90"/>
        <v>Less Common</v>
      </c>
      <c r="R92" s="1" t="str">
        <f t="shared" si="90"/>
        <v>Other FP</v>
      </c>
      <c r="AO92" s="151" t="n">
        <f t="shared" ref="AO92:AZ92" si="91">IF(AO26="","",AO26/VLOOKUP(AO$67,deflator,2,FALSE)/1000000000)</f>
        <v>0.62253626898217818</v>
      </c>
      <c r="AP92" s="151" t="n">
        <f t="shared" si="91"/>
        <v>0.53059073307867199</v>
      </c>
      <c r="AQ92" s="151" t="n">
        <f t="shared" si="91"/>
        <v>0.48983533201499097</v>
      </c>
      <c r="AR92" s="151" t="n">
        <f t="shared" si="91"/>
        <v>0.26522360845274878</v>
      </c>
      <c r="AS92" s="151" t="n">
        <f t="shared" si="91"/>
        <v>0.24197164470280605</v>
      </c>
      <c r="AT92" s="151" t="n">
        <f t="shared" si="91"/>
        <v>0.31429568168592426</v>
      </c>
      <c r="AU92" s="151" t="n">
        <f t="shared" si="91"/>
        <v>0.38879984295199815</v>
      </c>
      <c r="AV92" s="151" t="n">
        <f t="shared" si="91"/>
        <v>4.7135317237062435E-2</v>
      </c>
      <c r="AW92" s="151" t="n">
        <f t="shared" si="91"/>
        <v>4.0559889912886969E-2</v>
      </c>
      <c r="AX92" s="151" t="n">
        <f t="shared" si="91"/>
        <v>7.36172219316754E-2</v>
      </c>
      <c r="AY92" s="151" t="n">
        <f t="shared" si="91"/>
        <v>0.7602888027004</v>
      </c>
      <c r="AZ92" s="155" t="n">
        <f t="shared" si="91"/>
        <v>4.1207366374785635E-2</v>
      </c>
    </row>
    <row r="93">
      <c r="A93" s="132" t="str">
        <f t="shared" si="58"/>
        <v>1</v>
      </c>
      <c r="B93" s="1" t="str">
        <f t="shared" si="59"/>
        <v>Products</v>
      </c>
      <c r="C93" s="1" t="str">
        <f t="shared" si="60"/>
        <v>Less Common</v>
      </c>
      <c r="D93" s="1" t="str">
        <f t="shared" si="61"/>
        <v>T&amp;M/LH/FPLOE</v>
      </c>
      <c r="E93" s="14" t="n">
        <f t="shared" si="9"/>
        <v>1.488628046276568E-2</v>
      </c>
      <c r="F93" s="14" t="n">
        <f t="shared" si="10"/>
        <v>4.6227163832190561E-3</v>
      </c>
      <c r="G93" s="14" t="n">
        <f t="shared" si="11"/>
        <v>3.1237812900000001E-3</v>
      </c>
      <c r="H93" s="14" t="n">
        <f t="shared" si="12"/>
        <v>7.3480627151696997E-5</v>
      </c>
      <c r="I93" s="26" t="n">
        <f t="shared" si="18"/>
        <v>-0.32425417632376219</v>
      </c>
      <c r="J93" s="25" t="n">
        <f t="shared" si="19"/>
        <v>-0.79015703097806333</v>
      </c>
      <c r="K93" s="25" t="n">
        <f t="shared" si="20"/>
        <v>2.3522974347444471E-2</v>
      </c>
      <c r="L93" s="25" t="n">
        <f t="shared" si="21"/>
        <v>1.047837455418799E-4</v>
      </c>
      <c r="M93" s="131" t="n">
        <f t="shared" si="13"/>
        <v>2.0962750935421196E-6</v>
      </c>
      <c r="O93" s="1" t="str">
        <f t="shared" si="22"/>
        <v>1</v>
      </c>
      <c r="P93" s="1" t="str">
        <f t="shared" ref="P93:R93" si="92">P27</f>
        <v>Products</v>
      </c>
      <c r="Q93" s="1" t="str">
        <f t="shared" si="92"/>
        <v>Less Common</v>
      </c>
      <c r="R93" s="1" t="str">
        <f t="shared" si="92"/>
        <v>T&amp;M/LH/FPLOE</v>
      </c>
      <c r="AO93" s="151" t="n">
        <f t="shared" ref="AO93:AZ93" si="93">IF(AO27="","",AO27/VLOOKUP(AO$67,deflator,2,FALSE)/1000000000)</f>
        <v>2.0447300051103904E-2</v>
      </c>
      <c r="AP93" s="151" t="n">
        <f t="shared" si="93"/>
        <v>3.2544928235785038E-2</v>
      </c>
      <c r="AQ93" s="151" t="n">
        <f t="shared" si="93"/>
        <v>1.8989993356403917E-2</v>
      </c>
      <c r="AR93" s="151" t="n">
        <f t="shared" si="93"/>
        <v>1.488628046276568E-2</v>
      </c>
      <c r="AS93" s="151" t="n">
        <f t="shared" si="93"/>
        <v>-4.8185680820643533E-4</v>
      </c>
      <c r="AT93" s="151" t="n">
        <f t="shared" si="93"/>
        <v>-1.316458703195977E-4</v>
      </c>
      <c r="AU93" s="151" t="n">
        <f t="shared" si="93"/>
        <v>-4.2767968396786255E-3</v>
      </c>
      <c r="AV93" s="151" t="n">
        <f t="shared" si="93"/>
        <v>-1.8825529590444877E-3</v>
      </c>
      <c r="AW93" s="151" t="n">
        <f t="shared" si="93"/>
        <v>-3.3019172171635348E-4</v>
      </c>
      <c r="AX93" s="151" t="n">
        <f t="shared" si="93"/>
        <v>4.6227163832190561E-3</v>
      </c>
      <c r="AY93" s="151" t="n">
        <f t="shared" si="93"/>
        <v>3.1237812900000001E-3</v>
      </c>
      <c r="AZ93" s="155" t="n">
        <f t="shared" si="93"/>
        <v>7.3480627151696997E-5</v>
      </c>
    </row>
    <row r="94">
      <c r="A94" s="132" t="str">
        <f t="shared" si="58"/>
        <v>1</v>
      </c>
      <c r="B94" s="1" t="str">
        <f t="shared" si="59"/>
        <v>Products</v>
      </c>
      <c r="C94" s="1" t="str">
        <f t="shared" si="60"/>
        <v>Incentive</v>
      </c>
      <c r="D94" s="1" t="str">
        <f t="shared" si="61"/>
        <v>Incentive</v>
      </c>
      <c r="E94" s="14" t="n">
        <f t="shared" si="9"/>
        <v>4.935157255003384</v>
      </c>
      <c r="F94" s="14" t="n">
        <f t="shared" si="10"/>
        <v>-0.48862809541372115</v>
      </c>
      <c r="G94" s="14" t="n">
        <f t="shared" si="11"/>
        <v>5.5433931090483002</v>
      </c>
      <c r="H94" s="14" t="n">
        <f t="shared" si="12"/>
        <v>19.717173258895542</v>
      </c>
      <c r="I94" s="26" t="n">
        <f t="shared" si="18"/>
        <v>-12.344810421420226</v>
      </c>
      <c r="J94" s="25" t="n">
        <f t="shared" si="19"/>
        <v>0.12324548593224094</v>
      </c>
      <c r="K94" s="25" t="n">
        <f t="shared" si="20"/>
        <v>3.5568780476188566</v>
      </c>
      <c r="L94" s="25" t="n">
        <f t="shared" si="21"/>
        <v>0.18594691466928134</v>
      </c>
      <c r="M94" s="131" t="n">
        <f t="shared" si="13"/>
        <v>0.56249682154111658</v>
      </c>
      <c r="O94" s="1" t="str">
        <f t="shared" si="22"/>
        <v>1</v>
      </c>
      <c r="P94" s="1" t="str">
        <f t="shared" ref="P94:R94" si="94">P28</f>
        <v>Products</v>
      </c>
      <c r="Q94" s="1" t="str">
        <f t="shared" si="94"/>
        <v>Incentive</v>
      </c>
      <c r="R94" s="1" t="str">
        <f t="shared" si="94"/>
        <v>Incentive</v>
      </c>
      <c r="AO94" s="151" t="n">
        <f t="shared" ref="AO94:AZ94" si="95">IF(AO28="","",AO28/VLOOKUP(AO$67,deflator,2,FALSE)/1000000000)</f>
        <v>6.1771120347679224E-2</v>
      </c>
      <c r="AP94" s="151" t="n">
        <f t="shared" si="95"/>
        <v>0.25913956708441788</v>
      </c>
      <c r="AQ94" s="151" t="n">
        <f t="shared" si="95"/>
        <v>0.72385580311341902</v>
      </c>
      <c r="AR94" s="151" t="n">
        <f t="shared" si="95"/>
        <v>4.935157255003384</v>
      </c>
      <c r="AS94" s="151" t="n">
        <f t="shared" si="95"/>
        <v>7.8810520717021957</v>
      </c>
      <c r="AT94" s="151" t="n">
        <f t="shared" si="95"/>
        <v>2.2225988683749041</v>
      </c>
      <c r="AU94" s="151" t="n">
        <f t="shared" si="95"/>
        <v>7.2170762748669084</v>
      </c>
      <c r="AV94" s="151" t="n">
        <f t="shared" si="95"/>
        <v>10.876963450512577</v>
      </c>
      <c r="AW94" s="151" t="n">
        <f t="shared" si="95"/>
        <v>9.4668735023873118</v>
      </c>
      <c r="AX94" s="151" t="n">
        <f t="shared" si="95"/>
        <v>-0.48862809541372115</v>
      </c>
      <c r="AY94" s="151" t="n">
        <f t="shared" si="95"/>
        <v>5.5433931090483002</v>
      </c>
      <c r="AZ94" s="155" t="n">
        <f t="shared" si="95"/>
        <v>19.717173258895542</v>
      </c>
    </row>
    <row r="95">
      <c r="A95" s="132" t="str">
        <f t="shared" si="58"/>
        <v>1</v>
      </c>
      <c r="B95" s="1" t="str">
        <f t="shared" si="59"/>
        <v>Products</v>
      </c>
      <c r="C95" s="1" t="str">
        <f t="shared" si="60"/>
        <v>Other CB</v>
      </c>
      <c r="D95" s="1" t="str">
        <f t="shared" si="61"/>
        <v>Other CB</v>
      </c>
      <c r="E95" s="14" t="n">
        <f t="shared" si="9"/>
        <v>1.1421043658292578</v>
      </c>
      <c r="F95" s="14" t="n">
        <f t="shared" si="10"/>
        <v>0.88735869191101546</v>
      </c>
      <c r="G95" s="14" t="n">
        <f t="shared" si="11"/>
        <v>0.80219816748469996</v>
      </c>
      <c r="H95" s="14" t="n">
        <f t="shared" si="12"/>
        <v>0.45944795833385949</v>
      </c>
      <c r="I95" s="26" t="n">
        <f t="shared" si="18"/>
        <v>-9.5970800987945304E-2</v>
      </c>
      <c r="J95" s="25" t="n">
        <f t="shared" si="19"/>
        <v>-0.29761395588200834</v>
      </c>
      <c r="K95" s="25" t="n">
        <f t="shared" si="20"/>
        <v>0.57273623520540184</v>
      </c>
      <c r="L95" s="25" t="n">
        <f t="shared" si="21"/>
        <v>2.6908839272764568E-2</v>
      </c>
      <c r="M95" s="131" t="n">
        <f t="shared" si="13"/>
        <v>1.3107254921024504E-2</v>
      </c>
      <c r="O95" s="1" t="str">
        <f t="shared" si="22"/>
        <v>1</v>
      </c>
      <c r="P95" s="1" t="str">
        <f t="shared" ref="P95:R95" si="96">P29</f>
        <v>Products</v>
      </c>
      <c r="Q95" s="1" t="str">
        <f t="shared" si="96"/>
        <v>Other CB</v>
      </c>
      <c r="R95" s="1" t="str">
        <f t="shared" si="96"/>
        <v>Other CB</v>
      </c>
      <c r="AO95" s="151" t="n">
        <f t="shared" ref="AO95:AZ95" si="97">IF(AO29="","",AO29/VLOOKUP(AO$67,deflator,2,FALSE)/1000000000)</f>
        <v>0.51679838056123062</v>
      </c>
      <c r="AP95" s="151" t="n">
        <f t="shared" si="97"/>
        <v>0.80915255693778776</v>
      </c>
      <c r="AQ95" s="151" t="n">
        <f t="shared" si="97"/>
        <v>0.69089303850309758</v>
      </c>
      <c r="AR95" s="151" t="n">
        <f t="shared" si="97"/>
        <v>1.1421043658292578</v>
      </c>
      <c r="AS95" s="151" t="n">
        <f t="shared" si="97"/>
        <v>1.7655665595505483</v>
      </c>
      <c r="AT95" s="151" t="n">
        <f t="shared" si="97"/>
        <v>1.7105488735818029</v>
      </c>
      <c r="AU95" s="151" t="n">
        <f t="shared" si="97"/>
        <v>1.0380695577924541</v>
      </c>
      <c r="AV95" s="151" t="n">
        <f t="shared" si="97"/>
        <v>1.2714220731784003</v>
      </c>
      <c r="AW95" s="151" t="n">
        <f t="shared" si="97"/>
        <v>1.0296125641078364</v>
      </c>
      <c r="AX95" s="151" t="n">
        <f t="shared" si="97"/>
        <v>0.88735869191101546</v>
      </c>
      <c r="AY95" s="151" t="n">
        <f t="shared" si="97"/>
        <v>0.80219816748469996</v>
      </c>
      <c r="AZ95" s="155" t="n">
        <f t="shared" si="97"/>
        <v>0.45944795833385949</v>
      </c>
    </row>
    <row r="96">
      <c r="A96" s="132" t="str">
        <f t="shared" si="58"/>
        <v>1</v>
      </c>
      <c r="B96" s="1" t="str">
        <f t="shared" si="59"/>
        <v>Products</v>
      </c>
      <c r="C96" s="1" t="str">
        <f t="shared" si="60"/>
        <v>UCA</v>
      </c>
      <c r="D96" s="1" t="str">
        <f t="shared" si="61"/>
        <v>UCA</v>
      </c>
      <c r="E96" s="14" t="n">
        <f t="shared" si="9"/>
        <v>3.5187608564074346</v>
      </c>
      <c r="F96" s="14" t="n">
        <f t="shared" si="10"/>
        <v>5.3775541865868535</v>
      </c>
      <c r="G96" s="14" t="n">
        <f t="shared" si="11"/>
        <v>14.2880265868581</v>
      </c>
      <c r="H96" s="14" t="n">
        <f t="shared" si="12"/>
        <v>5.0780280575006387</v>
      </c>
      <c r="I96" s="26" t="n">
        <f t="shared" si="18"/>
        <v>1.6569749166817314</v>
      </c>
      <c r="J96" s="25" t="n">
        <f t="shared" si="19"/>
        <v>3.0605278874921362</v>
      </c>
      <c r="K96" s="25" t="n">
        <f t="shared" si="20"/>
        <v>0.35540443787886905</v>
      </c>
      <c r="L96" s="25" t="n">
        <f t="shared" si="21"/>
        <v>0.47927585294326225</v>
      </c>
      <c r="M96" s="131" t="n">
        <f t="shared" si="13"/>
        <v>0.14486735012850011</v>
      </c>
      <c r="O96" s="1" t="str">
        <f t="shared" si="22"/>
        <v>1</v>
      </c>
      <c r="P96" s="1" t="str">
        <f t="shared" ref="P96:R96" si="98">P30</f>
        <v>Products</v>
      </c>
      <c r="Q96" s="1" t="str">
        <f t="shared" si="98"/>
        <v>UCA</v>
      </c>
      <c r="R96" s="1" t="str">
        <f t="shared" si="98"/>
        <v>UCA</v>
      </c>
      <c r="AO96" s="151" t="n">
        <f t="shared" ref="AO96:AZ96" si="99">IF(AO30="","",AO30/VLOOKUP(AO$67,deflator,2,FALSE)/1000000000)</f>
        <v>8.4930592907238811</v>
      </c>
      <c r="AP96" s="151" t="n">
        <f t="shared" si="99"/>
        <v>4.2224993247096192</v>
      </c>
      <c r="AQ96" s="151" t="n">
        <f t="shared" si="99"/>
        <v>2.9346141095009877</v>
      </c>
      <c r="AR96" s="151" t="n">
        <f t="shared" si="99"/>
        <v>3.5187608564074346</v>
      </c>
      <c r="AS96" s="151" t="n">
        <f t="shared" si="99"/>
        <v>6.723373609821186</v>
      </c>
      <c r="AT96" s="151" t="n">
        <f t="shared" si="99"/>
        <v>10.411512946625237</v>
      </c>
      <c r="AU96" s="151" t="n">
        <f t="shared" si="99"/>
        <v>10.955876743765115</v>
      </c>
      <c r="AV96" s="151" t="n">
        <f t="shared" si="99"/>
        <v>4.1982787488988897</v>
      </c>
      <c r="AW96" s="151" t="n">
        <f t="shared" si="99"/>
        <v>11.023086835941264</v>
      </c>
      <c r="AX96" s="151" t="n">
        <f t="shared" si="99"/>
        <v>5.3775541865868535</v>
      </c>
      <c r="AY96" s="151" t="n">
        <f t="shared" si="99"/>
        <v>14.2880265868581</v>
      </c>
      <c r="AZ96" s="155" t="n">
        <f t="shared" si="99"/>
        <v>5.0780280575006387</v>
      </c>
    </row>
    <row r="97">
      <c r="A97" s="132" t="str">
        <f t="shared" si="58"/>
        <v>1</v>
      </c>
      <c r="B97" s="1" t="str">
        <f t="shared" si="59"/>
        <v>Products</v>
      </c>
      <c r="C97" s="1" t="str">
        <f t="shared" si="60"/>
        <v>Unclear</v>
      </c>
      <c r="D97" s="1" t="str">
        <f t="shared" si="61"/>
        <v>Combination/Other</v>
      </c>
      <c r="E97" s="14" t="str">
        <f t="shared" si="9"/>
      </c>
      <c r="F97" s="14" t="str">
        <f t="shared" si="10"/>
      </c>
      <c r="G97" s="14" t="str">
        <f t="shared" si="11"/>
      </c>
      <c r="H97" s="14" t="str">
        <f t="shared" si="12"/>
      </c>
      <c r="I97" s="26" t="e">
        <f t="shared" si="18"/>
        <v>#VALUE!</v>
      </c>
      <c r="J97" s="25" t="e">
        <f t="shared" si="19"/>
        <v>#VALUE!</v>
      </c>
      <c r="K97" s="25" t="e">
        <f t="shared" si="20"/>
        <v>#VALUE!</v>
      </c>
      <c r="L97" s="25" t="n">
        <f t="shared" si="21"/>
        <v>0</v>
      </c>
      <c r="M97" s="131" t="n">
        <f t="shared" si="13"/>
        <v>0</v>
      </c>
      <c r="O97" s="1" t="str">
        <f t="shared" si="22"/>
        <v>1</v>
      </c>
      <c r="P97" s="1" t="str">
        <f t="shared" ref="P97:R97" si="100">P31</f>
        <v>Products</v>
      </c>
      <c r="Q97" s="1" t="str">
        <f t="shared" si="100"/>
        <v>Unclear</v>
      </c>
      <c r="R97" s="1" t="str">
        <f t="shared" si="100"/>
        <v>Combination/Other</v>
      </c>
      <c r="AO97" s="151" t="n">
        <f t="shared" ref="AO97:AZ97" si="101">IF(AO31="","",AO31/VLOOKUP(AO$67,deflator,2,FALSE)/1000000000)</f>
        <v>-6.3261310759329742E-6</v>
      </c>
      <c r="AP97" s="151" t="n">
        <f t="shared" si="101"/>
        <v>2.4824072741689229E-4</v>
      </c>
      <c r="AQ97" s="151" t="n">
        <f t="shared" si="101"/>
        <v>0</v>
      </c>
      <c r="AR97" s="151" t="str">
        <f t="shared" si="101"/>
      </c>
      <c r="AS97" s="151" t="str">
        <f t="shared" si="101"/>
      </c>
      <c r="AT97" s="151" t="n">
        <f t="shared" si="101"/>
        <v>0</v>
      </c>
      <c r="AU97" s="151" t="str">
        <f t="shared" si="101"/>
      </c>
      <c r="AV97" s="151" t="str">
        <f t="shared" si="101"/>
      </c>
      <c r="AW97" s="151" t="str">
        <f t="shared" si="101"/>
      </c>
      <c r="AX97" s="151" t="str">
        <f t="shared" si="101"/>
      </c>
      <c r="AY97" s="151" t="str">
        <f t="shared" si="101"/>
      </c>
      <c r="AZ97" s="155" t="str">
        <f t="shared" si="101"/>
      </c>
    </row>
    <row r="98">
      <c r="A98" s="150" t="str">
        <f t="shared" si="58"/>
        <v>1</v>
      </c>
      <c r="B98" s="82" t="str">
        <f t="shared" si="59"/>
        <v>Products</v>
      </c>
      <c r="C98" s="82" t="str">
        <f t="shared" si="60"/>
        <v>Unclear</v>
      </c>
      <c r="D98" s="82" t="n">
        <f t="shared" si="61"/>
        <v>0</v>
      </c>
      <c r="E98" s="106" t="n">
        <f t="shared" si="9"/>
        <v>0.23741103811330524</v>
      </c>
      <c r="F98" s="106" t="n">
        <f t="shared" si="10"/>
        <v>0</v>
      </c>
      <c r="G98" s="106" t="n">
        <f t="shared" si="11"/>
        <v>0</v>
      </c>
      <c r="H98" s="106" t="n">
        <f t="shared" si="12"/>
        <v>0</v>
      </c>
      <c r="I98" s="85" t="e">
        <f t="shared" si="18"/>
        <v>#DIV/0!</v>
      </c>
      <c r="J98" s="113" t="n">
        <f t="shared" si="19"/>
        <v>-1</v>
      </c>
      <c r="K98" s="113" t="e">
        <f t="shared" si="20"/>
        <v>#DIV/0!</v>
      </c>
      <c r="L98" s="113" t="n">
        <f t="shared" si="21"/>
        <v>0</v>
      </c>
      <c r="M98" s="146" t="n">
        <f t="shared" si="13"/>
        <v>0</v>
      </c>
      <c r="O98" s="82" t="str">
        <f t="shared" si="22"/>
        <v>1</v>
      </c>
      <c r="P98" s="82" t="str">
        <f t="shared" ref="P98:R98" si="102">P32</f>
        <v>Products</v>
      </c>
      <c r="Q98" s="82" t="str">
        <f t="shared" si="102"/>
        <v>Unclear</v>
      </c>
      <c r="R98" s="82" t="n">
        <f t="shared" si="102"/>
        <v>0</v>
      </c>
      <c r="S98" s="69"/>
      <c r="T98" s="69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69"/>
      <c r="AK98" s="69"/>
      <c r="AL98" s="69"/>
      <c r="AM98" s="69"/>
      <c r="AN98" s="69"/>
      <c r="AO98" s="156" t="n">
        <f t="shared" ref="AO98:AZ98" si="103">IF(AO32="","",AO32/VLOOKUP(AO$67,deflator,2,FALSE)/1000000000)</f>
        <v>2.5601349101566773</v>
      </c>
      <c r="AP98" s="156" t="n">
        <f t="shared" si="103"/>
        <v>0.18112556438606306</v>
      </c>
      <c r="AQ98" s="156" t="n">
        <f t="shared" si="103"/>
        <v>0.16994555384857182</v>
      </c>
      <c r="AR98" s="156" t="n">
        <f t="shared" si="103"/>
        <v>0.23741103811330524</v>
      </c>
      <c r="AS98" s="156" t="n">
        <f t="shared" si="103"/>
        <v>0.50495823540136542</v>
      </c>
      <c r="AT98" s="156" t="n">
        <f t="shared" si="103"/>
        <v>-0.34248180827490693</v>
      </c>
      <c r="AU98" s="156" t="n">
        <f t="shared" si="103"/>
        <v>0</v>
      </c>
      <c r="AV98" s="156" t="n">
        <f t="shared" si="103"/>
        <v>0</v>
      </c>
      <c r="AW98" s="156" t="n">
        <f t="shared" si="103"/>
        <v>0</v>
      </c>
      <c r="AX98" s="156" t="n">
        <f t="shared" si="103"/>
        <v>0</v>
      </c>
      <c r="AY98" s="156" t="n">
        <f t="shared" si="103"/>
        <v>0</v>
      </c>
      <c r="AZ98" s="157" t="n">
        <f t="shared" si="103"/>
        <v>0</v>
      </c>
    </row>
    <row r="99">
      <c r="A99" s="132" t="str">
        <f t="shared" si="58"/>
        <v>1</v>
      </c>
      <c r="B99" s="1" t="str">
        <f t="shared" si="59"/>
        <v>Services &amp; R&amp;D</v>
      </c>
      <c r="C99" s="1" t="str">
        <f t="shared" si="60"/>
        <v>FFP</v>
      </c>
      <c r="D99" s="1" t="str">
        <f t="shared" si="61"/>
        <v>FFP</v>
      </c>
      <c r="E99" s="14" t="n">
        <f t="shared" si="9"/>
        <v>4.3045384036816694</v>
      </c>
      <c r="F99" s="14" t="n">
        <f t="shared" si="10"/>
        <v>2.9283350141161359</v>
      </c>
      <c r="G99" s="14" t="n">
        <f t="shared" si="11"/>
        <v>3.4186070740514998</v>
      </c>
      <c r="H99" s="14" t="n">
        <f t="shared" si="12"/>
        <v>2.3375982888239966</v>
      </c>
      <c r="I99" s="26" t="n">
        <f t="shared" si="18"/>
        <v>0.16742348726221246</v>
      </c>
      <c r="J99" s="25" t="n">
        <f t="shared" si="19"/>
        <v>-0.20581331760739618</v>
      </c>
      <c r="K99" s="25" t="n">
        <f t="shared" si="20"/>
        <v>0.68378676992955334</v>
      </c>
      <c r="L99" s="25" t="n">
        <f t="shared" si="21"/>
        <v>0.38342286058325947</v>
      </c>
      <c r="M99" s="131" t="n">
        <f t="shared" si="13"/>
        <v>0.39323716337081305</v>
      </c>
      <c r="O99" s="1" t="str">
        <f t="shared" si="22"/>
        <v>1</v>
      </c>
      <c r="P99" s="1" t="str">
        <f t="shared" ref="P99:R99" si="104">P33</f>
        <v>Services &amp; R&amp;D</v>
      </c>
      <c r="Q99" s="1" t="str">
        <f t="shared" si="104"/>
        <v>FFP</v>
      </c>
      <c r="R99" s="1" t="str">
        <f t="shared" si="104"/>
        <v>FFP</v>
      </c>
      <c r="AO99" s="151" t="n">
        <f t="shared" ref="AO99:AZ99" si="105">IF(AO33="","",AO33/VLOOKUP(AO$67,deflator,2,FALSE)/1000000000)</f>
        <v>4.7562020930975155</v>
      </c>
      <c r="AP99" s="151" t="n">
        <f t="shared" si="105"/>
        <v>2.6591355315656231</v>
      </c>
      <c r="AQ99" s="151" t="n">
        <f t="shared" si="105"/>
        <v>3.2744319592384725</v>
      </c>
      <c r="AR99" s="151" t="n">
        <f t="shared" si="105"/>
        <v>4.3045384036816694</v>
      </c>
      <c r="AS99" s="151" t="n">
        <f t="shared" si="105"/>
        <v>4.4166327053372996</v>
      </c>
      <c r="AT99" s="151" t="n">
        <f t="shared" si="105"/>
        <v>3.3871161013989393</v>
      </c>
      <c r="AU99" s="151" t="n">
        <f t="shared" si="105"/>
        <v>4.1647082064796699</v>
      </c>
      <c r="AV99" s="151" t="n">
        <f t="shared" si="105"/>
        <v>3.2559394876727672</v>
      </c>
      <c r="AW99" s="151" t="n">
        <f t="shared" si="105"/>
        <v>3.0248131507958571</v>
      </c>
      <c r="AX99" s="151" t="n">
        <f t="shared" si="105"/>
        <v>2.9283350141161359</v>
      </c>
      <c r="AY99" s="151" t="n">
        <f t="shared" si="105"/>
        <v>3.4186070740514998</v>
      </c>
      <c r="AZ99" s="155" t="n">
        <f t="shared" si="105"/>
        <v>2.3375982888239966</v>
      </c>
    </row>
    <row r="100">
      <c r="A100" s="132" t="str">
        <f t="shared" si="58"/>
        <v>1</v>
      </c>
      <c r="B100" s="1" t="str">
        <f t="shared" si="59"/>
        <v>Services &amp; R&amp;D</v>
      </c>
      <c r="C100" s="1" t="str">
        <f t="shared" si="60"/>
        <v>Less Common</v>
      </c>
      <c r="D100" s="1" t="str">
        <f t="shared" si="61"/>
        <v>Other FP</v>
      </c>
      <c r="E100" s="14" t="n">
        <f t="shared" si="9"/>
        <v>6.5171147542097329E-3</v>
      </c>
      <c r="F100" s="14" t="n">
        <f t="shared" si="10"/>
        <v>2.7750151663475314E-5</v>
      </c>
      <c r="G100" s="14" t="n">
        <f t="shared" si="11"/>
        <v>-1.6365081010000001E-2</v>
      </c>
      <c r="H100" s="14" t="n">
        <f t="shared" si="12"/>
        <v>0</v>
      </c>
      <c r="I100" s="26" t="n">
        <f t="shared" si="18"/>
        <v>-590.72942593101868</v>
      </c>
      <c r="J100" s="25" t="n">
        <f t="shared" si="19"/>
        <v>-3.5110929647861377</v>
      </c>
      <c r="K100" s="25" t="n">
        <f t="shared" si="20"/>
        <v>0</v>
      </c>
      <c r="L100" s="25" t="n">
        <f t="shared" si="21"/>
        <v>-1.8354686685576227E-3</v>
      </c>
      <c r="M100" s="131" t="n">
        <f t="shared" si="13"/>
        <v>0</v>
      </c>
      <c r="O100" s="1" t="str">
        <f t="shared" si="22"/>
        <v>1</v>
      </c>
      <c r="P100" s="1" t="str">
        <f t="shared" ref="P100:R100" si="106">P34</f>
        <v>Services &amp; R&amp;D</v>
      </c>
      <c r="Q100" s="1" t="str">
        <f t="shared" si="106"/>
        <v>Less Common</v>
      </c>
      <c r="R100" s="1" t="str">
        <f t="shared" si="106"/>
        <v>Other FP</v>
      </c>
      <c r="AO100" s="151" t="n">
        <f t="shared" ref="AO100:AZ100" si="107">IF(AO34="","",AO34/VLOOKUP(AO$67,deflator,2,FALSE)/1000000000)</f>
        <v>7.9012591534172397E-3</v>
      </c>
      <c r="AP100" s="151" t="n">
        <f t="shared" si="107"/>
        <v>1.6106471231551213E-3</v>
      </c>
      <c r="AQ100" s="151" t="n">
        <f t="shared" si="107"/>
        <v>4.3875925708336538E-3</v>
      </c>
      <c r="AR100" s="151" t="n">
        <f t="shared" si="107"/>
        <v>6.5171147542097329E-3</v>
      </c>
      <c r="AS100" s="151" t="n">
        <f t="shared" si="107"/>
        <v>2.0763691251287682E-2</v>
      </c>
      <c r="AT100" s="151" t="n">
        <f t="shared" si="107"/>
        <v>0.13058374993529068</v>
      </c>
      <c r="AU100" s="151" t="n">
        <f t="shared" si="107"/>
        <v>1.3401967786884472E-2</v>
      </c>
      <c r="AV100" s="151" t="n">
        <f t="shared" si="107"/>
        <v>1.473493669763549E-2</v>
      </c>
      <c r="AW100" s="151" t="n">
        <f t="shared" si="107"/>
        <v>2.2408585502779681E-2</v>
      </c>
      <c r="AX100" s="151" t="n">
        <f t="shared" si="107"/>
        <v>2.7750151663475314E-5</v>
      </c>
      <c r="AY100" s="151" t="n">
        <f t="shared" si="107"/>
        <v>-1.6365081010000001E-2</v>
      </c>
      <c r="AZ100" s="155" t="n">
        <f t="shared" si="107"/>
        <v>0</v>
      </c>
    </row>
    <row r="101">
      <c r="A101" s="132" t="str">
        <f t="shared" si="58"/>
        <v>1</v>
      </c>
      <c r="B101" s="1" t="str">
        <f t="shared" si="59"/>
        <v>Services &amp; R&amp;D</v>
      </c>
      <c r="C101" s="1" t="str">
        <f t="shared" si="60"/>
        <v>Less Common</v>
      </c>
      <c r="D101" s="1" t="str">
        <f t="shared" si="61"/>
        <v>T&amp;M/LH/FPLOE</v>
      </c>
      <c r="E101" s="14" t="n">
        <f t="shared" si="9"/>
        <v>0.21822253429011892</v>
      </c>
      <c r="F101" s="14" t="n">
        <f t="shared" si="10"/>
        <v>0.24770108098303492</v>
      </c>
      <c r="G101" s="14" t="n">
        <f t="shared" si="11"/>
        <v>0.2092238650173</v>
      </c>
      <c r="H101" s="14" t="n">
        <f t="shared" si="12"/>
        <v>0.16125758014155681</v>
      </c>
      <c r="I101" s="26" t="n">
        <f t="shared" si="18"/>
        <v>-0.15533729531188534</v>
      </c>
      <c r="J101" s="25" t="n">
        <f t="shared" si="19"/>
        <v>-4.1236205518791702E-2</v>
      </c>
      <c r="K101" s="25" t="n">
        <f t="shared" si="20"/>
        <v>0.77074180867571185</v>
      </c>
      <c r="L101" s="25" t="n">
        <f t="shared" si="21"/>
        <v>2.3466052427062411E-2</v>
      </c>
      <c r="M101" s="131" t="n">
        <f t="shared" si="13"/>
        <v>2.7127190197768766E-2</v>
      </c>
      <c r="O101" s="1" t="str">
        <f t="shared" si="22"/>
        <v>1</v>
      </c>
      <c r="P101" s="1" t="str">
        <f t="shared" ref="P101:R101" si="108">P35</f>
        <v>Services &amp; R&amp;D</v>
      </c>
      <c r="Q101" s="1" t="str">
        <f t="shared" si="108"/>
        <v>Less Common</v>
      </c>
      <c r="R101" s="1" t="str">
        <f t="shared" si="108"/>
        <v>T&amp;M/LH/FPLOE</v>
      </c>
      <c r="AO101" s="151" t="n">
        <f t="shared" ref="AO101:AZ101" si="109">IF(AO35="","",AO35/VLOOKUP(AO$67,deflator,2,FALSE)/1000000000)</f>
        <v>0.24429329074264039</v>
      </c>
      <c r="AP101" s="151" t="n">
        <f t="shared" si="109"/>
        <v>0.17528660101412125</v>
      </c>
      <c r="AQ101" s="151" t="n">
        <f t="shared" si="109"/>
        <v>9.4996491144834119E-2</v>
      </c>
      <c r="AR101" s="151" t="n">
        <f t="shared" si="109"/>
        <v>0.21822253429011892</v>
      </c>
      <c r="AS101" s="151" t="n">
        <f t="shared" si="109"/>
        <v>0.15179792211431489</v>
      </c>
      <c r="AT101" s="151" t="n">
        <f t="shared" si="109"/>
        <v>0.1647845424953514</v>
      </c>
      <c r="AU101" s="151" t="n">
        <f t="shared" si="109"/>
        <v>0.18372928624322807</v>
      </c>
      <c r="AV101" s="151" t="n">
        <f t="shared" si="109"/>
        <v>0.25377373843583012</v>
      </c>
      <c r="AW101" s="151" t="n">
        <f t="shared" si="109"/>
        <v>0.26100288331699983</v>
      </c>
      <c r="AX101" s="151" t="n">
        <f t="shared" si="109"/>
        <v>0.24770108098303492</v>
      </c>
      <c r="AY101" s="151" t="n">
        <f t="shared" si="109"/>
        <v>0.2092238650173</v>
      </c>
      <c r="AZ101" s="155" t="n">
        <f t="shared" si="109"/>
        <v>0.16125758014155681</v>
      </c>
    </row>
    <row r="102">
      <c r="A102" s="132" t="str">
        <f t="shared" si="58"/>
        <v>1</v>
      </c>
      <c r="B102" s="1" t="str">
        <f t="shared" si="59"/>
        <v>Services &amp; R&amp;D</v>
      </c>
      <c r="C102" s="1" t="str">
        <f t="shared" si="60"/>
        <v>Incentive</v>
      </c>
      <c r="D102" s="1" t="str">
        <f t="shared" si="61"/>
        <v>Incentive</v>
      </c>
      <c r="E102" s="14" t="n">
        <f t="shared" si="9"/>
        <v>0.43740616218610473</v>
      </c>
      <c r="F102" s="14" t="n">
        <f t="shared" si="10"/>
        <v>1.1593491486346068</v>
      </c>
      <c r="G102" s="14" t="n">
        <f t="shared" si="11"/>
        <v>0.99681352899340003</v>
      </c>
      <c r="H102" s="14" t="n">
        <f t="shared" si="12"/>
        <v>0.18227212808076956</v>
      </c>
      <c r="I102" s="26" t="n">
        <f t="shared" si="18"/>
        <v>-0.14019557424321127</v>
      </c>
      <c r="J102" s="25" t="n">
        <f t="shared" si="19"/>
        <v>1.278919720772663</v>
      </c>
      <c r="K102" s="25" t="n">
        <f t="shared" si="20"/>
        <v>0.18285478956614001</v>
      </c>
      <c r="L102" s="25" t="n">
        <f t="shared" si="21"/>
        <v>0.11180024099750797</v>
      </c>
      <c r="M102" s="131" t="n">
        <f t="shared" si="13"/>
        <v>3.0662314800077282E-2</v>
      </c>
      <c r="O102" s="1" t="str">
        <f t="shared" si="22"/>
        <v>1</v>
      </c>
      <c r="P102" s="1" t="str">
        <f t="shared" ref="P102:R102" si="110">P36</f>
        <v>Services &amp; R&amp;D</v>
      </c>
      <c r="Q102" s="1" t="str">
        <f t="shared" si="110"/>
        <v>Incentive</v>
      </c>
      <c r="R102" s="1" t="str">
        <f t="shared" si="110"/>
        <v>Incentive</v>
      </c>
      <c r="AO102" s="151" t="n">
        <f t="shared" ref="AO102:AZ102" si="111">IF(AO36="","",AO36/VLOOKUP(AO$67,deflator,2,FALSE)/1000000000)</f>
        <v>0.10582260510192096</v>
      </c>
      <c r="AP102" s="151" t="n">
        <f t="shared" si="111"/>
        <v>8.5246506997921925E-2</v>
      </c>
      <c r="AQ102" s="151" t="n">
        <f t="shared" si="111"/>
        <v>0.10136020480063844</v>
      </c>
      <c r="AR102" s="151" t="n">
        <f t="shared" si="111"/>
        <v>0.43740616218610473</v>
      </c>
      <c r="AS102" s="151" t="n">
        <f t="shared" si="111"/>
        <v>0.34378810069181037</v>
      </c>
      <c r="AT102" s="151" t="n">
        <f t="shared" si="111"/>
        <v>0.7100763336624546</v>
      </c>
      <c r="AU102" s="151" t="n">
        <f t="shared" si="111"/>
        <v>0.94573159383671035</v>
      </c>
      <c r="AV102" s="151" t="n">
        <f t="shared" si="111"/>
        <v>1.6216596486967392</v>
      </c>
      <c r="AW102" s="151" t="n">
        <f t="shared" si="111"/>
        <v>1.4208641096137693</v>
      </c>
      <c r="AX102" s="151" t="n">
        <f t="shared" si="111"/>
        <v>1.1593491486346068</v>
      </c>
      <c r="AY102" s="151" t="n">
        <f t="shared" si="111"/>
        <v>0.99681352899340003</v>
      </c>
      <c r="AZ102" s="155" t="n">
        <f t="shared" si="111"/>
        <v>0.18227212808076956</v>
      </c>
    </row>
    <row r="103">
      <c r="A103" s="132" t="str">
        <f t="shared" si="58"/>
        <v>1</v>
      </c>
      <c r="B103" s="1" t="str">
        <f t="shared" si="59"/>
        <v>Services &amp; R&amp;D</v>
      </c>
      <c r="C103" s="1" t="str">
        <f t="shared" si="60"/>
        <v>Other CB</v>
      </c>
      <c r="D103" s="1" t="str">
        <f t="shared" si="61"/>
        <v>Other CB</v>
      </c>
      <c r="E103" s="14" t="n">
        <f t="shared" si="9"/>
        <v>2.7013232215338729</v>
      </c>
      <c r="F103" s="14" t="n">
        <f t="shared" si="10"/>
        <v>2.6347836084920409</v>
      </c>
      <c r="G103" s="14" t="n">
        <f t="shared" si="11"/>
        <v>2.8951692195762</v>
      </c>
      <c r="H103" s="14" t="n">
        <f t="shared" si="12"/>
        <v>2.5452118186030868</v>
      </c>
      <c r="I103" s="26" t="n">
        <f t="shared" si="18"/>
        <v>9.8826184527990524E-2</v>
      </c>
      <c r="J103" s="25" t="n">
        <f t="shared" si="19"/>
        <v>7.1759645975373765E-2</v>
      </c>
      <c r="K103" s="25" t="n">
        <f t="shared" si="20"/>
        <v>0.87912368002297958</v>
      </c>
      <c r="L103" s="25" t="n">
        <f t="shared" si="21"/>
        <v>0.32471531240556567</v>
      </c>
      <c r="M103" s="131" t="n">
        <f t="shared" si="13"/>
        <v>0.42816247792039025</v>
      </c>
      <c r="O103" s="1" t="str">
        <f t="shared" si="22"/>
        <v>1</v>
      </c>
      <c r="P103" s="1" t="str">
        <f t="shared" ref="P103:R103" si="112">P37</f>
        <v>Services &amp; R&amp;D</v>
      </c>
      <c r="Q103" s="1" t="str">
        <f t="shared" si="112"/>
        <v>Other CB</v>
      </c>
      <c r="R103" s="1" t="str">
        <f t="shared" si="112"/>
        <v>Other CB</v>
      </c>
      <c r="AO103" s="151" t="n">
        <f t="shared" ref="AO103:AZ103" si="113">IF(AO37="","",AO37/VLOOKUP(AO$67,deflator,2,FALSE)/1000000000)</f>
        <v>2.1157202220695961</v>
      </c>
      <c r="AP103" s="151" t="n">
        <f t="shared" si="113"/>
        <v>1.94217261337184</v>
      </c>
      <c r="AQ103" s="151" t="n">
        <f t="shared" si="113"/>
        <v>1.7115746388680033</v>
      </c>
      <c r="AR103" s="151" t="n">
        <f t="shared" si="113"/>
        <v>2.7013232215338729</v>
      </c>
      <c r="AS103" s="151" t="n">
        <f t="shared" si="113"/>
        <v>2.1173218473074744</v>
      </c>
      <c r="AT103" s="151" t="n">
        <f t="shared" si="113"/>
        <v>2.2850503315056119</v>
      </c>
      <c r="AU103" s="151" t="n">
        <f t="shared" si="113"/>
        <v>2.9538459422739596</v>
      </c>
      <c r="AV103" s="151" t="n">
        <f t="shared" si="113"/>
        <v>2.0268608309525327</v>
      </c>
      <c r="AW103" s="151" t="n">
        <f t="shared" si="113"/>
        <v>2.9726055358392571</v>
      </c>
      <c r="AX103" s="151" t="n">
        <f t="shared" si="113"/>
        <v>2.6347836084920409</v>
      </c>
      <c r="AY103" s="151" t="n">
        <f t="shared" si="113"/>
        <v>2.8951692195762</v>
      </c>
      <c r="AZ103" s="155" t="n">
        <f t="shared" si="113"/>
        <v>2.5452118186030868</v>
      </c>
    </row>
    <row r="104">
      <c r="A104" s="132" t="str">
        <f t="shared" si="58"/>
        <v>1</v>
      </c>
      <c r="B104" s="1" t="str">
        <f t="shared" si="59"/>
        <v>Services &amp; R&amp;D</v>
      </c>
      <c r="C104" s="1" t="str">
        <f t="shared" si="60"/>
        <v>UCA</v>
      </c>
      <c r="D104" s="1" t="str">
        <f t="shared" si="61"/>
        <v>UCA</v>
      </c>
      <c r="E104" s="14" t="n">
        <f t="shared" si="9"/>
        <v>5.9723162587382271E-2</v>
      </c>
      <c r="F104" s="14" t="n">
        <f t="shared" si="10"/>
        <v>0.78133038316565107</v>
      </c>
      <c r="G104" s="14" t="n">
        <f t="shared" si="11"/>
        <v>1.4121070105671001</v>
      </c>
      <c r="H104" s="14" t="n">
        <f t="shared" si="12"/>
        <v>0.71816011102638533</v>
      </c>
      <c r="I104" s="26" t="n">
        <f t="shared" si="18"/>
        <v>0.80731101847823195</v>
      </c>
      <c r="J104" s="25" t="n">
        <f t="shared" si="19"/>
        <v>22.644210209079521</v>
      </c>
      <c r="K104" s="25" t="n">
        <f t="shared" si="20"/>
        <v>0.50857343363657215</v>
      </c>
      <c r="L104" s="25" t="n">
        <f t="shared" si="21"/>
        <v>0.15837857282604922</v>
      </c>
      <c r="M104" s="131" t="n">
        <f t="shared" si="13"/>
        <v>0.12081085371095045</v>
      </c>
      <c r="O104" s="1" t="str">
        <f t="shared" si="22"/>
        <v>1</v>
      </c>
      <c r="P104" s="1" t="str">
        <f t="shared" ref="P104:R104" si="114">P38</f>
        <v>Services &amp; R&amp;D</v>
      </c>
      <c r="Q104" s="1" t="str">
        <f t="shared" si="114"/>
        <v>UCA</v>
      </c>
      <c r="R104" s="1" t="str">
        <f t="shared" si="114"/>
        <v>UCA</v>
      </c>
      <c r="AO104" s="151" t="n">
        <f t="shared" ref="AO104:AZ104" si="115">IF(AO38="","",AO38/VLOOKUP(AO$67,deflator,2,FALSE)/1000000000)</f>
        <v>2.6844952774135642</v>
      </c>
      <c r="AP104" s="151" t="n">
        <f t="shared" si="115"/>
        <v>0.39068560577027456</v>
      </c>
      <c r="AQ104" s="151" t="n">
        <f t="shared" si="115"/>
        <v>0.51078580982422628</v>
      </c>
      <c r="AR104" s="151" t="n">
        <f t="shared" si="115"/>
        <v>5.9723162587382271E-2</v>
      </c>
      <c r="AS104" s="151" t="n">
        <f t="shared" si="115"/>
        <v>0.8240280344320503</v>
      </c>
      <c r="AT104" s="151" t="n">
        <f t="shared" si="115"/>
        <v>1.22900217370841</v>
      </c>
      <c r="AU104" s="151" t="n">
        <f t="shared" si="115"/>
        <v>0.68824072254694402</v>
      </c>
      <c r="AV104" s="151" t="n">
        <f t="shared" si="115"/>
        <v>1.5671805030121759</v>
      </c>
      <c r="AW104" s="151" t="n">
        <f t="shared" si="115"/>
        <v>1.540080849025697</v>
      </c>
      <c r="AX104" s="151" t="n">
        <f t="shared" si="115"/>
        <v>0.78133038316565107</v>
      </c>
      <c r="AY104" s="151" t="n">
        <f t="shared" si="115"/>
        <v>1.4121070105671001</v>
      </c>
      <c r="AZ104" s="155" t="n">
        <f t="shared" si="115"/>
        <v>0.71816011102638533</v>
      </c>
    </row>
    <row r="105">
      <c r="A105" s="132" t="str">
        <f t="shared" si="58"/>
        <v>1</v>
      </c>
      <c r="B105" s="1" t="str">
        <f t="shared" si="59"/>
        <v>Services &amp; R&amp;D</v>
      </c>
      <c r="C105" s="1" t="str">
        <f t="shared" si="60"/>
        <v>Unclear</v>
      </c>
      <c r="D105" s="1" t="str">
        <f t="shared" si="61"/>
        <v>Combination/Other</v>
      </c>
      <c r="E105" s="14" t="str">
        <f t="shared" si="9"/>
      </c>
      <c r="F105" s="14" t="str">
        <f t="shared" si="10"/>
      </c>
      <c r="G105" s="14" t="n">
        <f t="shared" si="11"/>
        <v>4.6746199999999998E-4</v>
      </c>
      <c r="H105" s="14" t="str">
        <f t="shared" si="12"/>
      </c>
      <c r="I105" s="26" t="e">
        <f t="shared" si="18"/>
        <v>#VALUE!</v>
      </c>
      <c r="J105" s="25" t="e">
        <f t="shared" si="19"/>
        <v>#VALUE!</v>
      </c>
      <c r="K105" s="25" t="e">
        <f t="shared" si="20"/>
        <v>#VALUE!</v>
      </c>
      <c r="L105" s="25" t="n">
        <f t="shared" si="21"/>
        <v>5.2429429112938043E-5</v>
      </c>
      <c r="M105" s="131" t="n">
        <f t="shared" si="13"/>
        <v>0</v>
      </c>
      <c r="O105" s="1" t="str">
        <f t="shared" si="22"/>
        <v>1</v>
      </c>
      <c r="P105" s="1" t="str">
        <f t="shared" ref="P105:R105" si="116">P39</f>
        <v>Services &amp; R&amp;D</v>
      </c>
      <c r="Q105" s="1" t="str">
        <f t="shared" si="116"/>
        <v>Unclear</v>
      </c>
      <c r="R105" s="1" t="str">
        <f t="shared" si="116"/>
        <v>Combination/Other</v>
      </c>
      <c r="AO105" s="151" t="n">
        <f t="shared" ref="AO105:AZ105" si="117">IF(AO39="","",AO39/VLOOKUP(AO$67,deflator,2,FALSE)/1000000000)</f>
        <v>-1.7483990206796653E-3</v>
      </c>
      <c r="AP105" s="151" t="n">
        <f t="shared" si="117"/>
        <v>-4.78066939577328E-3</v>
      </c>
      <c r="AQ105" s="151" t="n">
        <f t="shared" si="117"/>
        <v>-8.4544270188031801E-5</v>
      </c>
      <c r="AR105" s="151" t="str">
        <f t="shared" si="117"/>
      </c>
      <c r="AS105" s="151" t="str">
        <f t="shared" si="117"/>
      </c>
      <c r="AT105" s="151" t="str">
        <f t="shared" si="117"/>
      </c>
      <c r="AU105" s="151" t="str">
        <f t="shared" si="117"/>
      </c>
      <c r="AV105" s="151" t="str">
        <f t="shared" si="117"/>
      </c>
      <c r="AW105" s="151" t="str">
        <f t="shared" si="117"/>
      </c>
      <c r="AX105" s="151" t="str">
        <f t="shared" si="117"/>
      </c>
      <c r="AY105" s="151" t="n">
        <f t="shared" si="117"/>
        <v>4.6746199999999998E-4</v>
      </c>
      <c r="AZ105" s="155" t="str">
        <f t="shared" si="117"/>
      </c>
    </row>
    <row r="106" ht="15.75" customHeight="1">
      <c r="A106" s="130" t="str">
        <f t="shared" si="58"/>
        <v>1</v>
      </c>
      <c r="B106" s="129" t="str">
        <f t="shared" si="59"/>
        <v>Services &amp; R&amp;D</v>
      </c>
      <c r="C106" s="129" t="str">
        <f t="shared" si="60"/>
        <v>Unclear</v>
      </c>
      <c r="D106" s="129" t="n">
        <f t="shared" si="61"/>
        <v>0</v>
      </c>
      <c r="E106" s="148" t="n">
        <f t="shared" si="9"/>
        <v>2.149904845881399E-2</v>
      </c>
      <c r="F106" s="148" t="n">
        <f t="shared" si="10"/>
        <v>0</v>
      </c>
      <c r="G106" s="148" t="n">
        <f t="shared" si="11"/>
        <v>0</v>
      </c>
      <c r="H106" s="148" t="n">
        <f t="shared" si="12"/>
        <v>0</v>
      </c>
      <c r="I106" s="149" t="e">
        <f t="shared" si="18"/>
        <v>#DIV/0!</v>
      </c>
      <c r="J106" s="128" t="n">
        <f t="shared" si="19"/>
        <v>-1</v>
      </c>
      <c r="K106" s="128" t="e">
        <f t="shared" si="20"/>
        <v>#DIV/0!</v>
      </c>
      <c r="L106" s="128" t="n">
        <f t="shared" si="21"/>
        <v>0</v>
      </c>
      <c r="M106" s="125" t="n">
        <f t="shared" si="13"/>
        <v>0</v>
      </c>
      <c r="O106" s="129" t="str">
        <f t="shared" si="22"/>
        <v>1</v>
      </c>
      <c r="P106" s="129" t="str">
        <f t="shared" ref="P106:R106" si="118">P40</f>
        <v>Services &amp; R&amp;D</v>
      </c>
      <c r="Q106" s="129" t="str">
        <f t="shared" si="118"/>
        <v>Unclear</v>
      </c>
      <c r="R106" s="129" t="n">
        <f t="shared" si="118"/>
        <v>0</v>
      </c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  <c r="AD106" s="144"/>
      <c r="AE106" s="144"/>
      <c r="AF106" s="144"/>
      <c r="AG106" s="144"/>
      <c r="AH106" s="144"/>
      <c r="AI106" s="144"/>
      <c r="AJ106" s="144"/>
      <c r="AK106" s="144"/>
      <c r="AL106" s="144"/>
      <c r="AM106" s="144"/>
      <c r="AN106" s="144"/>
      <c r="AO106" s="158" t="n">
        <f t="shared" ref="AO106:AZ106" si="119">IF(AO40="","",AO40/VLOOKUP(AO$67,deflator,2,FALSE)/1000000000)</f>
        <v>2.6899186167300752E-2</v>
      </c>
      <c r="AP106" s="158" t="n">
        <f t="shared" si="119"/>
        <v>6.8397047610415547E-3</v>
      </c>
      <c r="AQ106" s="158" t="n">
        <f t="shared" si="119"/>
        <v>4.2043854298383372E-2</v>
      </c>
      <c r="AR106" s="158" t="n">
        <f t="shared" si="119"/>
        <v>2.149904845881399E-2</v>
      </c>
      <c r="AS106" s="158" t="n">
        <f t="shared" si="119"/>
        <v>1.0631724651297379E-3</v>
      </c>
      <c r="AT106" s="158" t="n">
        <f t="shared" si="119"/>
        <v>1.485623105321791E-2</v>
      </c>
      <c r="AU106" s="158" t="n">
        <f t="shared" si="119"/>
        <v>0</v>
      </c>
      <c r="AV106" s="158" t="n">
        <f t="shared" si="119"/>
        <v>0</v>
      </c>
      <c r="AW106" s="158" t="n">
        <f t="shared" si="119"/>
        <v>0</v>
      </c>
      <c r="AX106" s="158" t="n">
        <f t="shared" si="119"/>
        <v>0</v>
      </c>
      <c r="AY106" s="158" t="n">
        <f t="shared" si="119"/>
        <v>0</v>
      </c>
      <c r="AZ106" s="159" t="n">
        <f t="shared" si="119"/>
        <v>0</v>
      </c>
    </row>
    <row r="107" ht="15.75" customHeight="1">
      <c r="A107" s="100" t="str">
        <f t="shared" si="58"/>
        <v>1</v>
      </c>
      <c r="B107" s="101" t="str">
        <f t="shared" si="59"/>
        <v>Unlabeled</v>
      </c>
      <c r="C107" s="100" t="str">
        <f t="shared" si="60"/>
        <v>FFP</v>
      </c>
      <c r="D107" s="101" t="str">
        <f t="shared" si="61"/>
        <v>FFP</v>
      </c>
      <c r="E107" s="98" t="str">
        <f t="shared" si="9"/>
      </c>
      <c r="F107" s="98" t="str">
        <f t="shared" si="10"/>
      </c>
      <c r="G107" s="98" t="str">
        <f t="shared" si="11"/>
      </c>
      <c r="H107" s="98" t="str">
        <f t="shared" si="12"/>
      </c>
      <c r="I107" s="84" t="e">
        <f t="shared" si="18"/>
        <v>#VALUE!</v>
      </c>
      <c r="J107" s="74" t="e">
        <f t="shared" si="19"/>
        <v>#VALUE!</v>
      </c>
      <c r="K107" s="74" t="e">
        <f t="shared" si="20"/>
        <v>#VALUE!</v>
      </c>
      <c r="L107" s="25"/>
      <c r="M107" s="25"/>
      <c r="O107" s="1" t="str">
        <f t="shared" si="22"/>
        <v>1</v>
      </c>
      <c r="P107" s="136" t="str">
        <f t="shared" ref="P107:R107" si="120">P41</f>
        <v>Unlabeled</v>
      </c>
      <c r="Q107" s="136" t="str">
        <f t="shared" si="120"/>
        <v>FFP</v>
      </c>
      <c r="R107" s="136" t="str">
        <f t="shared" si="120"/>
        <v>FFP</v>
      </c>
      <c r="AO107" s="134" t="str">
        <f t="shared" ref="AO107:AZ107" si="121">IFERROR(AO41/SUMIFS(AO$2:AO$64,$O$2:$O$64,$O107,$P$2:$P$64,$P107),"")</f>
      </c>
      <c r="AP107" s="134" t="str">
        <f t="shared" si="121"/>
      </c>
      <c r="AQ107" s="134" t="str">
        <f t="shared" si="121"/>
      </c>
      <c r="AR107" s="134" t="str">
        <f t="shared" si="121"/>
      </c>
      <c r="AS107" s="134" t="str">
        <f t="shared" si="121"/>
      </c>
      <c r="AT107" s="134" t="str">
        <f t="shared" si="121"/>
      </c>
      <c r="AU107" s="134" t="n">
        <f t="shared" si="121"/>
        <v>1</v>
      </c>
      <c r="AV107" s="134" t="str">
        <f t="shared" si="121"/>
      </c>
      <c r="AW107" s="134" t="str">
        <f t="shared" si="121"/>
      </c>
      <c r="AX107" s="134" t="str">
        <f t="shared" si="121"/>
      </c>
      <c r="AY107" s="134" t="str">
        <f t="shared" si="121"/>
      </c>
      <c r="AZ107" s="134" t="str">
        <f t="shared" si="121"/>
      </c>
    </row>
    <row r="108" ht="15.75" customHeight="1">
      <c r="A108" s="100" t="n">
        <f t="shared" si="58"/>
        <v>0</v>
      </c>
      <c r="B108" s="101" t="str">
        <f t="shared" si="59"/>
        <v>Products</v>
      </c>
      <c r="C108" s="100" t="str">
        <f t="shared" si="60"/>
        <v>FFP</v>
      </c>
      <c r="D108" s="101" t="str">
        <f t="shared" si="61"/>
        <v>FFP</v>
      </c>
      <c r="E108" s="98" t="n">
        <f t="shared" si="9"/>
        <v>1.5641520408531892E-5</v>
      </c>
      <c r="F108" s="98" t="n">
        <f t="shared" si="10"/>
        <v>0</v>
      </c>
      <c r="G108" s="98" t="n">
        <f t="shared" si="11"/>
        <v>0</v>
      </c>
      <c r="H108" s="98" t="n">
        <f t="shared" si="12"/>
        <v>0</v>
      </c>
      <c r="I108" s="84" t="e">
        <f t="shared" si="18"/>
        <v>#DIV/0!</v>
      </c>
      <c r="J108" s="74" t="n">
        <f t="shared" si="19"/>
        <v>-1</v>
      </c>
      <c r="K108" s="74" t="e">
        <f t="shared" si="20"/>
        <v>#DIV/0!</v>
      </c>
      <c r="L108" s="134"/>
      <c r="M108" s="134"/>
      <c r="O108" s="135" t="n">
        <f t="shared" ref="O108:R108" si="122">O42</f>
        <v>0</v>
      </c>
      <c r="P108" s="136" t="str">
        <f t="shared" si="122"/>
        <v>Products</v>
      </c>
      <c r="Q108" s="136" t="str">
        <f t="shared" si="122"/>
        <v>FFP</v>
      </c>
      <c r="R108" s="136" t="str">
        <f t="shared" si="122"/>
        <v>FFP</v>
      </c>
      <c r="AO108" s="134" t="n">
        <f t="shared" ref="AO108:AZ108" si="123">IFERROR(AO42/SUMIFS(AO$2:AO$64,$O$2:$O$64,$O108,$P$2:$P$64,$P108),"")</f>
        <v>0</v>
      </c>
      <c r="AP108" s="134" t="n">
        <f t="shared" si="123"/>
        <v>0</v>
      </c>
      <c r="AQ108" s="134" t="n">
        <f t="shared" si="123"/>
        <v>0</v>
      </c>
      <c r="AR108" s="134" t="n">
        <f t="shared" si="123"/>
        <v>1.5641520408531892E-5</v>
      </c>
      <c r="AS108" s="134" t="n">
        <f t="shared" si="123"/>
        <v>0</v>
      </c>
      <c r="AT108" s="134" t="n">
        <f t="shared" si="123"/>
        <v>0</v>
      </c>
      <c r="AU108" s="134" t="n">
        <f t="shared" si="123"/>
        <v>0</v>
      </c>
      <c r="AV108" s="134" t="n">
        <f t="shared" si="123"/>
        <v>0</v>
      </c>
      <c r="AW108" s="134" t="n">
        <f t="shared" si="123"/>
        <v>0</v>
      </c>
      <c r="AX108" s="134" t="n">
        <f t="shared" si="123"/>
        <v>0</v>
      </c>
      <c r="AY108" s="134" t="n">
        <f t="shared" si="123"/>
        <v>0</v>
      </c>
      <c r="AZ108" s="134" t="n">
        <f t="shared" si="123"/>
        <v>0</v>
      </c>
    </row>
    <row r="109" ht="15.75" customHeight="1">
      <c r="A109" s="100" t="n">
        <f t="shared" si="58"/>
        <v>0</v>
      </c>
      <c r="B109" s="101" t="str">
        <f t="shared" si="59"/>
        <v>Products</v>
      </c>
      <c r="C109" s="100" t="str">
        <f t="shared" si="60"/>
        <v>Less Common</v>
      </c>
      <c r="D109" s="101" t="str">
        <f t="shared" si="61"/>
        <v>Other FP</v>
      </c>
      <c r="E109" s="98" t="n">
        <f t="shared" si="9"/>
        <v>6.4573452279596511E-7</v>
      </c>
      <c r="F109" s="98" t="n">
        <f t="shared" si="10"/>
        <v>0</v>
      </c>
      <c r="G109" s="98" t="n">
        <f t="shared" si="11"/>
        <v>0</v>
      </c>
      <c r="H109" s="98" t="n">
        <f t="shared" si="12"/>
        <v>0</v>
      </c>
      <c r="I109" s="84" t="e">
        <f t="shared" si="18"/>
        <v>#DIV/0!</v>
      </c>
      <c r="J109" s="74" t="n">
        <f t="shared" si="19"/>
        <v>-1</v>
      </c>
      <c r="K109" s="74" t="e">
        <f t="shared" si="20"/>
        <v>#DIV/0!</v>
      </c>
      <c r="L109" s="134"/>
      <c r="M109" s="134"/>
      <c r="O109" s="135" t="n">
        <f t="shared" ref="O109:R109" si="124">O43</f>
        <v>0</v>
      </c>
      <c r="P109" s="136" t="str">
        <f t="shared" si="124"/>
        <v>Products</v>
      </c>
      <c r="Q109" s="136" t="str">
        <f t="shared" si="124"/>
        <v>Less Common</v>
      </c>
      <c r="R109" s="136" t="str">
        <f t="shared" si="124"/>
        <v>Other FP</v>
      </c>
      <c r="AO109" s="134" t="n">
        <f t="shared" ref="AO109:AZ109" si="125">IFERROR(AO43/SUMIFS(AO$2:AO$64,$O$2:$O$64,$O109,$P$2:$P$64,$P109),"")</f>
        <v>0</v>
      </c>
      <c r="AP109" s="134" t="n">
        <f t="shared" si="125"/>
        <v>0</v>
      </c>
      <c r="AQ109" s="134" t="n">
        <f t="shared" si="125"/>
        <v>0</v>
      </c>
      <c r="AR109" s="134" t="n">
        <f t="shared" si="125"/>
        <v>6.4573452279596511E-7</v>
      </c>
      <c r="AS109" s="134" t="n">
        <f t="shared" si="125"/>
        <v>0</v>
      </c>
      <c r="AT109" s="134" t="n">
        <f t="shared" si="125"/>
        <v>0</v>
      </c>
      <c r="AU109" s="134" t="n">
        <f t="shared" si="125"/>
        <v>0</v>
      </c>
      <c r="AV109" s="134" t="n">
        <f t="shared" si="125"/>
        <v>0</v>
      </c>
      <c r="AW109" s="134" t="n">
        <f t="shared" si="125"/>
        <v>0</v>
      </c>
      <c r="AX109" s="134" t="n">
        <f t="shared" si="125"/>
        <v>0</v>
      </c>
      <c r="AY109" s="134" t="n">
        <f t="shared" si="125"/>
        <v>0</v>
      </c>
      <c r="AZ109" s="134" t="n">
        <f t="shared" si="125"/>
        <v>0</v>
      </c>
    </row>
    <row r="110" ht="15.75" customHeight="1">
      <c r="A110" s="100" t="n">
        <f t="shared" si="58"/>
        <v>0</v>
      </c>
      <c r="B110" s="101" t="str">
        <f t="shared" si="59"/>
        <v>Products</v>
      </c>
      <c r="C110" s="100" t="str">
        <f t="shared" si="60"/>
        <v>Less Common</v>
      </c>
      <c r="D110" s="101" t="str">
        <f t="shared" si="61"/>
        <v>T&amp;M/LH/FPLOE</v>
      </c>
      <c r="E110" s="98" t="n">
        <f t="shared" si="9"/>
        <v>4.962480240077721E-6</v>
      </c>
      <c r="F110" s="98" t="n">
        <f t="shared" si="10"/>
        <v>0</v>
      </c>
      <c r="G110" s="98" t="n">
        <f t="shared" si="11"/>
        <v>0</v>
      </c>
      <c r="H110" s="98" t="n">
        <f t="shared" si="12"/>
        <v>0</v>
      </c>
      <c r="I110" s="84" t="e">
        <f t="shared" si="18"/>
        <v>#DIV/0!</v>
      </c>
      <c r="J110" s="74" t="n">
        <f t="shared" si="19"/>
        <v>-1</v>
      </c>
      <c r="K110" s="74" t="e">
        <f t="shared" si="20"/>
        <v>#DIV/0!</v>
      </c>
      <c r="L110" s="134"/>
      <c r="M110" s="134"/>
      <c r="O110" s="135" t="n">
        <f t="shared" ref="O110:R110" si="126">O44</f>
        <v>0</v>
      </c>
      <c r="P110" s="136" t="str">
        <f t="shared" si="126"/>
        <v>Products</v>
      </c>
      <c r="Q110" s="136" t="str">
        <f t="shared" si="126"/>
        <v>Less Common</v>
      </c>
      <c r="R110" s="136" t="str">
        <f t="shared" si="126"/>
        <v>T&amp;M/LH/FPLOE</v>
      </c>
      <c r="AO110" s="134" t="n">
        <f t="shared" ref="AO110:AZ110" si="127">IFERROR(AO44/SUMIFS(AO$2:AO$64,$O$2:$O$64,$O110,$P$2:$P$64,$P110),"")</f>
        <v>0</v>
      </c>
      <c r="AP110" s="134" t="n">
        <f t="shared" si="127"/>
        <v>0</v>
      </c>
      <c r="AQ110" s="134" t="n">
        <f t="shared" si="127"/>
        <v>0</v>
      </c>
      <c r="AR110" s="134" t="n">
        <f t="shared" si="127"/>
        <v>4.962480240077721E-6</v>
      </c>
      <c r="AS110" s="134" t="n">
        <f t="shared" si="127"/>
        <v>0</v>
      </c>
      <c r="AT110" s="134" t="n">
        <f t="shared" si="127"/>
        <v>0</v>
      </c>
      <c r="AU110" s="134" t="n">
        <f t="shared" si="127"/>
        <v>0</v>
      </c>
      <c r="AV110" s="134" t="n">
        <f t="shared" si="127"/>
        <v>0</v>
      </c>
      <c r="AW110" s="134" t="n">
        <f t="shared" si="127"/>
        <v>0</v>
      </c>
      <c r="AX110" s="134" t="n">
        <f t="shared" si="127"/>
        <v>0</v>
      </c>
      <c r="AY110" s="134" t="n">
        <f t="shared" si="127"/>
        <v>0</v>
      </c>
      <c r="AZ110" s="134" t="n">
        <f t="shared" si="127"/>
        <v>0</v>
      </c>
    </row>
    <row r="111" ht="15.75" customHeight="1">
      <c r="A111" s="100" t="n">
        <f t="shared" si="58"/>
        <v>0</v>
      </c>
      <c r="B111" s="101" t="str">
        <f t="shared" si="59"/>
        <v>Products</v>
      </c>
      <c r="C111" s="100" t="str">
        <f t="shared" si="60"/>
        <v>Incentive</v>
      </c>
      <c r="D111" s="101" t="str">
        <f t="shared" si="61"/>
        <v>Incentive</v>
      </c>
      <c r="E111" s="98" t="n">
        <f t="shared" si="9"/>
        <v>0</v>
      </c>
      <c r="F111" s="98" t="n">
        <f t="shared" si="10"/>
        <v>0</v>
      </c>
      <c r="G111" s="98" t="n">
        <f t="shared" si="11"/>
        <v>0</v>
      </c>
      <c r="H111" s="98" t="n">
        <f t="shared" si="12"/>
        <v>0</v>
      </c>
      <c r="I111" s="84" t="e">
        <f t="shared" si="18"/>
        <v>#DIV/0!</v>
      </c>
      <c r="J111" s="74" t="e">
        <f t="shared" si="19"/>
        <v>#DIV/0!</v>
      </c>
      <c r="K111" s="74" t="e">
        <f t="shared" si="20"/>
        <v>#DIV/0!</v>
      </c>
      <c r="L111" s="134"/>
      <c r="M111" s="134"/>
      <c r="O111" s="135" t="n">
        <f t="shared" ref="O111:R111" si="128">O45</f>
        <v>0</v>
      </c>
      <c r="P111" s="136" t="str">
        <f t="shared" si="128"/>
        <v>Products</v>
      </c>
      <c r="Q111" s="136" t="str">
        <f t="shared" si="128"/>
        <v>Incentive</v>
      </c>
      <c r="R111" s="136" t="str">
        <f t="shared" si="128"/>
        <v>Incentive</v>
      </c>
      <c r="AO111" s="134" t="n">
        <f t="shared" ref="AO111:AZ111" si="129">IFERROR(AO45/SUMIFS(AO$2:AO$64,$O$2:$O$64,$O111,$P$2:$P$64,$P111),"")</f>
        <v>0</v>
      </c>
      <c r="AP111" s="134" t="n">
        <f t="shared" si="129"/>
        <v>0</v>
      </c>
      <c r="AQ111" s="134" t="n">
        <f t="shared" si="129"/>
        <v>0</v>
      </c>
      <c r="AR111" s="134" t="n">
        <f t="shared" si="129"/>
        <v>0</v>
      </c>
      <c r="AS111" s="134" t="n">
        <f t="shared" si="129"/>
        <v>0</v>
      </c>
      <c r="AT111" s="134" t="n">
        <f t="shared" si="129"/>
        <v>0</v>
      </c>
      <c r="AU111" s="134" t="n">
        <f t="shared" si="129"/>
        <v>0</v>
      </c>
      <c r="AV111" s="134" t="n">
        <f t="shared" si="129"/>
        <v>0</v>
      </c>
      <c r="AW111" s="134" t="n">
        <f t="shared" si="129"/>
        <v>0</v>
      </c>
      <c r="AX111" s="134" t="n">
        <f t="shared" si="129"/>
        <v>0</v>
      </c>
      <c r="AY111" s="134" t="n">
        <f t="shared" si="129"/>
        <v>0</v>
      </c>
      <c r="AZ111" s="134" t="n">
        <f t="shared" si="129"/>
        <v>0</v>
      </c>
    </row>
    <row r="112" ht="15.75" customHeight="1">
      <c r="A112" s="100" t="n">
        <f t="shared" si="58"/>
        <v>0</v>
      </c>
      <c r="B112" s="101" t="str">
        <f t="shared" si="59"/>
        <v>Products</v>
      </c>
      <c r="C112" s="100" t="str">
        <f t="shared" si="60"/>
        <v>Other CB</v>
      </c>
      <c r="D112" s="101" t="str">
        <f t="shared" si="61"/>
        <v>Other CB</v>
      </c>
      <c r="E112" s="98" t="n">
        <f t="shared" si="9"/>
        <v>0</v>
      </c>
      <c r="F112" s="98" t="n">
        <f t="shared" si="10"/>
        <v>0</v>
      </c>
      <c r="G112" s="98" t="n">
        <f t="shared" si="11"/>
        <v>0</v>
      </c>
      <c r="H112" s="98" t="n">
        <f t="shared" si="12"/>
        <v>0</v>
      </c>
      <c r="I112" s="84" t="e">
        <f t="shared" si="18"/>
        <v>#DIV/0!</v>
      </c>
      <c r="J112" s="74" t="e">
        <f t="shared" si="19"/>
        <v>#DIV/0!</v>
      </c>
      <c r="K112" s="74" t="e">
        <f t="shared" si="20"/>
        <v>#DIV/0!</v>
      </c>
      <c r="L112" s="134"/>
      <c r="M112" s="134"/>
      <c r="O112" s="135" t="n">
        <f t="shared" ref="O112:R112" si="130">O46</f>
        <v>0</v>
      </c>
      <c r="P112" s="136" t="str">
        <f t="shared" si="130"/>
        <v>Products</v>
      </c>
      <c r="Q112" s="136" t="str">
        <f t="shared" si="130"/>
        <v>Other CB</v>
      </c>
      <c r="R112" s="136" t="str">
        <f t="shared" si="130"/>
        <v>Other CB</v>
      </c>
      <c r="AO112" s="134" t="n">
        <f t="shared" ref="AO112:AZ112" si="131">IFERROR(AO46/SUMIFS(AO$2:AO$64,$O$2:$O$64,$O112,$P$2:$P$64,$P112),"")</f>
        <v>0</v>
      </c>
      <c r="AP112" s="134" t="n">
        <f t="shared" si="131"/>
        <v>0</v>
      </c>
      <c r="AQ112" s="134" t="n">
        <f t="shared" si="131"/>
        <v>0</v>
      </c>
      <c r="AR112" s="134" t="n">
        <f t="shared" si="131"/>
        <v>0</v>
      </c>
      <c r="AS112" s="134" t="n">
        <f t="shared" si="131"/>
        <v>0</v>
      </c>
      <c r="AT112" s="134" t="n">
        <f t="shared" si="131"/>
        <v>0</v>
      </c>
      <c r="AU112" s="134" t="n">
        <f t="shared" si="131"/>
        <v>0</v>
      </c>
      <c r="AV112" s="134" t="n">
        <f t="shared" si="131"/>
        <v>0</v>
      </c>
      <c r="AW112" s="134" t="n">
        <f t="shared" si="131"/>
        <v>0</v>
      </c>
      <c r="AX112" s="134" t="n">
        <f t="shared" si="131"/>
        <v>0</v>
      </c>
      <c r="AY112" s="134" t="n">
        <f t="shared" si="131"/>
        <v>0</v>
      </c>
      <c r="AZ112" s="134" t="n">
        <f t="shared" si="131"/>
        <v>0</v>
      </c>
    </row>
    <row r="113" ht="15.75" customHeight="1">
      <c r="A113" s="100" t="n">
        <f t="shared" si="58"/>
        <v>0</v>
      </c>
      <c r="B113" s="101" t="str">
        <f t="shared" si="59"/>
        <v>Products</v>
      </c>
      <c r="C113" s="100" t="str">
        <f t="shared" si="60"/>
        <v>UCA</v>
      </c>
      <c r="D113" s="101" t="str">
        <f t="shared" si="61"/>
        <v>UCA</v>
      </c>
      <c r="E113" s="98" t="n">
        <f t="shared" si="9"/>
        <v>2.6103756253331173E-6</v>
      </c>
      <c r="F113" s="98" t="n">
        <f t="shared" si="10"/>
        <v>0</v>
      </c>
      <c r="G113" s="98" t="n">
        <f t="shared" si="11"/>
        <v>0</v>
      </c>
      <c r="H113" s="98" t="n">
        <f t="shared" si="12"/>
        <v>0</v>
      </c>
      <c r="I113" s="84" t="e">
        <f t="shared" si="18"/>
        <v>#DIV/0!</v>
      </c>
      <c r="J113" s="74" t="n">
        <f t="shared" si="19"/>
        <v>-1</v>
      </c>
      <c r="K113" s="74" t="e">
        <f t="shared" si="20"/>
        <v>#DIV/0!</v>
      </c>
      <c r="L113" s="134"/>
      <c r="M113" s="134"/>
      <c r="O113" s="135" t="n">
        <f t="shared" ref="O113:R113" si="132">O47</f>
        <v>0</v>
      </c>
      <c r="P113" s="136" t="str">
        <f t="shared" si="132"/>
        <v>Products</v>
      </c>
      <c r="Q113" s="136" t="str">
        <f t="shared" si="132"/>
        <v>UCA</v>
      </c>
      <c r="R113" s="136" t="str">
        <f t="shared" si="132"/>
        <v>UCA</v>
      </c>
      <c r="AO113" s="134" t="n">
        <f t="shared" ref="AO113:AZ113" si="133">IFERROR(AO47/SUMIFS(AO$2:AO$64,$O$2:$O$64,$O113,$P$2:$P$64,$P113),"")</f>
        <v>0</v>
      </c>
      <c r="AP113" s="134" t="n">
        <f t="shared" si="133"/>
        <v>0</v>
      </c>
      <c r="AQ113" s="134" t="n">
        <f t="shared" si="133"/>
        <v>0</v>
      </c>
      <c r="AR113" s="134" t="n">
        <f t="shared" si="133"/>
        <v>2.6103756253331173E-6</v>
      </c>
      <c r="AS113" s="134" t="n">
        <f t="shared" si="133"/>
        <v>0</v>
      </c>
      <c r="AT113" s="134" t="n">
        <f t="shared" si="133"/>
        <v>0</v>
      </c>
      <c r="AU113" s="134" t="n">
        <f t="shared" si="133"/>
        <v>0</v>
      </c>
      <c r="AV113" s="134" t="n">
        <f t="shared" si="133"/>
        <v>0</v>
      </c>
      <c r="AW113" s="134" t="n">
        <f t="shared" si="133"/>
        <v>0</v>
      </c>
      <c r="AX113" s="134" t="n">
        <f t="shared" si="133"/>
        <v>0</v>
      </c>
      <c r="AY113" s="134" t="n">
        <f t="shared" si="133"/>
        <v>0</v>
      </c>
      <c r="AZ113" s="134" t="n">
        <f t="shared" si="133"/>
        <v>0</v>
      </c>
    </row>
    <row r="114" ht="15.75" customHeight="1">
      <c r="A114" s="100" t="n">
        <f t="shared" si="58"/>
        <v>0</v>
      </c>
      <c r="B114" s="101" t="str">
        <f t="shared" si="59"/>
        <v>Products</v>
      </c>
      <c r="C114" s="100" t="str">
        <f t="shared" si="60"/>
        <v>Unclear</v>
      </c>
      <c r="D114" s="101" t="str">
        <f t="shared" si="61"/>
        <v>Combination/Other</v>
      </c>
      <c r="E114" s="98" t="n">
        <f t="shared" si="9"/>
        <v>0</v>
      </c>
      <c r="F114" s="98" t="n">
        <f t="shared" si="10"/>
        <v>0</v>
      </c>
      <c r="G114" s="98" t="n">
        <f t="shared" si="11"/>
        <v>0</v>
      </c>
      <c r="H114" s="98" t="n">
        <f t="shared" si="12"/>
        <v>0</v>
      </c>
      <c r="I114" s="84" t="e">
        <f t="shared" si="18"/>
        <v>#DIV/0!</v>
      </c>
      <c r="J114" s="74" t="e">
        <f t="shared" si="19"/>
        <v>#DIV/0!</v>
      </c>
      <c r="K114" s="74" t="e">
        <f t="shared" si="20"/>
        <v>#DIV/0!</v>
      </c>
      <c r="L114" s="134"/>
      <c r="M114" s="134"/>
      <c r="O114" s="135" t="n">
        <f t="shared" ref="O114:R114" si="134">O48</f>
        <v>0</v>
      </c>
      <c r="P114" s="136" t="str">
        <f t="shared" si="134"/>
        <v>Products</v>
      </c>
      <c r="Q114" s="136" t="str">
        <f t="shared" si="134"/>
        <v>Unclear</v>
      </c>
      <c r="R114" s="136" t="str">
        <f t="shared" si="134"/>
        <v>Combination/Other</v>
      </c>
      <c r="AO114" s="134" t="n">
        <f t="shared" ref="AO114:AZ114" si="135">IFERROR(AO48/SUMIFS(AO$2:AO$64,$O$2:$O$64,$O114,$P$2:$P$64,$P114),"")</f>
        <v>0</v>
      </c>
      <c r="AP114" s="134" t="n">
        <f t="shared" si="135"/>
        <v>0</v>
      </c>
      <c r="AQ114" s="134" t="n">
        <f t="shared" si="135"/>
        <v>0</v>
      </c>
      <c r="AR114" s="134" t="n">
        <f t="shared" si="135"/>
        <v>0</v>
      </c>
      <c r="AS114" s="134" t="n">
        <f t="shared" si="135"/>
        <v>0</v>
      </c>
      <c r="AT114" s="134" t="n">
        <f t="shared" si="135"/>
        <v>0</v>
      </c>
      <c r="AU114" s="134" t="n">
        <f t="shared" si="135"/>
        <v>0</v>
      </c>
      <c r="AV114" s="134" t="n">
        <f t="shared" si="135"/>
        <v>0</v>
      </c>
      <c r="AW114" s="134" t="n">
        <f t="shared" si="135"/>
        <v>0</v>
      </c>
      <c r="AX114" s="134" t="n">
        <f t="shared" si="135"/>
        <v>0</v>
      </c>
      <c r="AY114" s="134" t="n">
        <f t="shared" si="135"/>
        <v>0</v>
      </c>
      <c r="AZ114" s="134" t="n">
        <f t="shared" si="135"/>
        <v>0</v>
      </c>
    </row>
    <row r="115" ht="15.75" customHeight="1">
      <c r="A115" s="100" t="n">
        <f t="shared" si="58"/>
        <v>0</v>
      </c>
      <c r="B115" s="101" t="str">
        <f t="shared" si="59"/>
        <v>Products</v>
      </c>
      <c r="C115" s="100" t="str">
        <f t="shared" si="60"/>
        <v>Unclear</v>
      </c>
      <c r="D115" s="101" t="n">
        <f t="shared" si="61"/>
        <v>0</v>
      </c>
      <c r="E115" s="98" t="n">
        <f t="shared" si="9"/>
        <v>0</v>
      </c>
      <c r="F115" s="98" t="n">
        <f t="shared" si="10"/>
        <v>0</v>
      </c>
      <c r="G115" s="98" t="n">
        <f t="shared" si="11"/>
        <v>0</v>
      </c>
      <c r="H115" s="98" t="n">
        <f t="shared" si="12"/>
        <v>0</v>
      </c>
      <c r="I115" s="84" t="e">
        <f t="shared" si="18"/>
        <v>#DIV/0!</v>
      </c>
      <c r="J115" s="74" t="e">
        <f t="shared" si="19"/>
        <v>#DIV/0!</v>
      </c>
      <c r="K115" s="74" t="e">
        <f t="shared" si="20"/>
        <v>#DIV/0!</v>
      </c>
      <c r="L115" s="134"/>
      <c r="M115" s="134"/>
      <c r="O115" s="135" t="n">
        <f t="shared" ref="O115:R115" si="136">O49</f>
        <v>0</v>
      </c>
      <c r="P115" s="136" t="str">
        <f t="shared" si="136"/>
        <v>Products</v>
      </c>
      <c r="Q115" s="136" t="str">
        <f t="shared" si="136"/>
        <v>Unclear</v>
      </c>
      <c r="R115" s="136" t="n">
        <f t="shared" si="136"/>
        <v>0</v>
      </c>
      <c r="AO115" s="134" t="n">
        <f t="shared" ref="AO115:AZ115" si="137">IFERROR(AO49/SUMIFS(AO$2:AO$64,$O$2:$O$64,$O115,$P$2:$P$64,$P115),"")</f>
        <v>0</v>
      </c>
      <c r="AP115" s="134" t="n">
        <f t="shared" si="137"/>
        <v>0</v>
      </c>
      <c r="AQ115" s="134" t="n">
        <f t="shared" si="137"/>
        <v>0</v>
      </c>
      <c r="AR115" s="134" t="n">
        <f t="shared" si="137"/>
        <v>0</v>
      </c>
      <c r="AS115" s="134" t="n">
        <f t="shared" si="137"/>
        <v>0</v>
      </c>
      <c r="AT115" s="134" t="n">
        <f t="shared" si="137"/>
        <v>0</v>
      </c>
      <c r="AU115" s="134" t="n">
        <f t="shared" si="137"/>
        <v>0</v>
      </c>
      <c r="AV115" s="134" t="n">
        <f t="shared" si="137"/>
        <v>0</v>
      </c>
      <c r="AW115" s="134" t="n">
        <f t="shared" si="137"/>
        <v>0</v>
      </c>
      <c r="AX115" s="134" t="n">
        <f t="shared" si="137"/>
        <v>0</v>
      </c>
      <c r="AY115" s="134" t="n">
        <f t="shared" si="137"/>
        <v>0</v>
      </c>
      <c r="AZ115" s="134" t="n">
        <f t="shared" si="137"/>
        <v>0</v>
      </c>
    </row>
    <row r="116" ht="15.75" customHeight="1">
      <c r="A116" s="100" t="n">
        <f t="shared" si="58"/>
        <v>0</v>
      </c>
      <c r="B116" s="101" t="str">
        <f t="shared" si="59"/>
        <v>Services &amp; R&amp;D</v>
      </c>
      <c r="C116" s="100" t="str">
        <f t="shared" si="60"/>
        <v>FFP</v>
      </c>
      <c r="D116" s="101" t="str">
        <f t="shared" si="61"/>
        <v>FFP</v>
      </c>
      <c r="E116" s="98" t="n">
        <f t="shared" si="9"/>
        <v>1.1273083200465189E-5</v>
      </c>
      <c r="F116" s="98" t="n">
        <f t="shared" si="10"/>
        <v>0</v>
      </c>
      <c r="G116" s="98" t="n">
        <f t="shared" si="11"/>
        <v>0</v>
      </c>
      <c r="H116" s="98" t="n">
        <f t="shared" si="12"/>
        <v>0</v>
      </c>
      <c r="I116" s="84" t="e">
        <f t="shared" si="18"/>
        <v>#DIV/0!</v>
      </c>
      <c r="J116" s="74" t="n">
        <f t="shared" si="19"/>
        <v>-1</v>
      </c>
      <c r="K116" s="74" t="e">
        <f t="shared" si="20"/>
        <v>#DIV/0!</v>
      </c>
      <c r="L116" s="134"/>
      <c r="M116" s="134"/>
      <c r="O116" s="135" t="n">
        <f t="shared" ref="O116:R116" si="138">O50</f>
        <v>0</v>
      </c>
      <c r="P116" s="136" t="str">
        <f t="shared" si="138"/>
        <v>Services &amp; R&amp;D</v>
      </c>
      <c r="Q116" s="136" t="str">
        <f t="shared" si="138"/>
        <v>FFP</v>
      </c>
      <c r="R116" s="136" t="str">
        <f t="shared" si="138"/>
        <v>FFP</v>
      </c>
      <c r="AO116" s="134" t="n">
        <f t="shared" ref="AO116:AZ116" si="139">IFERROR(AO50/SUMIFS(AO$2:AO$64,$O$2:$O$64,$O116,$P$2:$P$64,$P116),"")</f>
        <v>0</v>
      </c>
      <c r="AP116" s="134" t="n">
        <f t="shared" si="139"/>
        <v>0</v>
      </c>
      <c r="AQ116" s="134" t="n">
        <f t="shared" si="139"/>
        <v>0</v>
      </c>
      <c r="AR116" s="134" t="n">
        <f t="shared" si="139"/>
        <v>1.1273083200465189E-5</v>
      </c>
      <c r="AS116" s="134" t="n">
        <f t="shared" si="139"/>
        <v>0</v>
      </c>
      <c r="AT116" s="134" t="n">
        <f t="shared" si="139"/>
        <v>0</v>
      </c>
      <c r="AU116" s="134" t="n">
        <f t="shared" si="139"/>
        <v>0</v>
      </c>
      <c r="AV116" s="134" t="n">
        <f t="shared" si="139"/>
        <v>0</v>
      </c>
      <c r="AW116" s="134" t="n">
        <f t="shared" si="139"/>
        <v>0</v>
      </c>
      <c r="AX116" s="134" t="n">
        <f t="shared" si="139"/>
        <v>0</v>
      </c>
      <c r="AY116" s="134" t="n">
        <f t="shared" si="139"/>
        <v>0</v>
      </c>
      <c r="AZ116" s="134" t="n">
        <f t="shared" si="139"/>
        <v>0</v>
      </c>
    </row>
    <row r="117" ht="15.75" customHeight="1">
      <c r="A117" s="100" t="n">
        <f t="shared" si="58"/>
        <v>0</v>
      </c>
      <c r="B117" s="101" t="str">
        <f t="shared" si="59"/>
        <v>Services &amp; R&amp;D</v>
      </c>
      <c r="C117" s="100" t="str">
        <f t="shared" si="60"/>
        <v>Less Common</v>
      </c>
      <c r="D117" s="101" t="str">
        <f t="shared" si="61"/>
        <v>Other FP</v>
      </c>
      <c r="E117" s="98" t="n">
        <f t="shared" si="9"/>
        <v>1.2191542759478445E-5</v>
      </c>
      <c r="F117" s="98" t="n">
        <f t="shared" si="10"/>
        <v>0</v>
      </c>
      <c r="G117" s="98" t="n">
        <f t="shared" si="11"/>
        <v>0</v>
      </c>
      <c r="H117" s="98" t="n">
        <f t="shared" si="12"/>
        <v>0</v>
      </c>
      <c r="I117" s="84" t="e">
        <f t="shared" si="18"/>
        <v>#DIV/0!</v>
      </c>
      <c r="J117" s="74" t="n">
        <f t="shared" si="19"/>
        <v>-1</v>
      </c>
      <c r="K117" s="74" t="e">
        <f t="shared" si="20"/>
        <v>#DIV/0!</v>
      </c>
      <c r="L117" s="134"/>
      <c r="M117" s="134"/>
      <c r="O117" s="135" t="n">
        <f t="shared" ref="O117:R117" si="140">O51</f>
        <v>0</v>
      </c>
      <c r="P117" s="136" t="str">
        <f t="shared" si="140"/>
        <v>Services &amp; R&amp;D</v>
      </c>
      <c r="Q117" s="136" t="str">
        <f t="shared" si="140"/>
        <v>Less Common</v>
      </c>
      <c r="R117" s="136" t="str">
        <f t="shared" si="140"/>
        <v>Other FP</v>
      </c>
      <c r="AO117" s="134" t="n">
        <f t="shared" ref="AO117:AZ117" si="141">IFERROR(AO51/SUMIFS(AO$2:AO$64,$O$2:$O$64,$O117,$P$2:$P$64,$P117),"")</f>
        <v>0</v>
      </c>
      <c r="AP117" s="134" t="n">
        <f t="shared" si="141"/>
        <v>0</v>
      </c>
      <c r="AQ117" s="134" t="n">
        <f t="shared" si="141"/>
        <v>0</v>
      </c>
      <c r="AR117" s="134" t="n">
        <f t="shared" si="141"/>
        <v>1.2191542759478445E-5</v>
      </c>
      <c r="AS117" s="134" t="n">
        <f t="shared" si="141"/>
        <v>0</v>
      </c>
      <c r="AT117" s="134" t="n">
        <f t="shared" si="141"/>
        <v>0</v>
      </c>
      <c r="AU117" s="134" t="n">
        <f t="shared" si="141"/>
        <v>0</v>
      </c>
      <c r="AV117" s="134" t="n">
        <f t="shared" si="141"/>
        <v>0</v>
      </c>
      <c r="AW117" s="134" t="n">
        <f t="shared" si="141"/>
        <v>0</v>
      </c>
      <c r="AX117" s="134" t="n">
        <f t="shared" si="141"/>
        <v>0</v>
      </c>
      <c r="AY117" s="134" t="n">
        <f t="shared" si="141"/>
        <v>0</v>
      </c>
      <c r="AZ117" s="134" t="n">
        <f t="shared" si="141"/>
        <v>0</v>
      </c>
    </row>
    <row r="118" ht="15.75" customHeight="1">
      <c r="A118" s="100" t="n">
        <f t="shared" si="58"/>
        <v>0</v>
      </c>
      <c r="B118" s="101" t="str">
        <f t="shared" si="59"/>
        <v>Services &amp; R&amp;D</v>
      </c>
      <c r="C118" s="100" t="str">
        <f t="shared" si="60"/>
        <v>Less Common</v>
      </c>
      <c r="D118" s="101" t="str">
        <f t="shared" si="61"/>
        <v>T&amp;M/LH/FPLOE</v>
      </c>
      <c r="E118" s="98" t="n">
        <f t="shared" si="9"/>
        <v>1.3776519958640812E-6</v>
      </c>
      <c r="F118" s="98" t="n">
        <f t="shared" si="10"/>
        <v>0</v>
      </c>
      <c r="G118" s="98" t="n">
        <f t="shared" si="11"/>
        <v>0</v>
      </c>
      <c r="H118" s="98" t="n">
        <f t="shared" si="12"/>
        <v>0</v>
      </c>
      <c r="I118" s="84" t="e">
        <f t="shared" si="18"/>
        <v>#DIV/0!</v>
      </c>
      <c r="J118" s="74" t="n">
        <f t="shared" si="19"/>
        <v>-1</v>
      </c>
      <c r="K118" s="74" t="e">
        <f t="shared" si="20"/>
        <v>#DIV/0!</v>
      </c>
      <c r="L118" s="134"/>
      <c r="M118" s="134"/>
      <c r="O118" s="135" t="n">
        <f t="shared" ref="O118:R118" si="142">O52</f>
        <v>0</v>
      </c>
      <c r="P118" s="136" t="str">
        <f t="shared" si="142"/>
        <v>Services &amp; R&amp;D</v>
      </c>
      <c r="Q118" s="136" t="str">
        <f t="shared" si="142"/>
        <v>Less Common</v>
      </c>
      <c r="R118" s="136" t="str">
        <f t="shared" si="142"/>
        <v>T&amp;M/LH/FPLOE</v>
      </c>
      <c r="AO118" s="134" t="n">
        <f t="shared" ref="AO118:AZ118" si="143">IFERROR(AO52/SUMIFS(AO$2:AO$64,$O$2:$O$64,$O118,$P$2:$P$64,$P118),"")</f>
        <v>0</v>
      </c>
      <c r="AP118" s="134" t="n">
        <f t="shared" si="143"/>
        <v>0</v>
      </c>
      <c r="AQ118" s="134" t="n">
        <f t="shared" si="143"/>
        <v>0</v>
      </c>
      <c r="AR118" s="134" t="n">
        <f t="shared" si="143"/>
        <v>1.3776519958640812E-6</v>
      </c>
      <c r="AS118" s="134" t="n">
        <f t="shared" si="143"/>
        <v>0</v>
      </c>
      <c r="AT118" s="134" t="n">
        <f t="shared" si="143"/>
        <v>0</v>
      </c>
      <c r="AU118" s="134" t="n">
        <f t="shared" si="143"/>
        <v>0</v>
      </c>
      <c r="AV118" s="134" t="n">
        <f t="shared" si="143"/>
        <v>0</v>
      </c>
      <c r="AW118" s="134" t="n">
        <f t="shared" si="143"/>
        <v>0</v>
      </c>
      <c r="AX118" s="134" t="n">
        <f t="shared" si="143"/>
        <v>0</v>
      </c>
      <c r="AY118" s="134" t="n">
        <f t="shared" si="143"/>
        <v>0</v>
      </c>
      <c r="AZ118" s="134" t="n">
        <f t="shared" si="143"/>
        <v>0</v>
      </c>
    </row>
    <row r="119" ht="15.75" customHeight="1">
      <c r="A119" s="100" t="n">
        <f t="shared" si="58"/>
        <v>0</v>
      </c>
      <c r="B119" s="101" t="str">
        <f t="shared" si="59"/>
        <v>Services &amp; R&amp;D</v>
      </c>
      <c r="C119" s="100" t="str">
        <f t="shared" si="60"/>
        <v>Incentive</v>
      </c>
      <c r="D119" s="101" t="str">
        <f t="shared" si="61"/>
        <v>Incentive</v>
      </c>
      <c r="E119" s="98" t="n">
        <f t="shared" si="9"/>
        <v>-1.7871226535224661E-9</v>
      </c>
      <c r="F119" s="98" t="n">
        <f t="shared" si="10"/>
        <v>0</v>
      </c>
      <c r="G119" s="98" t="n">
        <f t="shared" si="11"/>
        <v>0</v>
      </c>
      <c r="H119" s="98" t="n">
        <f t="shared" si="12"/>
        <v>0</v>
      </c>
      <c r="I119" s="84" t="e">
        <f t="shared" si="18"/>
        <v>#DIV/0!</v>
      </c>
      <c r="J119" s="74" t="n">
        <f t="shared" si="19"/>
        <v>-1</v>
      </c>
      <c r="K119" s="74" t="e">
        <f t="shared" si="20"/>
        <v>#DIV/0!</v>
      </c>
      <c r="L119" s="134"/>
      <c r="M119" s="134"/>
      <c r="O119" s="135" t="n">
        <f t="shared" ref="O119:R119" si="144">O53</f>
        <v>0</v>
      </c>
      <c r="P119" s="136" t="str">
        <f t="shared" si="144"/>
        <v>Services &amp; R&amp;D</v>
      </c>
      <c r="Q119" s="136" t="str">
        <f t="shared" si="144"/>
        <v>Incentive</v>
      </c>
      <c r="R119" s="136" t="str">
        <f t="shared" si="144"/>
        <v>Incentive</v>
      </c>
      <c r="AO119" s="134" t="n">
        <f t="shared" ref="AO119:AZ119" si="145">IFERROR(AO53/SUMIFS(AO$2:AO$64,$O$2:$O$64,$O119,$P$2:$P$64,$P119),"")</f>
        <v>0</v>
      </c>
      <c r="AP119" s="134" t="n">
        <f t="shared" si="145"/>
        <v>0</v>
      </c>
      <c r="AQ119" s="134" t="n">
        <f t="shared" si="145"/>
        <v>0</v>
      </c>
      <c r="AR119" s="134" t="n">
        <f t="shared" si="145"/>
        <v>-1.7871226535224661E-9</v>
      </c>
      <c r="AS119" s="134" t="n">
        <f t="shared" si="145"/>
        <v>0</v>
      </c>
      <c r="AT119" s="134" t="n">
        <f t="shared" si="145"/>
        <v>0</v>
      </c>
      <c r="AU119" s="134" t="n">
        <f t="shared" si="145"/>
        <v>0</v>
      </c>
      <c r="AV119" s="134" t="n">
        <f t="shared" si="145"/>
        <v>0</v>
      </c>
      <c r="AW119" s="134" t="n">
        <f t="shared" si="145"/>
        <v>0</v>
      </c>
      <c r="AX119" s="134" t="n">
        <f t="shared" si="145"/>
        <v>0</v>
      </c>
      <c r="AY119" s="134" t="n">
        <f t="shared" si="145"/>
        <v>0</v>
      </c>
      <c r="AZ119" s="134" t="n">
        <f t="shared" si="145"/>
        <v>0</v>
      </c>
    </row>
    <row r="120" ht="15.75" customHeight="1">
      <c r="A120" s="100" t="n">
        <f t="shared" si="58"/>
        <v>0</v>
      </c>
      <c r="B120" s="101" t="str">
        <f t="shared" si="59"/>
        <v>Services &amp; R&amp;D</v>
      </c>
      <c r="C120" s="100" t="str">
        <f t="shared" si="60"/>
        <v>Other CB</v>
      </c>
      <c r="D120" s="101" t="str">
        <f t="shared" si="61"/>
        <v>Other CB</v>
      </c>
      <c r="E120" s="98" t="n">
        <f t="shared" si="9"/>
        <v>0</v>
      </c>
      <c r="F120" s="98" t="n">
        <f t="shared" si="10"/>
        <v>0</v>
      </c>
      <c r="G120" s="98" t="n">
        <f t="shared" si="11"/>
        <v>0</v>
      </c>
      <c r="H120" s="98" t="n">
        <f t="shared" si="12"/>
        <v>0</v>
      </c>
      <c r="I120" s="84" t="e">
        <f t="shared" si="18"/>
        <v>#DIV/0!</v>
      </c>
      <c r="J120" s="74" t="e">
        <f t="shared" si="19"/>
        <v>#DIV/0!</v>
      </c>
      <c r="K120" s="74" t="e">
        <f t="shared" si="20"/>
        <v>#DIV/0!</v>
      </c>
      <c r="L120" s="134"/>
      <c r="M120" s="134"/>
      <c r="O120" s="135" t="n">
        <f t="shared" ref="O120:R120" si="146">O54</f>
        <v>0</v>
      </c>
      <c r="P120" s="136" t="str">
        <f t="shared" si="146"/>
        <v>Services &amp; R&amp;D</v>
      </c>
      <c r="Q120" s="136" t="str">
        <f t="shared" si="146"/>
        <v>Other CB</v>
      </c>
      <c r="R120" s="136" t="str">
        <f t="shared" si="146"/>
        <v>Other CB</v>
      </c>
      <c r="AO120" s="134" t="n">
        <f t="shared" ref="AO120:AZ120" si="147">IFERROR(AO54/SUMIFS(AO$2:AO$64,$O$2:$O$64,$O120,$P$2:$P$64,$P120),"")</f>
        <v>0</v>
      </c>
      <c r="AP120" s="134" t="n">
        <f t="shared" si="147"/>
        <v>0</v>
      </c>
      <c r="AQ120" s="134" t="n">
        <f t="shared" si="147"/>
        <v>0</v>
      </c>
      <c r="AR120" s="134" t="n">
        <f t="shared" si="147"/>
        <v>0</v>
      </c>
      <c r="AS120" s="134" t="n">
        <f t="shared" si="147"/>
        <v>0</v>
      </c>
      <c r="AT120" s="134" t="n">
        <f t="shared" si="147"/>
        <v>0</v>
      </c>
      <c r="AU120" s="134" t="n">
        <f t="shared" si="147"/>
        <v>0</v>
      </c>
      <c r="AV120" s="134" t="n">
        <f t="shared" si="147"/>
        <v>0</v>
      </c>
      <c r="AW120" s="134" t="n">
        <f t="shared" si="147"/>
        <v>0</v>
      </c>
      <c r="AX120" s="134" t="n">
        <f t="shared" si="147"/>
        <v>0</v>
      </c>
      <c r="AY120" s="134" t="n">
        <f t="shared" si="147"/>
        <v>0</v>
      </c>
      <c r="AZ120" s="134" t="n">
        <f t="shared" si="147"/>
        <v>0</v>
      </c>
    </row>
    <row r="121" ht="15.75" customHeight="1">
      <c r="A121" s="100" t="n">
        <f t="shared" si="58"/>
        <v>0</v>
      </c>
      <c r="B121" s="101" t="str">
        <f t="shared" si="59"/>
        <v>Services &amp; R&amp;D</v>
      </c>
      <c r="C121" s="100" t="str">
        <f t="shared" si="60"/>
        <v>UCA</v>
      </c>
      <c r="D121" s="101" t="str">
        <f t="shared" si="61"/>
        <v>UCA</v>
      </c>
      <c r="E121" s="98" t="n">
        <f t="shared" si="9"/>
        <v>0</v>
      </c>
      <c r="F121" s="98" t="n">
        <f t="shared" si="10"/>
        <v>0</v>
      </c>
      <c r="G121" s="98" t="n">
        <f t="shared" si="11"/>
        <v>0</v>
      </c>
      <c r="H121" s="98" t="n">
        <f t="shared" si="12"/>
        <v>0</v>
      </c>
      <c r="I121" s="84" t="e">
        <f t="shared" si="18"/>
        <v>#DIV/0!</v>
      </c>
      <c r="J121" s="74" t="e">
        <f t="shared" si="19"/>
        <v>#DIV/0!</v>
      </c>
      <c r="K121" s="74" t="e">
        <f t="shared" si="20"/>
        <v>#DIV/0!</v>
      </c>
      <c r="L121" s="134"/>
      <c r="M121" s="134"/>
      <c r="O121" s="135" t="n">
        <f t="shared" ref="O121:R121" si="148">O55</f>
        <v>0</v>
      </c>
      <c r="P121" s="136" t="str">
        <f t="shared" si="148"/>
        <v>Services &amp; R&amp;D</v>
      </c>
      <c r="Q121" s="136" t="str">
        <f t="shared" si="148"/>
        <v>UCA</v>
      </c>
      <c r="R121" s="136" t="str">
        <f t="shared" si="148"/>
        <v>UCA</v>
      </c>
      <c r="AO121" s="134" t="n">
        <f t="shared" ref="AO121:AZ121" si="149">IFERROR(AO55/SUMIFS(AO$2:AO$64,$O$2:$O$64,$O121,$P$2:$P$64,$P121),"")</f>
        <v>0</v>
      </c>
      <c r="AP121" s="134" t="n">
        <f t="shared" si="149"/>
        <v>0</v>
      </c>
      <c r="AQ121" s="134" t="n">
        <f t="shared" si="149"/>
        <v>0</v>
      </c>
      <c r="AR121" s="134" t="n">
        <f t="shared" si="149"/>
        <v>0</v>
      </c>
      <c r="AS121" s="134" t="n">
        <f t="shared" si="149"/>
        <v>0</v>
      </c>
      <c r="AT121" s="134" t="n">
        <f t="shared" si="149"/>
        <v>0</v>
      </c>
      <c r="AU121" s="134" t="n">
        <f t="shared" si="149"/>
        <v>0</v>
      </c>
      <c r="AV121" s="134" t="n">
        <f t="shared" si="149"/>
        <v>0</v>
      </c>
      <c r="AW121" s="134" t="n">
        <f t="shared" si="149"/>
        <v>0</v>
      </c>
      <c r="AX121" s="134" t="n">
        <f t="shared" si="149"/>
        <v>0</v>
      </c>
      <c r="AY121" s="134" t="n">
        <f t="shared" si="149"/>
        <v>0</v>
      </c>
      <c r="AZ121" s="134" t="n">
        <f t="shared" si="149"/>
        <v>0</v>
      </c>
    </row>
    <row r="122" ht="15.75" customHeight="1">
      <c r="A122" s="100" t="n">
        <f t="shared" si="58"/>
        <v>0</v>
      </c>
      <c r="B122" s="101" t="str">
        <f t="shared" si="59"/>
        <v>Services &amp; R&amp;D</v>
      </c>
      <c r="C122" s="100" t="str">
        <f t="shared" si="60"/>
        <v>Unclear</v>
      </c>
      <c r="D122" s="101" t="str">
        <f t="shared" si="61"/>
        <v>Combination/Other</v>
      </c>
      <c r="E122" s="98" t="n">
        <f t="shared" si="9"/>
        <v>1.0682379656525988E-6</v>
      </c>
      <c r="F122" s="98" t="n">
        <f t="shared" si="10"/>
        <v>0</v>
      </c>
      <c r="G122" s="98" t="n">
        <f t="shared" si="11"/>
        <v>0</v>
      </c>
      <c r="H122" s="98" t="n">
        <f t="shared" si="12"/>
        <v>0</v>
      </c>
      <c r="I122" s="84" t="e">
        <f t="shared" si="18"/>
        <v>#DIV/0!</v>
      </c>
      <c r="J122" s="74" t="n">
        <f t="shared" si="19"/>
        <v>-1</v>
      </c>
      <c r="K122" s="74" t="e">
        <f t="shared" si="20"/>
        <v>#DIV/0!</v>
      </c>
      <c r="L122" s="134"/>
      <c r="M122" s="134"/>
      <c r="O122" s="135" t="n">
        <f t="shared" ref="O122:R122" si="150">O56</f>
        <v>0</v>
      </c>
      <c r="P122" s="136" t="str">
        <f t="shared" si="150"/>
        <v>Services &amp; R&amp;D</v>
      </c>
      <c r="Q122" s="136" t="str">
        <f t="shared" si="150"/>
        <v>Unclear</v>
      </c>
      <c r="R122" s="136" t="str">
        <f t="shared" si="150"/>
        <v>Combination/Other</v>
      </c>
      <c r="AO122" s="134" t="n">
        <f t="shared" ref="AO122:AZ122" si="151">IFERROR(AO56/SUMIFS(AO$2:AO$64,$O$2:$O$64,$O122,$P$2:$P$64,$P122),"")</f>
        <v>0</v>
      </c>
      <c r="AP122" s="134" t="n">
        <f t="shared" si="151"/>
        <v>0</v>
      </c>
      <c r="AQ122" s="134" t="n">
        <f t="shared" si="151"/>
        <v>0</v>
      </c>
      <c r="AR122" s="134" t="n">
        <f t="shared" si="151"/>
        <v>1.0682379656525988E-6</v>
      </c>
      <c r="AS122" s="134" t="n">
        <f t="shared" si="151"/>
        <v>0</v>
      </c>
      <c r="AT122" s="134" t="n">
        <f t="shared" si="151"/>
        <v>0</v>
      </c>
      <c r="AU122" s="134" t="n">
        <f t="shared" si="151"/>
        <v>0</v>
      </c>
      <c r="AV122" s="134" t="n">
        <f t="shared" si="151"/>
        <v>0</v>
      </c>
      <c r="AW122" s="134" t="n">
        <f t="shared" si="151"/>
        <v>0</v>
      </c>
      <c r="AX122" s="134" t="n">
        <f t="shared" si="151"/>
        <v>0</v>
      </c>
      <c r="AY122" s="134" t="n">
        <f t="shared" si="151"/>
        <v>0</v>
      </c>
      <c r="AZ122" s="134" t="n">
        <f t="shared" si="151"/>
        <v>0</v>
      </c>
    </row>
    <row r="123" ht="15.75" customHeight="1">
      <c r="A123" s="100" t="n">
        <f t="shared" si="58"/>
        <v>0</v>
      </c>
      <c r="B123" s="101" t="str">
        <f t="shared" si="59"/>
        <v>Services &amp; R&amp;D</v>
      </c>
      <c r="C123" s="100" t="str">
        <f t="shared" si="60"/>
        <v>Unclear</v>
      </c>
      <c r="D123" s="101" t="n">
        <f t="shared" si="61"/>
        <v>0</v>
      </c>
      <c r="E123" s="98" t="n">
        <f t="shared" si="9"/>
        <v>0</v>
      </c>
      <c r="F123" s="98" t="n">
        <f t="shared" si="10"/>
        <v>0</v>
      </c>
      <c r="G123" s="98" t="n">
        <f t="shared" si="11"/>
        <v>0</v>
      </c>
      <c r="H123" s="98" t="n">
        <f t="shared" si="12"/>
        <v>0</v>
      </c>
      <c r="I123" s="84" t="e">
        <f t="shared" si="18"/>
        <v>#DIV/0!</v>
      </c>
      <c r="J123" s="74" t="e">
        <f t="shared" si="19"/>
        <v>#DIV/0!</v>
      </c>
      <c r="K123" s="74" t="e">
        <f t="shared" si="20"/>
        <v>#DIV/0!</v>
      </c>
      <c r="L123" s="134"/>
      <c r="M123" s="134"/>
      <c r="O123" s="135" t="n">
        <f t="shared" ref="O123:R123" si="152">O57</f>
        <v>0</v>
      </c>
      <c r="P123" s="136" t="str">
        <f t="shared" si="152"/>
        <v>Services &amp; R&amp;D</v>
      </c>
      <c r="Q123" s="136" t="str">
        <f t="shared" si="152"/>
        <v>Unclear</v>
      </c>
      <c r="R123" s="136" t="n">
        <f t="shared" si="152"/>
        <v>0</v>
      </c>
      <c r="AO123" s="134" t="n">
        <f t="shared" ref="AO123:AZ123" si="153">IFERROR(AO57/SUMIFS(AO$2:AO$64,$O$2:$O$64,$O123,$P$2:$P$64,$P123),"")</f>
        <v>0</v>
      </c>
      <c r="AP123" s="134" t="n">
        <f t="shared" si="153"/>
        <v>0</v>
      </c>
      <c r="AQ123" s="134" t="n">
        <f t="shared" si="153"/>
        <v>0</v>
      </c>
      <c r="AR123" s="134" t="n">
        <f t="shared" si="153"/>
        <v>0</v>
      </c>
      <c r="AS123" s="134" t="n">
        <f t="shared" si="153"/>
        <v>0</v>
      </c>
      <c r="AT123" s="134" t="n">
        <f t="shared" si="153"/>
        <v>0</v>
      </c>
      <c r="AU123" s="134" t="n">
        <f t="shared" si="153"/>
        <v>0</v>
      </c>
      <c r="AV123" s="134" t="n">
        <f t="shared" si="153"/>
        <v>0</v>
      </c>
      <c r="AW123" s="134" t="n">
        <f t="shared" si="153"/>
        <v>0</v>
      </c>
      <c r="AX123" s="134" t="n">
        <f t="shared" si="153"/>
        <v>0</v>
      </c>
      <c r="AY123" s="134" t="n">
        <f t="shared" si="153"/>
        <v>0</v>
      </c>
      <c r="AZ123" s="134" t="n">
        <f t="shared" si="153"/>
        <v>0</v>
      </c>
    </row>
    <row r="124" ht="15.75" customHeight="1">
      <c r="A124" s="100" t="n">
        <f t="shared" si="58"/>
        <v>0</v>
      </c>
      <c r="B124" s="101" t="str">
        <f t="shared" si="59"/>
        <v>Unlabeled</v>
      </c>
      <c r="C124" s="100" t="str">
        <f t="shared" si="60"/>
        <v>FFP</v>
      </c>
      <c r="D124" s="101" t="str">
        <f t="shared" si="61"/>
        <v>FFP</v>
      </c>
      <c r="E124" s="98" t="n">
        <f t="shared" si="9"/>
        <v>0</v>
      </c>
      <c r="F124" s="98" t="n">
        <f t="shared" si="10"/>
        <v>0</v>
      </c>
      <c r="G124" s="98" t="str">
        <f t="shared" si="11"/>
      </c>
      <c r="H124" s="98" t="n">
        <f t="shared" si="12"/>
        <v>0</v>
      </c>
      <c r="I124" s="84" t="e">
        <f t="shared" si="18"/>
        <v>#VALUE!</v>
      </c>
      <c r="J124" s="74" t="e">
        <f t="shared" si="19"/>
        <v>#VALUE!</v>
      </c>
      <c r="K124" s="74" t="e">
        <f t="shared" si="20"/>
        <v>#VALUE!</v>
      </c>
      <c r="L124" s="134"/>
      <c r="M124" s="134"/>
      <c r="O124" s="135" t="n">
        <f t="shared" ref="O124:R124" si="154">O58</f>
        <v>0</v>
      </c>
      <c r="P124" s="136" t="str">
        <f t="shared" si="154"/>
        <v>Unlabeled</v>
      </c>
      <c r="Q124" s="136" t="str">
        <f t="shared" si="154"/>
        <v>FFP</v>
      </c>
      <c r="R124" s="136" t="str">
        <f t="shared" si="154"/>
        <v>FFP</v>
      </c>
      <c r="AO124" s="134" t="n">
        <f t="shared" ref="AO124:AZ124" si="155">IFERROR(AO58/SUMIFS(AO$2:AO$64,$O$2:$O$64,$O124,$P$2:$P$64,$P124),"")</f>
        <v>0</v>
      </c>
      <c r="AP124" s="134" t="n">
        <f t="shared" si="155"/>
        <v>0</v>
      </c>
      <c r="AQ124" s="134" t="str">
        <f t="shared" si="155"/>
      </c>
      <c r="AR124" s="134" t="n">
        <f t="shared" si="155"/>
        <v>0</v>
      </c>
      <c r="AS124" s="134" t="n">
        <f t="shared" si="155"/>
        <v>0</v>
      </c>
      <c r="AT124" s="134" t="n">
        <f t="shared" si="155"/>
        <v>0</v>
      </c>
      <c r="AU124" s="134" t="n">
        <f t="shared" si="155"/>
        <v>0</v>
      </c>
      <c r="AV124" s="134" t="n">
        <f t="shared" si="155"/>
        <v>0</v>
      </c>
      <c r="AW124" s="134" t="n">
        <f t="shared" si="155"/>
        <v>0</v>
      </c>
      <c r="AX124" s="134" t="n">
        <f t="shared" si="155"/>
        <v>0</v>
      </c>
      <c r="AY124" s="134" t="str">
        <f t="shared" si="155"/>
      </c>
      <c r="AZ124" s="134" t="n">
        <f t="shared" si="155"/>
        <v>0</v>
      </c>
    </row>
    <row r="125" ht="15.75" customHeight="1">
      <c r="A125" s="100" t="n">
        <f t="shared" ref="A125:A130" si="156">O125</f>
        <v>0</v>
      </c>
      <c r="B125" s="101" t="str">
        <f t="shared" ref="B125:B130" si="157">P125</f>
        <v>Unlabeled</v>
      </c>
      <c r="C125" s="100" t="str">
        <f t="shared" ref="C125:C130" si="158">Q125</f>
        <v>Less Common</v>
      </c>
      <c r="D125" s="101" t="str">
        <f t="shared" ref="D125:D130" si="159">R125</f>
        <v>T&amp;M/LH/FPLOE</v>
      </c>
      <c r="L125" s="134"/>
      <c r="M125" s="134"/>
      <c r="O125" s="135" t="n">
        <f t="shared" ref="O125:R125" si="160">O59</f>
        <v>0</v>
      </c>
      <c r="P125" s="136" t="str">
        <f t="shared" si="160"/>
        <v>Unlabeled</v>
      </c>
      <c r="Q125" s="136" t="str">
        <f t="shared" si="160"/>
        <v>Less Common</v>
      </c>
      <c r="R125" s="136" t="str">
        <f t="shared" si="160"/>
        <v>T&amp;M/LH/FPLOE</v>
      </c>
      <c r="AO125" s="134" t="n">
        <f t="shared" ref="AO125:AZ125" si="161">IFERROR(AO59/SUMIFS(AO$2:AO$64,$O$2:$O$64,$O125,$P$2:$P$64,$P125),"")</f>
        <v>0</v>
      </c>
      <c r="AP125" s="134" t="n">
        <f t="shared" si="161"/>
        <v>0</v>
      </c>
      <c r="AQ125" s="134" t="str">
        <f t="shared" si="161"/>
      </c>
      <c r="AR125" s="134" t="n">
        <f t="shared" si="161"/>
        <v>0</v>
      </c>
      <c r="AS125" s="134" t="n">
        <f t="shared" si="161"/>
        <v>0</v>
      </c>
      <c r="AT125" s="134" t="n">
        <f t="shared" si="161"/>
        <v>0</v>
      </c>
      <c r="AU125" s="134" t="n">
        <f t="shared" si="161"/>
        <v>0</v>
      </c>
      <c r="AV125" s="134" t="n">
        <f t="shared" si="161"/>
        <v>0</v>
      </c>
      <c r="AW125" s="134" t="n">
        <f t="shared" si="161"/>
        <v>0</v>
      </c>
      <c r="AX125" s="134" t="n">
        <f t="shared" si="161"/>
        <v>0</v>
      </c>
      <c r="AY125" s="134" t="str">
        <f t="shared" si="161"/>
      </c>
      <c r="AZ125" s="134" t="n">
        <f t="shared" si="161"/>
        <v>0</v>
      </c>
    </row>
    <row r="126" ht="15.75" customHeight="1">
      <c r="A126" s="100" t="n">
        <f t="shared" si="156"/>
        <v>0</v>
      </c>
      <c r="B126" s="101" t="str">
        <f t="shared" si="157"/>
        <v>Unlabeled</v>
      </c>
      <c r="C126" s="100" t="str">
        <f t="shared" si="158"/>
        <v>Incentive</v>
      </c>
      <c r="D126" s="101" t="str">
        <f t="shared" si="159"/>
        <v>Incentive</v>
      </c>
      <c r="L126" s="134"/>
      <c r="M126" s="134"/>
      <c r="O126" s="135" t="n">
        <f t="shared" ref="O126:R126" si="162">O60</f>
        <v>0</v>
      </c>
      <c r="P126" s="136" t="str">
        <f t="shared" si="162"/>
        <v>Unlabeled</v>
      </c>
      <c r="Q126" s="136" t="str">
        <f t="shared" si="162"/>
        <v>Incentive</v>
      </c>
      <c r="R126" s="136" t="str">
        <f t="shared" si="162"/>
        <v>Incentive</v>
      </c>
      <c r="AO126" s="134" t="n">
        <f t="shared" ref="AO126:AZ126" si="163">IFERROR(AO60/SUMIFS(AO$2:AO$64,$O$2:$O$64,$O126,$P$2:$P$64,$P126),"")</f>
        <v>0</v>
      </c>
      <c r="AP126" s="134" t="n">
        <f t="shared" si="163"/>
        <v>0</v>
      </c>
      <c r="AQ126" s="134" t="str">
        <f t="shared" si="163"/>
      </c>
      <c r="AR126" s="134" t="n">
        <f t="shared" si="163"/>
        <v>0</v>
      </c>
      <c r="AS126" s="134" t="n">
        <f t="shared" si="163"/>
        <v>0</v>
      </c>
      <c r="AT126" s="134" t="n">
        <f t="shared" si="163"/>
        <v>0</v>
      </c>
      <c r="AU126" s="134" t="n">
        <f t="shared" si="163"/>
        <v>0</v>
      </c>
      <c r="AV126" s="134" t="n">
        <f t="shared" si="163"/>
        <v>0</v>
      </c>
      <c r="AW126" s="134" t="n">
        <f t="shared" si="163"/>
        <v>0</v>
      </c>
      <c r="AX126" s="134" t="n">
        <f t="shared" si="163"/>
        <v>0</v>
      </c>
      <c r="AY126" s="134" t="str">
        <f t="shared" si="163"/>
      </c>
      <c r="AZ126" s="134" t="n">
        <f t="shared" si="163"/>
        <v>0</v>
      </c>
    </row>
    <row r="127" ht="15.75" customHeight="1">
      <c r="A127" s="100" t="n">
        <f t="shared" si="156"/>
        <v>0</v>
      </c>
      <c r="B127" s="101" t="str">
        <f t="shared" si="157"/>
        <v>Unlabeled</v>
      </c>
      <c r="C127" s="100" t="str">
        <f t="shared" si="158"/>
        <v>Other CB</v>
      </c>
      <c r="D127" s="101" t="str">
        <f t="shared" si="159"/>
        <v>Other CB</v>
      </c>
      <c r="L127" s="134"/>
      <c r="M127" s="134"/>
      <c r="O127" s="135" t="n">
        <f t="shared" ref="O127:R127" si="164">O61</f>
        <v>0</v>
      </c>
      <c r="P127" s="136" t="str">
        <f t="shared" si="164"/>
        <v>Unlabeled</v>
      </c>
      <c r="Q127" s="136" t="str">
        <f t="shared" si="164"/>
        <v>Other CB</v>
      </c>
      <c r="R127" s="136" t="str">
        <f t="shared" si="164"/>
        <v>Other CB</v>
      </c>
      <c r="AO127" s="134" t="n">
        <f t="shared" ref="AO127:AZ127" si="165">IFERROR(AO61/SUMIFS(AO$2:AO$64,$O$2:$O$64,$O127,$P$2:$P$64,$P127),"")</f>
        <v>0</v>
      </c>
      <c r="AP127" s="134" t="n">
        <f t="shared" si="165"/>
        <v>0</v>
      </c>
      <c r="AQ127" s="134" t="str">
        <f t="shared" si="165"/>
      </c>
      <c r="AR127" s="134" t="n">
        <f t="shared" si="165"/>
        <v>0</v>
      </c>
      <c r="AS127" s="134" t="n">
        <f t="shared" si="165"/>
        <v>0</v>
      </c>
      <c r="AT127" s="134" t="n">
        <f t="shared" si="165"/>
        <v>0</v>
      </c>
      <c r="AU127" s="134" t="n">
        <f t="shared" si="165"/>
        <v>0</v>
      </c>
      <c r="AV127" s="134" t="n">
        <f t="shared" si="165"/>
        <v>0</v>
      </c>
      <c r="AW127" s="134" t="n">
        <f t="shared" si="165"/>
        <v>0</v>
      </c>
      <c r="AX127" s="134" t="n">
        <f t="shared" si="165"/>
        <v>0</v>
      </c>
      <c r="AY127" s="134" t="str">
        <f t="shared" si="165"/>
      </c>
      <c r="AZ127" s="134" t="n">
        <f t="shared" si="165"/>
        <v>0</v>
      </c>
    </row>
    <row r="128" ht="15.75" customHeight="1">
      <c r="A128" s="100" t="n">
        <f t="shared" si="156"/>
        <v>0</v>
      </c>
      <c r="B128" s="101" t="str">
        <f t="shared" si="157"/>
        <v>Unlabeled</v>
      </c>
      <c r="C128" s="100" t="str">
        <f t="shared" si="158"/>
        <v>UCA</v>
      </c>
      <c r="D128" s="101" t="str">
        <f t="shared" si="159"/>
        <v>UCA</v>
      </c>
      <c r="L128" s="134"/>
      <c r="M128" s="134"/>
      <c r="O128" s="135" t="n">
        <f t="shared" ref="O128:R128" si="166">O62</f>
        <v>0</v>
      </c>
      <c r="P128" s="136" t="str">
        <f t="shared" si="166"/>
        <v>Unlabeled</v>
      </c>
      <c r="Q128" s="136" t="str">
        <f t="shared" si="166"/>
        <v>UCA</v>
      </c>
      <c r="R128" s="136" t="str">
        <f t="shared" si="166"/>
        <v>UCA</v>
      </c>
      <c r="AO128" s="134" t="n">
        <f t="shared" ref="AO128:AZ128" si="167">IFERROR(AO62/SUMIFS(AO$2:AO$64,$O$2:$O$64,$O128,$P$2:$P$64,$P128),"")</f>
        <v>0</v>
      </c>
      <c r="AP128" s="134" t="n">
        <f t="shared" si="167"/>
        <v>0</v>
      </c>
      <c r="AQ128" s="134" t="str">
        <f t="shared" si="167"/>
      </c>
      <c r="AR128" s="134" t="n">
        <f t="shared" si="167"/>
        <v>0</v>
      </c>
      <c r="AS128" s="134" t="n">
        <f t="shared" si="167"/>
        <v>0</v>
      </c>
      <c r="AT128" s="134" t="n">
        <f t="shared" si="167"/>
        <v>0</v>
      </c>
      <c r="AU128" s="134" t="n">
        <f t="shared" si="167"/>
        <v>0</v>
      </c>
      <c r="AV128" s="134" t="n">
        <f t="shared" si="167"/>
        <v>0</v>
      </c>
      <c r="AW128" s="134" t="n">
        <f t="shared" si="167"/>
        <v>0</v>
      </c>
      <c r="AX128" s="134" t="n">
        <f t="shared" si="167"/>
        <v>0</v>
      </c>
      <c r="AY128" s="134" t="str">
        <f t="shared" si="167"/>
      </c>
      <c r="AZ128" s="134" t="n">
        <f t="shared" si="167"/>
        <v>0</v>
      </c>
    </row>
    <row r="129" ht="15.75" customHeight="1">
      <c r="A129" s="100" t="n">
        <f t="shared" si="156"/>
        <v>0</v>
      </c>
      <c r="B129" s="101" t="str">
        <f t="shared" si="157"/>
        <v>Unlabeled</v>
      </c>
      <c r="C129" s="100" t="str">
        <f t="shared" si="158"/>
        <v>Unclear</v>
      </c>
      <c r="D129" s="101" t="str">
        <f t="shared" si="159"/>
        <v>Combination/Other</v>
      </c>
      <c r="L129" s="134"/>
      <c r="M129" s="134"/>
      <c r="O129" s="135" t="n">
        <f t="shared" ref="O129:R129" si="168">O63</f>
        <v>0</v>
      </c>
      <c r="P129" s="136" t="str">
        <f t="shared" si="168"/>
        <v>Unlabeled</v>
      </c>
      <c r="Q129" s="136" t="str">
        <f t="shared" si="168"/>
        <v>Unclear</v>
      </c>
      <c r="R129" s="136" t="str">
        <f t="shared" si="168"/>
        <v>Combination/Other</v>
      </c>
      <c r="AO129" s="134" t="n">
        <f t="shared" ref="AO129:AZ129" si="169">IFERROR(AO63/SUMIFS(AO$2:AO$64,$O$2:$O$64,$O129,$P$2:$P$64,$P129),"")</f>
        <v>0</v>
      </c>
      <c r="AP129" s="134" t="n">
        <f t="shared" si="169"/>
        <v>0</v>
      </c>
      <c r="AQ129" s="134" t="str">
        <f t="shared" si="169"/>
      </c>
      <c r="AR129" s="134" t="n">
        <f t="shared" si="169"/>
        <v>0</v>
      </c>
      <c r="AS129" s="134" t="n">
        <f t="shared" si="169"/>
        <v>0</v>
      </c>
      <c r="AT129" s="134" t="n">
        <f t="shared" si="169"/>
        <v>0</v>
      </c>
      <c r="AU129" s="134" t="n">
        <f t="shared" si="169"/>
        <v>0</v>
      </c>
      <c r="AV129" s="134" t="n">
        <f t="shared" si="169"/>
        <v>0</v>
      </c>
      <c r="AW129" s="134" t="n">
        <f t="shared" si="169"/>
        <v>0</v>
      </c>
      <c r="AX129" s="134" t="n">
        <f t="shared" si="169"/>
        <v>0</v>
      </c>
      <c r="AY129" s="134" t="str">
        <f t="shared" si="169"/>
      </c>
      <c r="AZ129" s="134" t="n">
        <f t="shared" si="169"/>
        <v>0</v>
      </c>
    </row>
    <row r="130" ht="15.75" customHeight="1">
      <c r="A130" s="100" t="n">
        <f t="shared" si="156"/>
        <v>0</v>
      </c>
      <c r="B130" s="101" t="str">
        <f t="shared" si="157"/>
        <v>Unlabeled</v>
      </c>
      <c r="C130" s="100" t="str">
        <f t="shared" si="158"/>
        <v>Unclear</v>
      </c>
      <c r="D130" s="101" t="n">
        <f t="shared" si="159"/>
        <v>0</v>
      </c>
      <c r="L130" s="134"/>
      <c r="M130" s="134"/>
      <c r="O130" s="135" t="n">
        <f t="shared" ref="O130:R130" si="170">O64</f>
        <v>0</v>
      </c>
      <c r="P130" s="136" t="str">
        <f t="shared" si="170"/>
        <v>Unlabeled</v>
      </c>
      <c r="Q130" s="136" t="str">
        <f t="shared" si="170"/>
        <v>Unclear</v>
      </c>
      <c r="R130" s="136" t="n">
        <f t="shared" si="170"/>
        <v>0</v>
      </c>
      <c r="AO130" s="134" t="n">
        <f t="shared" ref="AO130:AZ130" si="171">IFERROR(AO64/SUMIFS(AO$2:AO$64,$O$2:$O$64,$O130,$P$2:$P$64,$P130),"")</f>
        <v>0</v>
      </c>
      <c r="AP130" s="134" t="n">
        <f t="shared" si="171"/>
        <v>0</v>
      </c>
      <c r="AQ130" s="134" t="str">
        <f t="shared" si="171"/>
      </c>
      <c r="AR130" s="134" t="n">
        <f t="shared" si="171"/>
        <v>0</v>
      </c>
      <c r="AS130" s="134" t="n">
        <f t="shared" si="171"/>
        <v>0</v>
      </c>
      <c r="AT130" s="134" t="n">
        <f t="shared" si="171"/>
        <v>0</v>
      </c>
      <c r="AU130" s="134" t="n">
        <f t="shared" si="171"/>
        <v>0</v>
      </c>
      <c r="AV130" s="134" t="n">
        <f t="shared" si="171"/>
        <v>0</v>
      </c>
      <c r="AW130" s="134" t="n">
        <f t="shared" si="171"/>
        <v>0</v>
      </c>
      <c r="AX130" s="134" t="n">
        <f t="shared" si="171"/>
        <v>0</v>
      </c>
      <c r="AY130" s="134" t="str">
        <f t="shared" si="171"/>
      </c>
      <c r="AZ130" s="134" t="n">
        <f t="shared" si="171"/>
        <v>0</v>
      </c>
    </row>
    <row r="131">
      <c r="L131" s="134"/>
      <c r="M131" s="134"/>
      <c r="O131" s="1"/>
      <c r="P131" s="1"/>
      <c r="Q131" s="1"/>
      <c r="R131" s="1"/>
    </row>
    <row r="132">
      <c r="O132" s="1"/>
      <c r="P132" s="1"/>
      <c r="Q132" s="1"/>
      <c r="R132" s="1"/>
    </row>
    <row r="133" ht="15.75" customHeight="1">
      <c r="A133" t="str">
        <f>O133</f>
        <v>IsFMS</v>
      </c>
      <c r="B133" t="str">
        <f t="shared" ref="B133:B196" si="172">P133</f>
        <v>ProductOrService</v>
      </c>
      <c r="C133" t="str">
        <f t="shared" ref="C133:C196" si="173">Q133</f>
        <v>PricingUCA.sum</v>
      </c>
      <c r="D133" t="str">
        <f t="shared" ref="D133:D196" si="174">R133</f>
        <v>PricingUCA</v>
      </c>
      <c r="O133" s="1" t="str">
        <f t="shared" ref="O133:O189" si="175">IF(O67="","",O67)</f>
        <v>IsFMS</v>
      </c>
      <c r="P133" s="1" t="str">
        <f t="shared" ref="P133:R134" si="176">P67</f>
        <v>ProductOrService</v>
      </c>
      <c r="Q133" s="1" t="str">
        <f t="shared" si="176"/>
        <v>PricingUCA.sum</v>
      </c>
      <c r="R133" s="1" t="str">
        <f t="shared" si="176"/>
        <v>PricingUCA</v>
      </c>
      <c r="S133" s="1" t="n">
        <f t="shared" ref="S133:AN133" si="177">S112</f>
        <v>0</v>
      </c>
      <c r="T133" s="1" t="n">
        <f t="shared" si="177"/>
        <v>0</v>
      </c>
      <c r="U133" s="1" t="n">
        <f t="shared" si="177"/>
        <v>0</v>
      </c>
      <c r="V133" s="1" t="n">
        <f t="shared" si="177"/>
        <v>0</v>
      </c>
      <c r="W133" s="1" t="n">
        <f t="shared" si="177"/>
        <v>0</v>
      </c>
      <c r="X133" s="1" t="n">
        <f t="shared" si="177"/>
        <v>0</v>
      </c>
      <c r="Y133" s="1" t="n">
        <f t="shared" si="177"/>
        <v>0</v>
      </c>
      <c r="Z133" s="1" t="n">
        <f t="shared" si="177"/>
        <v>0</v>
      </c>
      <c r="AA133" s="1" t="n">
        <f t="shared" si="177"/>
        <v>0</v>
      </c>
      <c r="AB133" s="1" t="n">
        <f t="shared" si="177"/>
        <v>0</v>
      </c>
      <c r="AC133" s="1" t="n">
        <f t="shared" si="177"/>
        <v>0</v>
      </c>
      <c r="AD133" s="1" t="n">
        <f t="shared" si="177"/>
        <v>0</v>
      </c>
      <c r="AE133" s="1" t="n">
        <f t="shared" si="177"/>
        <v>0</v>
      </c>
      <c r="AF133" s="1" t="n">
        <f t="shared" si="177"/>
        <v>0</v>
      </c>
      <c r="AG133" s="1" t="n">
        <f t="shared" si="177"/>
        <v>0</v>
      </c>
      <c r="AH133" s="1" t="n">
        <f t="shared" si="177"/>
        <v>0</v>
      </c>
      <c r="AI133" s="1" t="n">
        <f t="shared" si="177"/>
        <v>0</v>
      </c>
      <c r="AJ133" s="1" t="n">
        <f t="shared" si="177"/>
        <v>0</v>
      </c>
      <c r="AK133" s="1" t="n">
        <f t="shared" si="177"/>
        <v>0</v>
      </c>
      <c r="AL133" s="1" t="n">
        <f t="shared" si="177"/>
        <v>0</v>
      </c>
      <c r="AM133" s="1" t="n">
        <f t="shared" si="177"/>
        <v>0</v>
      </c>
      <c r="AN133" s="1" t="n">
        <f t="shared" si="177"/>
        <v>0</v>
      </c>
      <c r="AO133" s="1" t="n">
        <f t="shared" ref="AO133:AV133" si="178">AO67+0</f>
        <v>2012</v>
      </c>
      <c r="AP133" s="1" t="n">
        <f t="shared" si="178"/>
        <v>2013</v>
      </c>
      <c r="AQ133" s="1" t="n">
        <f t="shared" si="178"/>
        <v>2014</v>
      </c>
      <c r="AR133" s="1" t="n">
        <f t="shared" si="178"/>
        <v>2015</v>
      </c>
      <c r="AS133" s="1" t="n">
        <f t="shared" si="178"/>
        <v>2016</v>
      </c>
      <c r="AT133" s="1" t="n">
        <f t="shared" si="178"/>
        <v>2017</v>
      </c>
      <c r="AU133" s="1" t="n">
        <f t="shared" si="178"/>
        <v>2018</v>
      </c>
      <c r="AV133" s="1" t="n">
        <f t="shared" si="178"/>
        <v>2019</v>
      </c>
      <c r="AW133" s="1" t="n">
        <f t="shared" ref="AW133:AZ133" si="179">AW67+0</f>
        <v>2020</v>
      </c>
      <c r="AX133" s="1" t="n">
        <f t="shared" si="179"/>
        <v>2021</v>
      </c>
      <c r="AY133" s="1" t="n">
        <f t="shared" si="179"/>
        <v>2022</v>
      </c>
      <c r="AZ133" s="1" t="n">
        <f t="shared" si="179"/>
        <v>2023</v>
      </c>
    </row>
    <row r="134">
      <c r="A134" s="140" t="str">
        <f t="shared" ref="A134:A196" si="180">O134</f>
        <v>0</v>
      </c>
      <c r="B134" s="141" t="str">
        <f t="shared" si="172"/>
        <v>Products</v>
      </c>
      <c r="C134" s="141" t="str">
        <f t="shared" si="173"/>
        <v>FFP</v>
      </c>
      <c r="D134" s="141" t="str">
        <f t="shared" si="174"/>
        <v>FFP</v>
      </c>
      <c r="E134" s="141"/>
      <c r="F134" s="141"/>
      <c r="G134" s="141"/>
      <c r="H134" s="141"/>
      <c r="I134" s="141"/>
      <c r="J134" s="141"/>
      <c r="K134" s="141"/>
      <c r="O134" s="135" t="str">
        <f t="shared" si="175"/>
        <v>0</v>
      </c>
      <c r="P134" s="135" t="str">
        <f t="shared" si="176"/>
        <v>Products</v>
      </c>
      <c r="Q134" s="135" t="str">
        <f t="shared" si="176"/>
        <v>FFP</v>
      </c>
      <c r="R134" s="135" t="str">
        <f t="shared" si="176"/>
        <v>FFP</v>
      </c>
      <c r="S134" s="134" t="str">
        <f t="shared" ref="S134:AN134" si="181">IFERROR(S113/SUMIFS(S$21:S$36,$O$21:$O$36,$O134),"")</f>
      </c>
      <c r="T134" s="134" t="str">
        <f t="shared" si="181"/>
      </c>
      <c r="U134" s="134" t="str">
        <f t="shared" si="181"/>
      </c>
      <c r="V134" s="134" t="str">
        <f t="shared" si="181"/>
      </c>
      <c r="W134" s="134" t="str">
        <f t="shared" si="181"/>
      </c>
      <c r="X134" s="134" t="str">
        <f t="shared" si="181"/>
      </c>
      <c r="Y134" s="134" t="str">
        <f t="shared" si="181"/>
      </c>
      <c r="Z134" s="134" t="str">
        <f t="shared" si="181"/>
      </c>
      <c r="AA134" s="134" t="str">
        <f t="shared" si="181"/>
      </c>
      <c r="AB134" s="134" t="str">
        <f t="shared" si="181"/>
      </c>
      <c r="AC134" s="134" t="n">
        <f t="shared" si="181"/>
        <v>0</v>
      </c>
      <c r="AD134" s="134" t="n">
        <f t="shared" si="181"/>
        <v>0</v>
      </c>
      <c r="AE134" s="134" t="n">
        <f t="shared" si="181"/>
        <v>0</v>
      </c>
      <c r="AF134" s="134" t="n">
        <f t="shared" si="181"/>
        <v>0</v>
      </c>
      <c r="AG134" s="134" t="n">
        <f t="shared" si="181"/>
        <v>0</v>
      </c>
      <c r="AH134" s="134" t="n">
        <f t="shared" si="181"/>
        <v>0</v>
      </c>
      <c r="AI134" s="134" t="n">
        <f t="shared" si="181"/>
        <v>0</v>
      </c>
      <c r="AJ134" s="134" t="n">
        <f t="shared" si="181"/>
        <v>0</v>
      </c>
      <c r="AK134" s="134" t="n">
        <f t="shared" si="181"/>
        <v>0</v>
      </c>
      <c r="AL134" s="134" t="n">
        <f t="shared" si="181"/>
        <v>0</v>
      </c>
      <c r="AM134" s="134" t="n">
        <f t="shared" si="181"/>
        <v>0</v>
      </c>
      <c r="AN134" s="134" t="n">
        <f t="shared" si="181"/>
        <v>0</v>
      </c>
      <c r="AO134" s="134" t="n">
        <f>IFERROR(AO2/SUMIFS(AO$2:AO$64,$O$2:$O$64,$O134,$P$2:$P$64,$P134),"")</f>
        <v>0.47230690355105337</v>
      </c>
      <c r="AP134" s="134" t="n">
        <f t="shared" ref="AP134:AZ134" si="182">IFERROR(AP2/SUMIFS(AP$2:AP$64,$O$2:$O$64,$O134,$P$2:$P$64,$P134),"")</f>
        <v>0.45712130224531855</v>
      </c>
      <c r="AQ134" s="134" t="n">
        <f t="shared" si="182"/>
        <v>0.51427751396051036</v>
      </c>
      <c r="AR134" s="134" t="n">
        <f t="shared" si="182"/>
        <v>0.55839803213809314</v>
      </c>
      <c r="AS134" s="134" t="n">
        <f t="shared" si="182"/>
        <v>0.53319795467575815</v>
      </c>
      <c r="AT134" s="134" t="n">
        <f t="shared" si="182"/>
        <v>0.48458106051342015</v>
      </c>
      <c r="AU134" s="134" t="n">
        <f t="shared" si="182"/>
        <v>0.52027690028281171</v>
      </c>
      <c r="AV134" s="134" t="n">
        <f t="shared" si="182"/>
        <v>0.51480864156359563</v>
      </c>
      <c r="AW134" s="134" t="n">
        <f t="shared" si="182"/>
        <v>0.4612307212699906</v>
      </c>
      <c r="AX134" s="134" t="n">
        <f t="shared" si="182"/>
        <v>0.58593997251097552</v>
      </c>
      <c r="AY134" s="134" t="n">
        <f t="shared" si="182"/>
        <v>0.59637769799487172</v>
      </c>
      <c r="AZ134" s="133" t="n">
        <f t="shared" si="182"/>
        <v>0.48569300431338441</v>
      </c>
    </row>
    <row r="135">
      <c r="A135" s="142" t="str">
        <f t="shared" si="180"/>
        <v>0</v>
      </c>
      <c r="B135" t="str">
        <f t="shared" si="172"/>
        <v>Products</v>
      </c>
      <c r="C135" t="str">
        <f t="shared" si="173"/>
        <v>Less Common</v>
      </c>
      <c r="D135" t="str">
        <f t="shared" si="174"/>
        <v>Other FP</v>
      </c>
      <c r="O135" s="1" t="str">
        <f t="shared" si="175"/>
        <v>0</v>
      </c>
      <c r="P135" s="1" t="str">
        <f t="shared" ref="P135:R135" si="183">P69</f>
        <v>Products</v>
      </c>
      <c r="Q135" s="1" t="str">
        <f t="shared" si="183"/>
        <v>Less Common</v>
      </c>
      <c r="R135" s="1" t="str">
        <f t="shared" si="183"/>
        <v>Other FP</v>
      </c>
      <c r="S135" s="25" t="str">
        <f t="shared" ref="S135:AN135" si="184">IFERROR(S114/SUMIFS(S$21:S$36,$O$21:$O$36,$O135),"")</f>
      </c>
      <c r="T135" s="25" t="str">
        <f t="shared" si="184"/>
      </c>
      <c r="U135" s="25" t="str">
        <f t="shared" si="184"/>
      </c>
      <c r="V135" s="25" t="str">
        <f t="shared" si="184"/>
      </c>
      <c r="W135" s="25" t="str">
        <f t="shared" si="184"/>
      </c>
      <c r="X135" s="25" t="str">
        <f t="shared" si="184"/>
      </c>
      <c r="Y135" s="25" t="str">
        <f t="shared" si="184"/>
      </c>
      <c r="Z135" s="25" t="str">
        <f t="shared" si="184"/>
      </c>
      <c r="AA135" s="25" t="str">
        <f t="shared" si="184"/>
      </c>
      <c r="AB135" s="25" t="str">
        <f t="shared" si="184"/>
      </c>
      <c r="AC135" s="25" t="n">
        <f t="shared" si="184"/>
        <v>0</v>
      </c>
      <c r="AD135" s="25" t="n">
        <f t="shared" si="184"/>
        <v>0</v>
      </c>
      <c r="AE135" s="25" t="n">
        <f t="shared" si="184"/>
        <v>0</v>
      </c>
      <c r="AF135" s="25" t="n">
        <f t="shared" si="184"/>
        <v>0</v>
      </c>
      <c r="AG135" s="25" t="n">
        <f t="shared" si="184"/>
        <v>0</v>
      </c>
      <c r="AH135" s="25" t="n">
        <f t="shared" si="184"/>
        <v>0</v>
      </c>
      <c r="AI135" s="25" t="n">
        <f t="shared" si="184"/>
        <v>0</v>
      </c>
      <c r="AJ135" s="25" t="n">
        <f t="shared" si="184"/>
        <v>0</v>
      </c>
      <c r="AK135" s="25" t="n">
        <f t="shared" si="184"/>
        <v>0</v>
      </c>
      <c r="AL135" s="25" t="n">
        <f t="shared" si="184"/>
        <v>0</v>
      </c>
      <c r="AM135" s="25" t="n">
        <f t="shared" si="184"/>
        <v>0</v>
      </c>
      <c r="AN135" s="25" t="n">
        <f t="shared" si="184"/>
        <v>0</v>
      </c>
      <c r="AO135" s="25" t="n">
        <f t="shared" ref="AO135:AZ135" si="185">IFERROR(AO3/SUMIFS(AO$2:AO$64,$O$2:$O$64,$O135,$P$2:$P$64,$P135),"")</f>
        <v>0.15165134978304393</v>
      </c>
      <c r="AP135" s="25" t="n">
        <f t="shared" si="185"/>
        <v>0.11632504980386109</v>
      </c>
      <c r="AQ135" s="25" t="n">
        <f t="shared" si="185"/>
        <v>7.7619701675161232E-2</v>
      </c>
      <c r="AR135" s="25" t="n">
        <f t="shared" si="185"/>
        <v>6.3217512621164748E-2</v>
      </c>
      <c r="AS135" s="25" t="n">
        <f t="shared" si="185"/>
        <v>4.8131010360541238E-2</v>
      </c>
      <c r="AT135" s="25" t="n">
        <f t="shared" si="185"/>
        <v>5.2513345284281775E-2</v>
      </c>
      <c r="AU135" s="25" t="n">
        <f t="shared" si="185"/>
        <v>5.3144367005318882E-2</v>
      </c>
      <c r="AV135" s="25" t="n">
        <f t="shared" si="185"/>
        <v>4.6486160601076291E-2</v>
      </c>
      <c r="AW135" s="25" t="n">
        <f t="shared" si="185"/>
        <v>3.8663033686024847E-2</v>
      </c>
      <c r="AX135" s="25" t="n">
        <f t="shared" si="185"/>
        <v>4.3508298356215384E-2</v>
      </c>
      <c r="AY135" s="25" t="n">
        <f t="shared" si="185"/>
        <v>7.296695990782992E-2</v>
      </c>
      <c r="AZ135" s="131" t="n">
        <f t="shared" si="185"/>
        <v>7.1251157256643022E-2</v>
      </c>
    </row>
    <row r="136">
      <c r="A136" s="142" t="str">
        <f t="shared" si="180"/>
        <v>0</v>
      </c>
      <c r="B136" t="str">
        <f t="shared" si="172"/>
        <v>Products</v>
      </c>
      <c r="C136" t="str">
        <f t="shared" si="173"/>
        <v>Less Common</v>
      </c>
      <c r="D136" t="str">
        <f t="shared" si="174"/>
        <v>T&amp;M/LH/FPLOE</v>
      </c>
      <c r="O136" s="1" t="str">
        <f t="shared" si="175"/>
        <v>0</v>
      </c>
      <c r="P136" s="1" t="str">
        <f t="shared" ref="P136:R136" si="186">P70</f>
        <v>Products</v>
      </c>
      <c r="Q136" s="1" t="str">
        <f t="shared" si="186"/>
        <v>Less Common</v>
      </c>
      <c r="R136" s="1" t="str">
        <f t="shared" si="186"/>
        <v>T&amp;M/LH/FPLOE</v>
      </c>
      <c r="S136" s="25" t="str">
        <f t="shared" ref="S136:AN136" si="187">IFERROR(S115/SUMIFS(S$21:S$36,$O$21:$O$36,$O136),"")</f>
      </c>
      <c r="T136" s="25" t="str">
        <f t="shared" si="187"/>
      </c>
      <c r="U136" s="25" t="str">
        <f t="shared" si="187"/>
      </c>
      <c r="V136" s="25" t="str">
        <f t="shared" si="187"/>
      </c>
      <c r="W136" s="25" t="str">
        <f t="shared" si="187"/>
      </c>
      <c r="X136" s="25" t="str">
        <f t="shared" si="187"/>
      </c>
      <c r="Y136" s="25" t="str">
        <f t="shared" si="187"/>
      </c>
      <c r="Z136" s="25" t="str">
        <f t="shared" si="187"/>
      </c>
      <c r="AA136" s="25" t="str">
        <f t="shared" si="187"/>
      </c>
      <c r="AB136" s="25" t="str">
        <f t="shared" si="187"/>
      </c>
      <c r="AC136" s="25" t="n">
        <f t="shared" si="187"/>
        <v>0</v>
      </c>
      <c r="AD136" s="25" t="n">
        <f t="shared" si="187"/>
        <v>0</v>
      </c>
      <c r="AE136" s="25" t="n">
        <f t="shared" si="187"/>
        <v>0</v>
      </c>
      <c r="AF136" s="25" t="n">
        <f t="shared" si="187"/>
        <v>0</v>
      </c>
      <c r="AG136" s="25" t="n">
        <f t="shared" si="187"/>
        <v>0</v>
      </c>
      <c r="AH136" s="25" t="n">
        <f t="shared" si="187"/>
        <v>0</v>
      </c>
      <c r="AI136" s="25" t="n">
        <f t="shared" si="187"/>
        <v>0</v>
      </c>
      <c r="AJ136" s="25" t="n">
        <f t="shared" si="187"/>
        <v>0</v>
      </c>
      <c r="AK136" s="25" t="n">
        <f t="shared" si="187"/>
        <v>0</v>
      </c>
      <c r="AL136" s="25" t="n">
        <f t="shared" si="187"/>
        <v>0</v>
      </c>
      <c r="AM136" s="25" t="n">
        <f t="shared" si="187"/>
        <v>0</v>
      </c>
      <c r="AN136" s="25" t="n">
        <f t="shared" si="187"/>
        <v>0</v>
      </c>
      <c r="AO136" s="25" t="n">
        <f t="shared" ref="AO136:AZ136" si="188">IFERROR(AO4/SUMIFS(AO$2:AO$64,$O$2:$O$64,$O136,$P$2:$P$64,$P136),"")</f>
        <v>7.8450404171409062E-3</v>
      </c>
      <c r="AP136" s="25" t="n">
        <f t="shared" si="188"/>
        <v>1.3347575362154635E-3</v>
      </c>
      <c r="AQ136" s="25" t="n">
        <f t="shared" si="188"/>
        <v>9.7609209116272572E-4</v>
      </c>
      <c r="AR136" s="25" t="n">
        <f t="shared" si="188"/>
        <v>1.1017127186132537E-3</v>
      </c>
      <c r="AS136" s="25" t="n">
        <f t="shared" si="188"/>
        <v>4.3642170810049896E-4</v>
      </c>
      <c r="AT136" s="25" t="n">
        <f t="shared" si="188"/>
        <v>3.2452232214723163E-4</v>
      </c>
      <c r="AU136" s="25" t="n">
        <f t="shared" si="188"/>
        <v>2.7258381879085821E-4</v>
      </c>
      <c r="AV136" s="25" t="n">
        <f t="shared" si="188"/>
        <v>4.5384538458082251E-4</v>
      </c>
      <c r="AW136" s="25" t="n">
        <f t="shared" si="188"/>
        <v>8.1468208686205764E-4</v>
      </c>
      <c r="AX136" s="25" t="n">
        <f t="shared" si="188"/>
        <v>4.8358039182794325E-4</v>
      </c>
      <c r="AY136" s="25" t="n">
        <f t="shared" si="188"/>
        <v>2.3742257551932912E-4</v>
      </c>
      <c r="AZ136" s="131" t="n">
        <f t="shared" si="188"/>
        <v>3.4556676023499015E-4</v>
      </c>
    </row>
    <row r="137">
      <c r="A137" s="142" t="str">
        <f t="shared" si="180"/>
        <v>0</v>
      </c>
      <c r="B137" t="str">
        <f t="shared" si="172"/>
        <v>Products</v>
      </c>
      <c r="C137" t="str">
        <f t="shared" si="173"/>
        <v>Incentive</v>
      </c>
      <c r="D137" t="str">
        <f t="shared" si="174"/>
        <v>Incentive</v>
      </c>
      <c r="O137" s="1" t="str">
        <f t="shared" si="175"/>
        <v>0</v>
      </c>
      <c r="P137" s="1" t="str">
        <f t="shared" ref="P137:R137" si="189">P71</f>
        <v>Products</v>
      </c>
      <c r="Q137" s="1" t="str">
        <f t="shared" si="189"/>
        <v>Incentive</v>
      </c>
      <c r="R137" s="1" t="str">
        <f t="shared" si="189"/>
        <v>Incentive</v>
      </c>
      <c r="S137" s="25" t="str">
        <f t="shared" ref="S137:AN137" si="190">IFERROR(S116/SUMIFS(S$21:S$36,$O$21:$O$36,$O137),"")</f>
      </c>
      <c r="T137" s="25" t="str">
        <f t="shared" si="190"/>
      </c>
      <c r="U137" s="25" t="str">
        <f t="shared" si="190"/>
      </c>
      <c r="V137" s="25" t="str">
        <f t="shared" si="190"/>
      </c>
      <c r="W137" s="25" t="str">
        <f t="shared" si="190"/>
      </c>
      <c r="X137" s="25" t="str">
        <f t="shared" si="190"/>
      </c>
      <c r="Y137" s="25" t="str">
        <f t="shared" si="190"/>
      </c>
      <c r="Z137" s="25" t="str">
        <f t="shared" si="190"/>
      </c>
      <c r="AA137" s="25" t="str">
        <f t="shared" si="190"/>
      </c>
      <c r="AB137" s="25" t="str">
        <f t="shared" si="190"/>
      </c>
      <c r="AC137" s="25" t="n">
        <f t="shared" si="190"/>
        <v>0</v>
      </c>
      <c r="AD137" s="25" t="n">
        <f t="shared" si="190"/>
        <v>0</v>
      </c>
      <c r="AE137" s="25" t="n">
        <f t="shared" si="190"/>
        <v>0</v>
      </c>
      <c r="AF137" s="25" t="n">
        <f t="shared" si="190"/>
        <v>0</v>
      </c>
      <c r="AG137" s="25" t="n">
        <f t="shared" si="190"/>
        <v>0</v>
      </c>
      <c r="AH137" s="25" t="n">
        <f t="shared" si="190"/>
        <v>0</v>
      </c>
      <c r="AI137" s="25" t="n">
        <f t="shared" si="190"/>
        <v>0</v>
      </c>
      <c r="AJ137" s="25" t="n">
        <f t="shared" si="190"/>
        <v>0</v>
      </c>
      <c r="AK137" s="25" t="n">
        <f t="shared" si="190"/>
        <v>0</v>
      </c>
      <c r="AL137" s="25" t="n">
        <f t="shared" si="190"/>
        <v>0</v>
      </c>
      <c r="AM137" s="25" t="n">
        <f t="shared" si="190"/>
        <v>0</v>
      </c>
      <c r="AN137" s="25" t="n">
        <f t="shared" si="190"/>
        <v>0</v>
      </c>
      <c r="AO137" s="25" t="n">
        <f t="shared" ref="AO137:AZ137" si="191">IFERROR(AO5/SUMIFS(AO$2:AO$64,$O$2:$O$64,$O137,$P$2:$P$64,$P137),"")</f>
        <v>0.19206490206274912</v>
      </c>
      <c r="AP137" s="25" t="n">
        <f t="shared" si="191"/>
        <v>0.2661154180289847</v>
      </c>
      <c r="AQ137" s="25" t="n">
        <f t="shared" si="191"/>
        <v>0.23141677607880071</v>
      </c>
      <c r="AR137" s="25" t="n">
        <f t="shared" si="191"/>
        <v>0.22018790216209158</v>
      </c>
      <c r="AS137" s="25" t="n">
        <f t="shared" si="191"/>
        <v>0.17048063206574657</v>
      </c>
      <c r="AT137" s="25" t="n">
        <f t="shared" si="191"/>
        <v>0.17439182949297855</v>
      </c>
      <c r="AU137" s="25" t="n">
        <f t="shared" si="191"/>
        <v>0.20727238315296137</v>
      </c>
      <c r="AV137" s="25" t="n">
        <f t="shared" si="191"/>
        <v>0.23229215467870296</v>
      </c>
      <c r="AW137" s="25" t="n">
        <f t="shared" si="191"/>
        <v>0.2107969605040555</v>
      </c>
      <c r="AX137" s="25" t="n">
        <f t="shared" si="191"/>
        <v>0.21588454549876585</v>
      </c>
      <c r="AY137" s="25" t="n">
        <f t="shared" si="191"/>
        <v>0.20018955636145067</v>
      </c>
      <c r="AZ137" s="131" t="n">
        <f t="shared" si="191"/>
        <v>0.23736853721069154</v>
      </c>
    </row>
    <row r="138">
      <c r="A138" s="142" t="str">
        <f t="shared" si="180"/>
        <v>0</v>
      </c>
      <c r="B138" t="str">
        <f t="shared" si="172"/>
        <v>Products</v>
      </c>
      <c r="C138" t="str">
        <f t="shared" si="173"/>
        <v>Other CB</v>
      </c>
      <c r="D138" t="str">
        <f t="shared" si="174"/>
        <v>Other CB</v>
      </c>
      <c r="O138" s="1" t="str">
        <f t="shared" si="175"/>
        <v>0</v>
      </c>
      <c r="P138" s="1" t="str">
        <f t="shared" ref="P138:R138" si="192">P72</f>
        <v>Products</v>
      </c>
      <c r="Q138" s="1" t="str">
        <f t="shared" si="192"/>
        <v>Other CB</v>
      </c>
      <c r="R138" s="1" t="str">
        <f t="shared" si="192"/>
        <v>Other CB</v>
      </c>
      <c r="S138" s="25" t="str">
        <f t="shared" ref="S138:AN138" si="193">IFERROR(S117/SUMIFS(S$21:S$36,$O$21:$O$36,$O138),"")</f>
      </c>
      <c r="T138" s="25" t="str">
        <f t="shared" si="193"/>
      </c>
      <c r="U138" s="25" t="str">
        <f t="shared" si="193"/>
      </c>
      <c r="V138" s="25" t="str">
        <f t="shared" si="193"/>
      </c>
      <c r="W138" s="25" t="str">
        <f t="shared" si="193"/>
      </c>
      <c r="X138" s="25" t="str">
        <f t="shared" si="193"/>
      </c>
      <c r="Y138" s="25" t="str">
        <f t="shared" si="193"/>
      </c>
      <c r="Z138" s="25" t="str">
        <f t="shared" si="193"/>
      </c>
      <c r="AA138" s="25" t="str">
        <f t="shared" si="193"/>
      </c>
      <c r="AB138" s="25" t="str">
        <f t="shared" si="193"/>
      </c>
      <c r="AC138" s="25" t="n">
        <f t="shared" si="193"/>
        <v>0</v>
      </c>
      <c r="AD138" s="25" t="n">
        <f t="shared" si="193"/>
        <v>0</v>
      </c>
      <c r="AE138" s="25" t="n">
        <f t="shared" si="193"/>
        <v>0</v>
      </c>
      <c r="AF138" s="139" t="n">
        <f t="shared" si="193"/>
        <v>0</v>
      </c>
      <c r="AG138" s="27" t="n">
        <f t="shared" si="193"/>
        <v>0</v>
      </c>
      <c r="AH138" s="25" t="n">
        <f t="shared" si="193"/>
        <v>0</v>
      </c>
      <c r="AI138" s="25" t="n">
        <f t="shared" si="193"/>
        <v>0</v>
      </c>
      <c r="AJ138" s="25" t="n">
        <f t="shared" si="193"/>
        <v>0</v>
      </c>
      <c r="AK138" s="25" t="n">
        <f t="shared" si="193"/>
        <v>0</v>
      </c>
      <c r="AL138" s="25" t="n">
        <f t="shared" si="193"/>
        <v>0</v>
      </c>
      <c r="AM138" s="25" t="n">
        <f t="shared" si="193"/>
        <v>0</v>
      </c>
      <c r="AN138" s="25" t="n">
        <f t="shared" si="193"/>
        <v>0</v>
      </c>
      <c r="AO138" s="25" t="n">
        <f t="shared" ref="AO138:AZ138" si="194">IFERROR(AO6/SUMIFS(AO$2:AO$64,$O$2:$O$64,$O138,$P$2:$P$64,$P138),"")</f>
        <v>9.1178536028401411E-2</v>
      </c>
      <c r="AP138" s="25" t="n">
        <f t="shared" si="194"/>
        <v>8.8479893798990641E-2</v>
      </c>
      <c r="AQ138" s="25" t="n">
        <f t="shared" si="194"/>
        <v>0.14508666957869387</v>
      </c>
      <c r="AR138" s="25" t="n">
        <f t="shared" si="194"/>
        <v>0.14863781167872209</v>
      </c>
      <c r="AS138" s="25" t="n">
        <f t="shared" si="194"/>
        <v>0.13490714396291748</v>
      </c>
      <c r="AT138" s="25" t="n">
        <f t="shared" si="194"/>
        <v>0.1168464887898647</v>
      </c>
      <c r="AU138" s="25" t="n">
        <f t="shared" si="194"/>
        <v>9.8665950090337573E-2</v>
      </c>
      <c r="AV138" s="25" t="n">
        <f t="shared" si="194"/>
        <v>0.10017178076614015</v>
      </c>
      <c r="AW138" s="25" t="n">
        <f t="shared" si="194"/>
        <v>9.9096192933988331E-2</v>
      </c>
      <c r="AX138" s="25" t="n">
        <f t="shared" si="194"/>
        <v>7.9361579037006746E-2</v>
      </c>
      <c r="AY138" s="25" t="n">
        <f t="shared" si="194"/>
        <v>8.8353067675901564E-2</v>
      </c>
      <c r="AZ138" s="131" t="n">
        <f t="shared" si="194"/>
        <v>0.11665923547470122</v>
      </c>
    </row>
    <row r="139">
      <c r="A139" s="142" t="str">
        <f t="shared" si="180"/>
        <v>0</v>
      </c>
      <c r="B139" t="str">
        <f t="shared" si="172"/>
        <v>Products</v>
      </c>
      <c r="C139" t="str">
        <f t="shared" si="173"/>
        <v>UCA</v>
      </c>
      <c r="D139" t="str">
        <f t="shared" si="174"/>
        <v>UCA</v>
      </c>
      <c r="O139" s="1" t="str">
        <f t="shared" si="175"/>
        <v>0</v>
      </c>
      <c r="P139" s="1" t="str">
        <f t="shared" ref="P139:R139" si="195">P73</f>
        <v>Products</v>
      </c>
      <c r="Q139" s="1" t="str">
        <f t="shared" si="195"/>
        <v>UCA</v>
      </c>
      <c r="R139" s="1" t="str">
        <f t="shared" si="195"/>
        <v>UCA</v>
      </c>
      <c r="S139" s="25" t="str">
        <f t="shared" ref="S139:AN139" si="196">IFERROR(S118/SUMIFS(S$21:S$36,$O$21:$O$36,$O139),"")</f>
      </c>
      <c r="T139" s="25" t="str">
        <f t="shared" si="196"/>
      </c>
      <c r="U139" s="25" t="str">
        <f t="shared" si="196"/>
      </c>
      <c r="V139" s="25" t="str">
        <f t="shared" si="196"/>
      </c>
      <c r="W139" s="25" t="str">
        <f t="shared" si="196"/>
      </c>
      <c r="X139" s="25" t="str">
        <f t="shared" si="196"/>
      </c>
      <c r="Y139" s="25" t="str">
        <f t="shared" si="196"/>
      </c>
      <c r="Z139" s="25" t="str">
        <f t="shared" si="196"/>
      </c>
      <c r="AA139" s="25" t="str">
        <f t="shared" si="196"/>
      </c>
      <c r="AB139" s="25" t="str">
        <f t="shared" si="196"/>
      </c>
      <c r="AC139" s="25" t="n">
        <f t="shared" si="196"/>
        <v>0</v>
      </c>
      <c r="AD139" s="25" t="n">
        <f t="shared" si="196"/>
        <v>0</v>
      </c>
      <c r="AE139" s="25" t="n">
        <f t="shared" si="196"/>
        <v>0</v>
      </c>
      <c r="AF139" s="25" t="n">
        <f t="shared" si="196"/>
        <v>0</v>
      </c>
      <c r="AG139" s="25" t="n">
        <f t="shared" si="196"/>
        <v>0</v>
      </c>
      <c r="AH139" s="25" t="n">
        <f t="shared" si="196"/>
        <v>0</v>
      </c>
      <c r="AI139" s="25" t="n">
        <f t="shared" si="196"/>
        <v>0</v>
      </c>
      <c r="AJ139" s="25" t="n">
        <f t="shared" si="196"/>
        <v>0</v>
      </c>
      <c r="AK139" s="25" t="n">
        <f t="shared" si="196"/>
        <v>0</v>
      </c>
      <c r="AL139" s="25" t="n">
        <f t="shared" si="196"/>
        <v>0</v>
      </c>
      <c r="AM139" s="25" t="n">
        <f t="shared" si="196"/>
        <v>0</v>
      </c>
      <c r="AN139" s="25" t="n">
        <f t="shared" si="196"/>
        <v>0</v>
      </c>
      <c r="AO139" s="25" t="n">
        <f t="shared" ref="AO139:AZ139" si="197">IFERROR(AO7/SUMIFS(AO$2:AO$64,$O$2:$O$64,$O139,$P$2:$P$64,$P139),"")</f>
        <v>7.6618875017760879E-2</v>
      </c>
      <c r="AP139" s="25" t="n">
        <f t="shared" si="197"/>
        <v>6.9715286111251468E-2</v>
      </c>
      <c r="AQ139" s="25" t="n">
        <f t="shared" si="197"/>
        <v>2.8687178212493378E-2</v>
      </c>
      <c r="AR139" s="25" t="n">
        <f t="shared" si="197"/>
        <v>7.380883736783226E-3</v>
      </c>
      <c r="AS139" s="25" t="n">
        <f t="shared" si="197"/>
        <v>0.11244266691332382</v>
      </c>
      <c r="AT139" s="25" t="n">
        <f t="shared" si="197"/>
        <v>0.16945657976446149</v>
      </c>
      <c r="AU139" s="25" t="n">
        <f t="shared" si="197"/>
        <v>0.12036781564977973</v>
      </c>
      <c r="AV139" s="25" t="n">
        <f t="shared" si="197"/>
        <v>0.10578741700590417</v>
      </c>
      <c r="AW139" s="25" t="n">
        <f t="shared" si="197"/>
        <v>0.18939805357675554</v>
      </c>
      <c r="AX139" s="25" t="n">
        <f t="shared" si="197"/>
        <v>7.4822024205208545E-2</v>
      </c>
      <c r="AY139" s="25" t="n">
        <f t="shared" si="197"/>
        <v>4.1875295484426776E-2</v>
      </c>
      <c r="AZ139" s="131" t="n">
        <f t="shared" si="197"/>
        <v>8.8682498984344729E-2</v>
      </c>
    </row>
    <row r="140">
      <c r="A140" s="142" t="str">
        <f t="shared" si="180"/>
        <v>0</v>
      </c>
      <c r="B140" t="str">
        <f t="shared" si="172"/>
        <v>Products</v>
      </c>
      <c r="C140" t="str">
        <f t="shared" si="173"/>
        <v>Unclear</v>
      </c>
      <c r="D140" t="str">
        <f t="shared" si="174"/>
        <v>Combination/Other</v>
      </c>
      <c r="O140" s="1" t="str">
        <f t="shared" si="175"/>
        <v>0</v>
      </c>
      <c r="P140" s="1" t="str">
        <f t="shared" ref="P140:R140" si="198">P74</f>
        <v>Products</v>
      </c>
      <c r="Q140" s="1" t="str">
        <f t="shared" si="198"/>
        <v>Unclear</v>
      </c>
      <c r="R140" s="1" t="str">
        <f t="shared" si="198"/>
        <v>Combination/Other</v>
      </c>
      <c r="S140" s="25" t="str">
        <f t="shared" ref="S140:AN140" si="199">IFERROR(S119/SUMIFS(S$21:S$36,$O$21:$O$36,$O140),"")</f>
      </c>
      <c r="T140" s="25" t="str">
        <f t="shared" si="199"/>
      </c>
      <c r="U140" s="25" t="str">
        <f t="shared" si="199"/>
      </c>
      <c r="V140" s="25" t="str">
        <f t="shared" si="199"/>
      </c>
      <c r="W140" s="25" t="str">
        <f t="shared" si="199"/>
      </c>
      <c r="X140" s="25" t="str">
        <f t="shared" si="199"/>
      </c>
      <c r="Y140" s="25" t="str">
        <f t="shared" si="199"/>
      </c>
      <c r="Z140" s="25" t="str">
        <f t="shared" si="199"/>
      </c>
      <c r="AA140" s="25" t="str">
        <f t="shared" si="199"/>
      </c>
      <c r="AB140" s="25" t="str">
        <f t="shared" si="199"/>
      </c>
      <c r="AC140" s="25" t="n">
        <f t="shared" si="199"/>
        <v>0</v>
      </c>
      <c r="AD140" s="25" t="n">
        <f t="shared" si="199"/>
        <v>0</v>
      </c>
      <c r="AE140" s="25" t="n">
        <f t="shared" si="199"/>
        <v>0</v>
      </c>
      <c r="AF140" s="25" t="n">
        <f t="shared" si="199"/>
        <v>0</v>
      </c>
      <c r="AG140" s="5" t="n">
        <f t="shared" si="199"/>
        <v>0</v>
      </c>
      <c r="AH140" s="25" t="n">
        <f t="shared" si="199"/>
        <v>0</v>
      </c>
      <c r="AI140" s="25" t="n">
        <f t="shared" si="199"/>
        <v>0</v>
      </c>
      <c r="AJ140" s="25" t="n">
        <f t="shared" si="199"/>
        <v>0</v>
      </c>
      <c r="AK140" s="25" t="n">
        <f t="shared" si="199"/>
        <v>0</v>
      </c>
      <c r="AL140" s="25" t="n">
        <f t="shared" si="199"/>
        <v>0</v>
      </c>
      <c r="AM140" s="25" t="n">
        <f t="shared" si="199"/>
        <v>0</v>
      </c>
      <c r="AN140" s="25" t="n">
        <f t="shared" si="199"/>
        <v>0</v>
      </c>
      <c r="AO140" s="25" t="n">
        <f t="shared" ref="AO140:AZ140" si="200">IFERROR(AO8/SUMIFS(AO$2:AO$64,$O$2:$O$64,$O140,$P$2:$P$64,$P140),"")</f>
        <v>-3.3152648303326527E-5</v>
      </c>
      <c r="AP140" s="25" t="n">
        <f t="shared" si="200"/>
        <v>-2.4722557051748094E-5</v>
      </c>
      <c r="AQ140" s="25" t="n">
        <f t="shared" si="200"/>
        <v>-2.230046459908894E-5</v>
      </c>
      <c r="AR140" s="25" t="n">
        <f t="shared" si="200"/>
        <v>-2.2907942539034457E-9</v>
      </c>
      <c r="AS140" s="25" t="n">
        <f t="shared" si="200"/>
        <v>0</v>
      </c>
      <c r="AT140" s="25" t="n">
        <f t="shared" si="200"/>
        <v>0</v>
      </c>
      <c r="AU140" s="25" t="n">
        <f t="shared" si="200"/>
        <v>0</v>
      </c>
      <c r="AV140" s="25" t="n">
        <f t="shared" si="200"/>
        <v>0</v>
      </c>
      <c r="AW140" s="25" t="n">
        <f t="shared" si="200"/>
        <v>3.5594232306594809E-7</v>
      </c>
      <c r="AX140" s="25" t="n">
        <f t="shared" si="200"/>
        <v>0</v>
      </c>
      <c r="AY140" s="25" t="n">
        <f t="shared" si="200"/>
        <v>0</v>
      </c>
      <c r="AZ140" s="131" t="n">
        <f t="shared" si="200"/>
        <v>0</v>
      </c>
    </row>
    <row r="141">
      <c r="A141" s="145" t="str">
        <f t="shared" si="180"/>
        <v>0</v>
      </c>
      <c r="B141" s="69" t="str">
        <f t="shared" si="172"/>
        <v>Products</v>
      </c>
      <c r="C141" s="69" t="str">
        <f t="shared" si="173"/>
        <v>Unclear</v>
      </c>
      <c r="D141" s="69" t="n">
        <f t="shared" si="174"/>
        <v>0</v>
      </c>
      <c r="E141" s="69"/>
      <c r="F141" s="69"/>
      <c r="G141" s="69"/>
      <c r="H141" s="69"/>
      <c r="I141" s="69"/>
      <c r="J141" s="69"/>
      <c r="K141" s="69"/>
      <c r="O141" s="82" t="str">
        <f t="shared" si="175"/>
        <v>0</v>
      </c>
      <c r="P141" s="82" t="str">
        <f t="shared" ref="P141:R141" si="201">P75</f>
        <v>Products</v>
      </c>
      <c r="Q141" s="82" t="str">
        <f t="shared" si="201"/>
        <v>Unclear</v>
      </c>
      <c r="R141" s="82" t="n">
        <f t="shared" si="201"/>
        <v>0</v>
      </c>
      <c r="S141" s="113" t="str">
        <f t="shared" ref="S141:AN141" si="202">IFERROR(S120/SUMIFS(S$21:S$36,$O$21:$O$36,$O141),"")</f>
      </c>
      <c r="T141" s="113" t="str">
        <f t="shared" si="202"/>
      </c>
      <c r="U141" s="113" t="str">
        <f t="shared" si="202"/>
      </c>
      <c r="V141" s="113" t="str">
        <f t="shared" si="202"/>
      </c>
      <c r="W141" s="113" t="str">
        <f t="shared" si="202"/>
      </c>
      <c r="X141" s="113" t="str">
        <f t="shared" si="202"/>
      </c>
      <c r="Y141" s="113" t="str">
        <f t="shared" si="202"/>
      </c>
      <c r="Z141" s="113" t="str">
        <f t="shared" si="202"/>
      </c>
      <c r="AA141" s="113" t="str">
        <f t="shared" si="202"/>
      </c>
      <c r="AB141" s="113" t="str">
        <f t="shared" si="202"/>
      </c>
      <c r="AC141" s="113" t="n">
        <f t="shared" si="202"/>
        <v>0</v>
      </c>
      <c r="AD141" s="113" t="n">
        <f t="shared" si="202"/>
        <v>0</v>
      </c>
      <c r="AE141" s="113" t="n">
        <f t="shared" si="202"/>
        <v>0</v>
      </c>
      <c r="AF141" s="113" t="n">
        <f t="shared" si="202"/>
        <v>0</v>
      </c>
      <c r="AG141" s="113" t="n">
        <f t="shared" si="202"/>
        <v>0</v>
      </c>
      <c r="AH141" s="113" t="n">
        <f t="shared" si="202"/>
        <v>0</v>
      </c>
      <c r="AI141" s="113" t="n">
        <f t="shared" si="202"/>
        <v>0</v>
      </c>
      <c r="AJ141" s="113" t="n">
        <f t="shared" si="202"/>
        <v>0</v>
      </c>
      <c r="AK141" s="113" t="n">
        <f t="shared" si="202"/>
        <v>0</v>
      </c>
      <c r="AL141" s="113" t="n">
        <f t="shared" si="202"/>
        <v>0</v>
      </c>
      <c r="AM141" s="113" t="n">
        <f t="shared" si="202"/>
        <v>0</v>
      </c>
      <c r="AN141" s="113" t="n">
        <f t="shared" si="202"/>
        <v>0</v>
      </c>
      <c r="AO141" s="113" t="n">
        <f t="shared" ref="AO141:AZ141" si="203">IFERROR(AO9/SUMIFS(AO$2:AO$64,$O$2:$O$64,$O141,$P$2:$P$64,$P141),"")</f>
        <v>8.3675457881537581E-3</v>
      </c>
      <c r="AP141" s="113" t="n">
        <f t="shared" si="203"/>
        <v>9.3301503242996999E-4</v>
      </c>
      <c r="AQ141" s="113" t="n">
        <f t="shared" si="203"/>
        <v>1.9583688677769018E-3</v>
      </c>
      <c r="AR141" s="113" t="n">
        <f t="shared" si="203"/>
        <v>1.0761472353262413E-3</v>
      </c>
      <c r="AS141" s="113" t="n">
        <f t="shared" si="203"/>
        <v>4.0417031361232478E-4</v>
      </c>
      <c r="AT141" s="113" t="n">
        <f t="shared" si="203"/>
        <v>1.8861738328460609E-3</v>
      </c>
      <c r="AU141" s="113" t="n">
        <f t="shared" si="203"/>
        <v>0</v>
      </c>
      <c r="AV141" s="113" t="n">
        <f t="shared" si="203"/>
        <v>0</v>
      </c>
      <c r="AW141" s="113" t="n">
        <f t="shared" si="203"/>
        <v>0</v>
      </c>
      <c r="AX141" s="113" t="n">
        <f t="shared" si="203"/>
        <v>0</v>
      </c>
      <c r="AY141" s="113" t="n">
        <f t="shared" si="203"/>
        <v>0</v>
      </c>
      <c r="AZ141" s="146" t="n">
        <f t="shared" si="203"/>
        <v>0</v>
      </c>
    </row>
    <row r="142">
      <c r="A142" s="142" t="str">
        <f t="shared" si="180"/>
        <v>0</v>
      </c>
      <c r="B142" t="str">
        <f t="shared" si="172"/>
        <v>Services &amp; R&amp;D</v>
      </c>
      <c r="C142" t="str">
        <f t="shared" si="173"/>
        <v>FFP</v>
      </c>
      <c r="D142" t="str">
        <f t="shared" si="174"/>
        <v>FFP</v>
      </c>
      <c r="O142" s="1" t="str">
        <f t="shared" si="175"/>
        <v>0</v>
      </c>
      <c r="P142" s="1" t="str">
        <f t="shared" ref="P142:R142" si="204">P76</f>
        <v>Services &amp; R&amp;D</v>
      </c>
      <c r="Q142" s="1" t="str">
        <f t="shared" si="204"/>
        <v>FFP</v>
      </c>
      <c r="R142" s="1" t="str">
        <f t="shared" si="204"/>
        <v>FFP</v>
      </c>
      <c r="S142" s="25" t="str">
        <f t="shared" ref="S142:AN142" si="205">IFERROR(S121/SUMIFS(S$21:S$36,$O$21:$O$36,$O142),"")</f>
      </c>
      <c r="T142" s="25" t="str">
        <f t="shared" si="205"/>
      </c>
      <c r="U142" s="25" t="str">
        <f t="shared" si="205"/>
      </c>
      <c r="V142" s="25" t="str">
        <f t="shared" si="205"/>
      </c>
      <c r="W142" s="25" t="str">
        <f t="shared" si="205"/>
      </c>
      <c r="X142" s="25" t="str">
        <f t="shared" si="205"/>
      </c>
      <c r="Y142" s="25" t="str">
        <f t="shared" si="205"/>
      </c>
      <c r="Z142" s="25" t="str">
        <f t="shared" si="205"/>
      </c>
      <c r="AA142" s="25" t="str">
        <f t="shared" si="205"/>
      </c>
      <c r="AB142" s="25" t="str">
        <f t="shared" si="205"/>
      </c>
      <c r="AC142" s="25" t="n">
        <f t="shared" si="205"/>
        <v>0</v>
      </c>
      <c r="AD142" s="25" t="n">
        <f t="shared" si="205"/>
        <v>0</v>
      </c>
      <c r="AE142" s="25" t="n">
        <f t="shared" si="205"/>
        <v>0</v>
      </c>
      <c r="AF142" s="25" t="n">
        <f t="shared" si="205"/>
        <v>0</v>
      </c>
      <c r="AG142" s="25" t="n">
        <f t="shared" si="205"/>
        <v>0</v>
      </c>
      <c r="AH142" s="25" t="n">
        <f t="shared" si="205"/>
        <v>0</v>
      </c>
      <c r="AI142" s="25" t="n">
        <f t="shared" si="205"/>
        <v>0</v>
      </c>
      <c r="AJ142" s="25" t="n">
        <f t="shared" si="205"/>
        <v>0</v>
      </c>
      <c r="AK142" s="25" t="n">
        <f t="shared" si="205"/>
        <v>0</v>
      </c>
      <c r="AL142" s="25" t="n">
        <f t="shared" si="205"/>
        <v>0</v>
      </c>
      <c r="AM142" s="25" t="n">
        <f t="shared" si="205"/>
        <v>0</v>
      </c>
      <c r="AN142" s="25" t="n">
        <f t="shared" si="205"/>
        <v>0</v>
      </c>
      <c r="AO142" s="25" t="n">
        <f t="shared" ref="AO142:AZ142" si="206">IFERROR(AO10/SUMIFS(AO$2:AO$64,$O$2:$O$64,$O142,$P$2:$P$64,$P142),"")</f>
        <v>0.4869668188698778</v>
      </c>
      <c r="AP142" s="25" t="n">
        <f t="shared" si="206"/>
        <v>0.46662180526536623</v>
      </c>
      <c r="AQ142" s="25" t="n">
        <f t="shared" si="206"/>
        <v>0.50330066407989826</v>
      </c>
      <c r="AR142" s="25" t="n">
        <f t="shared" si="206"/>
        <v>0.50230942644439969</v>
      </c>
      <c r="AS142" s="25" t="n">
        <f t="shared" si="206"/>
        <v>0.48873981985620302</v>
      </c>
      <c r="AT142" s="25" t="n">
        <f t="shared" si="206"/>
        <v>0.48889605393062108</v>
      </c>
      <c r="AU142" s="25" t="n">
        <f t="shared" si="206"/>
        <v>0.50245002049788867</v>
      </c>
      <c r="AV142" s="25" t="n">
        <f t="shared" si="206"/>
        <v>0.49626750273830095</v>
      </c>
      <c r="AW142" s="25" t="n">
        <f t="shared" si="206"/>
        <v>0.55285314257095231</v>
      </c>
      <c r="AX142" s="25" t="n">
        <f t="shared" si="206"/>
        <v>0.50592030832869483</v>
      </c>
      <c r="AY142" s="25" t="n">
        <f t="shared" si="206"/>
        <v>0.52210772879191503</v>
      </c>
      <c r="AZ142" s="131" t="n">
        <f t="shared" si="206"/>
        <v>0.46269099422073368</v>
      </c>
    </row>
    <row r="143">
      <c r="A143" s="142" t="str">
        <f t="shared" si="180"/>
        <v>0</v>
      </c>
      <c r="B143" t="str">
        <f t="shared" si="172"/>
        <v>Services &amp; R&amp;D</v>
      </c>
      <c r="C143" t="str">
        <f t="shared" si="173"/>
        <v>Less Common</v>
      </c>
      <c r="D143" t="str">
        <f t="shared" si="174"/>
        <v>Other FP</v>
      </c>
      <c r="O143" s="1" t="str">
        <f t="shared" si="175"/>
        <v>0</v>
      </c>
      <c r="P143" s="1" t="str">
        <f t="shared" ref="P143:R143" si="207">P77</f>
        <v>Services &amp; R&amp;D</v>
      </c>
      <c r="Q143" s="1" t="str">
        <f t="shared" si="207"/>
        <v>Less Common</v>
      </c>
      <c r="R143" s="1" t="str">
        <f t="shared" si="207"/>
        <v>Other FP</v>
      </c>
      <c r="S143" s="25" t="str">
        <f t="shared" ref="S143:AN143" si="208">IFERROR(S122/SUMIFS(S$21:S$36,$O$21:$O$36,$O143),"")</f>
      </c>
      <c r="T143" s="25" t="str">
        <f t="shared" si="208"/>
      </c>
      <c r="U143" s="25" t="str">
        <f t="shared" si="208"/>
      </c>
      <c r="V143" s="25" t="str">
        <f t="shared" si="208"/>
      </c>
      <c r="W143" s="25" t="str">
        <f t="shared" si="208"/>
      </c>
      <c r="X143" s="25" t="str">
        <f t="shared" si="208"/>
      </c>
      <c r="Y143" s="25" t="str">
        <f t="shared" si="208"/>
      </c>
      <c r="Z143" s="25" t="str">
        <f t="shared" si="208"/>
      </c>
      <c r="AA143" s="25" t="str">
        <f t="shared" si="208"/>
      </c>
      <c r="AB143" s="25" t="str">
        <f t="shared" si="208"/>
      </c>
      <c r="AC143" s="25" t="n">
        <f t="shared" si="208"/>
        <v>0</v>
      </c>
      <c r="AD143" s="25" t="n">
        <f t="shared" si="208"/>
        <v>0</v>
      </c>
      <c r="AE143" s="25" t="n">
        <f t="shared" si="208"/>
        <v>0</v>
      </c>
      <c r="AF143" s="25" t="n">
        <f t="shared" si="208"/>
        <v>0</v>
      </c>
      <c r="AG143" s="25" t="n">
        <f t="shared" si="208"/>
        <v>0</v>
      </c>
      <c r="AH143" s="25" t="n">
        <f t="shared" si="208"/>
        <v>0</v>
      </c>
      <c r="AI143" s="25" t="n">
        <f t="shared" si="208"/>
        <v>0</v>
      </c>
      <c r="AJ143" s="25" t="n">
        <f t="shared" si="208"/>
        <v>0</v>
      </c>
      <c r="AK143" s="25" t="n">
        <f t="shared" si="208"/>
        <v>0</v>
      </c>
      <c r="AL143" s="25" t="n">
        <f t="shared" si="208"/>
        <v>0</v>
      </c>
      <c r="AM143" s="25" t="n">
        <f t="shared" si="208"/>
        <v>0</v>
      </c>
      <c r="AN143" s="25" t="n">
        <f t="shared" si="208"/>
        <v>0</v>
      </c>
      <c r="AO143" s="25" t="n">
        <f t="shared" ref="AO143:AZ143" si="209">IFERROR(AO11/SUMIFS(AO$2:AO$64,$O$2:$O$64,$O143,$P$2:$P$64,$P143),"")</f>
        <v>2.7026990656662763E-2</v>
      </c>
      <c r="AP143" s="25" t="n">
        <f t="shared" si="209"/>
        <v>2.0459538578418923E-2</v>
      </c>
      <c r="AQ143" s="25" t="n">
        <f t="shared" si="209"/>
        <v>1.8367166355596907E-2</v>
      </c>
      <c r="AR143" s="25" t="n">
        <f t="shared" si="209"/>
        <v>1.5986963915681482E-2</v>
      </c>
      <c r="AS143" s="25" t="n">
        <f t="shared" si="209"/>
        <v>1.3015292876588112E-2</v>
      </c>
      <c r="AT143" s="25" t="n">
        <f t="shared" si="209"/>
        <v>1.2627844868553425E-2</v>
      </c>
      <c r="AU143" s="25" t="n">
        <f t="shared" si="209"/>
        <v>1.35478035125693E-2</v>
      </c>
      <c r="AV143" s="25" t="n">
        <f t="shared" si="209"/>
        <v>1.593552936882732E-2</v>
      </c>
      <c r="AW143" s="25" t="n">
        <f t="shared" si="209"/>
        <v>1.5758236452483792E-2</v>
      </c>
      <c r="AX143" s="25" t="n">
        <f t="shared" si="209"/>
        <v>1.9094058986606953E-2</v>
      </c>
      <c r="AY143" s="25" t="n">
        <f t="shared" si="209"/>
        <v>2.3912302522389798E-2</v>
      </c>
      <c r="AZ143" s="131" t="n">
        <f t="shared" si="209"/>
        <v>2.3869649796172215E-2</v>
      </c>
    </row>
    <row r="144">
      <c r="A144" s="142" t="str">
        <f t="shared" si="180"/>
        <v>0</v>
      </c>
      <c r="B144" t="str">
        <f t="shared" si="172"/>
        <v>Services &amp; R&amp;D</v>
      </c>
      <c r="C144" t="str">
        <f t="shared" si="173"/>
        <v>Less Common</v>
      </c>
      <c r="D144" t="str">
        <f t="shared" si="174"/>
        <v>T&amp;M/LH/FPLOE</v>
      </c>
      <c r="O144" s="1" t="str">
        <f t="shared" si="175"/>
        <v>0</v>
      </c>
      <c r="P144" s="1" t="str">
        <f t="shared" ref="P144:R144" si="210">P78</f>
        <v>Services &amp; R&amp;D</v>
      </c>
      <c r="Q144" s="1" t="str">
        <f t="shared" si="210"/>
        <v>Less Common</v>
      </c>
      <c r="R144" s="1" t="str">
        <f t="shared" si="210"/>
        <v>T&amp;M/LH/FPLOE</v>
      </c>
      <c r="S144" s="25" t="str">
        <f t="shared" ref="S144:AN144" si="211">IFERROR(S123/SUMIFS(S$21:S$36,$O$21:$O$36,$O144),"")</f>
      </c>
      <c r="T144" s="25" t="str">
        <f t="shared" si="211"/>
      </c>
      <c r="U144" s="25" t="str">
        <f t="shared" si="211"/>
      </c>
      <c r="V144" s="25" t="str">
        <f t="shared" si="211"/>
      </c>
      <c r="W144" s="25" t="str">
        <f t="shared" si="211"/>
      </c>
      <c r="X144" s="25" t="str">
        <f t="shared" si="211"/>
      </c>
      <c r="Y144" s="25" t="str">
        <f t="shared" si="211"/>
      </c>
      <c r="Z144" s="25" t="str">
        <f t="shared" si="211"/>
      </c>
      <c r="AA144" s="25" t="str">
        <f t="shared" si="211"/>
      </c>
      <c r="AB144" s="25" t="str">
        <f t="shared" si="211"/>
      </c>
      <c r="AC144" s="25" t="n">
        <f t="shared" si="211"/>
        <v>0</v>
      </c>
      <c r="AD144" s="25" t="n">
        <f t="shared" si="211"/>
        <v>0</v>
      </c>
      <c r="AE144" s="25" t="n">
        <f t="shared" si="211"/>
        <v>0</v>
      </c>
      <c r="AF144" s="25" t="n">
        <f t="shared" si="211"/>
        <v>0</v>
      </c>
      <c r="AG144" s="25" t="n">
        <f t="shared" si="211"/>
        <v>0</v>
      </c>
      <c r="AH144" s="25" t="n">
        <f t="shared" si="211"/>
        <v>0</v>
      </c>
      <c r="AI144" s="25" t="n">
        <f t="shared" si="211"/>
        <v>0</v>
      </c>
      <c r="AJ144" s="25" t="n">
        <f t="shared" si="211"/>
        <v>0</v>
      </c>
      <c r="AK144" s="25" t="n">
        <f t="shared" si="211"/>
        <v>0</v>
      </c>
      <c r="AL144" s="25" t="n">
        <f t="shared" si="211"/>
        <v>0</v>
      </c>
      <c r="AM144" s="25" t="n">
        <f t="shared" si="211"/>
        <v>0</v>
      </c>
      <c r="AN144" s="25" t="n">
        <f t="shared" si="211"/>
        <v>0</v>
      </c>
      <c r="AO144" s="25" t="n">
        <f t="shared" ref="AO144:AZ144" si="212">IFERROR(AO12/SUMIFS(AO$2:AO$64,$O$2:$O$64,$O144,$P$2:$P$64,$P144),"")</f>
        <v>3.8968890455890692E-2</v>
      </c>
      <c r="AP144" s="25" t="n">
        <f t="shared" si="212"/>
        <v>2.9282095428815564E-2</v>
      </c>
      <c r="AQ144" s="25" t="n">
        <f t="shared" si="212"/>
        <v>1.8637995858686647E-2</v>
      </c>
      <c r="AR144" s="25" t="n">
        <f t="shared" si="212"/>
        <v>1.6534733611325843E-2</v>
      </c>
      <c r="AS144" s="25" t="n">
        <f t="shared" si="212"/>
        <v>1.8684683597178939E-2</v>
      </c>
      <c r="AT144" s="25" t="n">
        <f t="shared" si="212"/>
        <v>1.9776086065654605E-2</v>
      </c>
      <c r="AU144" s="25" t="n">
        <f t="shared" si="212"/>
        <v>2.6199182901680086E-2</v>
      </c>
      <c r="AV144" s="25" t="n">
        <f t="shared" si="212"/>
        <v>2.1742719409423159E-2</v>
      </c>
      <c r="AW144" s="25" t="n">
        <f t="shared" si="212"/>
        <v>2.0146017576676122E-2</v>
      </c>
      <c r="AX144" s="25" t="n">
        <f t="shared" si="212"/>
        <v>1.8592901139607595E-2</v>
      </c>
      <c r="AY144" s="25" t="n">
        <f t="shared" si="212"/>
        <v>1.795157163660838E-2</v>
      </c>
      <c r="AZ144" s="131" t="n">
        <f t="shared" si="212"/>
        <v>2.2417945898176549E-2</v>
      </c>
    </row>
    <row r="145">
      <c r="A145" s="142" t="str">
        <f t="shared" si="180"/>
        <v>0</v>
      </c>
      <c r="B145" t="str">
        <f t="shared" si="172"/>
        <v>Services &amp; R&amp;D</v>
      </c>
      <c r="C145" t="str">
        <f t="shared" si="173"/>
        <v>Incentive</v>
      </c>
      <c r="D145" t="str">
        <f t="shared" si="174"/>
        <v>Incentive</v>
      </c>
      <c r="O145" s="1" t="str">
        <f t="shared" si="175"/>
        <v>0</v>
      </c>
      <c r="P145" s="1" t="str">
        <f t="shared" ref="P145:R145" si="213">P79</f>
        <v>Services &amp; R&amp;D</v>
      </c>
      <c r="Q145" s="1" t="str">
        <f t="shared" si="213"/>
        <v>Incentive</v>
      </c>
      <c r="R145" s="1" t="str">
        <f t="shared" si="213"/>
        <v>Incentive</v>
      </c>
      <c r="S145" s="25" t="str">
        <f t="shared" ref="S145:AN145" si="214">IFERROR(S124/SUMIFS(S$21:S$36,$O$21:$O$36,$O145),"")</f>
      </c>
      <c r="T145" s="25" t="str">
        <f t="shared" si="214"/>
      </c>
      <c r="U145" s="25" t="str">
        <f t="shared" si="214"/>
      </c>
      <c r="V145" s="25" t="str">
        <f t="shared" si="214"/>
      </c>
      <c r="W145" s="25" t="str">
        <f t="shared" si="214"/>
      </c>
      <c r="X145" s="25" t="str">
        <f t="shared" si="214"/>
      </c>
      <c r="Y145" s="25" t="str">
        <f t="shared" si="214"/>
      </c>
      <c r="Z145" s="25" t="str">
        <f t="shared" si="214"/>
      </c>
      <c r="AA145" s="25" t="str">
        <f t="shared" si="214"/>
      </c>
      <c r="AB145" s="25" t="str">
        <f t="shared" si="214"/>
      </c>
      <c r="AC145" s="25" t="n">
        <f t="shared" si="214"/>
        <v>0</v>
      </c>
      <c r="AD145" s="25" t="n">
        <f t="shared" si="214"/>
        <v>0</v>
      </c>
      <c r="AE145" s="25" t="n">
        <f t="shared" si="214"/>
        <v>0</v>
      </c>
      <c r="AF145" s="25" t="n">
        <f t="shared" si="214"/>
        <v>0</v>
      </c>
      <c r="AG145" s="25" t="n">
        <f t="shared" si="214"/>
        <v>0</v>
      </c>
      <c r="AH145" s="25" t="n">
        <f t="shared" si="214"/>
        <v>0</v>
      </c>
      <c r="AI145" s="25" t="n">
        <f t="shared" si="214"/>
        <v>0</v>
      </c>
      <c r="AJ145" s="25" t="n">
        <f t="shared" si="214"/>
        <v>0</v>
      </c>
      <c r="AK145" s="25" t="n">
        <f t="shared" si="214"/>
        <v>0</v>
      </c>
      <c r="AL145" s="25" t="n">
        <f t="shared" si="214"/>
        <v>0</v>
      </c>
      <c r="AM145" s="25" t="n">
        <f t="shared" si="214"/>
        <v>0</v>
      </c>
      <c r="AN145" s="25" t="n">
        <f t="shared" si="214"/>
        <v>0</v>
      </c>
      <c r="AO145" s="25" t="n">
        <f t="shared" ref="AO145:AZ145" si="215">IFERROR(AO13/SUMIFS(AO$2:AO$64,$O$2:$O$64,$O145,$P$2:$P$64,$P145),"")</f>
        <v>7.2701767484413732E-2</v>
      </c>
      <c r="AP145" s="25" t="n">
        <f t="shared" si="215"/>
        <v>6.7429344805278499E-2</v>
      </c>
      <c r="AQ145" s="25" t="n">
        <f t="shared" si="215"/>
        <v>6.6318850983350316E-2</v>
      </c>
      <c r="AR145" s="25" t="n">
        <f t="shared" si="215"/>
        <v>6.6573485013230488E-2</v>
      </c>
      <c r="AS145" s="25" t="n">
        <f t="shared" si="215"/>
        <v>7.3254522394924332E-2</v>
      </c>
      <c r="AT145" s="25" t="n">
        <f t="shared" si="215"/>
        <v>6.4075930909371831E-2</v>
      </c>
      <c r="AU145" s="25" t="n">
        <f t="shared" si="215"/>
        <v>5.2918386830608455E-2</v>
      </c>
      <c r="AV145" s="25" t="n">
        <f t="shared" si="215"/>
        <v>6.1378498170109881E-2</v>
      </c>
      <c r="AW145" s="25" t="n">
        <f t="shared" si="215"/>
        <v>5.8398509059351102E-2</v>
      </c>
      <c r="AX145" s="25" t="n">
        <f t="shared" si="215"/>
        <v>7.5186283467169893E-2</v>
      </c>
      <c r="AY145" s="25" t="n">
        <f t="shared" si="215"/>
        <v>6.2085950447366471E-2</v>
      </c>
      <c r="AZ145" s="131" t="n">
        <f t="shared" si="215"/>
        <v>0.10004339939727129</v>
      </c>
    </row>
    <row r="146">
      <c r="A146" s="142" t="str">
        <f t="shared" si="180"/>
        <v>0</v>
      </c>
      <c r="B146" t="str">
        <f t="shared" si="172"/>
        <v>Services &amp; R&amp;D</v>
      </c>
      <c r="C146" t="str">
        <f t="shared" si="173"/>
        <v>Other CB</v>
      </c>
      <c r="D146" t="str">
        <f t="shared" si="174"/>
        <v>Other CB</v>
      </c>
      <c r="O146" s="1" t="str">
        <f t="shared" si="175"/>
        <v>0</v>
      </c>
      <c r="P146" s="1" t="str">
        <f t="shared" ref="P146:R146" si="216">P80</f>
        <v>Services &amp; R&amp;D</v>
      </c>
      <c r="Q146" s="1" t="str">
        <f t="shared" si="216"/>
        <v>Other CB</v>
      </c>
      <c r="R146" s="1" t="str">
        <f t="shared" si="216"/>
        <v>Other CB</v>
      </c>
      <c r="S146" s="25" t="str">
        <f t="shared" ref="S146:AN146" si="217">IFERROR(S125/SUMIFS(S$21:S$36,$O$21:$O$36,$O146),"")</f>
      </c>
      <c r="T146" s="25" t="str">
        <f t="shared" si="217"/>
      </c>
      <c r="U146" s="25" t="str">
        <f t="shared" si="217"/>
      </c>
      <c r="V146" s="25" t="str">
        <f t="shared" si="217"/>
      </c>
      <c r="W146" s="25" t="str">
        <f t="shared" si="217"/>
      </c>
      <c r="X146" s="25" t="str">
        <f t="shared" si="217"/>
      </c>
      <c r="Y146" s="25" t="str">
        <f t="shared" si="217"/>
      </c>
      <c r="Z146" s="25" t="str">
        <f t="shared" si="217"/>
      </c>
      <c r="AA146" s="25" t="str">
        <f t="shared" si="217"/>
      </c>
      <c r="AB146" s="25" t="str">
        <f t="shared" si="217"/>
      </c>
      <c r="AC146" s="25" t="n">
        <f t="shared" si="217"/>
        <v>0</v>
      </c>
      <c r="AD146" s="25" t="n">
        <f t="shared" si="217"/>
        <v>0</v>
      </c>
      <c r="AE146" s="25" t="n">
        <f t="shared" si="217"/>
        <v>0</v>
      </c>
      <c r="AF146" s="25" t="n">
        <f t="shared" si="217"/>
        <v>0</v>
      </c>
      <c r="AG146" s="25" t="n">
        <f t="shared" si="217"/>
        <v>0</v>
      </c>
      <c r="AH146" s="25" t="n">
        <f t="shared" si="217"/>
        <v>0</v>
      </c>
      <c r="AI146" s="25" t="n">
        <f t="shared" si="217"/>
        <v>0</v>
      </c>
      <c r="AJ146" s="25" t="n">
        <f t="shared" si="217"/>
        <v>0</v>
      </c>
      <c r="AK146" s="25" t="n">
        <f t="shared" si="217"/>
        <v>0</v>
      </c>
      <c r="AL146" s="25" t="n">
        <f t="shared" si="217"/>
        <v>0</v>
      </c>
      <c r="AM146" s="25" t="n">
        <f t="shared" si="217"/>
        <v>0</v>
      </c>
      <c r="AN146" s="25" t="n">
        <f t="shared" si="217"/>
        <v>0</v>
      </c>
      <c r="AO146" s="25" t="n">
        <f t="shared" ref="AO146:AZ146" si="218">IFERROR(AO14/SUMIFS(AO$2:AO$64,$O$2:$O$64,$O146,$P$2:$P$64,$P146),"")</f>
        <v>0.35587346936843156</v>
      </c>
      <c r="AP146" s="25" t="n">
        <f t="shared" si="218"/>
        <v>0.39141090297444853</v>
      </c>
      <c r="AQ146" s="25" t="n">
        <f t="shared" si="218"/>
        <v>0.37705904712804278</v>
      </c>
      <c r="AR146" s="25" t="n">
        <f t="shared" si="218"/>
        <v>0.39031617652638195</v>
      </c>
      <c r="AS146" s="25" t="n">
        <f t="shared" si="218"/>
        <v>0.36521715804195787</v>
      </c>
      <c r="AT146" s="25" t="n">
        <f t="shared" si="218"/>
        <v>0.38150451028952115</v>
      </c>
      <c r="AU146" s="25" t="n">
        <f t="shared" si="218"/>
        <v>0.34665768593586449</v>
      </c>
      <c r="AV146" s="25" t="n">
        <f t="shared" si="218"/>
        <v>0.35182482807709209</v>
      </c>
      <c r="AW146" s="25" t="n">
        <f t="shared" si="218"/>
        <v>0.31233651018518727</v>
      </c>
      <c r="AX146" s="25" t="n">
        <f t="shared" si="218"/>
        <v>0.35687230537091719</v>
      </c>
      <c r="AY146" s="25" t="n">
        <f t="shared" si="218"/>
        <v>0.35267902427470549</v>
      </c>
      <c r="AZ146" s="131" t="n">
        <f t="shared" si="218"/>
        <v>0.36763204453262827</v>
      </c>
    </row>
    <row r="147">
      <c r="A147" s="142" t="str">
        <f t="shared" si="180"/>
        <v>0</v>
      </c>
      <c r="B147" t="str">
        <f t="shared" si="172"/>
        <v>Services &amp; R&amp;D</v>
      </c>
      <c r="C147" t="str">
        <f t="shared" si="173"/>
        <v>UCA</v>
      </c>
      <c r="D147" t="str">
        <f t="shared" si="174"/>
        <v>UCA</v>
      </c>
      <c r="O147" s="1" t="str">
        <f t="shared" si="175"/>
        <v>0</v>
      </c>
      <c r="P147" s="1" t="str">
        <f t="shared" ref="P147:R147" si="219">P81</f>
        <v>Services &amp; R&amp;D</v>
      </c>
      <c r="Q147" s="1" t="str">
        <f t="shared" si="219"/>
        <v>UCA</v>
      </c>
      <c r="R147" s="1" t="str">
        <f t="shared" si="219"/>
        <v>UCA</v>
      </c>
      <c r="S147" s="25" t="str">
        <f t="shared" ref="S147:AN147" si="220">IFERROR(S126/SUMIFS(S$21:S$36,$O$21:$O$36,$O147),"")</f>
      </c>
      <c r="T147" s="25" t="str">
        <f t="shared" si="220"/>
      </c>
      <c r="U147" s="25" t="str">
        <f t="shared" si="220"/>
      </c>
      <c r="V147" s="25" t="str">
        <f t="shared" si="220"/>
      </c>
      <c r="W147" s="25" t="str">
        <f t="shared" si="220"/>
      </c>
      <c r="X147" s="25" t="str">
        <f t="shared" si="220"/>
      </c>
      <c r="Y147" s="25" t="str">
        <f t="shared" si="220"/>
      </c>
      <c r="Z147" s="25" t="str">
        <f t="shared" si="220"/>
      </c>
      <c r="AA147" s="25" t="str">
        <f t="shared" si="220"/>
      </c>
      <c r="AB147" s="25" t="str">
        <f t="shared" si="220"/>
      </c>
      <c r="AC147" s="25" t="n">
        <f t="shared" si="220"/>
        <v>0</v>
      </c>
      <c r="AD147" s="25" t="n">
        <f t="shared" si="220"/>
        <v>0</v>
      </c>
      <c r="AE147" s="25" t="n">
        <f t="shared" si="220"/>
        <v>0</v>
      </c>
      <c r="AF147" s="25" t="n">
        <f t="shared" si="220"/>
        <v>0</v>
      </c>
      <c r="AG147" s="25" t="n">
        <f t="shared" si="220"/>
        <v>0</v>
      </c>
      <c r="AH147" s="25" t="n">
        <f t="shared" si="220"/>
        <v>0</v>
      </c>
      <c r="AI147" s="25" t="n">
        <f t="shared" si="220"/>
        <v>0</v>
      </c>
      <c r="AJ147" s="25" t="n">
        <f t="shared" si="220"/>
        <v>0</v>
      </c>
      <c r="AK147" s="25" t="n">
        <f t="shared" si="220"/>
        <v>0</v>
      </c>
      <c r="AL147" s="25" t="n">
        <f t="shared" si="220"/>
        <v>0</v>
      </c>
      <c r="AM147" s="25" t="n">
        <f t="shared" si="220"/>
        <v>0</v>
      </c>
      <c r="AN147" s="25" t="n">
        <f t="shared" si="220"/>
        <v>0</v>
      </c>
      <c r="AO147" s="25" t="n">
        <f t="shared" ref="AO147:AZ147" si="221">IFERROR(AO15/SUMIFS(AO$2:AO$64,$O$2:$O$64,$O147,$P$2:$P$64,$P147),"")</f>
        <v>1.5939992646430673E-2</v>
      </c>
      <c r="AP147" s="25" t="n">
        <f t="shared" si="221"/>
        <v>2.225065354211295E-2</v>
      </c>
      <c r="AQ147" s="25" t="n">
        <f t="shared" si="221"/>
        <v>1.3509171359259482E-2</v>
      </c>
      <c r="AR147" s="25" t="n">
        <f t="shared" si="221"/>
        <v>3.8881287131982373E-3</v>
      </c>
      <c r="AS147" s="25" t="n">
        <f t="shared" si="221"/>
        <v>3.8708551845096494E-2</v>
      </c>
      <c r="AT147" s="25" t="n">
        <f t="shared" si="221"/>
        <v>2.6736038167364168E-2</v>
      </c>
      <c r="AU147" s="25" t="n">
        <f t="shared" si="221"/>
        <v>5.8226920321388799E-2</v>
      </c>
      <c r="AV147" s="25" t="n">
        <f t="shared" si="221"/>
        <v>5.2850643759505579E-2</v>
      </c>
      <c r="AW147" s="25" t="n">
        <f t="shared" si="221"/>
        <v>4.0507584155349427E-2</v>
      </c>
      <c r="AX147" s="25" t="n">
        <f t="shared" si="221"/>
        <v>2.4334142707003615E-2</v>
      </c>
      <c r="AY147" s="25" t="n">
        <f t="shared" si="221"/>
        <v>2.1263422327014812E-2</v>
      </c>
      <c r="AZ147" s="131" t="n">
        <f t="shared" si="221"/>
        <v>2.3345966155017994E-2</v>
      </c>
    </row>
    <row r="148">
      <c r="A148" s="142" t="str">
        <f t="shared" si="180"/>
        <v>0</v>
      </c>
      <c r="B148" t="str">
        <f t="shared" si="172"/>
        <v>Services &amp; R&amp;D</v>
      </c>
      <c r="C148" t="str">
        <f t="shared" si="173"/>
        <v>Unclear</v>
      </c>
      <c r="D148" t="str">
        <f t="shared" si="174"/>
        <v>Combination/Other</v>
      </c>
      <c r="O148" s="1" t="str">
        <f t="shared" si="175"/>
        <v>0</v>
      </c>
      <c r="P148" s="1" t="str">
        <f t="shared" ref="P148:R148" si="222">P82</f>
        <v>Services &amp; R&amp;D</v>
      </c>
      <c r="Q148" s="1" t="str">
        <f t="shared" si="222"/>
        <v>Unclear</v>
      </c>
      <c r="R148" s="1" t="str">
        <f t="shared" si="222"/>
        <v>Combination/Other</v>
      </c>
      <c r="S148" s="25" t="str">
        <f t="shared" ref="S148:AN148" si="223">IFERROR(S127/SUMIFS(S$21:S$36,$O$21:$O$36,$O148),"")</f>
      </c>
      <c r="T148" s="25" t="str">
        <f t="shared" si="223"/>
      </c>
      <c r="U148" s="25" t="str">
        <f t="shared" si="223"/>
      </c>
      <c r="V148" s="25" t="str">
        <f t="shared" si="223"/>
      </c>
      <c r="W148" s="25" t="str">
        <f t="shared" si="223"/>
      </c>
      <c r="X148" s="25" t="str">
        <f t="shared" si="223"/>
      </c>
      <c r="Y148" s="25" t="str">
        <f t="shared" si="223"/>
      </c>
      <c r="Z148" s="25" t="str">
        <f t="shared" si="223"/>
      </c>
      <c r="AA148" s="25" t="str">
        <f t="shared" si="223"/>
      </c>
      <c r="AB148" s="25" t="str">
        <f t="shared" si="223"/>
      </c>
      <c r="AC148" s="25" t="n">
        <f t="shared" si="223"/>
        <v>0</v>
      </c>
      <c r="AD148" s="25" t="n">
        <f t="shared" si="223"/>
        <v>0</v>
      </c>
      <c r="AE148" s="25" t="n">
        <f t="shared" si="223"/>
        <v>0</v>
      </c>
      <c r="AF148" s="25" t="n">
        <f t="shared" si="223"/>
        <v>0</v>
      </c>
      <c r="AG148" s="25" t="n">
        <f t="shared" si="223"/>
        <v>0</v>
      </c>
      <c r="AH148" s="25" t="n">
        <f t="shared" si="223"/>
        <v>0</v>
      </c>
      <c r="AI148" s="25" t="n">
        <f t="shared" si="223"/>
        <v>0</v>
      </c>
      <c r="AJ148" s="25" t="n">
        <f t="shared" si="223"/>
        <v>0</v>
      </c>
      <c r="AK148" s="25" t="n">
        <f t="shared" si="223"/>
        <v>0</v>
      </c>
      <c r="AL148" s="25" t="n">
        <f t="shared" si="223"/>
        <v>0</v>
      </c>
      <c r="AM148" s="25" t="n">
        <f t="shared" si="223"/>
        <v>0</v>
      </c>
      <c r="AN148" s="25" t="n">
        <f t="shared" si="223"/>
        <v>0</v>
      </c>
      <c r="AO148" s="25" t="n">
        <f t="shared" ref="AO148:AZ148" si="224">IFERROR(AO16/SUMIFS(AO$2:AO$64,$O$2:$O$64,$O148,$P$2:$P$64,$P148),"")</f>
        <v>1.9456398526925285E-5</v>
      </c>
      <c r="AP148" s="25" t="n">
        <f t="shared" si="224"/>
        <v>-1.9480060579428712E-4</v>
      </c>
      <c r="AQ148" s="25" t="n">
        <f t="shared" si="224"/>
        <v>-1.71764886999197E-4</v>
      </c>
      <c r="AR148" s="25" t="n">
        <f t="shared" si="224"/>
        <v>1.155432001843657E-6</v>
      </c>
      <c r="AS148" s="25" t="n">
        <f t="shared" si="224"/>
        <v>0</v>
      </c>
      <c r="AT148" s="25" t="n">
        <f t="shared" si="224"/>
        <v>0</v>
      </c>
      <c r="AU148" s="25" t="n">
        <f t="shared" si="224"/>
        <v>0</v>
      </c>
      <c r="AV148" s="25" t="n">
        <f t="shared" si="224"/>
        <v>0</v>
      </c>
      <c r="AW148" s="25" t="n">
        <f t="shared" si="224"/>
        <v>0</v>
      </c>
      <c r="AX148" s="25" t="n">
        <f t="shared" si="224"/>
        <v>0</v>
      </c>
      <c r="AY148" s="25" t="n">
        <f t="shared" si="224"/>
        <v>0</v>
      </c>
      <c r="AZ148" s="131" t="n">
        <f t="shared" si="224"/>
        <v>0</v>
      </c>
    </row>
    <row r="149" ht="15.75" customHeight="1">
      <c r="A149" s="143" t="str">
        <f t="shared" si="180"/>
        <v>0</v>
      </c>
      <c r="B149" s="144" t="str">
        <f t="shared" si="172"/>
        <v>Services &amp; R&amp;D</v>
      </c>
      <c r="C149" s="144" t="str">
        <f t="shared" si="173"/>
        <v>Unclear</v>
      </c>
      <c r="D149" s="144" t="n">
        <f t="shared" si="174"/>
        <v>0</v>
      </c>
      <c r="E149" s="144"/>
      <c r="F149" s="144"/>
      <c r="G149" s="144"/>
      <c r="H149" s="144"/>
      <c r="I149" s="144"/>
      <c r="J149" s="144"/>
      <c r="K149" s="144"/>
      <c r="O149" s="129" t="str">
        <f t="shared" si="175"/>
        <v>0</v>
      </c>
      <c r="P149" s="129" t="str">
        <f t="shared" ref="P149:R149" si="225">P83</f>
        <v>Services &amp; R&amp;D</v>
      </c>
      <c r="Q149" s="129" t="str">
        <f t="shared" si="225"/>
        <v>Unclear</v>
      </c>
      <c r="R149" s="129" t="n">
        <f t="shared" si="225"/>
        <v>0</v>
      </c>
      <c r="S149" s="128" t="str">
        <f t="shared" ref="S149:AN149" si="226">IFERROR(S128/SUMIFS(S$21:S$36,$O$21:$O$36,$O149),"")</f>
      </c>
      <c r="T149" s="128" t="str">
        <f t="shared" si="226"/>
      </c>
      <c r="U149" s="128" t="str">
        <f t="shared" si="226"/>
      </c>
      <c r="V149" s="128" t="str">
        <f t="shared" si="226"/>
      </c>
      <c r="W149" s="128" t="str">
        <f t="shared" si="226"/>
      </c>
      <c r="X149" s="128" t="str">
        <f t="shared" si="226"/>
      </c>
      <c r="Y149" s="128" t="str">
        <f t="shared" si="226"/>
      </c>
      <c r="Z149" s="128" t="str">
        <f t="shared" si="226"/>
      </c>
      <c r="AA149" s="128" t="str">
        <f t="shared" si="226"/>
      </c>
      <c r="AB149" s="128" t="str">
        <f t="shared" si="226"/>
      </c>
      <c r="AC149" s="128" t="n">
        <f t="shared" si="226"/>
        <v>0</v>
      </c>
      <c r="AD149" s="128" t="n">
        <f t="shared" si="226"/>
        <v>0</v>
      </c>
      <c r="AE149" s="128" t="n">
        <f t="shared" si="226"/>
        <v>0</v>
      </c>
      <c r="AF149" s="128" t="n">
        <f t="shared" si="226"/>
        <v>0</v>
      </c>
      <c r="AG149" s="128" t="n">
        <f t="shared" si="226"/>
        <v>0</v>
      </c>
      <c r="AH149" s="128" t="n">
        <f t="shared" si="226"/>
        <v>0</v>
      </c>
      <c r="AI149" s="128" t="n">
        <f t="shared" si="226"/>
        <v>0</v>
      </c>
      <c r="AJ149" s="128" t="n">
        <f t="shared" si="226"/>
        <v>0</v>
      </c>
      <c r="AK149" s="128" t="n">
        <f t="shared" si="226"/>
        <v>0</v>
      </c>
      <c r="AL149" s="128" t="n">
        <f t="shared" si="226"/>
        <v>0</v>
      </c>
      <c r="AM149" s="128" t="n">
        <f t="shared" si="226"/>
        <v>0</v>
      </c>
      <c r="AN149" s="128" t="n">
        <f t="shared" si="226"/>
        <v>0</v>
      </c>
      <c r="AO149" s="128" t="n">
        <f t="shared" ref="AO149:AZ149" si="227">IFERROR(AO17/SUMIFS(AO$2:AO$64,$O$2:$O$64,$O149,$P$2:$P$64,$P149),"")</f>
        <v>2.5026141197659032E-3</v>
      </c>
      <c r="AP149" s="128" t="n">
        <f t="shared" si="227"/>
        <v>2.7404600113537193E-3</v>
      </c>
      <c r="AQ149" s="128" t="n">
        <f t="shared" si="227"/>
        <v>2.9788691221649473E-3</v>
      </c>
      <c r="AR149" s="128" t="n">
        <f t="shared" si="227"/>
        <v>4.3899303437805702E-3</v>
      </c>
      <c r="AS149" s="128" t="n">
        <f t="shared" si="227"/>
        <v>2.3799713880513526E-3</v>
      </c>
      <c r="AT149" s="128" t="n">
        <f t="shared" si="227"/>
        <v>6.3835357689137479E-3</v>
      </c>
      <c r="AU149" s="128" t="n">
        <f t="shared" si="227"/>
        <v>0</v>
      </c>
      <c r="AV149" s="128" t="n">
        <f t="shared" si="227"/>
        <v>2.7847674104726436E-7</v>
      </c>
      <c r="AW149" s="128" t="n">
        <f t="shared" si="227"/>
        <v>0</v>
      </c>
      <c r="AX149" s="128" t="n">
        <f t="shared" si="227"/>
        <v>0</v>
      </c>
      <c r="AY149" s="128" t="n">
        <f t="shared" si="227"/>
        <v>0</v>
      </c>
      <c r="AZ149" s="125" t="n">
        <f t="shared" si="227"/>
        <v>0</v>
      </c>
    </row>
    <row r="150" ht="15.75" customHeight="1">
      <c r="A150" t="str">
        <f t="shared" si="180"/>
        <v>0</v>
      </c>
      <c r="B150" t="str">
        <f t="shared" si="172"/>
        <v>Unlabeled</v>
      </c>
      <c r="C150" t="str">
        <f t="shared" si="173"/>
        <v>FFP</v>
      </c>
      <c r="D150" t="str">
        <f t="shared" si="174"/>
        <v>FFP</v>
      </c>
      <c r="O150" s="1" t="str">
        <f t="shared" si="175"/>
        <v>0</v>
      </c>
      <c r="P150" s="1" t="str">
        <f t="shared" ref="P150:R150" si="228">P84</f>
        <v>Unlabeled</v>
      </c>
      <c r="Q150" s="1" t="str">
        <f t="shared" si="228"/>
        <v>FFP</v>
      </c>
      <c r="R150" s="1" t="str">
        <f t="shared" si="228"/>
        <v>FFP</v>
      </c>
      <c r="AO150" s="25" t="n">
        <f t="shared" ref="AO150:AZ150" si="229">IFERROR(AO18/SUMIFS(AO$2:AO$64,$O$2:$O$64,$O150,$P$2:$P$64,$P150),"")</f>
        <v>0.56326220995921128</v>
      </c>
      <c r="AP150" s="25" t="n">
        <f t="shared" si="229"/>
        <v>0.52295646973566534</v>
      </c>
      <c r="AQ150" s="25" t="str">
        <f t="shared" si="229"/>
      </c>
      <c r="AR150" s="25" t="n">
        <f t="shared" si="229"/>
        <v>0</v>
      </c>
      <c r="AS150" s="25" t="n">
        <f t="shared" si="229"/>
        <v>0.99951496699006259</v>
      </c>
      <c r="AT150" s="25" t="n">
        <f t="shared" si="229"/>
        <v>-1.8207396364614632E-4</v>
      </c>
      <c r="AU150" s="25" t="n">
        <f t="shared" si="229"/>
        <v>0</v>
      </c>
      <c r="AV150" s="25" t="n">
        <f t="shared" si="229"/>
        <v>1</v>
      </c>
      <c r="AW150" s="25" t="n">
        <f t="shared" si="229"/>
        <v>0</v>
      </c>
      <c r="AX150" s="25" t="n">
        <f t="shared" si="229"/>
        <v>0.97411445552345743</v>
      </c>
      <c r="AY150" s="25" t="str">
        <f t="shared" si="229"/>
      </c>
      <c r="AZ150" s="25" t="n">
        <f t="shared" si="229"/>
        <v>0</v>
      </c>
    </row>
    <row r="151" ht="15.75" customHeight="1">
      <c r="A151" t="str">
        <f t="shared" si="180"/>
        <v>0</v>
      </c>
      <c r="B151" t="str">
        <f t="shared" si="172"/>
        <v>Unlabeled</v>
      </c>
      <c r="C151" t="str">
        <f t="shared" si="173"/>
        <v>Less Common</v>
      </c>
      <c r="D151" t="str">
        <f t="shared" si="174"/>
        <v>Other FP</v>
      </c>
      <c r="O151" s="1" t="str">
        <f t="shared" si="175"/>
        <v>0</v>
      </c>
      <c r="P151" s="1" t="str">
        <f t="shared" ref="P151:R151" si="230">P85</f>
        <v>Unlabeled</v>
      </c>
      <c r="Q151" s="1" t="str">
        <f t="shared" si="230"/>
        <v>Less Common</v>
      </c>
      <c r="R151" s="1" t="str">
        <f t="shared" si="230"/>
        <v>Other FP</v>
      </c>
      <c r="AO151" s="25" t="n">
        <f t="shared" ref="AO151:AZ151" si="231">IFERROR(AO19/SUMIFS(AO$2:AO$64,$O$2:$O$64,$O151,$P$2:$P$64,$P151),"")</f>
        <v>0</v>
      </c>
      <c r="AP151" s="25" t="n">
        <f t="shared" si="231"/>
        <v>0</v>
      </c>
      <c r="AQ151" s="25" t="str">
        <f t="shared" si="231"/>
      </c>
      <c r="AR151" s="25" t="n">
        <f t="shared" si="231"/>
        <v>0</v>
      </c>
      <c r="AS151" s="25" t="n">
        <f t="shared" si="231"/>
        <v>0</v>
      </c>
      <c r="AT151" s="25" t="n">
        <f t="shared" si="231"/>
        <v>0</v>
      </c>
      <c r="AU151" s="25" t="n">
        <f t="shared" si="231"/>
        <v>0</v>
      </c>
      <c r="AV151" s="25" t="n">
        <f t="shared" si="231"/>
        <v>0</v>
      </c>
      <c r="AW151" s="25" t="n">
        <f t="shared" si="231"/>
        <v>0</v>
      </c>
      <c r="AX151" s="25" t="n">
        <f t="shared" si="231"/>
        <v>0</v>
      </c>
      <c r="AY151" s="25" t="str">
        <f t="shared" si="231"/>
      </c>
      <c r="AZ151" s="25" t="n">
        <f t="shared" si="231"/>
        <v>0</v>
      </c>
    </row>
    <row r="152" ht="15.75" customHeight="1">
      <c r="A152" t="str">
        <f t="shared" si="180"/>
        <v>0</v>
      </c>
      <c r="B152" t="str">
        <f t="shared" si="172"/>
        <v>Unlabeled</v>
      </c>
      <c r="C152" t="str">
        <f t="shared" si="173"/>
        <v>Less Common</v>
      </c>
      <c r="D152" t="str">
        <f t="shared" si="174"/>
        <v>T&amp;M/LH/FPLOE</v>
      </c>
      <c r="O152" s="1" t="str">
        <f t="shared" si="175"/>
        <v>0</v>
      </c>
      <c r="P152" s="1" t="str">
        <f t="shared" ref="P152:R152" si="232">P86</f>
        <v>Unlabeled</v>
      </c>
      <c r="Q152" s="1" t="str">
        <f t="shared" si="232"/>
        <v>Less Common</v>
      </c>
      <c r="R152" s="1" t="str">
        <f t="shared" si="232"/>
        <v>T&amp;M/LH/FPLOE</v>
      </c>
      <c r="AO152" s="25" t="n">
        <f t="shared" ref="AO152:AZ152" si="233">IFERROR(AO20/SUMIFS(AO$2:AO$64,$O$2:$O$64,$O152,$P$2:$P$64,$P152),"")</f>
        <v>0.43673779004078866</v>
      </c>
      <c r="AP152" s="25" t="n">
        <f t="shared" si="233"/>
        <v>0.47704353026433477</v>
      </c>
      <c r="AQ152" s="25" t="str">
        <f t="shared" si="233"/>
      </c>
      <c r="AR152" s="25" t="n">
        <f t="shared" si="233"/>
        <v>0</v>
      </c>
      <c r="AS152" s="25" t="n">
        <f t="shared" si="233"/>
        <v>-2.9875504883426185E-7</v>
      </c>
      <c r="AT152" s="25" t="n">
        <f t="shared" si="233"/>
        <v>0</v>
      </c>
      <c r="AU152" s="25" t="n">
        <f t="shared" si="233"/>
        <v>0</v>
      </c>
      <c r="AV152" s="25" t="n">
        <f t="shared" si="233"/>
        <v>0</v>
      </c>
      <c r="AW152" s="25" t="n">
        <f t="shared" si="233"/>
        <v>0</v>
      </c>
      <c r="AX152" s="25" t="n">
        <f t="shared" si="233"/>
        <v>0</v>
      </c>
      <c r="AY152" s="25" t="str">
        <f t="shared" si="233"/>
      </c>
      <c r="AZ152" s="25" t="n">
        <f t="shared" si="233"/>
        <v>0</v>
      </c>
    </row>
    <row r="153" ht="15.75" customHeight="1">
      <c r="A153" t="str">
        <f t="shared" si="180"/>
        <v>0</v>
      </c>
      <c r="B153" t="str">
        <f t="shared" si="172"/>
        <v>Unlabeled</v>
      </c>
      <c r="C153" t="str">
        <f t="shared" si="173"/>
        <v>Other CB</v>
      </c>
      <c r="D153" t="str">
        <f t="shared" si="174"/>
        <v>Other CB</v>
      </c>
      <c r="O153" s="1" t="str">
        <f t="shared" si="175"/>
        <v>0</v>
      </c>
      <c r="P153" s="1" t="str">
        <f t="shared" ref="P153:R153" si="234">P87</f>
        <v>Unlabeled</v>
      </c>
      <c r="Q153" s="1" t="str">
        <f t="shared" si="234"/>
        <v>Other CB</v>
      </c>
      <c r="R153" s="1" t="str">
        <f t="shared" si="234"/>
        <v>Other CB</v>
      </c>
      <c r="AO153" s="25" t="n">
        <f t="shared" ref="AO153:AZ153" si="235">IFERROR(AO21/SUMIFS(AO$2:AO$64,$O$2:$O$64,$O153,$P$2:$P$64,$P153),"")</f>
        <v>0</v>
      </c>
      <c r="AP153" s="25" t="n">
        <f t="shared" si="235"/>
        <v>0</v>
      </c>
      <c r="AQ153" s="25" t="str">
        <f t="shared" si="235"/>
      </c>
      <c r="AR153" s="25" t="n">
        <f t="shared" si="235"/>
        <v>0</v>
      </c>
      <c r="AS153" s="25" t="n">
        <f t="shared" si="235"/>
        <v>0</v>
      </c>
      <c r="AT153" s="25" t="n">
        <f t="shared" si="235"/>
        <v>0</v>
      </c>
      <c r="AU153" s="25" t="n">
        <f t="shared" si="235"/>
        <v>0</v>
      </c>
      <c r="AV153" s="25" t="n">
        <f t="shared" si="235"/>
        <v>0</v>
      </c>
      <c r="AW153" s="25" t="n">
        <f t="shared" si="235"/>
        <v>0</v>
      </c>
      <c r="AX153" s="25" t="n">
        <f t="shared" si="235"/>
        <v>0</v>
      </c>
      <c r="AY153" s="25" t="str">
        <f t="shared" si="235"/>
      </c>
      <c r="AZ153" s="25" t="n">
        <f t="shared" si="235"/>
        <v>0</v>
      </c>
    </row>
    <row r="154" ht="15.75" customHeight="1">
      <c r="A154" t="str">
        <f t="shared" si="180"/>
        <v>0</v>
      </c>
      <c r="B154" t="str">
        <f t="shared" si="172"/>
        <v>Unlabeled</v>
      </c>
      <c r="C154" t="str">
        <f t="shared" si="173"/>
        <v>UCA</v>
      </c>
      <c r="D154" t="str">
        <f t="shared" si="174"/>
        <v>UCA</v>
      </c>
      <c r="O154" s="1" t="str">
        <f t="shared" si="175"/>
        <v>0</v>
      </c>
      <c r="P154" s="1" t="str">
        <f t="shared" ref="P154:R154" si="236">P88</f>
        <v>Unlabeled</v>
      </c>
      <c r="Q154" s="1" t="str">
        <f t="shared" si="236"/>
        <v>UCA</v>
      </c>
      <c r="R154" s="1" t="str">
        <f t="shared" si="236"/>
        <v>UCA</v>
      </c>
      <c r="AO154" s="25" t="n">
        <f t="shared" ref="AO154:AZ154" si="237">IFERROR(AO22/SUMIFS(AO$2:AO$64,$O$2:$O$64,$O154,$P$2:$P$64,$P154),"")</f>
        <v>0</v>
      </c>
      <c r="AP154" s="25" t="n">
        <f t="shared" si="237"/>
        <v>0</v>
      </c>
      <c r="AQ154" s="25" t="str">
        <f t="shared" si="237"/>
      </c>
      <c r="AR154" s="25" t="n">
        <f t="shared" si="237"/>
        <v>0</v>
      </c>
      <c r="AS154" s="25" t="n">
        <f t="shared" si="237"/>
        <v>0</v>
      </c>
      <c r="AT154" s="25" t="n">
        <f t="shared" si="237"/>
        <v>0</v>
      </c>
      <c r="AU154" s="25" t="n">
        <f t="shared" si="237"/>
        <v>0</v>
      </c>
      <c r="AV154" s="25" t="n">
        <f t="shared" si="237"/>
        <v>0</v>
      </c>
      <c r="AW154" s="25" t="n">
        <f t="shared" si="237"/>
        <v>0</v>
      </c>
      <c r="AX154" s="25" t="n">
        <f t="shared" si="237"/>
        <v>0</v>
      </c>
      <c r="AY154" s="25" t="str">
        <f t="shared" si="237"/>
      </c>
      <c r="AZ154" s="25" t="n">
        <f t="shared" si="237"/>
        <v>0</v>
      </c>
    </row>
    <row r="155" ht="15.75" customHeight="1">
      <c r="A155" t="str">
        <f t="shared" si="180"/>
        <v>0</v>
      </c>
      <c r="B155" t="str">
        <f t="shared" si="172"/>
        <v>Unlabeled</v>
      </c>
      <c r="C155" t="str">
        <f t="shared" si="173"/>
        <v>Unclear</v>
      </c>
      <c r="D155" t="str">
        <f t="shared" si="174"/>
        <v>Combination/Other</v>
      </c>
      <c r="O155" s="1" t="str">
        <f t="shared" si="175"/>
        <v>0</v>
      </c>
      <c r="P155" s="1" t="str">
        <f t="shared" ref="P155:R155" si="238">P89</f>
        <v>Unlabeled</v>
      </c>
      <c r="Q155" s="1" t="str">
        <f t="shared" si="238"/>
        <v>Unclear</v>
      </c>
      <c r="R155" s="1" t="str">
        <f t="shared" si="238"/>
        <v>Combination/Other</v>
      </c>
      <c r="AO155" s="25" t="n">
        <f t="shared" ref="AO155:AZ155" si="239">IFERROR(AO23/SUMIFS(AO$2:AO$64,$O$2:$O$64,$O155,$P$2:$P$64,$P155),"")</f>
        <v>0</v>
      </c>
      <c r="AP155" s="25" t="n">
        <f t="shared" si="239"/>
        <v>0</v>
      </c>
      <c r="AQ155" s="25" t="str">
        <f t="shared" si="239"/>
      </c>
      <c r="AR155" s="25" t="n">
        <f t="shared" si="239"/>
        <v>0</v>
      </c>
      <c r="AS155" s="25" t="n">
        <f t="shared" si="239"/>
        <v>0</v>
      </c>
      <c r="AT155" s="25" t="n">
        <f t="shared" si="239"/>
        <v>0</v>
      </c>
      <c r="AU155" s="25" t="n">
        <f t="shared" si="239"/>
        <v>0</v>
      </c>
      <c r="AV155" s="25" t="n">
        <f t="shared" si="239"/>
        <v>0</v>
      </c>
      <c r="AW155" s="25" t="n">
        <f t="shared" si="239"/>
        <v>0</v>
      </c>
      <c r="AX155" s="25" t="n">
        <f t="shared" si="239"/>
        <v>0</v>
      </c>
      <c r="AY155" s="25" t="str">
        <f t="shared" si="239"/>
      </c>
      <c r="AZ155" s="25" t="n">
        <f t="shared" si="239"/>
        <v>0</v>
      </c>
    </row>
    <row r="156" ht="15.75" customHeight="1">
      <c r="A156" t="str">
        <f t="shared" si="180"/>
        <v>0</v>
      </c>
      <c r="B156" t="str">
        <f t="shared" si="172"/>
        <v>Unlabeled</v>
      </c>
      <c r="C156" t="str">
        <f t="shared" si="173"/>
        <v>Unclear</v>
      </c>
      <c r="D156" t="n">
        <f t="shared" si="174"/>
        <v>0</v>
      </c>
      <c r="O156" s="1" t="str">
        <f t="shared" si="175"/>
        <v>0</v>
      </c>
      <c r="P156" s="1" t="str">
        <f t="shared" ref="P156:R156" si="240">P90</f>
        <v>Unlabeled</v>
      </c>
      <c r="Q156" s="1" t="str">
        <f t="shared" si="240"/>
        <v>Unclear</v>
      </c>
      <c r="R156" s="1" t="n">
        <f t="shared" si="240"/>
        <v>0</v>
      </c>
      <c r="AO156" s="25" t="n">
        <f t="shared" ref="AO156:AZ156" si="241">IFERROR(AO24/SUMIFS(AO$2:AO$64,$O$2:$O$64,$O156,$P$2:$P$64,$P156),"")</f>
        <v>0</v>
      </c>
      <c r="AP156" s="25" t="n">
        <f t="shared" si="241"/>
        <v>0</v>
      </c>
      <c r="AQ156" s="25" t="str">
        <f t="shared" si="241"/>
      </c>
      <c r="AR156" s="25" t="n">
        <f t="shared" si="241"/>
        <v>1</v>
      </c>
      <c r="AS156" s="25" t="n">
        <f t="shared" si="241"/>
        <v>4.8533176498614852E-4</v>
      </c>
      <c r="AT156" s="25" t="n">
        <f t="shared" si="241"/>
        <v>1.0001820739636462</v>
      </c>
      <c r="AU156" s="25" t="n">
        <f t="shared" si="241"/>
        <v>1</v>
      </c>
      <c r="AV156" s="25" t="n">
        <f t="shared" si="241"/>
        <v>0</v>
      </c>
      <c r="AW156" s="25" t="n">
        <f t="shared" si="241"/>
        <v>1</v>
      </c>
      <c r="AX156" s="25" t="n">
        <f t="shared" si="241"/>
        <v>2.5885544476542521E-2</v>
      </c>
      <c r="AY156" s="25" t="str">
        <f t="shared" si="241"/>
      </c>
      <c r="AZ156" s="25" t="n">
        <f t="shared" si="241"/>
        <v>1</v>
      </c>
    </row>
    <row r="157">
      <c r="A157" s="140" t="str">
        <f t="shared" si="180"/>
        <v>1</v>
      </c>
      <c r="B157" s="141" t="str">
        <f t="shared" si="172"/>
        <v>Products</v>
      </c>
      <c r="C157" s="141" t="str">
        <f t="shared" si="173"/>
        <v>FFP</v>
      </c>
      <c r="D157" s="141" t="str">
        <f t="shared" si="174"/>
        <v>FFP</v>
      </c>
      <c r="E157" s="141"/>
      <c r="F157" s="141"/>
      <c r="G157" s="141"/>
      <c r="H157" s="141"/>
      <c r="I157" s="141"/>
      <c r="J157" s="141"/>
      <c r="K157" s="141"/>
      <c r="O157" s="135" t="str">
        <f t="shared" si="175"/>
        <v>1</v>
      </c>
      <c r="P157" s="135" t="str">
        <f t="shared" ref="P157:R157" si="242">P91</f>
        <v>Products</v>
      </c>
      <c r="Q157" s="135" t="str">
        <f t="shared" si="242"/>
        <v>FFP</v>
      </c>
      <c r="R157" s="135" t="str">
        <f t="shared" si="242"/>
        <v>FFP</v>
      </c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  <c r="AD157" s="141"/>
      <c r="AE157" s="141"/>
      <c r="AF157" s="141"/>
      <c r="AG157" s="141"/>
      <c r="AH157" s="141"/>
      <c r="AI157" s="141"/>
      <c r="AJ157" s="141"/>
      <c r="AK157" s="141"/>
      <c r="AL157" s="141"/>
      <c r="AM157" s="141"/>
      <c r="AN157" s="141"/>
      <c r="AO157" s="134" t="n">
        <f t="shared" ref="AO157:AZ157" si="243">IFERROR(AO25/SUMIFS(AO$2:AO$64,$O$2:$O$64,$O157,$P$2:$P$64,$P157),"")</f>
        <v>0.50953327077102795</v>
      </c>
      <c r="AP157" s="134" t="n">
        <f t="shared" si="243"/>
        <v>0.69243115803024669</v>
      </c>
      <c r="AQ157" s="134" t="n">
        <f t="shared" si="243"/>
        <v>0.62606551053297255</v>
      </c>
      <c r="AR157" s="134" t="n">
        <f t="shared" si="243"/>
        <v>0.5248234639699767</v>
      </c>
      <c r="AS157" s="134" t="n">
        <f t="shared" si="243"/>
        <v>0.46840175996506661</v>
      </c>
      <c r="AT157" s="134" t="n">
        <f t="shared" si="243"/>
        <v>0.49502197309189405</v>
      </c>
      <c r="AU157" s="134" t="n">
        <f t="shared" si="243"/>
        <v>0.36386120093611357</v>
      </c>
      <c r="AV157" s="134" t="n">
        <f t="shared" si="243"/>
        <v>0.52121559532660677</v>
      </c>
      <c r="AW157" s="134" t="n">
        <f t="shared" si="243"/>
        <v>0.53265041985727213</v>
      </c>
      <c r="AX157" s="134" t="n">
        <f t="shared" si="243"/>
        <v>0.68775621126657593</v>
      </c>
      <c r="AY157" s="134" t="n">
        <f t="shared" si="243"/>
        <v>0.28226057281037104</v>
      </c>
      <c r="AZ157" s="133" t="n">
        <f t="shared" si="243"/>
        <v>0.27835090230386011</v>
      </c>
    </row>
    <row r="158">
      <c r="A158" s="142" t="str">
        <f t="shared" si="180"/>
        <v>1</v>
      </c>
      <c r="B158" t="str">
        <f t="shared" si="172"/>
        <v>Products</v>
      </c>
      <c r="C158" t="str">
        <f t="shared" si="173"/>
        <v>Less Common</v>
      </c>
      <c r="D158" t="str">
        <f t="shared" si="174"/>
        <v>Other FP</v>
      </c>
      <c r="O158" s="1" t="str">
        <f t="shared" si="175"/>
        <v>1</v>
      </c>
      <c r="P158" s="1" t="str">
        <f t="shared" ref="P158:R158" si="244">P92</f>
        <v>Products</v>
      </c>
      <c r="Q158" s="1" t="str">
        <f t="shared" si="244"/>
        <v>Less Common</v>
      </c>
      <c r="R158" s="1" t="str">
        <f t="shared" si="244"/>
        <v>Other FP</v>
      </c>
      <c r="AO158" s="25" t="n">
        <f t="shared" ref="AO158:AZ158" si="245">IFERROR(AO26/SUMIFS(AO$2:AO$64,$O$2:$O$64,$O158,$P$2:$P$64,$P158),"")</f>
        <v>2.4874930481212375E-2</v>
      </c>
      <c r="AP158" s="25" t="n">
        <f t="shared" si="245"/>
        <v>2.7039774756379267E-2</v>
      </c>
      <c r="AQ158" s="25" t="n">
        <f t="shared" si="245"/>
        <v>3.6428291485559781E-2</v>
      </c>
      <c r="AR158" s="25" t="n">
        <f t="shared" si="245"/>
        <v>1.2461313557497992E-2</v>
      </c>
      <c r="AS158" s="25" t="n">
        <f t="shared" si="245"/>
        <v>7.5150965081292962E-3</v>
      </c>
      <c r="AT158" s="25" t="n">
        <f t="shared" si="245"/>
        <v>1.1086100279475628E-2</v>
      </c>
      <c r="AU158" s="25" t="n">
        <f t="shared" si="245"/>
        <v>1.2621779966527559E-2</v>
      </c>
      <c r="AV158" s="25" t="n">
        <f t="shared" si="245"/>
        <v>1.3767550648091022E-3</v>
      </c>
      <c r="AW158" s="25" t="n">
        <f t="shared" si="245"/>
        <v>8.7921248039957546E-4</v>
      </c>
      <c r="AX158" s="25" t="n">
        <f t="shared" si="245"/>
        <v>3.9262828984147858E-3</v>
      </c>
      <c r="AY158" s="25" t="n">
        <f t="shared" si="245"/>
        <v>2.5503036558778815E-2</v>
      </c>
      <c r="AZ158" s="131" t="n">
        <f t="shared" si="245"/>
        <v>1.1755748304052573E-3</v>
      </c>
    </row>
    <row r="159">
      <c r="A159" s="142" t="str">
        <f t="shared" si="180"/>
        <v>1</v>
      </c>
      <c r="B159" t="str">
        <f t="shared" si="172"/>
        <v>Products</v>
      </c>
      <c r="C159" t="str">
        <f t="shared" si="173"/>
        <v>Less Common</v>
      </c>
      <c r="D159" t="str">
        <f t="shared" si="174"/>
        <v>T&amp;M/LH/FPLOE</v>
      </c>
      <c r="O159" s="1" t="str">
        <f t="shared" si="175"/>
        <v>1</v>
      </c>
      <c r="P159" s="1" t="str">
        <f t="shared" ref="P159:R159" si="246">P93</f>
        <v>Products</v>
      </c>
      <c r="Q159" s="1" t="str">
        <f t="shared" si="246"/>
        <v>Less Common</v>
      </c>
      <c r="R159" s="1" t="str">
        <f t="shared" si="246"/>
        <v>T&amp;M/LH/FPLOE</v>
      </c>
      <c r="AO159" s="25" t="n">
        <f t="shared" ref="AO159:AZ159" si="247">IFERROR(AO27/SUMIFS(AO$2:AO$64,$O$2:$O$64,$O159,$P$2:$P$64,$P159),"")</f>
        <v>8.1702093940852895E-4</v>
      </c>
      <c r="AP159" s="25" t="n">
        <f t="shared" si="247"/>
        <v>1.6585429674808782E-3</v>
      </c>
      <c r="AQ159" s="25" t="n">
        <f t="shared" si="247"/>
        <v>1.4122562585476266E-3</v>
      </c>
      <c r="AR159" s="25" t="n">
        <f t="shared" si="247"/>
        <v>6.9941966943877043E-4</v>
      </c>
      <c r="AS159" s="25" t="n">
        <f t="shared" si="247"/>
        <v>-1.4965391590482158E-5</v>
      </c>
      <c r="AT159" s="25" t="n">
        <f t="shared" si="247"/>
        <v>-4.6435232960035452E-6</v>
      </c>
      <c r="AU159" s="25" t="n">
        <f t="shared" si="247"/>
        <v>-1.3883953311840354E-4</v>
      </c>
      <c r="AV159" s="25" t="n">
        <f t="shared" si="247"/>
        <v>-5.4986673964674642E-5</v>
      </c>
      <c r="AW159" s="25" t="n">
        <f t="shared" si="247"/>
        <v>-7.157531326666709E-6</v>
      </c>
      <c r="AX159" s="25" t="n">
        <f t="shared" si="247"/>
        <v>2.4654682428114502E-4</v>
      </c>
      <c r="AY159" s="25" t="n">
        <f t="shared" si="247"/>
        <v>1.047837455418799E-4</v>
      </c>
      <c r="AZ159" s="131" t="n">
        <f t="shared" si="247"/>
        <v>2.0962750935421196E-6</v>
      </c>
    </row>
    <row r="160">
      <c r="A160" s="142" t="str">
        <f t="shared" si="180"/>
        <v>1</v>
      </c>
      <c r="B160" t="str">
        <f t="shared" si="172"/>
        <v>Products</v>
      </c>
      <c r="C160" t="str">
        <f t="shared" si="173"/>
        <v>Incentive</v>
      </c>
      <c r="D160" t="str">
        <f t="shared" si="174"/>
        <v>Incentive</v>
      </c>
      <c r="O160" s="1" t="str">
        <f t="shared" si="175"/>
        <v>1</v>
      </c>
      <c r="P160" s="1" t="str">
        <f t="shared" ref="P160:R160" si="248">P94</f>
        <v>Products</v>
      </c>
      <c r="Q160" s="1" t="str">
        <f t="shared" si="248"/>
        <v>Incentive</v>
      </c>
      <c r="R160" s="1" t="str">
        <f t="shared" si="248"/>
        <v>Incentive</v>
      </c>
      <c r="AO160" s="25" t="n">
        <f t="shared" ref="AO160:AZ160" si="249">IFERROR(AO28/SUMIFS(AO$2:AO$64,$O$2:$O$64,$O160,$P$2:$P$64,$P160),"")</f>
        <v>2.46821334105935E-3</v>
      </c>
      <c r="AP160" s="25" t="n">
        <f t="shared" si="249"/>
        <v>1.320617773282772E-2</v>
      </c>
      <c r="AQ160" s="25" t="n">
        <f t="shared" si="249"/>
        <v>5.383202979837845E-2</v>
      </c>
      <c r="AR160" s="25" t="n">
        <f t="shared" si="249"/>
        <v>0.23187431303316489</v>
      </c>
      <c r="AS160" s="25" t="n">
        <f t="shared" si="249"/>
        <v>0.24476779904181681</v>
      </c>
      <c r="AT160" s="25" t="n">
        <f t="shared" si="249"/>
        <v>7.8397367102472471E-2</v>
      </c>
      <c r="AU160" s="25" t="n">
        <f t="shared" si="249"/>
        <v>0.23429111506678998</v>
      </c>
      <c r="AV160" s="25" t="n">
        <f t="shared" si="249"/>
        <v>0.31770051413724071</v>
      </c>
      <c r="AW160" s="25" t="n">
        <f t="shared" si="249"/>
        <v>0.20521242418408039</v>
      </c>
      <c r="AX160" s="25" t="n">
        <f t="shared" si="249"/>
        <v>-2.606037126052442E-2</v>
      </c>
      <c r="AY160" s="25" t="n">
        <f t="shared" si="249"/>
        <v>0.18594691466928134</v>
      </c>
      <c r="AZ160" s="131" t="n">
        <f t="shared" si="249"/>
        <v>0.56249682154111658</v>
      </c>
    </row>
    <row r="161">
      <c r="A161" s="142" t="str">
        <f t="shared" si="180"/>
        <v>1</v>
      </c>
      <c r="B161" t="str">
        <f t="shared" si="172"/>
        <v>Products</v>
      </c>
      <c r="C161" t="str">
        <f t="shared" si="173"/>
        <v>Other CB</v>
      </c>
      <c r="D161" t="str">
        <f t="shared" si="174"/>
        <v>Other CB</v>
      </c>
      <c r="O161" s="1" t="str">
        <f t="shared" si="175"/>
        <v>1</v>
      </c>
      <c r="P161" s="1" t="str">
        <f t="shared" ref="P161:R161" si="250">P95</f>
        <v>Products</v>
      </c>
      <c r="Q161" s="1" t="str">
        <f t="shared" si="250"/>
        <v>Other CB</v>
      </c>
      <c r="R161" s="1" t="str">
        <f t="shared" si="250"/>
        <v>Other CB</v>
      </c>
      <c r="AO161" s="25" t="n">
        <f t="shared" ref="AO161:AZ161" si="251">IFERROR(AO29/SUMIFS(AO$2:AO$64,$O$2:$O$64,$O161,$P$2:$P$64,$P161),"")</f>
        <v>2.064991941799903E-2</v>
      </c>
      <c r="AP161" s="25" t="n">
        <f t="shared" si="251"/>
        <v>4.1235742577324722E-2</v>
      </c>
      <c r="AQ161" s="25" t="n">
        <f t="shared" si="251"/>
        <v>5.1380640282527971E-2</v>
      </c>
      <c r="AR161" s="25" t="n">
        <f t="shared" si="251"/>
        <v>5.3660836231784075E-2</v>
      </c>
      <c r="AS161" s="25" t="n">
        <f t="shared" si="251"/>
        <v>5.483453692619511E-2</v>
      </c>
      <c r="AT161" s="25" t="n">
        <f t="shared" si="251"/>
        <v>6.0335911215038555E-2</v>
      </c>
      <c r="AU161" s="25" t="n">
        <f t="shared" si="251"/>
        <v>3.3699307718147796E-2</v>
      </c>
      <c r="AV161" s="25" t="n">
        <f t="shared" si="251"/>
        <v>3.7136416626938187E-2</v>
      </c>
      <c r="AW161" s="25" t="n">
        <f t="shared" si="251"/>
        <v>2.231880358364079E-2</v>
      </c>
      <c r="AX161" s="25" t="n">
        <f t="shared" si="251"/>
        <v>4.7326171314145439E-2</v>
      </c>
      <c r="AY161" s="25" t="n">
        <f t="shared" si="251"/>
        <v>2.6908839272764568E-2</v>
      </c>
      <c r="AZ161" s="131" t="n">
        <f t="shared" si="251"/>
        <v>1.3107254921024504E-2</v>
      </c>
    </row>
    <row r="162">
      <c r="A162" s="142" t="str">
        <f t="shared" si="180"/>
        <v>1</v>
      </c>
      <c r="B162" t="str">
        <f t="shared" si="172"/>
        <v>Products</v>
      </c>
      <c r="C162" t="str">
        <f t="shared" si="173"/>
        <v>UCA</v>
      </c>
      <c r="D162" t="str">
        <f t="shared" si="174"/>
        <v>UCA</v>
      </c>
      <c r="O162" s="1" t="str">
        <f t="shared" si="175"/>
        <v>1</v>
      </c>
      <c r="P162" s="1" t="str">
        <f t="shared" ref="P162:R162" si="252">P96</f>
        <v>Products</v>
      </c>
      <c r="Q162" s="1" t="str">
        <f t="shared" si="252"/>
        <v>UCA</v>
      </c>
      <c r="R162" s="1" t="str">
        <f t="shared" si="252"/>
        <v>UCA</v>
      </c>
      <c r="AO162" s="25" t="n">
        <f t="shared" ref="AO162:AZ162" si="253">IFERROR(AO30/SUMIFS(AO$2:AO$64,$O$2:$O$64,$O162,$P$2:$P$64,$P162),"")</f>
        <v>0.33936056412420762</v>
      </c>
      <c r="AP162" s="25" t="n">
        <f t="shared" si="253"/>
        <v>0.21518549709043375</v>
      </c>
      <c r="AQ162" s="25" t="n">
        <f t="shared" si="253"/>
        <v>0.2182426852280773</v>
      </c>
      <c r="AR162" s="25" t="n">
        <f t="shared" si="253"/>
        <v>0.16532609077051699</v>
      </c>
      <c r="AS162" s="25" t="n">
        <f t="shared" si="253"/>
        <v>0.20881290285096746</v>
      </c>
      <c r="AT162" s="25" t="n">
        <f t="shared" si="253"/>
        <v>0.36724359675640866</v>
      </c>
      <c r="AU162" s="25" t="n">
        <f t="shared" si="253"/>
        <v>0.3556654358455395</v>
      </c>
      <c r="AV162" s="25" t="n">
        <f t="shared" si="253"/>
        <v>0.12262570551837002</v>
      </c>
      <c r="AW162" s="25" t="n">
        <f t="shared" si="253"/>
        <v>0.2389462974259339</v>
      </c>
      <c r="AX162" s="25" t="n">
        <f t="shared" si="253"/>
        <v>0.28680515895710712</v>
      </c>
      <c r="AY162" s="25" t="n">
        <f t="shared" si="253"/>
        <v>0.47927585294326225</v>
      </c>
      <c r="AZ162" s="131" t="n">
        <f t="shared" si="253"/>
        <v>0.14486735012850011</v>
      </c>
    </row>
    <row r="163">
      <c r="A163" s="142" t="str">
        <f t="shared" si="180"/>
        <v>1</v>
      </c>
      <c r="B163" t="str">
        <f t="shared" si="172"/>
        <v>Products</v>
      </c>
      <c r="C163" t="str">
        <f t="shared" si="173"/>
        <v>Unclear</v>
      </c>
      <c r="D163" t="str">
        <f t="shared" si="174"/>
        <v>Combination/Other</v>
      </c>
      <c r="O163" s="1" t="str">
        <f t="shared" si="175"/>
        <v>1</v>
      </c>
      <c r="P163" s="1" t="str">
        <f t="shared" ref="P163:R163" si="254">P97</f>
        <v>Products</v>
      </c>
      <c r="Q163" s="1" t="str">
        <f t="shared" si="254"/>
        <v>Unclear</v>
      </c>
      <c r="R163" s="1" t="str">
        <f t="shared" si="254"/>
        <v>Combination/Other</v>
      </c>
      <c r="AO163" s="25" t="n">
        <f t="shared" ref="AO163:AZ163" si="255">IFERROR(AO31/SUMIFS(AO$2:AO$64,$O$2:$O$64,$O163,$P$2:$P$64,$P163),"")</f>
        <v>-2.5277574748560541E-7</v>
      </c>
      <c r="AP163" s="25" t="n">
        <f t="shared" si="255"/>
        <v>1.2650754972226872E-5</v>
      </c>
      <c r="AQ163" s="25" t="n">
        <f t="shared" si="255"/>
        <v>0</v>
      </c>
      <c r="AR163" s="25" t="n">
        <f t="shared" si="255"/>
        <v>0</v>
      </c>
      <c r="AS163" s="25" t="n">
        <f t="shared" si="255"/>
        <v>0</v>
      </c>
      <c r="AT163" s="25" t="n">
        <f t="shared" si="255"/>
        <v>0</v>
      </c>
      <c r="AU163" s="25" t="n">
        <f t="shared" si="255"/>
        <v>0</v>
      </c>
      <c r="AV163" s="25" t="n">
        <f t="shared" si="255"/>
        <v>0</v>
      </c>
      <c r="AW163" s="25" t="n">
        <f t="shared" si="255"/>
        <v>0</v>
      </c>
      <c r="AX163" s="25" t="n">
        <f t="shared" si="255"/>
        <v>0</v>
      </c>
      <c r="AY163" s="25" t="n">
        <f t="shared" si="255"/>
        <v>0</v>
      </c>
      <c r="AZ163" s="131" t="n">
        <f t="shared" si="255"/>
        <v>0</v>
      </c>
    </row>
    <row r="164">
      <c r="A164" s="145" t="str">
        <f t="shared" si="180"/>
        <v>1</v>
      </c>
      <c r="B164" s="69" t="str">
        <f t="shared" si="172"/>
        <v>Products</v>
      </c>
      <c r="C164" s="69" t="str">
        <f t="shared" si="173"/>
        <v>Unclear</v>
      </c>
      <c r="D164" s="69" t="n">
        <f t="shared" si="174"/>
        <v>0</v>
      </c>
      <c r="E164" s="69"/>
      <c r="F164" s="69"/>
      <c r="G164" s="69"/>
      <c r="H164" s="69"/>
      <c r="I164" s="69"/>
      <c r="J164" s="69"/>
      <c r="K164" s="69"/>
      <c r="O164" s="82" t="str">
        <f t="shared" si="175"/>
        <v>1</v>
      </c>
      <c r="P164" s="82" t="str">
        <f t="shared" ref="P164:R164" si="256">P98</f>
        <v>Products</v>
      </c>
      <c r="Q164" s="82" t="str">
        <f t="shared" si="256"/>
        <v>Unclear</v>
      </c>
      <c r="R164" s="82" t="n">
        <f t="shared" si="256"/>
        <v>0</v>
      </c>
      <c r="S164" s="69"/>
      <c r="T164" s="69"/>
      <c r="U164" s="69"/>
      <c r="V164" s="69"/>
      <c r="W164" s="69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69"/>
      <c r="AJ164" s="69"/>
      <c r="AK164" s="69"/>
      <c r="AL164" s="69"/>
      <c r="AM164" s="69"/>
      <c r="AN164" s="69"/>
      <c r="AO164" s="113" t="n">
        <f t="shared" ref="AO164:AZ164" si="257">IFERROR(AO32/SUMIFS(AO$2:AO$64,$O$2:$O$64,$O164,$P$2:$P$64,$P164),"")</f>
        <v>0.10229633370083269</v>
      </c>
      <c r="AP164" s="113" t="n">
        <f t="shared" si="257"/>
        <v>9.2304560903347654E-3</v>
      </c>
      <c r="AQ164" s="113" t="n">
        <f t="shared" si="257"/>
        <v>1.2638586413936358E-2</v>
      </c>
      <c r="AR164" s="113" t="n">
        <f t="shared" si="257"/>
        <v>1.1154562767620552E-2</v>
      </c>
      <c r="AS164" s="113" t="n">
        <f t="shared" si="257"/>
        <v>1.5682870099415106E-2</v>
      </c>
      <c r="AT164" s="113" t="n">
        <f t="shared" si="257"/>
        <v>-1.2080304921993471E-2</v>
      </c>
      <c r="AU164" s="113" t="n">
        <f t="shared" si="257"/>
        <v>0</v>
      </c>
      <c r="AV164" s="113" t="n">
        <f t="shared" si="257"/>
        <v>0</v>
      </c>
      <c r="AW164" s="113" t="n">
        <f t="shared" si="257"/>
        <v>0</v>
      </c>
      <c r="AX164" s="113" t="n">
        <f t="shared" si="257"/>
        <v>0</v>
      </c>
      <c r="AY164" s="113" t="n">
        <f t="shared" si="257"/>
        <v>0</v>
      </c>
      <c r="AZ164" s="146" t="n">
        <f t="shared" si="257"/>
        <v>0</v>
      </c>
    </row>
    <row r="165">
      <c r="A165" s="142" t="str">
        <f t="shared" si="180"/>
        <v>1</v>
      </c>
      <c r="B165" t="str">
        <f t="shared" si="172"/>
        <v>Services &amp; R&amp;D</v>
      </c>
      <c r="C165" t="str">
        <f t="shared" si="173"/>
        <v>FFP</v>
      </c>
      <c r="D165" t="str">
        <f t="shared" si="174"/>
        <v>FFP</v>
      </c>
      <c r="O165" s="1" t="str">
        <f t="shared" si="175"/>
        <v>1</v>
      </c>
      <c r="P165" s="1" t="str">
        <f t="shared" ref="P165:R165" si="258">P99</f>
        <v>Services &amp; R&amp;D</v>
      </c>
      <c r="Q165" s="1" t="str">
        <f t="shared" si="258"/>
        <v>FFP</v>
      </c>
      <c r="R165" s="1" t="str">
        <f t="shared" si="258"/>
        <v>FFP</v>
      </c>
      <c r="AO165" s="25" t="n">
        <f t="shared" ref="AO165:AZ165" si="259">IFERROR(AO33/SUMIFS(AO$2:AO$64,$O$2:$O$64,$O165,$P$2:$P$64,$P165),"")</f>
        <v>0.47851110858506973</v>
      </c>
      <c r="AP165" s="25" t="n">
        <f t="shared" si="259"/>
        <v>0.50590488972742764</v>
      </c>
      <c r="AQ165" s="25" t="n">
        <f t="shared" si="259"/>
        <v>0.57050862228047783</v>
      </c>
      <c r="AR165" s="25" t="n">
        <f t="shared" si="259"/>
        <v>0.55547952499700615</v>
      </c>
      <c r="AS165" s="25" t="n">
        <f t="shared" si="259"/>
        <v>0.56081408484731288</v>
      </c>
      <c r="AT165" s="25" t="n">
        <f t="shared" si="259"/>
        <v>0.42758684066068747</v>
      </c>
      <c r="AU165" s="25" t="n">
        <f t="shared" si="259"/>
        <v>0.46534832249060809</v>
      </c>
      <c r="AV165" s="25" t="n">
        <f t="shared" si="259"/>
        <v>0.37252676510230692</v>
      </c>
      <c r="AW165" s="25" t="n">
        <f t="shared" si="259"/>
        <v>0.32729785278834617</v>
      </c>
      <c r="AX165" s="25" t="n">
        <f t="shared" si="259"/>
        <v>0.37777524603572715</v>
      </c>
      <c r="AY165" s="25" t="n">
        <f t="shared" si="259"/>
        <v>0.38342286058325947</v>
      </c>
      <c r="AZ165" s="131" t="n">
        <f t="shared" si="259"/>
        <v>0.39323716337081305</v>
      </c>
    </row>
    <row r="166">
      <c r="A166" s="142" t="str">
        <f t="shared" si="180"/>
        <v>1</v>
      </c>
      <c r="B166" t="str">
        <f t="shared" si="172"/>
        <v>Services &amp; R&amp;D</v>
      </c>
      <c r="C166" t="str">
        <f t="shared" si="173"/>
        <v>Less Common</v>
      </c>
      <c r="D166" t="str">
        <f t="shared" si="174"/>
        <v>Other FP</v>
      </c>
      <c r="O166" s="1" t="str">
        <f t="shared" si="175"/>
        <v>1</v>
      </c>
      <c r="P166" s="1" t="str">
        <f t="shared" ref="P166:R166" si="260">P100</f>
        <v>Services &amp; R&amp;D</v>
      </c>
      <c r="Q166" s="1" t="str">
        <f t="shared" si="260"/>
        <v>Less Common</v>
      </c>
      <c r="R166" s="1" t="str">
        <f t="shared" si="260"/>
        <v>Other FP</v>
      </c>
      <c r="AO166" s="25" t="n">
        <f t="shared" ref="AO166:AZ166" si="261">IFERROR(AO34/SUMIFS(AO$2:AO$64,$O$2:$O$64,$O166,$P$2:$P$64,$P166),"")</f>
        <v>7.9492843296263523E-4</v>
      </c>
      <c r="AP166" s="25" t="n">
        <f t="shared" si="261"/>
        <v>3.0642825292543063E-4</v>
      </c>
      <c r="AQ166" s="25" t="n">
        <f t="shared" si="261"/>
        <v>7.6445607173236901E-4</v>
      </c>
      <c r="AR166" s="25" t="n">
        <f t="shared" si="261"/>
        <v>8.4100162863528247E-4</v>
      </c>
      <c r="AS166" s="25" t="n">
        <f t="shared" si="261"/>
        <v>2.6365268031165751E-3</v>
      </c>
      <c r="AT166" s="25" t="n">
        <f t="shared" si="261"/>
        <v>1.648478865350821E-2</v>
      </c>
      <c r="AU166" s="25" t="n">
        <f t="shared" si="261"/>
        <v>1.4974838376423721E-3</v>
      </c>
      <c r="AV166" s="25" t="n">
        <f t="shared" si="261"/>
        <v>1.6858907614038241E-3</v>
      </c>
      <c r="AW166" s="25" t="n">
        <f t="shared" si="261"/>
        <v>2.4247057763399811E-3</v>
      </c>
      <c r="AX166" s="25" t="n">
        <f t="shared" si="261"/>
        <v>3.5799593699706273E-6</v>
      </c>
      <c r="AY166" s="25" t="n">
        <f t="shared" si="261"/>
        <v>-1.8354686685576227E-3</v>
      </c>
      <c r="AZ166" s="131" t="n">
        <f t="shared" si="261"/>
        <v>0</v>
      </c>
    </row>
    <row r="167">
      <c r="A167" s="142" t="str">
        <f t="shared" si="180"/>
        <v>1</v>
      </c>
      <c r="B167" t="str">
        <f t="shared" si="172"/>
        <v>Services &amp; R&amp;D</v>
      </c>
      <c r="C167" t="str">
        <f t="shared" si="173"/>
        <v>Less Common</v>
      </c>
      <c r="D167" t="str">
        <f t="shared" si="174"/>
        <v>T&amp;M/LH/FPLOE</v>
      </c>
      <c r="O167" s="1" t="str">
        <f t="shared" si="175"/>
        <v>1</v>
      </c>
      <c r="P167" s="1" t="str">
        <f t="shared" ref="P167:R167" si="262">P101</f>
        <v>Services &amp; R&amp;D</v>
      </c>
      <c r="Q167" s="1" t="str">
        <f t="shared" si="262"/>
        <v>Less Common</v>
      </c>
      <c r="R167" s="1" t="str">
        <f t="shared" si="262"/>
        <v>T&amp;M/LH/FPLOE</v>
      </c>
      <c r="AO167" s="25" t="n">
        <f t="shared" ref="AO167:AZ167" si="263">IFERROR(AO35/SUMIFS(AO$2:AO$64,$O$2:$O$64,$O167,$P$2:$P$64,$P167),"")</f>
        <v>2.4577814627095768E-2</v>
      </c>
      <c r="AP167" s="25" t="n">
        <f t="shared" si="263"/>
        <v>3.3348562908537924E-2</v>
      </c>
      <c r="AQ167" s="25" t="n">
        <f t="shared" si="263"/>
        <v>1.6551364621155005E-2</v>
      </c>
      <c r="AR167" s="25" t="n">
        <f t="shared" si="263"/>
        <v>2.8160545527353257E-2</v>
      </c>
      <c r="AS167" s="25" t="n">
        <f t="shared" si="263"/>
        <v>1.9274958651052637E-2</v>
      </c>
      <c r="AT167" s="25" t="n">
        <f t="shared" si="263"/>
        <v>2.0802269484120429E-2</v>
      </c>
      <c r="AU167" s="25" t="n">
        <f t="shared" si="263"/>
        <v>2.0529196982554631E-2</v>
      </c>
      <c r="AV167" s="25" t="n">
        <f t="shared" si="263"/>
        <v>2.9035401365825414E-2</v>
      </c>
      <c r="AW167" s="25" t="n">
        <f t="shared" si="263"/>
        <v>2.8241639738555421E-2</v>
      </c>
      <c r="AX167" s="25" t="n">
        <f t="shared" si="263"/>
        <v>3.1955133671727649E-2</v>
      </c>
      <c r="AY167" s="25" t="n">
        <f t="shared" si="263"/>
        <v>2.3466052427062411E-2</v>
      </c>
      <c r="AZ167" s="131" t="n">
        <f t="shared" si="263"/>
        <v>2.7127190197768766E-2</v>
      </c>
    </row>
    <row r="168">
      <c r="A168" s="142" t="str">
        <f t="shared" si="180"/>
        <v>1</v>
      </c>
      <c r="B168" t="str">
        <f t="shared" si="172"/>
        <v>Services &amp; R&amp;D</v>
      </c>
      <c r="C168" t="str">
        <f t="shared" si="173"/>
        <v>Incentive</v>
      </c>
      <c r="D168" t="str">
        <f t="shared" si="174"/>
        <v>Incentive</v>
      </c>
      <c r="O168" s="1" t="str">
        <f t="shared" si="175"/>
        <v>1</v>
      </c>
      <c r="P168" s="1" t="str">
        <f t="shared" ref="P168:R168" si="264">P102</f>
        <v>Services &amp; R&amp;D</v>
      </c>
      <c r="Q168" s="1" t="str">
        <f t="shared" si="264"/>
        <v>Incentive</v>
      </c>
      <c r="R168" s="1" t="str">
        <f t="shared" si="264"/>
        <v>Incentive</v>
      </c>
      <c r="AO168" s="25" t="n">
        <f t="shared" ref="AO168:AZ168" si="265">IFERROR(AO36/SUMIFS(AO$2:AO$64,$O$2:$O$64,$O168,$P$2:$P$64,$P168),"")</f>
        <v>1.0646581261584348E-2</v>
      </c>
      <c r="AP168" s="25" t="n">
        <f t="shared" si="265"/>
        <v>1.6218287563943893E-2</v>
      </c>
      <c r="AQ168" s="25" t="n">
        <f t="shared" si="265"/>
        <v>1.7660122889934158E-2</v>
      </c>
      <c r="AR168" s="25" t="n">
        <f t="shared" si="265"/>
        <v>5.6445115460948998E-2</v>
      </c>
      <c r="AS168" s="25" t="n">
        <f t="shared" si="265"/>
        <v>4.3653439607482421E-2</v>
      </c>
      <c r="AT168" s="25" t="n">
        <f t="shared" si="265"/>
        <v>8.9639471175272961E-2</v>
      </c>
      <c r="AU168" s="25" t="n">
        <f t="shared" si="265"/>
        <v>0.10567237580619938</v>
      </c>
      <c r="AV168" s="25" t="n">
        <f t="shared" si="265"/>
        <v>0.18554141602236526</v>
      </c>
      <c r="AW168" s="25" t="n">
        <f t="shared" si="265"/>
        <v>0.15374363605178523</v>
      </c>
      <c r="AX168" s="25" t="n">
        <f t="shared" si="265"/>
        <v>0.14956396988578291</v>
      </c>
      <c r="AY168" s="25" t="n">
        <f t="shared" si="265"/>
        <v>0.11180024099750797</v>
      </c>
      <c r="AZ168" s="131" t="n">
        <f t="shared" si="265"/>
        <v>3.0662314800077282E-2</v>
      </c>
    </row>
    <row r="169">
      <c r="A169" s="142" t="str">
        <f t="shared" si="180"/>
        <v>1</v>
      </c>
      <c r="B169" t="str">
        <f t="shared" si="172"/>
        <v>Services &amp; R&amp;D</v>
      </c>
      <c r="C169" t="str">
        <f t="shared" si="173"/>
        <v>Other CB</v>
      </c>
      <c r="D169" t="str">
        <f t="shared" si="174"/>
        <v>Other CB</v>
      </c>
      <c r="O169" s="1" t="str">
        <f t="shared" si="175"/>
        <v>1</v>
      </c>
      <c r="P169" s="1" t="str">
        <f t="shared" ref="P169:R169" si="266">P103</f>
        <v>Services &amp; R&amp;D</v>
      </c>
      <c r="Q169" s="1" t="str">
        <f t="shared" si="266"/>
        <v>Other CB</v>
      </c>
      <c r="R169" s="1" t="str">
        <f t="shared" si="266"/>
        <v>Other CB</v>
      </c>
      <c r="AO169" s="25" t="n">
        <f t="shared" ref="AO169:AZ169" si="267">IFERROR(AO37/SUMIFS(AO$2:AO$64,$O$2:$O$64,$O169,$P$2:$P$64,$P169),"")</f>
        <v>0.21285799238590419</v>
      </c>
      <c r="AP169" s="25" t="n">
        <f t="shared" si="267"/>
        <v>0.36950152037606393</v>
      </c>
      <c r="AQ169" s="25" t="n">
        <f t="shared" si="267"/>
        <v>0.29820991894358551</v>
      </c>
      <c r="AR169" s="25" t="n">
        <f t="shared" si="267"/>
        <v>0.34859248524246322</v>
      </c>
      <c r="AS169" s="25" t="n">
        <f t="shared" si="267"/>
        <v>0.26885276484277615</v>
      </c>
      <c r="AT169" s="25" t="n">
        <f t="shared" si="267"/>
        <v>0.28846293506018267</v>
      </c>
      <c r="AU169" s="25" t="n">
        <f t="shared" si="267"/>
        <v>0.33005127513957722</v>
      </c>
      <c r="AV169" s="25" t="n">
        <f t="shared" si="267"/>
        <v>0.23190231622118115</v>
      </c>
      <c r="AW169" s="25" t="n">
        <f t="shared" si="267"/>
        <v>0.32164876326689917</v>
      </c>
      <c r="AX169" s="25" t="n">
        <f t="shared" si="267"/>
        <v>0.33990510687842584</v>
      </c>
      <c r="AY169" s="25" t="n">
        <f t="shared" si="267"/>
        <v>0.32471531240556567</v>
      </c>
      <c r="AZ169" s="131" t="n">
        <f t="shared" si="267"/>
        <v>0.42816247792039025</v>
      </c>
    </row>
    <row r="170">
      <c r="A170" s="142" t="str">
        <f t="shared" si="180"/>
        <v>1</v>
      </c>
      <c r="B170" t="str">
        <f t="shared" si="172"/>
        <v>Services &amp; R&amp;D</v>
      </c>
      <c r="C170" t="str">
        <f t="shared" si="173"/>
        <v>UCA</v>
      </c>
      <c r="D170" t="str">
        <f t="shared" si="174"/>
        <v>UCA</v>
      </c>
      <c r="O170" s="1" t="str">
        <f t="shared" si="175"/>
        <v>1</v>
      </c>
      <c r="P170" s="1" t="str">
        <f t="shared" ref="P170:R170" si="268">P104</f>
        <v>Services &amp; R&amp;D</v>
      </c>
      <c r="Q170" s="1" t="str">
        <f t="shared" si="268"/>
        <v>UCA</v>
      </c>
      <c r="R170" s="1" t="str">
        <f t="shared" si="268"/>
        <v>UCA</v>
      </c>
      <c r="AO170" s="25" t="n">
        <f t="shared" ref="AO170:AZ170" si="269">IFERROR(AO38/SUMIFS(AO$2:AO$64,$O$2:$O$64,$O170,$P$2:$P$64,$P170),"")</f>
        <v>0.27008120892314069</v>
      </c>
      <c r="AP170" s="25" t="n">
        <f t="shared" si="269"/>
        <v>7.4328576320791553E-2</v>
      </c>
      <c r="AQ170" s="25" t="n">
        <f t="shared" si="269"/>
        <v>8.8994888967248401E-2</v>
      </c>
      <c r="AR170" s="25" t="n">
        <f t="shared" si="269"/>
        <v>7.7069806037700864E-3</v>
      </c>
      <c r="AS170" s="25" t="n">
        <f t="shared" si="269"/>
        <v>0.10463322600045087</v>
      </c>
      <c r="AT170" s="25" t="n">
        <f t="shared" si="269"/>
        <v>0.1551482561829084</v>
      </c>
      <c r="AU170" s="25" t="n">
        <f t="shared" si="269"/>
        <v>7.6901345743418253E-2</v>
      </c>
      <c r="AV170" s="25" t="n">
        <f t="shared" si="269"/>
        <v>0.17930821052691739</v>
      </c>
      <c r="AW170" s="25" t="n">
        <f t="shared" si="269"/>
        <v>0.16664340237807398</v>
      </c>
      <c r="AX170" s="25" t="n">
        <f t="shared" si="269"/>
        <v>0.10079696356896638</v>
      </c>
      <c r="AY170" s="25" t="n">
        <f t="shared" si="269"/>
        <v>0.15837857282604922</v>
      </c>
      <c r="AZ170" s="131" t="n">
        <f t="shared" si="269"/>
        <v>0.12081085371095045</v>
      </c>
    </row>
    <row r="171">
      <c r="A171" s="142" t="str">
        <f t="shared" si="180"/>
        <v>1</v>
      </c>
      <c r="B171" t="str">
        <f t="shared" si="172"/>
        <v>Services &amp; R&amp;D</v>
      </c>
      <c r="C171" t="str">
        <f t="shared" si="173"/>
        <v>Unclear</v>
      </c>
      <c r="D171" t="str">
        <f t="shared" si="174"/>
        <v>Combination/Other</v>
      </c>
      <c r="O171" s="1" t="str">
        <f t="shared" si="175"/>
        <v>1</v>
      </c>
      <c r="P171" s="1" t="str">
        <f t="shared" ref="P171:R171" si="270">P105</f>
        <v>Services &amp; R&amp;D</v>
      </c>
      <c r="Q171" s="1" t="str">
        <f t="shared" si="270"/>
        <v>Unclear</v>
      </c>
      <c r="R171" s="1" t="str">
        <f t="shared" si="270"/>
        <v>Combination/Other</v>
      </c>
      <c r="AO171" s="25" t="n">
        <f t="shared" ref="AO171:AZ171" si="271">IFERROR(AO39/SUMIFS(AO$2:AO$64,$O$2:$O$64,$O171,$P$2:$P$64,$P171),"")</f>
        <v>-1.7590260826987189E-4</v>
      </c>
      <c r="AP171" s="25" t="n">
        <f t="shared" si="271"/>
        <v>-9.0953018181363162E-4</v>
      </c>
      <c r="AQ171" s="25" t="n">
        <f t="shared" si="271"/>
        <v>-1.4730260303805486E-5</v>
      </c>
      <c r="AR171" s="25" t="n">
        <f t="shared" si="271"/>
        <v>0</v>
      </c>
      <c r="AS171" s="25" t="n">
        <f t="shared" si="271"/>
        <v>0</v>
      </c>
      <c r="AT171" s="25" t="n">
        <f t="shared" si="271"/>
        <v>0</v>
      </c>
      <c r="AU171" s="25" t="n">
        <f t="shared" si="271"/>
        <v>0</v>
      </c>
      <c r="AV171" s="25" t="n">
        <f t="shared" si="271"/>
        <v>0</v>
      </c>
      <c r="AW171" s="25" t="n">
        <f t="shared" si="271"/>
        <v>0</v>
      </c>
      <c r="AX171" s="25" t="n">
        <f t="shared" si="271"/>
        <v>0</v>
      </c>
      <c r="AY171" s="25" t="n">
        <f t="shared" si="271"/>
        <v>5.2429429112938043E-5</v>
      </c>
      <c r="AZ171" s="131" t="n">
        <f t="shared" si="271"/>
        <v>0</v>
      </c>
    </row>
    <row r="172" ht="15.75" customHeight="1">
      <c r="A172" s="143" t="str">
        <f t="shared" si="180"/>
        <v>1</v>
      </c>
      <c r="B172" s="144" t="str">
        <f t="shared" si="172"/>
        <v>Services &amp; R&amp;D</v>
      </c>
      <c r="C172" s="144" t="str">
        <f t="shared" si="173"/>
        <v>Unclear</v>
      </c>
      <c r="D172" s="144" t="n">
        <f t="shared" si="174"/>
        <v>0</v>
      </c>
      <c r="E172" s="144"/>
      <c r="F172" s="144"/>
      <c r="G172" s="144"/>
      <c r="H172" s="144"/>
      <c r="I172" s="144"/>
      <c r="J172" s="144"/>
      <c r="K172" s="144"/>
      <c r="O172" s="129" t="str">
        <f t="shared" si="175"/>
        <v>1</v>
      </c>
      <c r="P172" s="129" t="str">
        <f t="shared" ref="P172:R172" si="272">P106</f>
        <v>Services &amp; R&amp;D</v>
      </c>
      <c r="Q172" s="129" t="str">
        <f t="shared" si="272"/>
        <v>Unclear</v>
      </c>
      <c r="R172" s="129" t="n">
        <f t="shared" si="272"/>
        <v>0</v>
      </c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  <c r="AD172" s="144"/>
      <c r="AE172" s="144"/>
      <c r="AF172" s="144"/>
      <c r="AG172" s="144"/>
      <c r="AH172" s="144"/>
      <c r="AI172" s="144"/>
      <c r="AJ172" s="144"/>
      <c r="AK172" s="144"/>
      <c r="AL172" s="144"/>
      <c r="AM172" s="144"/>
      <c r="AN172" s="144"/>
      <c r="AO172" s="128" t="n">
        <f>IFERROR(AO40/SUMIFS(AO$2:AO$64,$O$2:$O$64,$O172,$P$2:$P$64,$P172),"")</f>
        <v>2.7062683925124279E-3</v>
      </c>
      <c r="AP172" s="128" t="n">
        <f t="shared" ref="AP172:AZ172" si="273">IFERROR(AP40/SUMIFS(AP$2:AP$64,$O$2:$O$64,$O172,$P$2:$P$64,$P172),"")</f>
        <v>1.3012650321232776E-3</v>
      </c>
      <c r="AQ172" s="128" t="n">
        <f t="shared" si="273"/>
        <v>7.3253564861705967E-3</v>
      </c>
      <c r="AR172" s="128" t="n">
        <f t="shared" si="273"/>
        <v>2.7743465398230357E-3</v>
      </c>
      <c r="AS172" s="128" t="n">
        <f t="shared" si="273"/>
        <v>1.3499924780841847E-4</v>
      </c>
      <c r="AT172" s="128" t="n">
        <f t="shared" si="273"/>
        <v>1.8754387833198336E-3</v>
      </c>
      <c r="AU172" s="128" t="n">
        <f t="shared" si="273"/>
        <v>0</v>
      </c>
      <c r="AV172" s="128" t="n">
        <f t="shared" si="273"/>
        <v>0</v>
      </c>
      <c r="AW172" s="128" t="n">
        <f t="shared" si="273"/>
        <v>0</v>
      </c>
      <c r="AX172" s="128" t="n">
        <f t="shared" si="273"/>
        <v>0</v>
      </c>
      <c r="AY172" s="128" t="n">
        <f t="shared" si="273"/>
        <v>0</v>
      </c>
      <c r="AZ172" s="125" t="n">
        <f t="shared" si="273"/>
        <v>0</v>
      </c>
    </row>
    <row r="173" ht="15.75" customHeight="1">
      <c r="A173" t="str">
        <f t="shared" si="180"/>
        <v>1</v>
      </c>
      <c r="B173" t="str">
        <f t="shared" si="172"/>
        <v>Unlabeled</v>
      </c>
      <c r="C173" t="str">
        <f t="shared" si="173"/>
        <v>FFP</v>
      </c>
      <c r="D173" t="str">
        <f t="shared" si="174"/>
        <v>FFP</v>
      </c>
      <c r="O173" s="1" t="str">
        <f t="shared" si="175"/>
        <v>1</v>
      </c>
      <c r="P173" s="132" t="str">
        <f t="shared" ref="P173:R173" si="274">P107</f>
        <v>Unlabeled</v>
      </c>
      <c r="Q173" s="132" t="str">
        <f t="shared" si="274"/>
        <v>FFP</v>
      </c>
      <c r="R173" s="132" t="str">
        <f t="shared" si="274"/>
        <v>FFP</v>
      </c>
      <c r="AO173" s="25" t="str">
        <f t="shared" ref="AO173:AZ173" si="275">IFERROR(AO41/SUMIFS(AO$2:AO$64,$O$2:$O$64,$O173,$P$2:$P$64,$P173),"")</f>
      </c>
      <c r="AP173" s="25" t="str">
        <f t="shared" si="275"/>
      </c>
      <c r="AQ173" s="25" t="str">
        <f t="shared" si="275"/>
      </c>
      <c r="AR173" s="25" t="str">
        <f t="shared" si="275"/>
      </c>
      <c r="AS173" s="25" t="str">
        <f t="shared" si="275"/>
      </c>
      <c r="AT173" s="25" t="str">
        <f t="shared" si="275"/>
      </c>
      <c r="AU173" s="25" t="n">
        <f t="shared" si="275"/>
        <v>1</v>
      </c>
      <c r="AV173" s="25" t="str">
        <f t="shared" si="275"/>
      </c>
      <c r="AW173" s="25" t="str">
        <f t="shared" si="275"/>
      </c>
      <c r="AX173" s="25" t="str">
        <f t="shared" si="275"/>
      </c>
      <c r="AY173" s="25" t="str">
        <f t="shared" si="275"/>
      </c>
      <c r="AZ173" s="25" t="str">
        <f t="shared" si="275"/>
      </c>
    </row>
    <row r="174" ht="15.75" customHeight="1">
      <c r="A174" t="n">
        <f t="shared" si="180"/>
        <v>0</v>
      </c>
      <c r="B174" t="str">
        <f t="shared" si="172"/>
        <v>Products</v>
      </c>
      <c r="C174" t="str">
        <f t="shared" si="173"/>
        <v>FFP</v>
      </c>
      <c r="D174" t="str">
        <f t="shared" si="174"/>
        <v>FFP</v>
      </c>
      <c r="O174" s="1" t="n">
        <f t="shared" si="175"/>
        <v>0</v>
      </c>
      <c r="P174" s="136" t="str">
        <f t="shared" ref="P174:R174" si="276">P108</f>
        <v>Products</v>
      </c>
      <c r="Q174" s="136" t="str">
        <f t="shared" si="276"/>
        <v>FFP</v>
      </c>
      <c r="R174" s="136" t="str">
        <f t="shared" si="276"/>
        <v>FFP</v>
      </c>
      <c r="AO174" s="134" t="n">
        <f t="shared" ref="AO174:AZ174" si="277">IFERROR(AO42/SUMIFS(AO$2:AO$64,$O$2:$O$64,$O174,$P$2:$P$64,$P174),"")</f>
        <v>0</v>
      </c>
      <c r="AP174" s="134" t="n">
        <f t="shared" si="277"/>
        <v>0</v>
      </c>
      <c r="AQ174" s="134" t="n">
        <f t="shared" si="277"/>
        <v>0</v>
      </c>
      <c r="AR174" s="134" t="n">
        <f t="shared" si="277"/>
        <v>1.5641520408531892E-5</v>
      </c>
      <c r="AS174" s="134" t="n">
        <f t="shared" si="277"/>
        <v>0</v>
      </c>
      <c r="AT174" s="134" t="n">
        <f t="shared" si="277"/>
        <v>0</v>
      </c>
      <c r="AU174" s="134" t="n">
        <f t="shared" si="277"/>
        <v>0</v>
      </c>
      <c r="AV174" s="134" t="n">
        <f t="shared" si="277"/>
        <v>0</v>
      </c>
      <c r="AW174" s="134" t="n">
        <f t="shared" si="277"/>
        <v>0</v>
      </c>
      <c r="AX174" s="134" t="n">
        <f t="shared" si="277"/>
        <v>0</v>
      </c>
      <c r="AY174" s="134" t="n">
        <f t="shared" si="277"/>
        <v>0</v>
      </c>
      <c r="AZ174" s="134" t="n">
        <f t="shared" si="277"/>
        <v>0</v>
      </c>
    </row>
    <row r="175" ht="15.75" customHeight="1">
      <c r="A175" t="n">
        <f t="shared" si="180"/>
        <v>0</v>
      </c>
      <c r="B175" t="str">
        <f t="shared" si="172"/>
        <v>Products</v>
      </c>
      <c r="C175" t="str">
        <f t="shared" si="173"/>
        <v>Less Common</v>
      </c>
      <c r="D175" t="str">
        <f t="shared" si="174"/>
        <v>Other FP</v>
      </c>
      <c r="O175" s="1" t="n">
        <f t="shared" si="175"/>
        <v>0</v>
      </c>
      <c r="P175" s="136" t="str">
        <f t="shared" ref="P175:R175" si="278">P109</f>
        <v>Products</v>
      </c>
      <c r="Q175" s="136" t="str">
        <f t="shared" si="278"/>
        <v>Less Common</v>
      </c>
      <c r="R175" s="136" t="str">
        <f t="shared" si="278"/>
        <v>Other FP</v>
      </c>
      <c r="AO175" s="134" t="n">
        <f t="shared" ref="AO175:AZ175" si="279">IFERROR(AO43/SUMIFS(AO$2:AO$64,$O$2:$O$64,$O175,$P$2:$P$64,$P175),"")</f>
        <v>0</v>
      </c>
      <c r="AP175" s="134" t="n">
        <f t="shared" si="279"/>
        <v>0</v>
      </c>
      <c r="AQ175" s="134" t="n">
        <f t="shared" si="279"/>
        <v>0</v>
      </c>
      <c r="AR175" s="134" t="n">
        <f t="shared" si="279"/>
        <v>6.4573452279596511E-7</v>
      </c>
      <c r="AS175" s="134" t="n">
        <f t="shared" si="279"/>
        <v>0</v>
      </c>
      <c r="AT175" s="134" t="n">
        <f t="shared" si="279"/>
        <v>0</v>
      </c>
      <c r="AU175" s="134" t="n">
        <f t="shared" si="279"/>
        <v>0</v>
      </c>
      <c r="AV175" s="134" t="n">
        <f t="shared" si="279"/>
        <v>0</v>
      </c>
      <c r="AW175" s="134" t="n">
        <f t="shared" si="279"/>
        <v>0</v>
      </c>
      <c r="AX175" s="134" t="n">
        <f t="shared" si="279"/>
        <v>0</v>
      </c>
      <c r="AY175" s="134" t="n">
        <f t="shared" si="279"/>
        <v>0</v>
      </c>
      <c r="AZ175" s="134" t="n">
        <f t="shared" si="279"/>
        <v>0</v>
      </c>
    </row>
    <row r="176" ht="15.75" customHeight="1">
      <c r="A176" t="n">
        <f t="shared" si="180"/>
        <v>0</v>
      </c>
      <c r="B176" t="str">
        <f t="shared" si="172"/>
        <v>Products</v>
      </c>
      <c r="C176" t="str">
        <f t="shared" si="173"/>
        <v>Less Common</v>
      </c>
      <c r="D176" t="str">
        <f t="shared" si="174"/>
        <v>T&amp;M/LH/FPLOE</v>
      </c>
      <c r="O176" s="1" t="n">
        <f t="shared" si="175"/>
        <v>0</v>
      </c>
      <c r="P176" s="136" t="str">
        <f t="shared" ref="P176:R176" si="280">P110</f>
        <v>Products</v>
      </c>
      <c r="Q176" s="136" t="str">
        <f t="shared" si="280"/>
        <v>Less Common</v>
      </c>
      <c r="R176" s="136" t="str">
        <f t="shared" si="280"/>
        <v>T&amp;M/LH/FPLOE</v>
      </c>
      <c r="AO176" s="134" t="n">
        <f t="shared" ref="AO176:AZ176" si="281">IFERROR(AO44/SUMIFS(AO$2:AO$64,$O$2:$O$64,$O176,$P$2:$P$64,$P176),"")</f>
        <v>0</v>
      </c>
      <c r="AP176" s="134" t="n">
        <f t="shared" si="281"/>
        <v>0</v>
      </c>
      <c r="AQ176" s="134" t="n">
        <f t="shared" si="281"/>
        <v>0</v>
      </c>
      <c r="AR176" s="134" t="n">
        <f t="shared" si="281"/>
        <v>4.962480240077721E-6</v>
      </c>
      <c r="AS176" s="134" t="n">
        <f t="shared" si="281"/>
        <v>0</v>
      </c>
      <c r="AT176" s="134" t="n">
        <f t="shared" si="281"/>
        <v>0</v>
      </c>
      <c r="AU176" s="134" t="n">
        <f t="shared" si="281"/>
        <v>0</v>
      </c>
      <c r="AV176" s="134" t="n">
        <f t="shared" si="281"/>
        <v>0</v>
      </c>
      <c r="AW176" s="134" t="n">
        <f t="shared" si="281"/>
        <v>0</v>
      </c>
      <c r="AX176" s="134" t="n">
        <f t="shared" si="281"/>
        <v>0</v>
      </c>
      <c r="AY176" s="134" t="n">
        <f t="shared" si="281"/>
        <v>0</v>
      </c>
      <c r="AZ176" s="134" t="n">
        <f t="shared" si="281"/>
        <v>0</v>
      </c>
    </row>
    <row r="177" ht="15.75" customHeight="1">
      <c r="A177" t="n">
        <f t="shared" si="180"/>
        <v>0</v>
      </c>
      <c r="B177" t="str">
        <f t="shared" si="172"/>
        <v>Products</v>
      </c>
      <c r="C177" t="str">
        <f t="shared" si="173"/>
        <v>Incentive</v>
      </c>
      <c r="D177" t="str">
        <f t="shared" si="174"/>
        <v>Incentive</v>
      </c>
      <c r="O177" s="1" t="n">
        <f t="shared" si="175"/>
        <v>0</v>
      </c>
      <c r="P177" s="136" t="str">
        <f t="shared" ref="P177:R177" si="282">P111</f>
        <v>Products</v>
      </c>
      <c r="Q177" s="136" t="str">
        <f t="shared" si="282"/>
        <v>Incentive</v>
      </c>
      <c r="R177" s="136" t="str">
        <f t="shared" si="282"/>
        <v>Incentive</v>
      </c>
      <c r="AO177" s="134" t="n">
        <f t="shared" ref="AO177:AZ177" si="283">IFERROR(AO45/SUMIFS(AO$2:AO$64,$O$2:$O$64,$O177,$P$2:$P$64,$P177),"")</f>
        <v>0</v>
      </c>
      <c r="AP177" s="134" t="n">
        <f t="shared" si="283"/>
        <v>0</v>
      </c>
      <c r="AQ177" s="134" t="n">
        <f t="shared" si="283"/>
        <v>0</v>
      </c>
      <c r="AR177" s="134" t="n">
        <f t="shared" si="283"/>
        <v>0</v>
      </c>
      <c r="AS177" s="134" t="n">
        <f t="shared" si="283"/>
        <v>0</v>
      </c>
      <c r="AT177" s="134" t="n">
        <f t="shared" si="283"/>
        <v>0</v>
      </c>
      <c r="AU177" s="134" t="n">
        <f t="shared" si="283"/>
        <v>0</v>
      </c>
      <c r="AV177" s="134" t="n">
        <f t="shared" si="283"/>
        <v>0</v>
      </c>
      <c r="AW177" s="134" t="n">
        <f t="shared" si="283"/>
        <v>0</v>
      </c>
      <c r="AX177" s="134" t="n">
        <f t="shared" si="283"/>
        <v>0</v>
      </c>
      <c r="AY177" s="134" t="n">
        <f t="shared" si="283"/>
        <v>0</v>
      </c>
      <c r="AZ177" s="134" t="n">
        <f t="shared" si="283"/>
        <v>0</v>
      </c>
    </row>
    <row r="178" ht="15.75" customHeight="1">
      <c r="A178" t="n">
        <f t="shared" si="180"/>
        <v>0</v>
      </c>
      <c r="B178" t="str">
        <f t="shared" si="172"/>
        <v>Products</v>
      </c>
      <c r="C178" t="str">
        <f t="shared" si="173"/>
        <v>Other CB</v>
      </c>
      <c r="D178" t="str">
        <f t="shared" si="174"/>
        <v>Other CB</v>
      </c>
      <c r="O178" s="1" t="n">
        <f t="shared" si="175"/>
        <v>0</v>
      </c>
      <c r="P178" s="136" t="str">
        <f t="shared" ref="P178:R178" si="284">P112</f>
        <v>Products</v>
      </c>
      <c r="Q178" s="136" t="str">
        <f t="shared" si="284"/>
        <v>Other CB</v>
      </c>
      <c r="R178" s="136" t="str">
        <f t="shared" si="284"/>
        <v>Other CB</v>
      </c>
      <c r="AO178" s="134" t="n">
        <f t="shared" ref="AO178:AZ178" si="285">IFERROR(AO46/SUMIFS(AO$2:AO$64,$O$2:$O$64,$O178,$P$2:$P$64,$P178),"")</f>
        <v>0</v>
      </c>
      <c r="AP178" s="134" t="n">
        <f t="shared" si="285"/>
        <v>0</v>
      </c>
      <c r="AQ178" s="134" t="n">
        <f t="shared" si="285"/>
        <v>0</v>
      </c>
      <c r="AR178" s="134" t="n">
        <f t="shared" si="285"/>
        <v>0</v>
      </c>
      <c r="AS178" s="134" t="n">
        <f t="shared" si="285"/>
        <v>0</v>
      </c>
      <c r="AT178" s="134" t="n">
        <f t="shared" si="285"/>
        <v>0</v>
      </c>
      <c r="AU178" s="134" t="n">
        <f t="shared" si="285"/>
        <v>0</v>
      </c>
      <c r="AV178" s="134" t="n">
        <f t="shared" si="285"/>
        <v>0</v>
      </c>
      <c r="AW178" s="134" t="n">
        <f t="shared" si="285"/>
        <v>0</v>
      </c>
      <c r="AX178" s="134" t="n">
        <f t="shared" si="285"/>
        <v>0</v>
      </c>
      <c r="AY178" s="134" t="n">
        <f t="shared" si="285"/>
        <v>0</v>
      </c>
      <c r="AZ178" s="134" t="n">
        <f t="shared" si="285"/>
        <v>0</v>
      </c>
    </row>
    <row r="179" ht="15.75" customHeight="1">
      <c r="A179" t="n">
        <f t="shared" si="180"/>
        <v>0</v>
      </c>
      <c r="B179" t="str">
        <f t="shared" si="172"/>
        <v>Products</v>
      </c>
      <c r="C179" t="str">
        <f t="shared" si="173"/>
        <v>UCA</v>
      </c>
      <c r="D179" t="str">
        <f t="shared" si="174"/>
        <v>UCA</v>
      </c>
      <c r="O179" s="1" t="n">
        <f t="shared" si="175"/>
        <v>0</v>
      </c>
      <c r="P179" s="136" t="str">
        <f t="shared" ref="P179:R179" si="286">P113</f>
        <v>Products</v>
      </c>
      <c r="Q179" s="136" t="str">
        <f t="shared" si="286"/>
        <v>UCA</v>
      </c>
      <c r="R179" s="136" t="str">
        <f t="shared" si="286"/>
        <v>UCA</v>
      </c>
      <c r="AO179" s="134" t="n">
        <f t="shared" ref="AO179:AZ179" si="287">IFERROR(AO47/SUMIFS(AO$2:AO$64,$O$2:$O$64,$O179,$P$2:$P$64,$P179),"")</f>
        <v>0</v>
      </c>
      <c r="AP179" s="134" t="n">
        <f t="shared" si="287"/>
        <v>0</v>
      </c>
      <c r="AQ179" s="134" t="n">
        <f t="shared" si="287"/>
        <v>0</v>
      </c>
      <c r="AR179" s="134" t="n">
        <f t="shared" si="287"/>
        <v>2.6103756253331173E-6</v>
      </c>
      <c r="AS179" s="134" t="n">
        <f t="shared" si="287"/>
        <v>0</v>
      </c>
      <c r="AT179" s="134" t="n">
        <f t="shared" si="287"/>
        <v>0</v>
      </c>
      <c r="AU179" s="134" t="n">
        <f t="shared" si="287"/>
        <v>0</v>
      </c>
      <c r="AV179" s="134" t="n">
        <f t="shared" si="287"/>
        <v>0</v>
      </c>
      <c r="AW179" s="134" t="n">
        <f t="shared" si="287"/>
        <v>0</v>
      </c>
      <c r="AX179" s="134" t="n">
        <f t="shared" si="287"/>
        <v>0</v>
      </c>
      <c r="AY179" s="134" t="n">
        <f t="shared" si="287"/>
        <v>0</v>
      </c>
      <c r="AZ179" s="134" t="n">
        <f t="shared" si="287"/>
        <v>0</v>
      </c>
    </row>
    <row r="180" ht="15.75" customHeight="1">
      <c r="A180" t="n">
        <f t="shared" si="180"/>
        <v>0</v>
      </c>
      <c r="B180" t="str">
        <f t="shared" si="172"/>
        <v>Products</v>
      </c>
      <c r="C180" t="str">
        <f t="shared" si="173"/>
        <v>Unclear</v>
      </c>
      <c r="D180" t="str">
        <f t="shared" si="174"/>
        <v>Combination/Other</v>
      </c>
      <c r="O180" s="1" t="n">
        <f t="shared" si="175"/>
        <v>0</v>
      </c>
      <c r="P180" s="136" t="str">
        <f t="shared" ref="P180:R180" si="288">P114</f>
        <v>Products</v>
      </c>
      <c r="Q180" s="136" t="str">
        <f t="shared" si="288"/>
        <v>Unclear</v>
      </c>
      <c r="R180" s="136" t="str">
        <f t="shared" si="288"/>
        <v>Combination/Other</v>
      </c>
      <c r="AO180" s="134" t="n">
        <f t="shared" ref="AO180:AZ180" si="289">IFERROR(AO48/SUMIFS(AO$2:AO$64,$O$2:$O$64,$O180,$P$2:$P$64,$P180),"")</f>
        <v>0</v>
      </c>
      <c r="AP180" s="134" t="n">
        <f t="shared" si="289"/>
        <v>0</v>
      </c>
      <c r="AQ180" s="134" t="n">
        <f t="shared" si="289"/>
        <v>0</v>
      </c>
      <c r="AR180" s="134" t="n">
        <f t="shared" si="289"/>
        <v>0</v>
      </c>
      <c r="AS180" s="134" t="n">
        <f t="shared" si="289"/>
        <v>0</v>
      </c>
      <c r="AT180" s="134" t="n">
        <f t="shared" si="289"/>
        <v>0</v>
      </c>
      <c r="AU180" s="134" t="n">
        <f t="shared" si="289"/>
        <v>0</v>
      </c>
      <c r="AV180" s="134" t="n">
        <f t="shared" si="289"/>
        <v>0</v>
      </c>
      <c r="AW180" s="134" t="n">
        <f t="shared" si="289"/>
        <v>0</v>
      </c>
      <c r="AX180" s="134" t="n">
        <f t="shared" si="289"/>
        <v>0</v>
      </c>
      <c r="AY180" s="134" t="n">
        <f t="shared" si="289"/>
        <v>0</v>
      </c>
      <c r="AZ180" s="134" t="n">
        <f t="shared" si="289"/>
        <v>0</v>
      </c>
    </row>
    <row r="181" ht="15.75" customHeight="1">
      <c r="A181" t="n">
        <f t="shared" si="180"/>
        <v>0</v>
      </c>
      <c r="B181" t="str">
        <f t="shared" si="172"/>
        <v>Products</v>
      </c>
      <c r="C181" t="str">
        <f t="shared" si="173"/>
        <v>Unclear</v>
      </c>
      <c r="D181" t="n">
        <f t="shared" si="174"/>
        <v>0</v>
      </c>
      <c r="O181" s="1" t="n">
        <f t="shared" si="175"/>
        <v>0</v>
      </c>
      <c r="P181" s="136" t="str">
        <f t="shared" ref="P181:R181" si="290">P115</f>
        <v>Products</v>
      </c>
      <c r="Q181" s="136" t="str">
        <f t="shared" si="290"/>
        <v>Unclear</v>
      </c>
      <c r="R181" s="136" t="n">
        <f t="shared" si="290"/>
        <v>0</v>
      </c>
      <c r="AO181" s="134" t="n">
        <f t="shared" ref="AO181:AZ181" si="291">IFERROR(AO49/SUMIFS(AO$2:AO$64,$O$2:$O$64,$O181,$P$2:$P$64,$P181),"")</f>
        <v>0</v>
      </c>
      <c r="AP181" s="134" t="n">
        <f t="shared" si="291"/>
        <v>0</v>
      </c>
      <c r="AQ181" s="134" t="n">
        <f t="shared" si="291"/>
        <v>0</v>
      </c>
      <c r="AR181" s="134" t="n">
        <f t="shared" si="291"/>
        <v>0</v>
      </c>
      <c r="AS181" s="134" t="n">
        <f t="shared" si="291"/>
        <v>0</v>
      </c>
      <c r="AT181" s="134" t="n">
        <f t="shared" si="291"/>
        <v>0</v>
      </c>
      <c r="AU181" s="134" t="n">
        <f t="shared" si="291"/>
        <v>0</v>
      </c>
      <c r="AV181" s="134" t="n">
        <f t="shared" si="291"/>
        <v>0</v>
      </c>
      <c r="AW181" s="134" t="n">
        <f t="shared" si="291"/>
        <v>0</v>
      </c>
      <c r="AX181" s="134" t="n">
        <f t="shared" si="291"/>
        <v>0</v>
      </c>
      <c r="AY181" s="134" t="n">
        <f t="shared" si="291"/>
        <v>0</v>
      </c>
      <c r="AZ181" s="134" t="n">
        <f t="shared" si="291"/>
        <v>0</v>
      </c>
    </row>
    <row r="182" ht="15.75" customHeight="1">
      <c r="A182" t="n">
        <f t="shared" si="180"/>
        <v>0</v>
      </c>
      <c r="B182" t="str">
        <f t="shared" si="172"/>
        <v>Services &amp; R&amp;D</v>
      </c>
      <c r="C182" t="str">
        <f t="shared" si="173"/>
        <v>FFP</v>
      </c>
      <c r="D182" t="str">
        <f t="shared" si="174"/>
        <v>FFP</v>
      </c>
      <c r="O182" s="1" t="n">
        <f t="shared" si="175"/>
        <v>0</v>
      </c>
      <c r="P182" s="136" t="str">
        <f t="shared" ref="P182:R182" si="292">P116</f>
        <v>Services &amp; R&amp;D</v>
      </c>
      <c r="Q182" s="136" t="str">
        <f t="shared" si="292"/>
        <v>FFP</v>
      </c>
      <c r="R182" s="136" t="str">
        <f t="shared" si="292"/>
        <v>FFP</v>
      </c>
      <c r="AO182" s="134" t="n">
        <f t="shared" ref="AO182:AZ182" si="293">IFERROR(AO50/SUMIFS(AO$2:AO$64,$O$2:$O$64,$O182,$P$2:$P$64,$P182),"")</f>
        <v>0</v>
      </c>
      <c r="AP182" s="134" t="n">
        <f t="shared" si="293"/>
        <v>0</v>
      </c>
      <c r="AQ182" s="134" t="n">
        <f t="shared" si="293"/>
        <v>0</v>
      </c>
      <c r="AR182" s="134" t="n">
        <f t="shared" si="293"/>
        <v>1.1273083200465189E-5</v>
      </c>
      <c r="AS182" s="134" t="n">
        <f t="shared" si="293"/>
        <v>0</v>
      </c>
      <c r="AT182" s="134" t="n">
        <f t="shared" si="293"/>
        <v>0</v>
      </c>
      <c r="AU182" s="134" t="n">
        <f t="shared" si="293"/>
        <v>0</v>
      </c>
      <c r="AV182" s="134" t="n">
        <f t="shared" si="293"/>
        <v>0</v>
      </c>
      <c r="AW182" s="134" t="n">
        <f t="shared" si="293"/>
        <v>0</v>
      </c>
      <c r="AX182" s="134" t="n">
        <f t="shared" si="293"/>
        <v>0</v>
      </c>
      <c r="AY182" s="134" t="n">
        <f t="shared" si="293"/>
        <v>0</v>
      </c>
      <c r="AZ182" s="134" t="n">
        <f t="shared" si="293"/>
        <v>0</v>
      </c>
    </row>
    <row r="183" ht="15.75" customHeight="1">
      <c r="A183" t="n">
        <f t="shared" si="180"/>
        <v>0</v>
      </c>
      <c r="B183" t="str">
        <f t="shared" si="172"/>
        <v>Services &amp; R&amp;D</v>
      </c>
      <c r="C183" t="str">
        <f t="shared" si="173"/>
        <v>Less Common</v>
      </c>
      <c r="D183" t="str">
        <f t="shared" si="174"/>
        <v>Other FP</v>
      </c>
      <c r="O183" s="1" t="n">
        <f t="shared" si="175"/>
        <v>0</v>
      </c>
      <c r="P183" s="136" t="str">
        <f t="shared" ref="P183:R183" si="294">P117</f>
        <v>Services &amp; R&amp;D</v>
      </c>
      <c r="Q183" s="136" t="str">
        <f t="shared" si="294"/>
        <v>Less Common</v>
      </c>
      <c r="R183" s="136" t="str">
        <f t="shared" si="294"/>
        <v>Other FP</v>
      </c>
      <c r="AO183" s="134" t="n">
        <f t="shared" ref="AO183:AZ183" si="295">IFERROR(AO51/SUMIFS(AO$2:AO$64,$O$2:$O$64,$O183,$P$2:$P$64,$P183),"")</f>
        <v>0</v>
      </c>
      <c r="AP183" s="134" t="n">
        <f t="shared" si="295"/>
        <v>0</v>
      </c>
      <c r="AQ183" s="134" t="n">
        <f t="shared" si="295"/>
        <v>0</v>
      </c>
      <c r="AR183" s="134" t="n">
        <f t="shared" si="295"/>
        <v>1.2191542759478445E-5</v>
      </c>
      <c r="AS183" s="134" t="n">
        <f t="shared" si="295"/>
        <v>0</v>
      </c>
      <c r="AT183" s="134" t="n">
        <f t="shared" si="295"/>
        <v>0</v>
      </c>
      <c r="AU183" s="134" t="n">
        <f t="shared" si="295"/>
        <v>0</v>
      </c>
      <c r="AV183" s="134" t="n">
        <f t="shared" si="295"/>
        <v>0</v>
      </c>
      <c r="AW183" s="134" t="n">
        <f t="shared" si="295"/>
        <v>0</v>
      </c>
      <c r="AX183" s="134" t="n">
        <f t="shared" si="295"/>
        <v>0</v>
      </c>
      <c r="AY183" s="134" t="n">
        <f t="shared" si="295"/>
        <v>0</v>
      </c>
      <c r="AZ183" s="134" t="n">
        <f t="shared" si="295"/>
        <v>0</v>
      </c>
    </row>
    <row r="184" ht="15.75" customHeight="1">
      <c r="A184" t="n">
        <f t="shared" si="180"/>
        <v>0</v>
      </c>
      <c r="B184" t="str">
        <f t="shared" si="172"/>
        <v>Services &amp; R&amp;D</v>
      </c>
      <c r="C184" t="str">
        <f t="shared" si="173"/>
        <v>Less Common</v>
      </c>
      <c r="D184" t="str">
        <f t="shared" si="174"/>
        <v>T&amp;M/LH/FPLOE</v>
      </c>
      <c r="O184" s="1" t="n">
        <f t="shared" si="175"/>
        <v>0</v>
      </c>
      <c r="P184" s="136" t="str">
        <f t="shared" ref="P184:R184" si="296">P118</f>
        <v>Services &amp; R&amp;D</v>
      </c>
      <c r="Q184" s="136" t="str">
        <f t="shared" si="296"/>
        <v>Less Common</v>
      </c>
      <c r="R184" s="136" t="str">
        <f t="shared" si="296"/>
        <v>T&amp;M/LH/FPLOE</v>
      </c>
      <c r="AO184" s="134" t="n">
        <f t="shared" ref="AO184:AZ184" si="297">IFERROR(AO52/SUMIFS(AO$2:AO$64,$O$2:$O$64,$O184,$P$2:$P$64,$P184),"")</f>
        <v>0</v>
      </c>
      <c r="AP184" s="134" t="n">
        <f t="shared" si="297"/>
        <v>0</v>
      </c>
      <c r="AQ184" s="134" t="n">
        <f t="shared" si="297"/>
        <v>0</v>
      </c>
      <c r="AR184" s="134" t="n">
        <f t="shared" si="297"/>
        <v>1.3776519958640812E-6</v>
      </c>
      <c r="AS184" s="134" t="n">
        <f t="shared" si="297"/>
        <v>0</v>
      </c>
      <c r="AT184" s="134" t="n">
        <f t="shared" si="297"/>
        <v>0</v>
      </c>
      <c r="AU184" s="134" t="n">
        <f t="shared" si="297"/>
        <v>0</v>
      </c>
      <c r="AV184" s="134" t="n">
        <f t="shared" si="297"/>
        <v>0</v>
      </c>
      <c r="AW184" s="134" t="n">
        <f t="shared" si="297"/>
        <v>0</v>
      </c>
      <c r="AX184" s="134" t="n">
        <f t="shared" si="297"/>
        <v>0</v>
      </c>
      <c r="AY184" s="134" t="n">
        <f t="shared" si="297"/>
        <v>0</v>
      </c>
      <c r="AZ184" s="134" t="n">
        <f t="shared" si="297"/>
        <v>0</v>
      </c>
    </row>
    <row r="185" ht="15.75" customHeight="1">
      <c r="A185" t="n">
        <f t="shared" si="180"/>
        <v>0</v>
      </c>
      <c r="B185" t="str">
        <f t="shared" si="172"/>
        <v>Services &amp; R&amp;D</v>
      </c>
      <c r="C185" t="str">
        <f t="shared" si="173"/>
        <v>Incentive</v>
      </c>
      <c r="D185" t="str">
        <f t="shared" si="174"/>
        <v>Incentive</v>
      </c>
      <c r="O185" s="1" t="n">
        <f t="shared" si="175"/>
        <v>0</v>
      </c>
      <c r="P185" s="136" t="str">
        <f t="shared" ref="P185:R185" si="298">P119</f>
        <v>Services &amp; R&amp;D</v>
      </c>
      <c r="Q185" s="136" t="str">
        <f t="shared" si="298"/>
        <v>Incentive</v>
      </c>
      <c r="R185" s="136" t="str">
        <f t="shared" si="298"/>
        <v>Incentive</v>
      </c>
      <c r="AO185" s="134" t="n">
        <f t="shared" ref="AO185:AZ185" si="299">IFERROR(AO53/SUMIFS(AO$2:AO$64,$O$2:$O$64,$O185,$P$2:$P$64,$P185),"")</f>
        <v>0</v>
      </c>
      <c r="AP185" s="134" t="n">
        <f t="shared" si="299"/>
        <v>0</v>
      </c>
      <c r="AQ185" s="134" t="n">
        <f t="shared" si="299"/>
        <v>0</v>
      </c>
      <c r="AR185" s="134" t="n">
        <f t="shared" si="299"/>
        <v>-1.7871226535224661E-9</v>
      </c>
      <c r="AS185" s="134" t="n">
        <f t="shared" si="299"/>
        <v>0</v>
      </c>
      <c r="AT185" s="134" t="n">
        <f t="shared" si="299"/>
        <v>0</v>
      </c>
      <c r="AU185" s="134" t="n">
        <f t="shared" si="299"/>
        <v>0</v>
      </c>
      <c r="AV185" s="134" t="n">
        <f t="shared" si="299"/>
        <v>0</v>
      </c>
      <c r="AW185" s="134" t="n">
        <f t="shared" si="299"/>
        <v>0</v>
      </c>
      <c r="AX185" s="134" t="n">
        <f t="shared" si="299"/>
        <v>0</v>
      </c>
      <c r="AY185" s="134" t="n">
        <f t="shared" si="299"/>
        <v>0</v>
      </c>
      <c r="AZ185" s="134" t="n">
        <f t="shared" si="299"/>
        <v>0</v>
      </c>
    </row>
    <row r="186" ht="15.75" customHeight="1">
      <c r="A186" t="n">
        <f t="shared" si="180"/>
        <v>0</v>
      </c>
      <c r="B186" t="str">
        <f t="shared" si="172"/>
        <v>Services &amp; R&amp;D</v>
      </c>
      <c r="C186" t="str">
        <f t="shared" si="173"/>
        <v>Other CB</v>
      </c>
      <c r="D186" t="str">
        <f t="shared" si="174"/>
        <v>Other CB</v>
      </c>
      <c r="O186" s="1" t="n">
        <f t="shared" si="175"/>
        <v>0</v>
      </c>
      <c r="P186" s="136" t="str">
        <f t="shared" ref="P186:R186" si="300">P120</f>
        <v>Services &amp; R&amp;D</v>
      </c>
      <c r="Q186" s="136" t="str">
        <f t="shared" si="300"/>
        <v>Other CB</v>
      </c>
      <c r="R186" s="136" t="str">
        <f t="shared" si="300"/>
        <v>Other CB</v>
      </c>
      <c r="AO186" s="134" t="n">
        <f t="shared" ref="AO186:AZ186" si="301">IFERROR(AO54/SUMIFS(AO$2:AO$64,$O$2:$O$64,$O186,$P$2:$P$64,$P186),"")</f>
        <v>0</v>
      </c>
      <c r="AP186" s="134" t="n">
        <f t="shared" si="301"/>
        <v>0</v>
      </c>
      <c r="AQ186" s="134" t="n">
        <f t="shared" si="301"/>
        <v>0</v>
      </c>
      <c r="AR186" s="134" t="n">
        <f t="shared" si="301"/>
        <v>0</v>
      </c>
      <c r="AS186" s="134" t="n">
        <f t="shared" si="301"/>
        <v>0</v>
      </c>
      <c r="AT186" s="134" t="n">
        <f t="shared" si="301"/>
        <v>0</v>
      </c>
      <c r="AU186" s="134" t="n">
        <f t="shared" si="301"/>
        <v>0</v>
      </c>
      <c r="AV186" s="134" t="n">
        <f t="shared" si="301"/>
        <v>0</v>
      </c>
      <c r="AW186" s="134" t="n">
        <f t="shared" si="301"/>
        <v>0</v>
      </c>
      <c r="AX186" s="134" t="n">
        <f t="shared" si="301"/>
        <v>0</v>
      </c>
      <c r="AY186" s="134" t="n">
        <f t="shared" si="301"/>
        <v>0</v>
      </c>
      <c r="AZ186" s="134" t="n">
        <f t="shared" si="301"/>
        <v>0</v>
      </c>
    </row>
    <row r="187" ht="15.75" customHeight="1">
      <c r="A187" t="n">
        <f t="shared" si="180"/>
        <v>0</v>
      </c>
      <c r="B187" t="str">
        <f t="shared" si="172"/>
        <v>Services &amp; R&amp;D</v>
      </c>
      <c r="C187" t="str">
        <f t="shared" si="173"/>
        <v>UCA</v>
      </c>
      <c r="D187" t="str">
        <f t="shared" si="174"/>
        <v>UCA</v>
      </c>
      <c r="O187" s="1" t="n">
        <f t="shared" si="175"/>
        <v>0</v>
      </c>
      <c r="P187" s="136" t="str">
        <f t="shared" ref="P187:R187" si="302">P121</f>
        <v>Services &amp; R&amp;D</v>
      </c>
      <c r="Q187" s="136" t="str">
        <f t="shared" si="302"/>
        <v>UCA</v>
      </c>
      <c r="R187" s="136" t="str">
        <f t="shared" si="302"/>
        <v>UCA</v>
      </c>
      <c r="AO187" s="134" t="n">
        <f t="shared" ref="AO187:AZ187" si="303">IFERROR(AO55/SUMIFS(AO$2:AO$64,$O$2:$O$64,$O187,$P$2:$P$64,$P187),"")</f>
        <v>0</v>
      </c>
      <c r="AP187" s="134" t="n">
        <f t="shared" si="303"/>
        <v>0</v>
      </c>
      <c r="AQ187" s="134" t="n">
        <f t="shared" si="303"/>
        <v>0</v>
      </c>
      <c r="AR187" s="134" t="n">
        <f t="shared" si="303"/>
        <v>0</v>
      </c>
      <c r="AS187" s="134" t="n">
        <f t="shared" si="303"/>
        <v>0</v>
      </c>
      <c r="AT187" s="134" t="n">
        <f t="shared" si="303"/>
        <v>0</v>
      </c>
      <c r="AU187" s="134" t="n">
        <f t="shared" si="303"/>
        <v>0</v>
      </c>
      <c r="AV187" s="134" t="n">
        <f t="shared" si="303"/>
        <v>0</v>
      </c>
      <c r="AW187" s="134" t="n">
        <f t="shared" si="303"/>
        <v>0</v>
      </c>
      <c r="AX187" s="134" t="n">
        <f t="shared" si="303"/>
        <v>0</v>
      </c>
      <c r="AY187" s="134" t="n">
        <f t="shared" si="303"/>
        <v>0</v>
      </c>
      <c r="AZ187" s="134" t="n">
        <f t="shared" si="303"/>
        <v>0</v>
      </c>
    </row>
    <row r="188" ht="15.75" customHeight="1">
      <c r="A188" t="n">
        <f t="shared" si="180"/>
        <v>0</v>
      </c>
      <c r="B188" t="str">
        <f t="shared" si="172"/>
        <v>Services &amp; R&amp;D</v>
      </c>
      <c r="C188" t="str">
        <f t="shared" si="173"/>
        <v>Unclear</v>
      </c>
      <c r="D188" t="str">
        <f t="shared" si="174"/>
        <v>Combination/Other</v>
      </c>
      <c r="O188" s="1" t="n">
        <f t="shared" si="175"/>
        <v>0</v>
      </c>
      <c r="P188" s="136" t="str">
        <f t="shared" ref="P188:R188" si="304">P122</f>
        <v>Services &amp; R&amp;D</v>
      </c>
      <c r="Q188" s="136" t="str">
        <f t="shared" si="304"/>
        <v>Unclear</v>
      </c>
      <c r="R188" s="136" t="str">
        <f t="shared" si="304"/>
        <v>Combination/Other</v>
      </c>
      <c r="AO188" s="134" t="n">
        <f t="shared" ref="AO188:AZ188" si="305">IFERROR(AO56/SUMIFS(AO$2:AO$64,$O$2:$O$64,$O188,$P$2:$P$64,$P188),"")</f>
        <v>0</v>
      </c>
      <c r="AP188" s="134" t="n">
        <f t="shared" si="305"/>
        <v>0</v>
      </c>
      <c r="AQ188" s="134" t="n">
        <f t="shared" si="305"/>
        <v>0</v>
      </c>
      <c r="AR188" s="134" t="n">
        <f t="shared" si="305"/>
        <v>1.0682379656525988E-6</v>
      </c>
      <c r="AS188" s="134" t="n">
        <f t="shared" si="305"/>
        <v>0</v>
      </c>
      <c r="AT188" s="134" t="n">
        <f t="shared" si="305"/>
        <v>0</v>
      </c>
      <c r="AU188" s="134" t="n">
        <f t="shared" si="305"/>
        <v>0</v>
      </c>
      <c r="AV188" s="134" t="n">
        <f t="shared" si="305"/>
        <v>0</v>
      </c>
      <c r="AW188" s="134" t="n">
        <f t="shared" si="305"/>
        <v>0</v>
      </c>
      <c r="AX188" s="134" t="n">
        <f t="shared" si="305"/>
        <v>0</v>
      </c>
      <c r="AY188" s="134" t="n">
        <f t="shared" si="305"/>
        <v>0</v>
      </c>
      <c r="AZ188" s="134" t="n">
        <f t="shared" si="305"/>
        <v>0</v>
      </c>
    </row>
    <row r="189" ht="15.75" customHeight="1">
      <c r="A189" t="n">
        <f t="shared" si="180"/>
        <v>0</v>
      </c>
      <c r="B189" t="str">
        <f t="shared" si="172"/>
        <v>Services &amp; R&amp;D</v>
      </c>
      <c r="C189" t="str">
        <f t="shared" si="173"/>
        <v>Unclear</v>
      </c>
      <c r="D189" t="n">
        <f t="shared" si="174"/>
        <v>0</v>
      </c>
      <c r="O189" s="1" t="n">
        <f t="shared" si="175"/>
        <v>0</v>
      </c>
      <c r="P189" s="136" t="str">
        <f t="shared" ref="P189:R189" si="306">P123</f>
        <v>Services &amp; R&amp;D</v>
      </c>
      <c r="Q189" s="136" t="str">
        <f t="shared" si="306"/>
        <v>Unclear</v>
      </c>
      <c r="R189" s="136" t="n">
        <f t="shared" si="306"/>
        <v>0</v>
      </c>
      <c r="AO189" s="134" t="n">
        <f t="shared" ref="AO189:AZ189" si="307">IFERROR(AO57/SUMIFS(AO$2:AO$64,$O$2:$O$64,$O189,$P$2:$P$64,$P189),"")</f>
        <v>0</v>
      </c>
      <c r="AP189" s="134" t="n">
        <f t="shared" si="307"/>
        <v>0</v>
      </c>
      <c r="AQ189" s="134" t="n">
        <f t="shared" si="307"/>
        <v>0</v>
      </c>
      <c r="AR189" s="134" t="n">
        <f t="shared" si="307"/>
        <v>0</v>
      </c>
      <c r="AS189" s="134" t="n">
        <f t="shared" si="307"/>
        <v>0</v>
      </c>
      <c r="AT189" s="134" t="n">
        <f t="shared" si="307"/>
        <v>0</v>
      </c>
      <c r="AU189" s="134" t="n">
        <f t="shared" si="307"/>
        <v>0</v>
      </c>
      <c r="AV189" s="134" t="n">
        <f t="shared" si="307"/>
        <v>0</v>
      </c>
      <c r="AW189" s="134" t="n">
        <f t="shared" si="307"/>
        <v>0</v>
      </c>
      <c r="AX189" s="134" t="n">
        <f t="shared" si="307"/>
        <v>0</v>
      </c>
      <c r="AY189" s="134" t="n">
        <f t="shared" si="307"/>
        <v>0</v>
      </c>
      <c r="AZ189" s="134" t="n">
        <f t="shared" si="307"/>
        <v>0</v>
      </c>
    </row>
    <row r="190" ht="15.75" customHeight="1">
      <c r="A190" t="n">
        <f t="shared" si="180"/>
        <v>0</v>
      </c>
      <c r="B190" t="str">
        <f t="shared" si="172"/>
        <v>Unlabeled</v>
      </c>
      <c r="C190" t="str">
        <f t="shared" si="173"/>
        <v>FFP</v>
      </c>
      <c r="D190" t="str">
        <f t="shared" si="174"/>
        <v>FFP</v>
      </c>
      <c r="O190" s="1" t="n">
        <f t="shared" ref="O190:O196" si="308">IF(O124="","",O124)</f>
        <v>0</v>
      </c>
      <c r="P190" s="136" t="str">
        <f t="shared" ref="P190:R190" si="309">P124</f>
        <v>Unlabeled</v>
      </c>
      <c r="Q190" s="136" t="str">
        <f t="shared" si="309"/>
        <v>FFP</v>
      </c>
      <c r="R190" s="136" t="str">
        <f t="shared" si="309"/>
        <v>FFP</v>
      </c>
      <c r="AO190" s="134" t="n">
        <f t="shared" ref="AO190:AZ190" si="310">IFERROR(AO58/SUMIFS(AO$2:AO$64,$O$2:$O$64,$O190,$P$2:$P$64,$P190),"")</f>
        <v>0</v>
      </c>
      <c r="AP190" s="134" t="n">
        <f t="shared" si="310"/>
        <v>0</v>
      </c>
      <c r="AQ190" s="134" t="str">
        <f t="shared" si="310"/>
      </c>
      <c r="AR190" s="134" t="n">
        <f t="shared" si="310"/>
        <v>0</v>
      </c>
      <c r="AS190" s="134" t="n">
        <f t="shared" si="310"/>
        <v>0</v>
      </c>
      <c r="AT190" s="134" t="n">
        <f t="shared" si="310"/>
        <v>0</v>
      </c>
      <c r="AU190" s="134" t="n">
        <f t="shared" si="310"/>
        <v>0</v>
      </c>
      <c r="AV190" s="134" t="n">
        <f t="shared" si="310"/>
        <v>0</v>
      </c>
      <c r="AW190" s="134" t="n">
        <f t="shared" si="310"/>
        <v>0</v>
      </c>
      <c r="AX190" s="134" t="n">
        <f t="shared" si="310"/>
        <v>0</v>
      </c>
      <c r="AY190" s="134" t="str">
        <f t="shared" si="310"/>
      </c>
      <c r="AZ190" s="134" t="n">
        <f t="shared" si="310"/>
        <v>0</v>
      </c>
    </row>
    <row r="191" ht="15.75" customHeight="1">
      <c r="A191" t="n">
        <f t="shared" si="180"/>
        <v>0</v>
      </c>
      <c r="B191" t="str">
        <f t="shared" si="172"/>
        <v>Unlabeled</v>
      </c>
      <c r="C191" t="str">
        <f t="shared" si="173"/>
        <v>Less Common</v>
      </c>
      <c r="D191" t="str">
        <f t="shared" si="174"/>
        <v>T&amp;M/LH/FPLOE</v>
      </c>
      <c r="O191" s="1" t="n">
        <f t="shared" si="308"/>
        <v>0</v>
      </c>
      <c r="P191" s="136" t="str">
        <f t="shared" ref="P191:R191" si="311">P125</f>
        <v>Unlabeled</v>
      </c>
      <c r="Q191" s="136" t="str">
        <f t="shared" si="311"/>
        <v>Less Common</v>
      </c>
      <c r="R191" s="136" t="str">
        <f t="shared" si="311"/>
        <v>T&amp;M/LH/FPLOE</v>
      </c>
      <c r="AO191" s="134" t="n">
        <f t="shared" ref="AO191:AZ191" si="312">IFERROR(AO59/SUMIFS(AO$2:AO$64,$O$2:$O$64,$O191,$P$2:$P$64,$P191),"")</f>
        <v>0</v>
      </c>
      <c r="AP191" s="134" t="n">
        <f t="shared" si="312"/>
        <v>0</v>
      </c>
      <c r="AQ191" s="134" t="str">
        <f t="shared" si="312"/>
      </c>
      <c r="AR191" s="134" t="n">
        <f t="shared" si="312"/>
        <v>0</v>
      </c>
      <c r="AS191" s="134" t="n">
        <f t="shared" si="312"/>
        <v>0</v>
      </c>
      <c r="AT191" s="134" t="n">
        <f t="shared" si="312"/>
        <v>0</v>
      </c>
      <c r="AU191" s="134" t="n">
        <f t="shared" si="312"/>
        <v>0</v>
      </c>
      <c r="AV191" s="134" t="n">
        <f t="shared" si="312"/>
        <v>0</v>
      </c>
      <c r="AW191" s="134" t="n">
        <f t="shared" si="312"/>
        <v>0</v>
      </c>
      <c r="AX191" s="134" t="n">
        <f t="shared" si="312"/>
        <v>0</v>
      </c>
      <c r="AY191" s="134" t="str">
        <f t="shared" si="312"/>
      </c>
      <c r="AZ191" s="134" t="n">
        <f t="shared" si="312"/>
        <v>0</v>
      </c>
    </row>
    <row r="192" ht="15.75" customHeight="1">
      <c r="A192" t="n">
        <f t="shared" si="180"/>
        <v>0</v>
      </c>
      <c r="B192" t="str">
        <f t="shared" si="172"/>
        <v>Unlabeled</v>
      </c>
      <c r="C192" t="str">
        <f t="shared" si="173"/>
        <v>Incentive</v>
      </c>
      <c r="D192" t="str">
        <f t="shared" si="174"/>
        <v>Incentive</v>
      </c>
      <c r="O192" s="1" t="n">
        <f t="shared" si="308"/>
        <v>0</v>
      </c>
      <c r="P192" s="136" t="str">
        <f t="shared" ref="P192:R192" si="313">P126</f>
        <v>Unlabeled</v>
      </c>
      <c r="Q192" s="136" t="str">
        <f t="shared" si="313"/>
        <v>Incentive</v>
      </c>
      <c r="R192" s="136" t="str">
        <f t="shared" si="313"/>
        <v>Incentive</v>
      </c>
      <c r="AO192" s="134" t="n">
        <f t="shared" ref="AO192:AZ192" si="314">IFERROR(AO60/SUMIFS(AO$2:AO$64,$O$2:$O$64,$O192,$P$2:$P$64,$P192),"")</f>
        <v>0</v>
      </c>
      <c r="AP192" s="134" t="n">
        <f t="shared" si="314"/>
        <v>0</v>
      </c>
      <c r="AQ192" s="134" t="str">
        <f t="shared" si="314"/>
      </c>
      <c r="AR192" s="134" t="n">
        <f t="shared" si="314"/>
        <v>0</v>
      </c>
      <c r="AS192" s="134" t="n">
        <f t="shared" si="314"/>
        <v>0</v>
      </c>
      <c r="AT192" s="134" t="n">
        <f t="shared" si="314"/>
        <v>0</v>
      </c>
      <c r="AU192" s="134" t="n">
        <f t="shared" si="314"/>
        <v>0</v>
      </c>
      <c r="AV192" s="134" t="n">
        <f t="shared" si="314"/>
        <v>0</v>
      </c>
      <c r="AW192" s="134" t="n">
        <f t="shared" si="314"/>
        <v>0</v>
      </c>
      <c r="AX192" s="134" t="n">
        <f t="shared" si="314"/>
        <v>0</v>
      </c>
      <c r="AY192" s="134" t="str">
        <f t="shared" si="314"/>
      </c>
      <c r="AZ192" s="134" t="n">
        <f t="shared" si="314"/>
        <v>0</v>
      </c>
    </row>
    <row r="193" ht="15.75" customHeight="1">
      <c r="A193" t="n">
        <f t="shared" si="180"/>
        <v>0</v>
      </c>
      <c r="B193" t="str">
        <f t="shared" si="172"/>
        <v>Unlabeled</v>
      </c>
      <c r="C193" t="str">
        <f t="shared" si="173"/>
        <v>Other CB</v>
      </c>
      <c r="D193" t="str">
        <f t="shared" si="174"/>
        <v>Other CB</v>
      </c>
      <c r="O193" s="1" t="n">
        <f t="shared" si="308"/>
        <v>0</v>
      </c>
      <c r="P193" s="136" t="str">
        <f t="shared" ref="P193:R193" si="315">P127</f>
        <v>Unlabeled</v>
      </c>
      <c r="Q193" s="136" t="str">
        <f t="shared" si="315"/>
        <v>Other CB</v>
      </c>
      <c r="R193" s="136" t="str">
        <f t="shared" si="315"/>
        <v>Other CB</v>
      </c>
      <c r="AO193" s="134" t="n">
        <f t="shared" ref="AO193:AZ193" si="316">IFERROR(AO61/SUMIFS(AO$2:AO$64,$O$2:$O$64,$O193,$P$2:$P$64,$P193),"")</f>
        <v>0</v>
      </c>
      <c r="AP193" s="134" t="n">
        <f t="shared" si="316"/>
        <v>0</v>
      </c>
      <c r="AQ193" s="134" t="str">
        <f t="shared" si="316"/>
      </c>
      <c r="AR193" s="134" t="n">
        <f t="shared" si="316"/>
        <v>0</v>
      </c>
      <c r="AS193" s="134" t="n">
        <f t="shared" si="316"/>
        <v>0</v>
      </c>
      <c r="AT193" s="134" t="n">
        <f t="shared" si="316"/>
        <v>0</v>
      </c>
      <c r="AU193" s="134" t="n">
        <f t="shared" si="316"/>
        <v>0</v>
      </c>
      <c r="AV193" s="134" t="n">
        <f t="shared" si="316"/>
        <v>0</v>
      </c>
      <c r="AW193" s="134" t="n">
        <f t="shared" si="316"/>
        <v>0</v>
      </c>
      <c r="AX193" s="134" t="n">
        <f t="shared" si="316"/>
        <v>0</v>
      </c>
      <c r="AY193" s="134" t="str">
        <f t="shared" si="316"/>
      </c>
      <c r="AZ193" s="134" t="n">
        <f t="shared" si="316"/>
        <v>0</v>
      </c>
    </row>
    <row r="194" ht="15.75" customHeight="1">
      <c r="A194" t="n">
        <f t="shared" si="180"/>
        <v>0</v>
      </c>
      <c r="B194" t="str">
        <f t="shared" si="172"/>
        <v>Unlabeled</v>
      </c>
      <c r="C194" t="str">
        <f t="shared" si="173"/>
        <v>UCA</v>
      </c>
      <c r="D194" t="str">
        <f t="shared" si="174"/>
        <v>UCA</v>
      </c>
      <c r="O194" s="1" t="n">
        <f t="shared" si="308"/>
        <v>0</v>
      </c>
      <c r="P194" s="136" t="str">
        <f t="shared" ref="P194:R194" si="317">P128</f>
        <v>Unlabeled</v>
      </c>
      <c r="Q194" s="136" t="str">
        <f t="shared" si="317"/>
        <v>UCA</v>
      </c>
      <c r="R194" s="136" t="str">
        <f t="shared" si="317"/>
        <v>UCA</v>
      </c>
      <c r="AO194" s="134" t="n">
        <f t="shared" ref="AO194:AZ194" si="318">IFERROR(AO62/SUMIFS(AO$2:AO$64,$O$2:$O$64,$O194,$P$2:$P$64,$P194),"")</f>
        <v>0</v>
      </c>
      <c r="AP194" s="134" t="n">
        <f t="shared" si="318"/>
        <v>0</v>
      </c>
      <c r="AQ194" s="134" t="str">
        <f t="shared" si="318"/>
      </c>
      <c r="AR194" s="134" t="n">
        <f t="shared" si="318"/>
        <v>0</v>
      </c>
      <c r="AS194" s="134" t="n">
        <f t="shared" si="318"/>
        <v>0</v>
      </c>
      <c r="AT194" s="134" t="n">
        <f t="shared" si="318"/>
        <v>0</v>
      </c>
      <c r="AU194" s="134" t="n">
        <f t="shared" si="318"/>
        <v>0</v>
      </c>
      <c r="AV194" s="134" t="n">
        <f t="shared" si="318"/>
        <v>0</v>
      </c>
      <c r="AW194" s="134" t="n">
        <f t="shared" si="318"/>
        <v>0</v>
      </c>
      <c r="AX194" s="134" t="n">
        <f t="shared" si="318"/>
        <v>0</v>
      </c>
      <c r="AY194" s="134" t="str">
        <f t="shared" si="318"/>
      </c>
      <c r="AZ194" s="134" t="n">
        <f t="shared" si="318"/>
        <v>0</v>
      </c>
    </row>
    <row r="195" ht="15.75" customHeight="1">
      <c r="A195" t="n">
        <f t="shared" si="180"/>
        <v>0</v>
      </c>
      <c r="B195" t="str">
        <f t="shared" si="172"/>
        <v>Unlabeled</v>
      </c>
      <c r="C195" t="str">
        <f t="shared" si="173"/>
        <v>Unclear</v>
      </c>
      <c r="D195" t="str">
        <f t="shared" si="174"/>
        <v>Combination/Other</v>
      </c>
      <c r="O195" s="1" t="n">
        <f t="shared" si="308"/>
        <v>0</v>
      </c>
      <c r="P195" s="136" t="str">
        <f t="shared" ref="P195:R195" si="319">P129</f>
        <v>Unlabeled</v>
      </c>
      <c r="Q195" s="136" t="str">
        <f t="shared" si="319"/>
        <v>Unclear</v>
      </c>
      <c r="R195" s="136" t="str">
        <f t="shared" si="319"/>
        <v>Combination/Other</v>
      </c>
      <c r="AO195" s="134" t="n">
        <f t="shared" ref="AO195:AZ195" si="320">IFERROR(AO63/SUMIFS(AO$2:AO$64,$O$2:$O$64,$O195,$P$2:$P$64,$P195),"")</f>
        <v>0</v>
      </c>
      <c r="AP195" s="134" t="n">
        <f t="shared" si="320"/>
        <v>0</v>
      </c>
      <c r="AQ195" s="134" t="str">
        <f t="shared" si="320"/>
      </c>
      <c r="AR195" s="134" t="n">
        <f t="shared" si="320"/>
        <v>0</v>
      </c>
      <c r="AS195" s="134" t="n">
        <f t="shared" si="320"/>
        <v>0</v>
      </c>
      <c r="AT195" s="134" t="n">
        <f t="shared" si="320"/>
        <v>0</v>
      </c>
      <c r="AU195" s="134" t="n">
        <f t="shared" si="320"/>
        <v>0</v>
      </c>
      <c r="AV195" s="134" t="n">
        <f t="shared" si="320"/>
        <v>0</v>
      </c>
      <c r="AW195" s="134" t="n">
        <f t="shared" si="320"/>
        <v>0</v>
      </c>
      <c r="AX195" s="134" t="n">
        <f t="shared" si="320"/>
        <v>0</v>
      </c>
      <c r="AY195" s="134" t="str">
        <f t="shared" si="320"/>
      </c>
      <c r="AZ195" s="134" t="n">
        <f t="shared" si="320"/>
        <v>0</v>
      </c>
    </row>
    <row r="196" ht="15.75" customHeight="1">
      <c r="A196" t="n">
        <f t="shared" si="180"/>
        <v>0</v>
      </c>
      <c r="B196" t="str">
        <f t="shared" si="172"/>
        <v>Unlabeled</v>
      </c>
      <c r="C196" t="str">
        <f t="shared" si="173"/>
        <v>Unclear</v>
      </c>
      <c r="D196" t="n">
        <f t="shared" si="174"/>
        <v>0</v>
      </c>
      <c r="O196" s="1" t="n">
        <f t="shared" si="308"/>
        <v>0</v>
      </c>
      <c r="P196" s="136" t="str">
        <f t="shared" ref="P196:R196" si="321">P130</f>
        <v>Unlabeled</v>
      </c>
      <c r="Q196" s="136" t="str">
        <f t="shared" si="321"/>
        <v>Unclear</v>
      </c>
      <c r="R196" s="136" t="n">
        <f t="shared" si="321"/>
        <v>0</v>
      </c>
      <c r="AO196" s="134" t="n">
        <f t="shared" ref="AO196:AZ196" si="322">IFERROR(AO64/SUMIFS(AO$2:AO$64,$O$2:$O$64,$O196,$P$2:$P$64,$P196),"")</f>
        <v>0</v>
      </c>
      <c r="AP196" s="134" t="n">
        <f t="shared" si="322"/>
        <v>0</v>
      </c>
      <c r="AQ196" s="134" t="str">
        <f t="shared" si="322"/>
      </c>
      <c r="AR196" s="134" t="n">
        <f t="shared" si="322"/>
        <v>0</v>
      </c>
      <c r="AS196" s="134" t="n">
        <f t="shared" si="322"/>
        <v>0</v>
      </c>
      <c r="AT196" s="134" t="n">
        <f t="shared" si="322"/>
        <v>0</v>
      </c>
      <c r="AU196" s="134" t="n">
        <f t="shared" si="322"/>
        <v>0</v>
      </c>
      <c r="AV196" s="134" t="n">
        <f t="shared" si="322"/>
        <v>0</v>
      </c>
      <c r="AW196" s="134" t="n">
        <f t="shared" si="322"/>
        <v>0</v>
      </c>
      <c r="AX196" s="134" t="n">
        <f t="shared" si="322"/>
        <v>0</v>
      </c>
      <c r="AY196" s="134" t="str">
        <f t="shared" si="322"/>
      </c>
      <c r="AZ196" s="134" t="n">
        <f t="shared" si="322"/>
        <v>0</v>
      </c>
    </row>
    <row r="197">
      <c r="O197" s="1"/>
      <c r="AO197" s="134" t="b">
        <f>SUM(AO134:AO196)=5</f>
        <v>1</v>
      </c>
      <c r="AP197" s="134" t="b">
        <f t="shared" ref="AP197:AZ197" si="323">SUM(AP134:AP196)=5</f>
        <v>1</v>
      </c>
      <c r="AQ197" s="134" t="b">
        <f t="shared" si="323"/>
        <v>0</v>
      </c>
      <c r="AR197" s="134" t="b">
        <f t="shared" si="323"/>
        <v>0</v>
      </c>
      <c r="AS197" s="134" t="b">
        <f t="shared" si="323"/>
        <v>1</v>
      </c>
      <c r="AT197" s="134" t="b">
        <f t="shared" si="323"/>
        <v>1</v>
      </c>
      <c r="AU197" s="134" t="b">
        <f>SUM(AU134:AU172)=5</f>
        <v>1</v>
      </c>
      <c r="AV197" s="134" t="b">
        <f t="shared" si="323"/>
        <v>1</v>
      </c>
      <c r="AW197" s="134" t="b">
        <f t="shared" si="323"/>
        <v>1</v>
      </c>
      <c r="AX197" s="134" t="b">
        <f t="shared" si="323"/>
        <v>1</v>
      </c>
      <c r="AY197" s="134" t="b">
        <f t="shared" si="323"/>
        <v>0</v>
      </c>
      <c r="AZ197" s="134" t="b">
        <f t="shared" si="323"/>
        <v>1</v>
      </c>
    </row>
  </sheetData>
  <pageMargins left="0.7" right="0.7" top="0.75" bottom="0.75" header="0.3" footer="0.3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cols>
    <col min="2" max="2" width="36.7109375" hidden="0" customWidth="1"/>
    <col min="6" max="6" width="0" hidden="1" customWidth="1"/>
    <col min="9" max="9" width="0" hidden="1" customWidth="1"/>
    <col min="11" max="11" width="0" hidden="1" customWidth="1"/>
    <col min="13" max="13" width="11.5703125" hidden="0" customWidth="1"/>
    <col min="14" max="14" width="40.7109375" hidden="0" customWidth="1"/>
    <col min="15" max="15" width="16.28515625" hidden="1" customWidth="1"/>
    <col min="16" max="16" width="18" hidden="1" customWidth="1"/>
    <col min="17" max="17" width="18" hidden="1" customWidth="1"/>
    <col min="18" max="18" width="18" hidden="1" customWidth="1"/>
    <col min="19" max="19" width="18" hidden="1" customWidth="1"/>
    <col min="20" max="20" width="18" hidden="1" customWidth="1"/>
    <col min="21" max="21" width="18" hidden="1" customWidth="1"/>
    <col min="22" max="22" width="18" hidden="1" customWidth="1"/>
    <col min="23" max="23" width="18" hidden="1" customWidth="1"/>
    <col min="24" max="24" width="18" hidden="1" customWidth="1"/>
    <col min="25" max="25" width="18" hidden="1" customWidth="1"/>
    <col min="26" max="26" width="18" hidden="1" customWidth="1"/>
    <col min="27" max="27" width="18" hidden="1" customWidth="1"/>
    <col min="28" max="28" width="18" hidden="1" customWidth="1"/>
    <col min="29" max="29" width="18" hidden="1" customWidth="1"/>
    <col min="30" max="30" width="11.5703125" hidden="1" customWidth="1"/>
    <col min="31" max="31" width="11.5703125" hidden="1" customWidth="1"/>
    <col min="32" max="32" width="11.5703125" hidden="1" customWidth="1"/>
    <col min="33" max="33" width="11.5703125" hidden="1" customWidth="1"/>
  </cols>
  <sheetData>
    <row r="1">
      <c r="A1" t="str">
        <f t="shared" ref="A1:A23" si="0">L1</f>
        <v>ProductOrService</v>
      </c>
      <c r="B1" t="str">
        <f t="shared" ref="B1:B23" si="1">M1</f>
        <v>PlaceOfManufacture_DoD09</v>
      </c>
      <c r="C1" t="n">
        <f t="shared" ref="C1:K1" si="2">C26</f>
        <v>2016</v>
      </c>
      <c r="D1" t="n">
        <f t="shared" si="2"/>
        <v>2022</v>
      </c>
      <c r="E1" t="n">
        <f t="shared" si="2"/>
        <v>2022</v>
      </c>
      <c r="F1" t="n">
        <f t="shared" si="2"/>
        <v>0</v>
      </c>
      <c r="G1" t="str">
        <f t="shared" si="2"/>
        <v>2022-2022</v>
      </c>
      <c r="H1" t="str">
        <f t="shared" si="2"/>
        <v>2016-2022</v>
      </c>
      <c r="I1" t="str">
        <f t="shared" si="2"/>
        <v>0/2022</v>
      </c>
      <c r="J1" t="str">
        <f t="shared" si="2"/>
        <v>Share 2022</v>
      </c>
      <c r="K1" t="str">
        <f t="shared" si="2"/>
        <v>Share </v>
      </c>
      <c r="L1" t="s">
        <v>303</v>
      </c>
      <c r="M1" t="s">
        <v>306</v>
      </c>
      <c r="N1" t="s">
        <v>252</v>
      </c>
      <c r="O1" t="s">
        <v>253</v>
      </c>
      <c r="P1" t="s">
        <v>254</v>
      </c>
      <c r="Q1" t="s">
        <v>255</v>
      </c>
      <c r="R1" t="s">
        <v>256</v>
      </c>
      <c r="S1" t="s">
        <v>257</v>
      </c>
      <c r="T1" t="s">
        <v>258</v>
      </c>
      <c r="U1" t="s">
        <v>259</v>
      </c>
      <c r="V1" t="s">
        <v>260</v>
      </c>
      <c r="W1" t="s">
        <v>261</v>
      </c>
      <c r="X1" t="s">
        <v>262</v>
      </c>
      <c r="Y1" t="s">
        <v>263</v>
      </c>
      <c r="Z1" t="s">
        <v>264</v>
      </c>
      <c r="AA1" t="s">
        <v>265</v>
      </c>
      <c r="AB1" t="s">
        <v>266</v>
      </c>
      <c r="AC1" t="s">
        <v>267</v>
      </c>
      <c r="AD1" t="s">
        <v>268</v>
      </c>
      <c r="AE1" t="s">
        <v>269</v>
      </c>
      <c r="AF1" t="s">
        <v>270</v>
      </c>
      <c r="AG1" t="s">
        <v>271</v>
      </c>
      <c r="AH1" t="s">
        <v>272</v>
      </c>
      <c r="AI1" t="s">
        <v>273</v>
      </c>
      <c r="AJ1" t="s">
        <v>274</v>
      </c>
      <c r="AK1" t="s">
        <v>275</v>
      </c>
      <c r="AL1" t="s">
        <v>266</v>
      </c>
      <c r="AM1" t="s">
        <v>267</v>
      </c>
      <c r="AN1" t="s">
        <v>268</v>
      </c>
      <c r="AO1" t="s">
        <v>269</v>
      </c>
      <c r="AP1" t="s">
        <v>270</v>
      </c>
      <c r="AQ1" t="s">
        <v>271</v>
      </c>
      <c r="AR1" t="s">
        <v>272</v>
      </c>
      <c r="AS1" t="s">
        <v>273</v>
      </c>
      <c r="AT1" t="s">
        <v>274</v>
      </c>
      <c r="AU1" t="s">
        <v>32</v>
      </c>
    </row>
    <row r="2">
      <c r="A2" t="str">
        <f t="shared" si="0"/>
        <v>Products</v>
      </c>
      <c r="B2" t="str">
        <f t="shared" si="1"/>
        <v>MFG Outside U.S.,
Other Exception or
Waiver</v>
      </c>
      <c r="L2" t="s">
        <v>304</v>
      </c>
      <c r="M2" t="s">
        <v>307</v>
      </c>
      <c r="N2" s="3"/>
      <c r="O2" s="3" t="n">
        <v>20996152</v>
      </c>
      <c r="P2" s="3"/>
      <c r="Q2" s="3" t="n">
        <v>451679.21</v>
      </c>
      <c r="R2" s="3" t="n">
        <v>156105389.03049999</v>
      </c>
      <c r="S2" s="3" t="n">
        <v>68418674.199200004</v>
      </c>
      <c r="T2" s="3" t="n">
        <v>538282161.41240001</v>
      </c>
      <c r="U2" s="3" t="n">
        <v>592683189.16100001</v>
      </c>
      <c r="V2" s="3" t="n">
        <v>1424052009.2881999</v>
      </c>
      <c r="W2" s="3" t="n">
        <v>2529581681.0973001</v>
      </c>
      <c r="X2" s="3" t="n">
        <v>1412025968.6345999</v>
      </c>
      <c r="Y2" s="3" t="n">
        <v>1519258451.2914</v>
      </c>
      <c r="Z2" s="3" t="n">
        <v>1196814186.0646999</v>
      </c>
      <c r="AA2" s="3" t="n">
        <v>1536147421.5121</v>
      </c>
      <c r="AB2" s="3" t="n">
        <v>514824676.9691</v>
      </c>
      <c r="AC2" s="3" t="n">
        <v>503427537.8635</v>
      </c>
      <c r="AD2" s="3" t="n">
        <v>588119566.67869997</v>
      </c>
      <c r="AE2" s="3" t="n">
        <v>267545395.8179</v>
      </c>
      <c r="AF2" s="3" t="n">
        <v>304481660.36330003</v>
      </c>
      <c r="AG2" s="3" t="n">
        <v>236020447.82460001</v>
      </c>
      <c r="AH2" s="3" t="n">
        <v>624779231.75269997</v>
      </c>
      <c r="AI2" s="3" t="n">
        <v>578341799.64460003</v>
      </c>
      <c r="AJ2" s="3" t="n">
        <v>4225266957.2953</v>
      </c>
      <c r="AK2" s="3" t="n">
        <v>301121358.85879999</v>
      </c>
      <c r="AL2" s="3" t="n">
        <v>514824676.9691</v>
      </c>
      <c r="AM2" s="3" t="n">
        <v>503427537.8635</v>
      </c>
      <c r="AN2" s="3" t="n">
        <v>588119566.67869997</v>
      </c>
      <c r="AO2" s="3" t="n">
        <v>267545395.8179</v>
      </c>
      <c r="AP2" s="3" t="n">
        <v>304481660.36330003</v>
      </c>
      <c r="AQ2" s="3" t="n">
        <v>236020447.82460001</v>
      </c>
      <c r="AR2" s="3" t="n">
        <v>624779231.75269997</v>
      </c>
      <c r="AS2" s="3" t="n">
        <v>578341799.64460003</v>
      </c>
      <c r="AT2" s="3" t="n">
        <v>4225266957.2953</v>
      </c>
      <c r="AU2" s="3" t="n">
        <v>4225266957.2953</v>
      </c>
    </row>
    <row r="3">
      <c r="A3" t="str">
        <f t="shared" si="0"/>
        <v>Products</v>
      </c>
      <c r="B3" t="str">
        <f t="shared" si="1"/>
        <v>MFG Outside U.S.,
Qualifying Country</v>
      </c>
      <c r="L3" t="s">
        <v>304</v>
      </c>
      <c r="M3" t="s">
        <v>308</v>
      </c>
      <c r="N3" s="3" t="n">
        <v>23440338</v>
      </c>
      <c r="O3" s="3" t="n">
        <v>12045680</v>
      </c>
      <c r="P3" s="3" t="n">
        <v>24660971</v>
      </c>
      <c r="Q3" s="3" t="n">
        <v>21035208</v>
      </c>
      <c r="R3" s="3" t="n">
        <v>41460727.115199998</v>
      </c>
      <c r="S3" s="3" t="n">
        <v>497733399.91540003</v>
      </c>
      <c r="T3" s="3" t="n">
        <v>137130032.7103</v>
      </c>
      <c r="U3" s="3" t="n">
        <v>-86117275.019199997</v>
      </c>
      <c r="V3" s="3" t="n">
        <v>1228430043.2658999</v>
      </c>
      <c r="W3" s="3" t="n">
        <v>1305126392.6891</v>
      </c>
      <c r="X3" s="3" t="n">
        <v>1521953048.2948999</v>
      </c>
      <c r="Y3" s="3" t="n">
        <v>1178529458.6241</v>
      </c>
      <c r="Z3" s="3" t="n">
        <v>966170544.88870001</v>
      </c>
      <c r="AA3" s="3" t="n">
        <v>514851043.52200001</v>
      </c>
      <c r="AB3" s="3" t="n">
        <v>587299365.93379998</v>
      </c>
      <c r="AC3" s="3" t="n">
        <v>513741434.3567</v>
      </c>
      <c r="AD3" s="3" t="n">
        <v>1176653211.9761</v>
      </c>
      <c r="AE3" s="3" t="n">
        <v>2882978781.3888001</v>
      </c>
      <c r="AF3" s="3" t="n">
        <v>2713119179.5773001</v>
      </c>
      <c r="AG3" s="3" t="n">
        <v>3646853537.2199998</v>
      </c>
      <c r="AH3" s="3" t="n">
        <v>2716874428.6756001</v>
      </c>
      <c r="AI3" s="3" t="n">
        <v>3441108263.7958002</v>
      </c>
      <c r="AJ3" s="3" t="n">
        <v>6055179817.2992001</v>
      </c>
      <c r="AK3" s="3" t="n">
        <v>4227305815.0372</v>
      </c>
      <c r="AL3" s="3" t="n">
        <v>587299365.93379998</v>
      </c>
      <c r="AM3" s="3" t="n">
        <v>513741434.3567</v>
      </c>
      <c r="AN3" s="3" t="n">
        <v>1176653211.9761</v>
      </c>
      <c r="AO3" s="3" t="n">
        <v>2882978781.3888001</v>
      </c>
      <c r="AP3" s="3" t="n">
        <v>2713119179.5773001</v>
      </c>
      <c r="AQ3" s="3" t="n">
        <v>3646853537.2199998</v>
      </c>
      <c r="AR3" s="3" t="n">
        <v>2716874428.6756001</v>
      </c>
      <c r="AS3" s="3" t="n">
        <v>3441108263.7958002</v>
      </c>
      <c r="AT3" s="3" t="n">
        <v>6055179817.2992001</v>
      </c>
      <c r="AU3" s="3" t="n">
        <v>6055079067.1507998</v>
      </c>
    </row>
    <row r="4">
      <c r="A4" t="str">
        <f t="shared" si="0"/>
        <v>Products</v>
      </c>
      <c r="B4" t="str">
        <f t="shared" si="1"/>
        <v>MFG Outside U.S.,
Use outside U.S.</v>
      </c>
      <c r="L4" t="s">
        <v>304</v>
      </c>
      <c r="M4" t="s">
        <v>309</v>
      </c>
      <c r="N4" s="3" t="n">
        <v>4554679</v>
      </c>
      <c r="O4" s="3" t="n">
        <v>7271770</v>
      </c>
      <c r="P4" s="3" t="n">
        <v>51104865</v>
      </c>
      <c r="Q4" s="3" t="n">
        <v>280639297.95310003</v>
      </c>
      <c r="R4" s="3" t="n">
        <v>452835098.27090001</v>
      </c>
      <c r="S4" s="3" t="n">
        <v>347827173.99919999</v>
      </c>
      <c r="T4" s="3" t="n">
        <v>6556907465.2595997</v>
      </c>
      <c r="U4" s="3" t="n">
        <v>10310457569.690599</v>
      </c>
      <c r="V4" s="3" t="n">
        <v>14943996064.806</v>
      </c>
      <c r="W4" s="3" t="n">
        <v>13019821350.045099</v>
      </c>
      <c r="X4" s="3" t="n">
        <v>12747464786.877001</v>
      </c>
      <c r="Y4" s="3" t="n">
        <v>10449683362.3827</v>
      </c>
      <c r="Z4" s="3" t="n">
        <v>10331813216.188999</v>
      </c>
      <c r="AA4" s="3" t="n">
        <v>11202460951.4125</v>
      </c>
      <c r="AB4" s="3" t="n">
        <v>5420246368.0953999</v>
      </c>
      <c r="AC4" s="3" t="n">
        <v>4523023954.5243998</v>
      </c>
      <c r="AD4" s="3" t="n">
        <v>3343794897.0917001</v>
      </c>
      <c r="AE4" s="3" t="n">
        <v>3278991259.3250999</v>
      </c>
      <c r="AF4" s="3" t="n">
        <v>2923732443.7038002</v>
      </c>
      <c r="AG4" s="3" t="n">
        <v>2829115541.6485</v>
      </c>
      <c r="AH4" s="3" t="n">
        <v>2325950953.1501002</v>
      </c>
      <c r="AI4" s="3" t="n">
        <v>2024983357.5881</v>
      </c>
      <c r="AJ4" s="3" t="n">
        <v>2338912724.5056</v>
      </c>
      <c r="AK4" s="3" t="n">
        <v>1815157285.4617</v>
      </c>
      <c r="AL4" s="3" t="n">
        <v>5420246368.0953999</v>
      </c>
      <c r="AM4" s="3" t="n">
        <v>4523023954.5243998</v>
      </c>
      <c r="AN4" s="3" t="n">
        <v>3343794897.0917001</v>
      </c>
      <c r="AO4" s="3" t="n">
        <v>3278991259.3250999</v>
      </c>
      <c r="AP4" s="3" t="n">
        <v>2923732443.7038002</v>
      </c>
      <c r="AQ4" s="3" t="n">
        <v>2829115541.6485</v>
      </c>
      <c r="AR4" s="3" t="n">
        <v>2325950953.1501002</v>
      </c>
      <c r="AS4" s="3" t="n">
        <v>2024983357.5881</v>
      </c>
      <c r="AT4" s="3" t="n">
        <v>2338912724.5056</v>
      </c>
      <c r="AU4" s="3" t="n">
        <v>2338827586.3024998</v>
      </c>
    </row>
    <row r="5">
      <c r="A5" t="str">
        <f t="shared" si="0"/>
        <v>Products</v>
      </c>
      <c r="B5" t="str">
        <f t="shared" si="1"/>
        <v>Not MFG, Foreign
Place of
Performance</v>
      </c>
      <c r="L5" t="s">
        <v>304</v>
      </c>
      <c r="M5" t="s">
        <v>310</v>
      </c>
      <c r="N5" s="3"/>
      <c r="O5" s="3"/>
      <c r="P5" s="3" t="n">
        <v>19817.75</v>
      </c>
      <c r="Q5" s="3" t="n">
        <v>307287</v>
      </c>
      <c r="R5" s="3" t="n">
        <v>150132.46100000001</v>
      </c>
      <c r="S5" s="3" t="n">
        <v>516282.64059999998</v>
      </c>
      <c r="T5" s="3" t="n">
        <v>246326446.99540001</v>
      </c>
      <c r="U5" s="3" t="n">
        <v>3192924196.6736002</v>
      </c>
      <c r="V5" s="3" t="n">
        <v>1241797426.2535</v>
      </c>
      <c r="W5" s="3" t="n">
        <v>3156485527.0228</v>
      </c>
      <c r="X5" s="3" t="n">
        <v>3450220516.1594</v>
      </c>
      <c r="Y5" s="3" t="n">
        <v>3078376297.6231999</v>
      </c>
      <c r="Z5" s="3" t="n">
        <v>3350456968.7094002</v>
      </c>
      <c r="AA5" s="3" t="n">
        <v>2456016513.961</v>
      </c>
      <c r="AB5" s="3" t="n">
        <v>1527051364.7448001</v>
      </c>
      <c r="AC5" s="3" t="n">
        <v>716283554.36179996</v>
      </c>
      <c r="AD5" s="3" t="n">
        <v>780548553.19149995</v>
      </c>
      <c r="AE5" s="3" t="n">
        <v>816683963.36179996</v>
      </c>
      <c r="AF5" s="3" t="n">
        <v>825088069.87300003</v>
      </c>
      <c r="AG5" s="3" t="n">
        <v>669316009.14579999</v>
      </c>
      <c r="AH5" s="3" t="n">
        <v>737943490.79980004</v>
      </c>
      <c r="AI5" s="3" t="n">
        <v>539492813.0309</v>
      </c>
      <c r="AJ5" s="3" t="n">
        <v>595973712.34669995</v>
      </c>
      <c r="AK5" s="3" t="n">
        <v>371107201.04460001</v>
      </c>
      <c r="AL5" s="3" t="n">
        <v>1527051364.7448001</v>
      </c>
      <c r="AM5" s="3" t="n">
        <v>716283554.36179996</v>
      </c>
      <c r="AN5" s="3" t="n">
        <v>780548553.19149995</v>
      </c>
      <c r="AO5" s="3" t="n">
        <v>816683963.36179996</v>
      </c>
      <c r="AP5" s="3" t="n">
        <v>825088069.87300003</v>
      </c>
      <c r="AQ5" s="3" t="n">
        <v>669316009.14579999</v>
      </c>
      <c r="AR5" s="3" t="n">
        <v>737943490.79980004</v>
      </c>
      <c r="AS5" s="3" t="n">
        <v>539492813.0309</v>
      </c>
      <c r="AT5" s="3" t="n">
        <v>595973712.34669995</v>
      </c>
      <c r="AU5" s="3" t="n">
        <v>595973712.34669995</v>
      </c>
    </row>
    <row r="6">
      <c r="A6" t="str">
        <f t="shared" si="0"/>
        <v>Products</v>
      </c>
      <c r="B6" t="str">
        <f t="shared" si="1"/>
        <v>Not MFG, U.S. Place
of Performance</v>
      </c>
      <c r="L6" t="s">
        <v>304</v>
      </c>
      <c r="M6" t="s">
        <v>311</v>
      </c>
      <c r="N6" s="3"/>
      <c r="O6" s="3"/>
      <c r="P6" s="3"/>
      <c r="Q6" s="3"/>
      <c r="R6" s="3" t="n">
        <v>7732</v>
      </c>
      <c r="S6" s="3" t="n">
        <v>261100</v>
      </c>
      <c r="T6" s="3" t="n">
        <v>22510476.193300001</v>
      </c>
      <c r="U6" s="3" t="n">
        <v>101442149.36489999</v>
      </c>
      <c r="V6" s="3" t="n">
        <v>43104560.910999998</v>
      </c>
      <c r="W6" s="3" t="n">
        <v>17531885.6457</v>
      </c>
      <c r="X6" s="3" t="n">
        <v>152879761.98210001</v>
      </c>
      <c r="Y6" s="3" t="n">
        <v>246036.93609999999</v>
      </c>
      <c r="Z6" s="3" t="n">
        <v>-686345.66529999999</v>
      </c>
      <c r="AA6" s="3" t="n">
        <v>6619197.6401000004</v>
      </c>
      <c r="AB6" s="3" t="n">
        <v>2157220.33</v>
      </c>
      <c r="AC6" s="3" t="n">
        <v>175328.5</v>
      </c>
      <c r="AD6" s="3" t="n">
        <v>399360</v>
      </c>
      <c r="AE6" s="3" t="n">
        <v>31677629.0612</v>
      </c>
      <c r="AF6" s="3" t="n">
        <v>829970.75820000004</v>
      </c>
      <c r="AG6" s="3" t="n">
        <v>2773586.2684999998</v>
      </c>
      <c r="AH6" s="3" t="n">
        <v>4008519.5386000001</v>
      </c>
      <c r="AI6" s="3" t="n">
        <v>7891590.8234000001</v>
      </c>
      <c r="AJ6" s="3" t="n">
        <v>13888177.1285</v>
      </c>
      <c r="AK6" s="3" t="n">
        <v>82075.75</v>
      </c>
      <c r="AL6" s="3" t="n">
        <v>2157220.33</v>
      </c>
      <c r="AM6" s="3" t="n">
        <v>175328.5</v>
      </c>
      <c r="AN6" s="3" t="n">
        <v>399360</v>
      </c>
      <c r="AO6" s="3" t="n">
        <v>31677629.0612</v>
      </c>
      <c r="AP6" s="3" t="n">
        <v>829970.75820000004</v>
      </c>
      <c r="AQ6" s="3" t="n">
        <v>2773586.2684999998</v>
      </c>
      <c r="AR6" s="3" t="n">
        <v>4008519.5386000001</v>
      </c>
      <c r="AS6" s="3" t="n">
        <v>7891590.8234000001</v>
      </c>
      <c r="AT6" s="3" t="n">
        <v>13888177.1285</v>
      </c>
      <c r="AU6" s="3" t="n">
        <v>13888177.1285</v>
      </c>
    </row>
    <row r="7">
      <c r="A7" t="str">
        <f t="shared" si="0"/>
        <v>Products</v>
      </c>
      <c r="B7" t="str">
        <f t="shared" si="1"/>
        <v>U.S. Manufactured,
Foreign Vendor or
Origin</v>
      </c>
      <c r="L7" t="s">
        <v>304</v>
      </c>
      <c r="M7" t="s">
        <v>313</v>
      </c>
      <c r="N7" s="3" t="n">
        <v>8623962</v>
      </c>
      <c r="O7" s="3" t="n">
        <v>76384106</v>
      </c>
      <c r="P7" s="3" t="n">
        <v>23006197</v>
      </c>
      <c r="Q7" s="3" t="n">
        <v>37229276.25</v>
      </c>
      <c r="R7" s="3" t="n">
        <v>86469627.795000002</v>
      </c>
      <c r="S7" s="3" t="n">
        <v>9245765.4201999996</v>
      </c>
      <c r="T7" s="3" t="n">
        <v>16334611.5733</v>
      </c>
      <c r="U7" s="3" t="n">
        <v>1229794813.6154001</v>
      </c>
      <c r="V7" s="3" t="n">
        <v>1876149211.5146</v>
      </c>
      <c r="W7" s="3" t="n">
        <v>1777721233.0474</v>
      </c>
      <c r="X7" s="3" t="n">
        <v>1229368930.8487</v>
      </c>
      <c r="Y7" s="3" t="n">
        <v>1255993427.1126001</v>
      </c>
      <c r="Z7" s="3" t="n">
        <v>458364251.85530001</v>
      </c>
      <c r="AA7" s="3" t="n">
        <v>168776612.13240001</v>
      </c>
      <c r="AB7" s="3" t="n">
        <v>359739185.3003</v>
      </c>
      <c r="AC7" s="3" t="n">
        <v>180392190.99020001</v>
      </c>
      <c r="AD7" s="3" t="n">
        <v>142151028.6674</v>
      </c>
      <c r="AE7" s="3" t="n">
        <v>161694052.4233</v>
      </c>
      <c r="AF7" s="3" t="n">
        <v>163286489.22150001</v>
      </c>
      <c r="AG7" s="3" t="n">
        <v>113639405.19589999</v>
      </c>
      <c r="AH7" s="3" t="n">
        <v>106433900.5112</v>
      </c>
      <c r="AI7" s="3" t="n">
        <v>132085462.9164</v>
      </c>
      <c r="AJ7" s="3" t="n">
        <v>218829297.7103</v>
      </c>
      <c r="AK7" s="3" t="n">
        <v>151938820.45860001</v>
      </c>
      <c r="AL7" s="3" t="n">
        <v>120154992417.93401</v>
      </c>
      <c r="AM7" s="3" t="n">
        <v>122366739101.814</v>
      </c>
      <c r="AN7" s="3" t="n">
        <v>140509823984.88901</v>
      </c>
      <c r="AO7" s="3" t="n">
        <v>154723684902.14999</v>
      </c>
      <c r="AP7" s="3" t="n">
        <v>174113878177.38599</v>
      </c>
      <c r="AQ7" s="3" t="n">
        <v>183993733385.45401</v>
      </c>
      <c r="AR7" s="3" t="n">
        <v>210050324725.01599</v>
      </c>
      <c r="AS7" s="3" t="n">
        <v>185155994796.797</v>
      </c>
      <c r="AT7" s="3" t="n">
        <v>193681848061.414</v>
      </c>
      <c r="AU7" s="3" t="n">
        <v>193683995609.362</v>
      </c>
    </row>
    <row r="8">
      <c r="A8" t="str">
        <f t="shared" si="0"/>
        <v>Products</v>
      </c>
      <c r="B8" t="n">
        <f t="shared" si="1"/>
        <v>0</v>
      </c>
      <c r="L8" t="s">
        <v>304</v>
      </c>
      <c r="N8" s="3" t="n">
        <v>2621969519</v>
      </c>
      <c r="O8" s="3" t="n">
        <v>2321246334.3400998</v>
      </c>
      <c r="P8" s="3" t="n">
        <v>4442723349.1719999</v>
      </c>
      <c r="Q8" s="3" t="n">
        <v>5011516293.6337996</v>
      </c>
      <c r="R8" s="3" t="n">
        <v>6742864381.9967003</v>
      </c>
      <c r="S8" s="3" t="n">
        <v>13651028742.1633</v>
      </c>
      <c r="T8" s="3" t="n">
        <v>13535122644.6278</v>
      </c>
      <c r="U8" s="3" t="n">
        <v>7405392144.6892996</v>
      </c>
      <c r="V8" s="3" t="n">
        <v>5295507658.7573004</v>
      </c>
      <c r="W8" s="3" t="n">
        <v>9402240.1081000008</v>
      </c>
      <c r="X8" s="3" t="n">
        <v>229128734.5478</v>
      </c>
      <c r="Y8" s="3" t="n">
        <v>85666908.031499997</v>
      </c>
      <c r="Z8" s="3" t="n">
        <v>740134.82960000006</v>
      </c>
      <c r="AA8" s="3" t="n">
        <v>-882627.77500000002</v>
      </c>
      <c r="AB8" s="3" t="n">
        <v>-22845838.899999999</v>
      </c>
      <c r="AC8" s="3" t="n">
        <v>-1945482.0120000001</v>
      </c>
      <c r="AD8" s="3" t="n">
        <v>-1731919.1309</v>
      </c>
      <c r="AE8" s="3" t="n">
        <v>-2251701.2124000001</v>
      </c>
      <c r="AF8" s="3" t="n">
        <v>-1003665.2896</v>
      </c>
      <c r="AG8" s="3" t="n">
        <v>-4842587.09</v>
      </c>
      <c r="AH8" s="3" t="n">
        <v>-304793.8235</v>
      </c>
      <c r="AI8" s="3" t="n">
        <v>-144134</v>
      </c>
      <c r="AJ8" s="3" t="n">
        <v>-2174559.0284000002</v>
      </c>
      <c r="AK8" s="3" t="n">
        <v>0</v>
      </c>
      <c r="AL8" s="3" t="n">
        <v>359739185.3003</v>
      </c>
      <c r="AM8" s="3" t="n">
        <v>180392190.99020001</v>
      </c>
      <c r="AN8" s="3" t="n">
        <v>142151028.6674</v>
      </c>
      <c r="AO8" s="3" t="n">
        <v>161694052.4233</v>
      </c>
      <c r="AP8" s="3" t="n">
        <v>163286489.22150001</v>
      </c>
      <c r="AQ8" s="3" t="n">
        <v>113639405.19589999</v>
      </c>
      <c r="AR8" s="3" t="n">
        <v>106433900.5112</v>
      </c>
      <c r="AS8" s="3" t="n">
        <v>132085462.9164</v>
      </c>
      <c r="AT8" s="3" t="n">
        <v>218829297.7103</v>
      </c>
      <c r="AU8" s="3" t="n">
        <v>218811193.0697</v>
      </c>
    </row>
    <row r="9">
      <c r="A9" t="str">
        <f t="shared" si="0"/>
        <v>Services &amp; R&amp;D</v>
      </c>
      <c r="B9" t="str">
        <f t="shared" si="1"/>
        <v>MFG Outside U.S.,
Other Exception or
Waiver</v>
      </c>
      <c r="L9" t="s">
        <v>305</v>
      </c>
      <c r="M9" t="s">
        <v>307</v>
      </c>
      <c r="N9" s="3"/>
      <c r="O9" s="3"/>
      <c r="P9" s="3" t="n">
        <v>0</v>
      </c>
      <c r="Q9" s="3" t="n">
        <v>0</v>
      </c>
      <c r="R9" s="3"/>
      <c r="S9" s="3" t="n">
        <v>0</v>
      </c>
      <c r="T9" s="3" t="n">
        <v>17540982.361299999</v>
      </c>
      <c r="U9" s="3" t="n">
        <v>123084001.11830001</v>
      </c>
      <c r="V9" s="3" t="n">
        <v>55756539.059900001</v>
      </c>
      <c r="W9" s="3" t="n">
        <v>57701560.305600002</v>
      </c>
      <c r="X9" s="3" t="n">
        <v>70376054.359599993</v>
      </c>
      <c r="Y9" s="3" t="n">
        <v>189979.73480000001</v>
      </c>
      <c r="Z9" s="3" t="n">
        <v>317485.92790000001</v>
      </c>
      <c r="AA9" s="3" t="n">
        <v>-167506.66</v>
      </c>
      <c r="AB9" s="3" t="n">
        <v>-23468.06</v>
      </c>
      <c r="AC9" s="3" t="n">
        <v>-33447.039700000001</v>
      </c>
      <c r="AD9" s="3" t="n">
        <v>-369217.72879999998</v>
      </c>
      <c r="AE9" s="3" t="n">
        <v>-373117.8125</v>
      </c>
      <c r="AF9" s="3" t="n">
        <v>-1150</v>
      </c>
      <c r="AG9" s="3" t="n">
        <v>-4204</v>
      </c>
      <c r="AH9" s="3" t="n">
        <v>-7670</v>
      </c>
      <c r="AI9" s="3"/>
      <c r="AJ9" s="3"/>
      <c r="AK9" s="3"/>
      <c r="AL9" s="3" t="n">
        <v>810439647.5862</v>
      </c>
      <c r="AM9" s="3" t="n">
        <v>996365310.38979995</v>
      </c>
      <c r="AN9" s="3" t="n">
        <v>2105799080.7284</v>
      </c>
      <c r="AO9" s="3" t="n">
        <v>1454456441.7572</v>
      </c>
      <c r="AP9" s="3" t="n">
        <v>2108972268.1903999</v>
      </c>
      <c r="AQ9" s="3" t="n">
        <v>1766755057.4590001</v>
      </c>
      <c r="AR9" s="3" t="n">
        <v>1849207616.6096001</v>
      </c>
      <c r="AS9" s="3" t="n">
        <v>2351170304.4204998</v>
      </c>
      <c r="AT9" s="3" t="n">
        <v>2569053600.1135001</v>
      </c>
      <c r="AU9" s="3" t="n">
        <v>2569053600.1135001</v>
      </c>
    </row>
    <row r="10">
      <c r="A10" t="str">
        <f t="shared" si="0"/>
        <v>Services &amp; R&amp;D</v>
      </c>
      <c r="B10" t="str">
        <f t="shared" si="1"/>
        <v>MFG Outside U.S.,
Qualifying Country</v>
      </c>
      <c r="L10" t="s">
        <v>305</v>
      </c>
      <c r="M10" t="s">
        <v>308</v>
      </c>
      <c r="N10" s="3"/>
      <c r="O10" s="3"/>
      <c r="P10" s="3" t="n">
        <v>0</v>
      </c>
      <c r="Q10" s="3" t="n">
        <v>150000</v>
      </c>
      <c r="R10" s="3"/>
      <c r="S10" s="3" t="n">
        <v>14115148</v>
      </c>
      <c r="T10" s="3" t="n">
        <v>1416394</v>
      </c>
      <c r="U10" s="3" t="n">
        <v>8822383.6250999998</v>
      </c>
      <c r="V10" s="3" t="n">
        <v>49998085.3068</v>
      </c>
      <c r="W10" s="3" t="n">
        <v>27266433.1219</v>
      </c>
      <c r="X10" s="3" t="n">
        <v>9343787.9923</v>
      </c>
      <c r="Y10" s="3" t="n">
        <v>1175421.6414000001</v>
      </c>
      <c r="Z10" s="3" t="n">
        <v>1144697.9532000001</v>
      </c>
      <c r="AA10" s="3" t="n">
        <v>27578.44</v>
      </c>
      <c r="AB10" s="3" t="n">
        <v>249735.18</v>
      </c>
      <c r="AC10" s="3" t="n">
        <v>801679.75</v>
      </c>
      <c r="AD10" s="3"/>
      <c r="AE10" s="3"/>
      <c r="AF10" s="3" t="n">
        <v>-5318.7997999999998</v>
      </c>
      <c r="AG10" s="3" t="n">
        <v>-39649.739200000004</v>
      </c>
      <c r="AH10" s="3" t="n">
        <v>-190.21</v>
      </c>
      <c r="AI10" s="3"/>
      <c r="AJ10" s="3" t="n">
        <v>1925870.125</v>
      </c>
      <c r="AK10" s="3" t="n">
        <v>0</v>
      </c>
      <c r="AL10" s="3" t="n">
        <v>-23468.06</v>
      </c>
      <c r="AM10" s="3" t="n">
        <v>-33447.039700000001</v>
      </c>
      <c r="AN10" s="3" t="n">
        <v>-369217.72879999998</v>
      </c>
      <c r="AO10" s="3" t="n">
        <v>-373117.8125</v>
      </c>
      <c r="AP10" s="3" t="n">
        <v>-1150</v>
      </c>
      <c r="AQ10" s="3" t="n">
        <v>-4204</v>
      </c>
      <c r="AR10" s="3" t="n">
        <v>-7670</v>
      </c>
      <c r="AS10" s="3"/>
      <c r="AT10" s="3"/>
      <c r="AU10" s="3"/>
    </row>
    <row r="11">
      <c r="A11" t="str">
        <f t="shared" si="0"/>
        <v>Services &amp; R&amp;D</v>
      </c>
      <c r="B11" t="str">
        <f t="shared" si="1"/>
        <v>MFG Outside U.S.,
Use outside U.S.</v>
      </c>
      <c r="L11" t="s">
        <v>305</v>
      </c>
      <c r="M11" t="s">
        <v>309</v>
      </c>
      <c r="N11" s="3" t="n">
        <v>40935</v>
      </c>
      <c r="O11" s="3" t="n">
        <v>347194</v>
      </c>
      <c r="P11" s="3" t="n">
        <v>34314942</v>
      </c>
      <c r="Q11" s="3" t="n">
        <v>33425800</v>
      </c>
      <c r="R11" s="3" t="n">
        <v>246670.8204</v>
      </c>
      <c r="S11" s="3" t="n">
        <v>12859755.9452</v>
      </c>
      <c r="T11" s="3" t="n">
        <v>60652805.365800001</v>
      </c>
      <c r="U11" s="3" t="n">
        <v>337237781.25749999</v>
      </c>
      <c r="V11" s="3" t="n">
        <v>376339550.51520002</v>
      </c>
      <c r="W11" s="3" t="n">
        <v>379990145.03399998</v>
      </c>
      <c r="X11" s="3" t="n">
        <v>62641794.328199998</v>
      </c>
      <c r="Y11" s="3" t="n">
        <v>-2632149.8890999998</v>
      </c>
      <c r="Z11" s="3" t="n">
        <v>-1511813.8530999999</v>
      </c>
      <c r="AA11" s="3" t="n">
        <v>-272601.42</v>
      </c>
      <c r="AB11" s="3" t="n">
        <v>97890.97</v>
      </c>
      <c r="AC11" s="3" t="n">
        <v>-31786.6309</v>
      </c>
      <c r="AD11" s="3"/>
      <c r="AE11" s="3" t="n">
        <v>-4768.1201000000001</v>
      </c>
      <c r="AF11" s="3"/>
      <c r="AG11" s="3"/>
      <c r="AH11" s="3" t="n">
        <v>-18000</v>
      </c>
      <c r="AI11" s="3"/>
      <c r="AJ11" s="3"/>
      <c r="AK11" s="3"/>
      <c r="AL11" s="3" t="n">
        <v>249735.18</v>
      </c>
      <c r="AM11" s="3" t="n">
        <v>801679.75</v>
      </c>
      <c r="AN11" s="3"/>
      <c r="AO11" s="3"/>
      <c r="AP11" s="3" t="n">
        <v>-5318.7997999999998</v>
      </c>
      <c r="AQ11" s="3" t="n">
        <v>-39649.739200000004</v>
      </c>
      <c r="AR11" s="3" t="n">
        <v>-190.21</v>
      </c>
      <c r="AS11" s="3"/>
      <c r="AT11" s="3" t="n">
        <v>1925870.125</v>
      </c>
      <c r="AU11" s="3" t="n">
        <v>1925870.125</v>
      </c>
    </row>
    <row r="12">
      <c r="A12" t="str">
        <f t="shared" si="0"/>
        <v>Services &amp; R&amp;D</v>
      </c>
      <c r="B12" t="str">
        <f t="shared" si="1"/>
        <v>Not MFG, Foreign
Place of
Performance</v>
      </c>
      <c r="L12" t="s">
        <v>305</v>
      </c>
      <c r="M12" t="s">
        <v>310</v>
      </c>
      <c r="N12" s="3" t="n">
        <v>69823253</v>
      </c>
      <c r="O12" s="3" t="n">
        <v>56873927</v>
      </c>
      <c r="P12" s="3" t="n">
        <v>319204606.10030001</v>
      </c>
      <c r="Q12" s="3" t="n">
        <v>1972547931.8487999</v>
      </c>
      <c r="R12" s="3" t="n">
        <v>2477173203.4775</v>
      </c>
      <c r="S12" s="3" t="n">
        <v>2512752075.7974</v>
      </c>
      <c r="T12" s="3" t="n">
        <v>6332893655.6830997</v>
      </c>
      <c r="U12" s="3" t="n">
        <v>8419655750.2046003</v>
      </c>
      <c r="V12" s="3" t="n">
        <v>14246258936.2544</v>
      </c>
      <c r="W12" s="3" t="n">
        <v>18102824884.1213</v>
      </c>
      <c r="X12" s="3" t="n">
        <v>19727992195.821999</v>
      </c>
      <c r="Y12" s="3" t="n">
        <v>20456883085.557899</v>
      </c>
      <c r="Z12" s="3" t="n">
        <v>16710010476.830299</v>
      </c>
      <c r="AA12" s="3" t="n">
        <v>15779998550.683201</v>
      </c>
      <c r="AB12" s="3" t="n">
        <v>9565466605.7674007</v>
      </c>
      <c r="AC12" s="3" t="n">
        <v>9300292407.9144993</v>
      </c>
      <c r="AD12" s="3" t="n">
        <v>9408916351.5158997</v>
      </c>
      <c r="AE12" s="3" t="n">
        <v>9331628506.719101</v>
      </c>
      <c r="AF12" s="3" t="n">
        <v>10901181596.0536</v>
      </c>
      <c r="AG12" s="3" t="n">
        <v>11345076450.250299</v>
      </c>
      <c r="AH12" s="3" t="n">
        <v>11306018296.819201</v>
      </c>
      <c r="AI12" s="3" t="n">
        <v>9667238579.6739006</v>
      </c>
      <c r="AJ12" s="3" t="n">
        <v>10569684013.597099</v>
      </c>
      <c r="AK12" s="3" t="n">
        <v>6083792208.2601004</v>
      </c>
      <c r="AL12" s="3" t="n">
        <v>97890.97</v>
      </c>
      <c r="AM12" s="3" t="n">
        <v>-31786.6309</v>
      </c>
      <c r="AN12" s="3"/>
      <c r="AO12" s="3" t="n">
        <v>-4768.1201000000001</v>
      </c>
      <c r="AP12" s="3"/>
      <c r="AQ12" s="3"/>
      <c r="AR12" s="3" t="n">
        <v>-18000</v>
      </c>
      <c r="AS12" s="3"/>
      <c r="AT12" s="3"/>
      <c r="AU12" s="3"/>
    </row>
    <row r="13">
      <c r="A13" t="str">
        <f t="shared" si="0"/>
        <v>Services &amp; R&amp;D</v>
      </c>
      <c r="B13" t="str">
        <f t="shared" si="1"/>
        <v>Not MFG, U.S. Place
of Performance</v>
      </c>
      <c r="L13" t="s">
        <v>305</v>
      </c>
      <c r="M13" t="s">
        <v>311</v>
      </c>
      <c r="N13" s="3" t="n">
        <v>36183165.375</v>
      </c>
      <c r="O13" s="3" t="n">
        <v>6002845</v>
      </c>
      <c r="P13" s="3" t="n">
        <v>13829742.210899999</v>
      </c>
      <c r="Q13" s="3" t="n">
        <v>138016871.89840001</v>
      </c>
      <c r="R13" s="3" t="n">
        <v>67211236</v>
      </c>
      <c r="S13" s="3" t="n">
        <v>-1160702</v>
      </c>
      <c r="T13" s="3" t="n">
        <v>25315266.1426</v>
      </c>
      <c r="U13" s="3" t="n">
        <v>89265851.940699995</v>
      </c>
      <c r="V13" s="3" t="n">
        <v>243848868.15990001</v>
      </c>
      <c r="W13" s="3" t="n">
        <v>443612661.14880002</v>
      </c>
      <c r="X13" s="3" t="n">
        <v>475582335.69010001</v>
      </c>
      <c r="Y13" s="3" t="n">
        <v>305833743.75029999</v>
      </c>
      <c r="Z13" s="3" t="n">
        <v>109131618.5098</v>
      </c>
      <c r="AA13" s="3" t="n">
        <v>126806193.361</v>
      </c>
      <c r="AB13" s="3" t="n">
        <v>399058860.92989999</v>
      </c>
      <c r="AC13" s="3" t="n">
        <v>326301403.39420003</v>
      </c>
      <c r="AD13" s="3" t="n">
        <v>289238642.95630002</v>
      </c>
      <c r="AE13" s="3" t="n">
        <v>419163388.36760002</v>
      </c>
      <c r="AF13" s="3" t="n">
        <v>465066131.34439999</v>
      </c>
      <c r="AG13" s="3" t="n">
        <v>712564247.56910002</v>
      </c>
      <c r="AH13" s="3" t="n">
        <v>681102494.81620002</v>
      </c>
      <c r="AI13" s="3" t="n">
        <v>660930435.34500003</v>
      </c>
      <c r="AJ13" s="3" t="n">
        <v>1008385983.3273</v>
      </c>
      <c r="AK13" s="3" t="n">
        <v>488563388.64969999</v>
      </c>
      <c r="AL13" s="3" t="n">
        <v>9565466605.7674007</v>
      </c>
      <c r="AM13" s="3" t="n">
        <v>9300292407.9144993</v>
      </c>
      <c r="AN13" s="3" t="n">
        <v>9408916351.5158997</v>
      </c>
      <c r="AO13" s="3" t="n">
        <v>9331628506.719101</v>
      </c>
      <c r="AP13" s="3" t="n">
        <v>10901181596.0536</v>
      </c>
      <c r="AQ13" s="3" t="n">
        <v>11345076450.250299</v>
      </c>
      <c r="AR13" s="3" t="n">
        <v>11306018296.819201</v>
      </c>
      <c r="AS13" s="3" t="n">
        <v>9667238579.6739006</v>
      </c>
      <c r="AT13" s="3" t="n">
        <v>10569684013.597099</v>
      </c>
      <c r="AU13" s="3" t="n">
        <v>10569074926.014601</v>
      </c>
    </row>
    <row r="14">
      <c r="A14" t="str">
        <f t="shared" si="0"/>
        <v>Services &amp; R&amp;D</v>
      </c>
      <c r="B14" t="str">
        <f t="shared" si="1"/>
        <v>U.S. Manufactured,
Foreign Vendor or
Origin</v>
      </c>
      <c r="L14" t="s">
        <v>305</v>
      </c>
      <c r="M14" t="s">
        <v>313</v>
      </c>
      <c r="N14" s="3" t="n">
        <v>7138</v>
      </c>
      <c r="O14" s="3" t="n">
        <v>44225</v>
      </c>
      <c r="P14" s="3" t="n">
        <v>3120</v>
      </c>
      <c r="Q14" s="3" t="n">
        <v>14713</v>
      </c>
      <c r="R14" s="3" t="n">
        <v>0</v>
      </c>
      <c r="S14" s="3" t="n">
        <v>373621.7598</v>
      </c>
      <c r="T14" s="3" t="n">
        <v>7184838.3300000001</v>
      </c>
      <c r="U14" s="3" t="n">
        <v>164826395.65380001</v>
      </c>
      <c r="V14" s="3" t="n">
        <v>89078478.429299995</v>
      </c>
      <c r="W14" s="3" t="n">
        <v>10672250.607899999</v>
      </c>
      <c r="X14" s="3" t="n">
        <v>-1140513.9044999999</v>
      </c>
      <c r="Y14" s="3" t="n">
        <v>643643.71880000003</v>
      </c>
      <c r="Z14" s="3" t="n">
        <v>-34773.000800000002</v>
      </c>
      <c r="AA14" s="3" t="n">
        <v>-20644.93</v>
      </c>
      <c r="AB14" s="3" t="n">
        <v>-3710.15</v>
      </c>
      <c r="AC14" s="3" t="n">
        <v>0</v>
      </c>
      <c r="AD14" s="3"/>
      <c r="AE14" s="3"/>
      <c r="AF14" s="3"/>
      <c r="AG14" s="3"/>
      <c r="AH14" s="3" t="n">
        <v>0</v>
      </c>
      <c r="AI14" s="3"/>
      <c r="AJ14" s="3"/>
      <c r="AK14" s="3"/>
      <c r="AL14" s="3" t="n">
        <v>399058860.92989999</v>
      </c>
      <c r="AM14" s="3" t="n">
        <v>326301403.39420003</v>
      </c>
      <c r="AN14" s="3" t="n">
        <v>289238642.95630002</v>
      </c>
      <c r="AO14" s="3" t="n">
        <v>419163388.36760002</v>
      </c>
      <c r="AP14" s="3" t="n">
        <v>465066131.34439999</v>
      </c>
      <c r="AQ14" s="3" t="n">
        <v>712564247.56910002</v>
      </c>
      <c r="AR14" s="3" t="n">
        <v>681102494.81620002</v>
      </c>
      <c r="AS14" s="3" t="n">
        <v>660930435.34500003</v>
      </c>
      <c r="AT14" s="3" t="n">
        <v>1008385983.3273</v>
      </c>
      <c r="AU14" s="3" t="n">
        <v>1008385983.3273</v>
      </c>
    </row>
    <row r="15">
      <c r="A15" t="str">
        <f t="shared" si="0"/>
        <v>Services &amp; R&amp;D</v>
      </c>
      <c r="B15" t="n">
        <f t="shared" si="1"/>
        <v>0</v>
      </c>
      <c r="L15" t="s">
        <v>305</v>
      </c>
      <c r="N15" s="3" t="n">
        <v>4007633312.4464002</v>
      </c>
      <c r="O15" s="3" t="n">
        <v>3842681634.6478</v>
      </c>
      <c r="P15" s="3" t="n">
        <v>3654329573.9721999</v>
      </c>
      <c r="Q15" s="3" t="n">
        <v>5056830415.2039003</v>
      </c>
      <c r="R15" s="3" t="n">
        <v>5868168988.8619003</v>
      </c>
      <c r="S15" s="3" t="n">
        <v>8155376871.4589005</v>
      </c>
      <c r="T15" s="3" t="n">
        <v>8598605587.2350998</v>
      </c>
      <c r="U15" s="3" t="n">
        <v>11934467419.5462</v>
      </c>
      <c r="V15" s="3" t="n">
        <v>4049925089.0106001</v>
      </c>
      <c r="W15" s="3" t="n">
        <v>375770284.87110001</v>
      </c>
      <c r="X15" s="3" t="n">
        <v>1150264252.9312</v>
      </c>
      <c r="Y15" s="3" t="n">
        <v>1338088731.6171</v>
      </c>
      <c r="Z15" s="3" t="n">
        <v>424367345.28509998</v>
      </c>
      <c r="AA15" s="3" t="n">
        <v>298077217.81959999</v>
      </c>
      <c r="AB15" s="3" t="n">
        <v>157527161.97240001</v>
      </c>
      <c r="AC15" s="3" t="n">
        <v>116416465.1705</v>
      </c>
      <c r="AD15" s="3" t="n">
        <v>33198346.9826</v>
      </c>
      <c r="AE15" s="3" t="n">
        <v>33811919.196500003</v>
      </c>
      <c r="AF15" s="3" t="n">
        <v>30071716.454</v>
      </c>
      <c r="AG15" s="3" t="n">
        <v>3398773.5962</v>
      </c>
      <c r="AH15" s="3" t="n">
        <v>-1331376.3643</v>
      </c>
      <c r="AI15" s="3" t="n">
        <v>25446340.925099999</v>
      </c>
      <c r="AJ15" s="3" t="n">
        <v>57491247.343500003</v>
      </c>
      <c r="AK15" s="3" t="n">
        <v>5909619.6442999998</v>
      </c>
      <c r="AL15" s="3" t="n">
        <v>227564442.07859999</v>
      </c>
      <c r="AM15" s="3" t="n">
        <v>132818974.8087</v>
      </c>
      <c r="AN15" s="3" t="n">
        <v>116332855.7932</v>
      </c>
      <c r="AO15" s="3" t="n">
        <v>37835613.889899999</v>
      </c>
      <c r="AP15" s="3" t="n">
        <v>114581898.8398</v>
      </c>
      <c r="AQ15" s="3" t="n">
        <v>45140687.047499999</v>
      </c>
      <c r="AR15" s="3" t="n">
        <v>18702816.337699998</v>
      </c>
      <c r="AS15" s="3" t="n">
        <v>-1898158.8325</v>
      </c>
      <c r="AT15" s="3" t="n">
        <v>534778.68599999999</v>
      </c>
      <c r="AU15" s="3" t="n">
        <v>534778.68599999999</v>
      </c>
    </row>
    <row r="16">
      <c r="A16" t="str">
        <f t="shared" si="0"/>
        <v>Unlabeled</v>
      </c>
      <c r="B16" t="str">
        <f t="shared" si="1"/>
        <v>MFG Outside U.S.,
Use outside U.S.</v>
      </c>
      <c r="L16" t="s">
        <v>283</v>
      </c>
      <c r="M16" t="s">
        <v>309</v>
      </c>
      <c r="N16" s="3"/>
      <c r="O16" s="3"/>
      <c r="P16" s="3"/>
      <c r="Q16" s="3"/>
      <c r="R16" s="3"/>
      <c r="S16" s="3"/>
      <c r="T16" s="3"/>
      <c r="U16" s="3"/>
      <c r="V16" s="3" t="n">
        <v>0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 t="n">
        <v>-3710.15</v>
      </c>
      <c r="AM16" s="3" t="n">
        <v>0</v>
      </c>
      <c r="AN16" s="3"/>
      <c r="AO16" s="3"/>
      <c r="AP16" s="3"/>
      <c r="AQ16" s="3"/>
      <c r="AR16" s="3" t="n">
        <v>0</v>
      </c>
      <c r="AS16" s="3"/>
      <c r="AT16" s="3"/>
      <c r="AU16" s="3"/>
    </row>
    <row r="17">
      <c r="A17" t="str">
        <f t="shared" si="0"/>
        <v>Unlabeled</v>
      </c>
      <c r="B17" t="str">
        <f t="shared" si="1"/>
        <v>Not MFG, Foreign
Place of
Performance</v>
      </c>
      <c r="L17" t="s">
        <v>283</v>
      </c>
      <c r="M17" t="s">
        <v>310</v>
      </c>
      <c r="N17" s="3"/>
      <c r="O17" s="3"/>
      <c r="P17" s="3"/>
      <c r="Q17" s="3"/>
      <c r="R17" s="3"/>
      <c r="S17" s="3" t="n">
        <v>3939</v>
      </c>
      <c r="T17" s="3" t="n">
        <v>-71148.08</v>
      </c>
      <c r="U17" s="3" t="n">
        <v>0</v>
      </c>
      <c r="V17" s="3" t="n">
        <v>86154.090299999996</v>
      </c>
      <c r="W17" s="3" t="n">
        <v>-62365.699200000003</v>
      </c>
      <c r="X17" s="3"/>
      <c r="Y17" s="3" t="n">
        <v>-1990.14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 t="n">
        <v>143715200020.88901</v>
      </c>
      <c r="AM17" s="3" t="n">
        <v>134624114121.62801</v>
      </c>
      <c r="AN17" s="3" t="n">
        <v>139896795783.202</v>
      </c>
      <c r="AO17" s="3" t="n">
        <v>147208539150.009</v>
      </c>
      <c r="AP17" s="3" t="n">
        <v>164321822132.30701</v>
      </c>
      <c r="AQ17" s="3" t="n">
        <v>178493995763.60101</v>
      </c>
      <c r="AR17" s="3" t="n">
        <v>192179863934.146</v>
      </c>
      <c r="AS17" s="3" t="n">
        <v>182506163036.45401</v>
      </c>
      <c r="AT17" s="3" t="n">
        <v>193041209055.655</v>
      </c>
      <c r="AU17" s="3" t="n">
        <v>193099880801.582</v>
      </c>
    </row>
    <row r="18">
      <c r="A18" t="str">
        <f t="shared" si="0"/>
        <v>Unlabeled</v>
      </c>
      <c r="B18" t="str">
        <f t="shared" si="1"/>
        <v>Not MFG, U.S. Place
of Performance</v>
      </c>
      <c r="L18" t="s">
        <v>283</v>
      </c>
      <c r="M18" t="s">
        <v>311</v>
      </c>
      <c r="N18" s="3"/>
      <c r="O18" s="3"/>
      <c r="P18" s="3" t="n">
        <v>1990.14</v>
      </c>
      <c r="Q18" s="3"/>
      <c r="R18" s="3"/>
      <c r="S18" s="3"/>
      <c r="T18" s="3"/>
      <c r="U18" s="3"/>
      <c r="V18" s="3" t="n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 t="n">
        <v>100750.14840000001</v>
      </c>
    </row>
    <row r="19">
      <c r="A19" t="str">
        <f t="shared" si="0"/>
        <v>Unlabeled</v>
      </c>
      <c r="B19" t="n">
        <f t="shared" si="1"/>
        <v>0</v>
      </c>
      <c r="L19" t="s">
        <v>283</v>
      </c>
      <c r="N19" s="3"/>
      <c r="O19" s="3"/>
      <c r="P19" s="3" t="n">
        <v>347689</v>
      </c>
      <c r="Q19" s="3" t="n">
        <v>54890</v>
      </c>
      <c r="R19" s="3" t="n">
        <v>131962.34039999999</v>
      </c>
      <c r="S19" s="3" t="n">
        <v>59453.389900000002</v>
      </c>
      <c r="T19" s="3" t="n">
        <v>15567312.5866</v>
      </c>
      <c r="U19" s="3" t="n">
        <v>86561</v>
      </c>
      <c r="V19" s="3" t="n">
        <v>207142</v>
      </c>
      <c r="W19" s="3" t="n">
        <v>214916</v>
      </c>
      <c r="X19" s="3"/>
      <c r="Y19" s="3" t="n">
        <v>0</v>
      </c>
      <c r="Z19" s="3"/>
      <c r="AA19" s="3"/>
      <c r="AB19" s="3"/>
      <c r="AC19" s="3"/>
      <c r="AD19" s="3" t="n">
        <v>-19096.220700000002</v>
      </c>
      <c r="AE19" s="3"/>
      <c r="AF19" s="3"/>
      <c r="AG19" s="3"/>
      <c r="AH19" s="3"/>
      <c r="AI19" s="3" t="n">
        <v>0</v>
      </c>
      <c r="AJ19" s="3"/>
      <c r="AK19" s="3" t="n">
        <v>0</v>
      </c>
      <c r="AL19" s="3"/>
      <c r="AM19" s="3"/>
      <c r="AN19" s="3"/>
      <c r="AO19" s="3"/>
      <c r="AP19" s="3"/>
      <c r="AQ19" s="3"/>
      <c r="AR19" s="3"/>
      <c r="AS19" s="3"/>
      <c r="AT19" s="3"/>
      <c r="AU19" s="3" t="n">
        <v>85138.203099999999</v>
      </c>
    </row>
    <row r="20">
      <c r="A20" t="str">
        <f t="shared" si="0"/>
        <v>Grand Total</v>
      </c>
      <c r="B20" t="str">
        <f t="shared" si="1"/>
        <v>NA</v>
      </c>
      <c r="L20" t="s">
        <v>282</v>
      </c>
      <c r="M20" t="s">
        <v>302</v>
      </c>
      <c r="N20" s="3" t="n">
        <f t="shared" ref="N20:AJ20" si="3">SUM(N2:N19)</f>
        <v>6772276301.8213997</v>
      </c>
      <c r="O20" s="3" t="n">
        <f t="shared" si="3"/>
        <v>6343893867.9878998</v>
      </c>
      <c r="P20" s="3" t="n">
        <f t="shared" si="3"/>
        <v>8563546863.3454008</v>
      </c>
      <c r="Q20" s="3" t="n">
        <f t="shared" si="3"/>
        <v>12552219663.998001</v>
      </c>
      <c r="R20" s="3" t="n">
        <f t="shared" si="3"/>
        <v>15892825150.169502</v>
      </c>
      <c r="S20" s="3" t="n">
        <f t="shared" si="3"/>
        <v>25269411301.689102</v>
      </c>
      <c r="T20" s="3" t="n">
        <f t="shared" si="3"/>
        <v>36111719532.396606</v>
      </c>
      <c r="U20" s="3" t="n">
        <f t="shared" si="3"/>
        <v>43824022932.521805</v>
      </c>
      <c r="V20" s="3" t="n">
        <f t="shared" si="3"/>
        <v>45164535817.622894</v>
      </c>
      <c r="W20" s="3" t="n">
        <f t="shared" si="3"/>
        <v>41213661079.166901</v>
      </c>
      <c r="X20" s="3" t="n">
        <f t="shared" si="3"/>
        <v>42238101654.5634</v>
      </c>
      <c r="Y20" s="3" t="n">
        <f t="shared" si="3"/>
        <v>39667934407.992805</v>
      </c>
      <c r="Z20" s="3" t="n">
        <f t="shared" si="3"/>
        <v>33547097994.523796</v>
      </c>
      <c r="AA20" s="3" t="n">
        <f t="shared" si="3"/>
        <v>32088437899.698902</v>
      </c>
      <c r="AB20" s="3" t="n">
        <f t="shared" si="3"/>
        <v>18510845419.083099</v>
      </c>
      <c r="AC20" s="3" t="n">
        <f t="shared" si="3"/>
        <v>16178845241.143198</v>
      </c>
      <c r="AD20" s="3" t="n">
        <f t="shared" si="3"/>
        <v>15760899725.979801</v>
      </c>
      <c r="AE20" s="3" t="n">
        <f t="shared" si="3"/>
        <v>17221545308.5163</v>
      </c>
      <c r="AF20" s="3" t="n">
        <f t="shared" si="3"/>
        <v>18325847123.259697</v>
      </c>
      <c r="AG20" s="3" t="n">
        <f t="shared" si="3"/>
        <v>19553871557.889698</v>
      </c>
      <c r="AH20" s="3" t="n">
        <f t="shared" si="3"/>
        <v>18501449285.6656</v>
      </c>
      <c r="AI20" s="3" t="n">
        <f t="shared" si="3"/>
        <v>17077374509.743198</v>
      </c>
      <c r="AJ20" s="3" t="n">
        <f t="shared" si="3"/>
        <v>25083363241.650101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</row>
    <row r="21">
      <c r="A21" t="str">
        <f t="shared" si="0"/>
        <v>Unlabeled</v>
      </c>
      <c r="B21" t="str">
        <f t="shared" si="1"/>
        <v>U.S. Manufactured</v>
      </c>
      <c r="L21" t="s">
        <v>283</v>
      </c>
      <c r="M21" t="s">
        <v>312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 t="n">
        <v>16210.53</v>
      </c>
      <c r="Y21" s="3" t="n">
        <v>7982</v>
      </c>
      <c r="Z21" s="3" t="n">
        <v>1188491.8857</v>
      </c>
      <c r="AA21" s="3" t="n">
        <v>377675.24</v>
      </c>
      <c r="AB21" s="3"/>
      <c r="AC21" s="3"/>
      <c r="AD21" s="3" t="n">
        <v>3798222.75</v>
      </c>
      <c r="AE21" s="3" t="n">
        <v>100682.27</v>
      </c>
      <c r="AF21" s="3" t="n">
        <v>-338091.26289999997</v>
      </c>
      <c r="AG21" s="3" t="n">
        <v>0</v>
      </c>
      <c r="AH21" s="3" t="n">
        <v>-270</v>
      </c>
      <c r="AI21" s="3" t="n">
        <v>-2975</v>
      </c>
      <c r="AJ21" s="3"/>
      <c r="AK21" s="3" t="n">
        <v>0</v>
      </c>
      <c r="AL21" s="3"/>
      <c r="AM21" s="3"/>
      <c r="AN21" s="3"/>
      <c r="AO21" s="3"/>
      <c r="AP21" s="3"/>
      <c r="AQ21" s="3"/>
      <c r="AR21" s="3" t="n">
        <v>0</v>
      </c>
      <c r="AS21" s="3"/>
      <c r="AT21" s="3"/>
      <c r="AU21" s="3"/>
    </row>
    <row r="22">
      <c r="A22" t="str">
        <f t="shared" si="0"/>
        <v>Unlabeled</v>
      </c>
      <c r="B22" t="n">
        <f t="shared" si="1"/>
        <v>0</v>
      </c>
      <c r="L22" t="s">
        <v>283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 t="n">
        <v>29490948.0086</v>
      </c>
      <c r="Y22" s="3" t="n">
        <v>9830593.9429000001</v>
      </c>
      <c r="Z22" s="3" t="n">
        <v>82893380.268600002</v>
      </c>
      <c r="AA22" s="3" t="n">
        <v>75363324.934</v>
      </c>
      <c r="AB22" s="3" t="n">
        <v>7078195.7825999996</v>
      </c>
      <c r="AC22" s="3" t="n">
        <v>3798697.1222999999</v>
      </c>
      <c r="AD22" s="3" t="n">
        <v>106021220.13770001</v>
      </c>
      <c r="AE22" s="3" t="n">
        <v>17946902.779899999</v>
      </c>
      <c r="AF22" s="3" t="n">
        <v>619980.39179999998</v>
      </c>
      <c r="AG22" s="3" t="n">
        <v>1048533.8325</v>
      </c>
      <c r="AH22" s="3" t="n">
        <v>-253649.658</v>
      </c>
      <c r="AI22" s="3" t="n">
        <v>-135859.9613</v>
      </c>
      <c r="AJ22" s="3" t="n">
        <v>-6477.8001000000004</v>
      </c>
      <c r="AK22" s="3" t="n">
        <v>-99723.120599999995</v>
      </c>
      <c r="AL22" s="3"/>
      <c r="AM22" s="3" t="n">
        <v>30000</v>
      </c>
      <c r="AN22" s="3" t="n">
        <v>3581529.4308000002</v>
      </c>
      <c r="AO22" s="3" t="n">
        <v>1345607</v>
      </c>
      <c r="AP22" s="3" t="n">
        <v>-212795.36720000001</v>
      </c>
      <c r="AQ22" s="3" t="n">
        <v>465885</v>
      </c>
      <c r="AR22" s="3" t="n">
        <v>314555.625</v>
      </c>
      <c r="AS22" s="3" t="n">
        <v>386316</v>
      </c>
      <c r="AT22" s="3" t="n">
        <v>0</v>
      </c>
      <c r="AU22" s="3" t="n">
        <v>795031.41700000002</v>
      </c>
    </row>
    <row r="23">
      <c r="A23" t="str">
        <f t="shared" si="0"/>
        <v>Grand Total</v>
      </c>
      <c r="B23" t="str">
        <f t="shared" si="1"/>
        <v>NA</v>
      </c>
      <c r="L23" t="s">
        <v>282</v>
      </c>
      <c r="M23" t="s">
        <v>302</v>
      </c>
      <c r="N23" s="3" t="n">
        <f t="shared" ref="N23:AS23" si="4">SUM(N2:N22)</f>
        <v>13544552603.642799</v>
      </c>
      <c r="O23" s="3" t="n">
        <f t="shared" si="4"/>
        <v>12687787735.9758</v>
      </c>
      <c r="P23" s="3" t="n">
        <f t="shared" si="4"/>
        <v>17127093726.690802</v>
      </c>
      <c r="Q23" s="3" t="n">
        <f t="shared" si="4"/>
        <v>25104439327.996002</v>
      </c>
      <c r="R23" s="3" t="n">
        <f t="shared" si="4"/>
        <v>31785650300.339005</v>
      </c>
      <c r="S23" s="3" t="n">
        <f t="shared" si="4"/>
        <v>50538822603.378204</v>
      </c>
      <c r="T23" s="3" t="n">
        <f t="shared" si="4"/>
        <v>72223439064.793213</v>
      </c>
      <c r="U23" s="3" t="n">
        <f t="shared" si="4"/>
        <v>87648045865.04361</v>
      </c>
      <c r="V23" s="3" t="n">
        <f t="shared" si="4"/>
        <v>90329071635.245789</v>
      </c>
      <c r="W23" s="3" t="n">
        <f t="shared" si="4"/>
        <v>82427322158.333801</v>
      </c>
      <c r="X23" s="3" t="n">
        <f t="shared" si="4"/>
        <v>84505710467.665405</v>
      </c>
      <c r="Y23" s="3" t="n">
        <f t="shared" si="4"/>
        <v>79345707391.928513</v>
      </c>
      <c r="Z23" s="3" t="n">
        <f t="shared" si="4"/>
        <v>67178277861.201889</v>
      </c>
      <c r="AA23" s="3" t="n">
        <f t="shared" si="4"/>
        <v>64252616799.5718</v>
      </c>
      <c r="AB23" s="3" t="n">
        <f t="shared" si="4"/>
        <v>37028769033.948799</v>
      </c>
      <c r="AC23" s="3" t="n">
        <f t="shared" si="4"/>
        <v>32361489179.408695</v>
      </c>
      <c r="AD23" s="3" t="n">
        <f t="shared" si="4"/>
        <v>31631618894.847301</v>
      </c>
      <c r="AE23" s="3" t="n">
        <f t="shared" si="4"/>
        <v>34461138202.082497</v>
      </c>
      <c r="AF23" s="3" t="n">
        <f t="shared" si="4"/>
        <v>36651976135.648293</v>
      </c>
      <c r="AG23" s="3" t="n">
        <f t="shared" si="4"/>
        <v>39108791649.611893</v>
      </c>
      <c r="AH23" s="3" t="n">
        <f t="shared" si="4"/>
        <v>37002644651.673203</v>
      </c>
      <c r="AI23" s="3" t="n">
        <f t="shared" si="4"/>
        <v>34154610184.525097</v>
      </c>
      <c r="AJ23" s="3" t="n">
        <f t="shared" si="4"/>
        <v>50166720005.500099</v>
      </c>
      <c r="AK23" s="3" t="n">
        <f t="shared" si="4"/>
        <v>13444878050.044401</v>
      </c>
      <c r="AL23" s="3" t="n">
        <f t="shared" si="4"/>
        <v>283284360624.49854</v>
      </c>
      <c r="AM23" s="3" t="n">
        <f t="shared" si="4"/>
        <v>274184441766.62518</v>
      </c>
      <c r="AN23" s="3" t="n">
        <f t="shared" si="4"/>
        <v>298361785628.39221</v>
      </c>
      <c r="AO23" s="3" t="n">
        <f t="shared" si="4"/>
        <v>320615846805.33838</v>
      </c>
      <c r="AP23" s="3" t="n">
        <f t="shared" si="4"/>
        <v>358955820753.45129</v>
      </c>
      <c r="AQ23" s="3" t="n">
        <f t="shared" si="4"/>
        <v>383855406149.94501</v>
      </c>
      <c r="AR23" s="3" t="n">
        <f t="shared" si="4"/>
        <v>422601499103.58771</v>
      </c>
      <c r="AS23" s="3" t="n">
        <f t="shared" si="4"/>
        <v>387063888597.6571</v>
      </c>
      <c r="AT23" s="3" t="n">
        <v>386316</v>
      </c>
      <c r="AU23" s="3" t="n">
        <v>0</v>
      </c>
    </row>
    <row r="24">
      <c r="O24" s="3" t="n">
        <f t="shared" ref="O24:AG24" si="5">SUM(O9:O23)</f>
        <v>22937631429.6115</v>
      </c>
      <c r="P24" s="3" t="n">
        <f t="shared" si="5"/>
        <v>29712672253.459602</v>
      </c>
      <c r="Q24" s="3" t="n">
        <f t="shared" si="5"/>
        <v>44857699613.945099</v>
      </c>
      <c r="R24" s="3" t="n">
        <f t="shared" si="5"/>
        <v>56091407512.008705</v>
      </c>
      <c r="S24" s="3" t="n">
        <f t="shared" si="5"/>
        <v>86502614068.418503</v>
      </c>
      <c r="T24" s="3" t="n">
        <f t="shared" si="5"/>
        <v>123394264290.81432</v>
      </c>
      <c r="U24" s="3" t="n">
        <f t="shared" si="5"/>
        <v>152549514941.91162</v>
      </c>
      <c r="V24" s="3" t="n">
        <f t="shared" si="5"/>
        <v>154605106295.69507</v>
      </c>
      <c r="W24" s="3" t="n">
        <f t="shared" si="5"/>
        <v>143038974007.01208</v>
      </c>
      <c r="X24" s="3" t="n">
        <f t="shared" si="5"/>
        <v>148268379187.9863</v>
      </c>
      <c r="Y24" s="3" t="n">
        <f t="shared" si="5"/>
        <v>141123660841.85541</v>
      </c>
      <c r="Z24" s="3" t="n">
        <f t="shared" si="5"/>
        <v>118052882765.53238</v>
      </c>
      <c r="AA24" s="3" t="n">
        <f t="shared" si="5"/>
        <v>112621244486.73849</v>
      </c>
      <c r="AB24" s="3" t="n">
        <f t="shared" si="5"/>
        <v>65669065725.424202</v>
      </c>
      <c r="AC24" s="3" t="n">
        <f t="shared" si="5"/>
        <v>58287879840.232788</v>
      </c>
      <c r="AD24" s="3" t="n">
        <f t="shared" si="5"/>
        <v>57233303091.2201</v>
      </c>
      <c r="AE24" s="3" t="n">
        <f t="shared" si="5"/>
        <v>61484957023.999298</v>
      </c>
      <c r="AF24" s="3" t="n">
        <f t="shared" si="5"/>
        <v>66374418123.089088</v>
      </c>
      <c r="AG24" s="3" t="n">
        <f t="shared" si="5"/>
        <v>70724707359.010498</v>
      </c>
      <c r="AH24" s="3" t="n">
        <f t="shared" ref="AH24:AU24" si="6">SUM(AH2:AH23)</f>
        <v>74005289303.346405</v>
      </c>
      <c r="AI24" s="3" t="n">
        <f t="shared" si="6"/>
        <v>68309220369.050194</v>
      </c>
      <c r="AJ24" s="3" t="n">
        <f t="shared" si="6"/>
        <v>100333440011.0002</v>
      </c>
      <c r="AK24" s="3" t="n">
        <f t="shared" si="6"/>
        <v>26889756100.088802</v>
      </c>
      <c r="AL24" s="3" t="n">
        <f t="shared" si="6"/>
        <v>566568721248.99707</v>
      </c>
      <c r="AM24" s="3" t="n">
        <f t="shared" si="6"/>
        <v>548368883533.25037</v>
      </c>
      <c r="AN24" s="3" t="n">
        <f t="shared" si="6"/>
        <v>596723571256.78442</v>
      </c>
      <c r="AO24" s="3" t="n">
        <f t="shared" si="6"/>
        <v>641231693610.67676</v>
      </c>
      <c r="AP24" s="3" t="n">
        <f t="shared" si="6"/>
        <v>717911641506.90259</v>
      </c>
      <c r="AQ24" s="3" t="n">
        <f t="shared" si="6"/>
        <v>767710812299.89001</v>
      </c>
      <c r="AR24" s="3" t="n">
        <f t="shared" si="6"/>
        <v>845202998207.17542</v>
      </c>
      <c r="AS24" s="3" t="n">
        <f t="shared" si="6"/>
        <v>774127777195.31421</v>
      </c>
      <c r="AT24" s="3" t="n">
        <f t="shared" si="6"/>
        <v>414321078365.20349</v>
      </c>
      <c r="AU24" s="3" t="n">
        <f t="shared" si="6"/>
        <v>414381679182.2724</v>
      </c>
      <c r="AV24" s="3" t="n">
        <f>SUM(AV9:AV23)</f>
        <v>0</v>
      </c>
    </row>
    <row r="26">
      <c r="A26" s="4" t="str">
        <f t="shared" ref="A26:A48" si="7">M26</f>
        <v>PlaceOfManufacture_DoD09</v>
      </c>
      <c r="B26" s="4" t="str">
        <f t="shared" ref="B26:B48" si="8">N26</f>
        <v>2000</v>
      </c>
      <c r="C26" s="12" t="n">
        <f t="shared" ref="C26:C48" si="9">AN26</f>
        <v>2016</v>
      </c>
      <c r="D26" s="12" t="n">
        <f t="shared" ref="D26:D48" si="10">AT26</f>
        <v>2022</v>
      </c>
      <c r="E26" s="12" t="n">
        <f t="shared" ref="E26:E48" si="11">AU26</f>
        <v>2022</v>
      </c>
      <c r="F26" s="12" t="n">
        <f t="shared" ref="F26:F48" si="12">AV26</f>
        <v>0</v>
      </c>
      <c r="G26" s="12" t="str">
        <f>D26&amp;"-"&amp;D26</f>
        <v>2022-2022</v>
      </c>
      <c r="H26" s="12" t="str">
        <f>C26&amp;"-"&amp;D26</f>
        <v>2016-2022</v>
      </c>
      <c r="I26" s="12" t="str">
        <f>F26&amp;"/"&amp;E26</f>
        <v>0/2022</v>
      </c>
      <c r="J26" s="12" t="str">
        <f>"Share "&amp;AU26</f>
        <v>Share 2022</v>
      </c>
      <c r="K26" s="12" t="str">
        <f>"Share "&amp;AV26</f>
        <v>Share </v>
      </c>
      <c r="L26" s="12"/>
      <c r="M26" s="1" t="str">
        <f t="shared" ref="M26:AG26" si="13">M1</f>
        <v>PlaceOfManufacture_DoD09</v>
      </c>
      <c r="N26" s="1" t="str">
        <f t="shared" si="13"/>
        <v>2000</v>
      </c>
      <c r="O26" s="1" t="str">
        <f t="shared" si="13"/>
        <v>2001</v>
      </c>
      <c r="P26" s="1" t="str">
        <f t="shared" si="13"/>
        <v>2002</v>
      </c>
      <c r="Q26" s="1" t="str">
        <f t="shared" si="13"/>
        <v>2003</v>
      </c>
      <c r="R26" s="1" t="str">
        <f t="shared" si="13"/>
        <v>2004</v>
      </c>
      <c r="S26" s="1" t="str">
        <f t="shared" si="13"/>
        <v>2005</v>
      </c>
      <c r="T26" s="1" t="str">
        <f t="shared" si="13"/>
        <v>2006</v>
      </c>
      <c r="U26" s="1" t="str">
        <f t="shared" si="13"/>
        <v>2007</v>
      </c>
      <c r="V26" s="1" t="str">
        <f t="shared" si="13"/>
        <v>2008</v>
      </c>
      <c r="W26" s="1" t="str">
        <f t="shared" si="13"/>
        <v>2009</v>
      </c>
      <c r="X26" s="1" t="str">
        <f t="shared" si="13"/>
        <v>2010</v>
      </c>
      <c r="Y26" s="1" t="str">
        <f t="shared" si="13"/>
        <v>2011</v>
      </c>
      <c r="Z26" s="1" t="str">
        <f t="shared" si="13"/>
        <v>2012</v>
      </c>
      <c r="AA26" s="1" t="str">
        <f t="shared" si="13"/>
        <v>2013</v>
      </c>
      <c r="AB26" s="1" t="str">
        <f t="shared" si="13"/>
        <v>2014</v>
      </c>
      <c r="AC26" s="1" t="str">
        <f t="shared" si="13"/>
        <v>2015</v>
      </c>
      <c r="AD26" s="1" t="str">
        <f t="shared" si="13"/>
        <v>2016</v>
      </c>
      <c r="AE26" s="1" t="str">
        <f t="shared" si="13"/>
        <v>2017</v>
      </c>
      <c r="AF26" s="1" t="str">
        <f t="shared" si="13"/>
        <v>2018</v>
      </c>
      <c r="AG26" s="1" t="str">
        <f t="shared" si="13"/>
        <v>2019</v>
      </c>
      <c r="AH26" s="1" t="n">
        <f t="shared" ref="AH26:AU26" si="14">AH1+0</f>
        <v>2020</v>
      </c>
      <c r="AI26" s="1" t="n">
        <f t="shared" si="14"/>
        <v>2021</v>
      </c>
      <c r="AJ26" s="1" t="n">
        <f t="shared" si="14"/>
        <v>2022</v>
      </c>
      <c r="AK26" s="1" t="n">
        <f t="shared" si="14"/>
        <v>2023</v>
      </c>
      <c r="AL26" s="1" t="n">
        <f t="shared" si="14"/>
        <v>2014</v>
      </c>
      <c r="AM26" s="1" t="n">
        <f t="shared" si="14"/>
        <v>2015</v>
      </c>
      <c r="AN26" s="1" t="n">
        <f t="shared" si="14"/>
        <v>2016</v>
      </c>
      <c r="AO26" s="1" t="n">
        <f t="shared" si="14"/>
        <v>2017</v>
      </c>
      <c r="AP26" s="1" t="n">
        <f t="shared" si="14"/>
        <v>2018</v>
      </c>
      <c r="AQ26" s="1" t="n">
        <f t="shared" si="14"/>
        <v>2019</v>
      </c>
      <c r="AR26" s="1" t="n">
        <f t="shared" si="14"/>
        <v>2020</v>
      </c>
      <c r="AS26" s="1" t="n">
        <f t="shared" si="14"/>
        <v>2021</v>
      </c>
      <c r="AT26" s="1" t="n">
        <f t="shared" si="14"/>
        <v>2022</v>
      </c>
      <c r="AU26" s="1" t="n">
        <f t="shared" si="14"/>
        <v>2022</v>
      </c>
      <c r="AV26" s="1"/>
      <c r="AW26" s="1" t="n">
        <f>AW7+0</f>
        <v>0</v>
      </c>
    </row>
    <row r="27">
      <c r="A27" s="65" t="str">
        <f t="shared" si="7"/>
        <v>MFG Outside U.S.,
Other Exception or
Waiver</v>
      </c>
      <c r="B27" s="66" t="n">
        <f t="shared" si="8"/>
        <v>0</v>
      </c>
      <c r="C27" s="98" t="n">
        <f t="shared" si="9"/>
        <v>0.69962117015381331</v>
      </c>
      <c r="D27" s="98" t="n">
        <f t="shared" si="10"/>
        <v>4.2252669572953003</v>
      </c>
      <c r="E27" s="98" t="n">
        <f t="shared" si="11"/>
        <v>4.2252669572953003</v>
      </c>
      <c r="F27" s="98" t="str">
        <f t="shared" si="12"/>
      </c>
      <c r="G27" s="84" t="n">
        <f t="shared" ref="G27:G48" si="15">(E27/D27)-1</f>
        <v>0</v>
      </c>
      <c r="H27" s="74" t="n">
        <f t="shared" ref="H27:H48" si="16">(E27/C27)-1</f>
        <v>5.0393640695097401</v>
      </c>
      <c r="I27" s="74" t="e">
        <f t="shared" ref="I27:I48" si="17">F27/E27</f>
        <v>#VALUE!</v>
      </c>
      <c r="J27" s="99" t="n">
        <f t="shared" ref="J27:J48" si="18">AU53</f>
        <v>0.62188219139703371</v>
      </c>
      <c r="K27" s="99" t="str">
        <f t="shared" ref="K27:K48" si="19">AV53</f>
      </c>
      <c r="L27" s="99"/>
      <c r="M27" s="78" t="str">
        <f t="shared" ref="M27:N48" si="20">M2</f>
        <v>MFG Outside U.S.,
Other Exception or
Waiver</v>
      </c>
      <c r="N27" s="78" t="n">
        <f t="shared" si="20"/>
        <v>0</v>
      </c>
      <c r="O27" s="127" t="e">
        <f t="shared" ref="O27:AU27" si="21">IF(O2="","",O2/VLOOKUP(O$26,deflator,2,FALSE)/1000000000)</f>
        <v>#N/A</v>
      </c>
      <c r="P27" s="127" t="str">
        <f t="shared" si="21"/>
      </c>
      <c r="Q27" s="127" t="e">
        <f t="shared" si="21"/>
        <v>#N/A</v>
      </c>
      <c r="R27" s="127" t="e">
        <f t="shared" si="21"/>
        <v>#N/A</v>
      </c>
      <c r="S27" s="127" t="e">
        <f t="shared" si="21"/>
        <v>#N/A</v>
      </c>
      <c r="T27" s="127" t="e">
        <f t="shared" si="21"/>
        <v>#N/A</v>
      </c>
      <c r="U27" s="127" t="e">
        <f t="shared" si="21"/>
        <v>#N/A</v>
      </c>
      <c r="V27" s="127" t="e">
        <f t="shared" si="21"/>
        <v>#N/A</v>
      </c>
      <c r="W27" s="127" t="e">
        <f t="shared" si="21"/>
        <v>#N/A</v>
      </c>
      <c r="X27" s="127" t="e">
        <f t="shared" si="21"/>
        <v>#N/A</v>
      </c>
      <c r="Y27" s="127" t="e">
        <f t="shared" si="21"/>
        <v>#N/A</v>
      </c>
      <c r="Z27" s="127" t="e">
        <f t="shared" si="21"/>
        <v>#N/A</v>
      </c>
      <c r="AA27" s="127" t="e">
        <f t="shared" si="21"/>
        <v>#N/A</v>
      </c>
      <c r="AB27" s="127" t="e">
        <f t="shared" si="21"/>
        <v>#N/A</v>
      </c>
      <c r="AC27" s="127" t="e">
        <f t="shared" si="21"/>
        <v>#N/A</v>
      </c>
      <c r="AD27" s="127" t="e">
        <f t="shared" si="21"/>
        <v>#N/A</v>
      </c>
      <c r="AE27" s="127" t="e">
        <f t="shared" si="21"/>
        <v>#N/A</v>
      </c>
      <c r="AF27" s="127" t="e">
        <f t="shared" si="21"/>
        <v>#N/A</v>
      </c>
      <c r="AG27" s="127" t="e">
        <f t="shared" si="21"/>
        <v>#N/A</v>
      </c>
      <c r="AH27" s="127" t="n">
        <f t="shared" si="21"/>
        <v>0.69052526503031741</v>
      </c>
      <c r="AI27" s="127" t="n">
        <f t="shared" si="21"/>
        <v>0.61841371198616302</v>
      </c>
      <c r="AJ27" s="127" t="n">
        <f t="shared" si="21"/>
        <v>4.2252669572953003</v>
      </c>
      <c r="AK27" s="127" t="n">
        <f t="shared" si="21"/>
        <v>0.28720906409288471</v>
      </c>
      <c r="AL27" s="127" t="n">
        <f t="shared" si="21"/>
        <v>0.62458450466423254</v>
      </c>
      <c r="AM27" s="127" t="n">
        <f t="shared" si="21"/>
        <v>0.60383493548922396</v>
      </c>
      <c r="AN27" s="127" t="n">
        <f t="shared" si="21"/>
        <v>0.69962117015381331</v>
      </c>
      <c r="AO27" s="127" t="n">
        <f t="shared" si="21"/>
        <v>0.31268669802461191</v>
      </c>
      <c r="AP27" s="127" t="n">
        <f t="shared" si="21"/>
        <v>0.34769110886468191</v>
      </c>
      <c r="AQ27" s="127" t="n">
        <f t="shared" si="21"/>
        <v>0.26433702418842142</v>
      </c>
      <c r="AR27" s="127" t="n">
        <f t="shared" si="21"/>
        <v>0.69052526503031741</v>
      </c>
      <c r="AS27" s="127" t="n">
        <f t="shared" si="21"/>
        <v>0.61841371198616302</v>
      </c>
      <c r="AT27" s="127" t="n">
        <f t="shared" si="21"/>
        <v>4.2252669572953003</v>
      </c>
      <c r="AU27" s="126" t="n">
        <f t="shared" si="21"/>
        <v>4.2252669572953003</v>
      </c>
      <c r="AV27" s="95" t="str">
        <f t="shared" ref="AV27:AW43" si="22">IF(AV8="","",AV8/VLOOKUP(AV$20,deflator,2,FALSE)/$B$1)</f>
      </c>
      <c r="AW27" s="95" t="str">
        <f t="shared" si="22"/>
      </c>
      <c r="AX27" s="59"/>
      <c r="AY27" s="59"/>
      <c r="AZ27" s="59"/>
      <c r="BA27" s="59"/>
    </row>
    <row r="28">
      <c r="A28" s="68" t="str">
        <f t="shared" si="7"/>
        <v>MFG Outside U.S.,
Qualifying Country</v>
      </c>
      <c r="B28" s="4" t="n">
        <f t="shared" si="8"/>
        <v>23440338</v>
      </c>
      <c r="C28" s="14" t="n">
        <f t="shared" si="9"/>
        <v>1.3997349241020864</v>
      </c>
      <c r="D28" s="14" t="n">
        <f t="shared" si="10"/>
        <v>6.0551798172991997</v>
      </c>
      <c r="E28" s="14" t="n">
        <f t="shared" si="11"/>
        <v>6.0550790671507997</v>
      </c>
      <c r="F28" s="14" t="str">
        <f t="shared" si="12"/>
      </c>
      <c r="G28" s="26" t="n">
        <f t="shared" si="15"/>
        <v>-1.6638671590296639E-5</v>
      </c>
      <c r="H28" s="25" t="n">
        <f t="shared" si="16"/>
        <v>3.3258755374951168</v>
      </c>
      <c r="I28" s="25" t="e">
        <f t="shared" si="17"/>
        <v>#VALUE!</v>
      </c>
      <c r="J28" s="16" t="n">
        <f t="shared" si="18"/>
        <v>1</v>
      </c>
      <c r="K28" s="16" t="str">
        <f t="shared" si="19"/>
      </c>
      <c r="L28" s="16"/>
      <c r="M28" s="1" t="str">
        <f t="shared" si="20"/>
        <v>MFG Outside U.S.,
Qualifying Country</v>
      </c>
      <c r="N28" s="1" t="n">
        <f t="shared" si="20"/>
        <v>23440338</v>
      </c>
      <c r="O28" s="95" t="e">
        <f t="shared" ref="O28:AU28" si="23">IF(O3="","",O3/VLOOKUP(O$26,deflator,2,FALSE)/1000000000)</f>
        <v>#N/A</v>
      </c>
      <c r="P28" s="95" t="e">
        <f t="shared" si="23"/>
        <v>#N/A</v>
      </c>
      <c r="Q28" s="95" t="e">
        <f t="shared" si="23"/>
        <v>#N/A</v>
      </c>
      <c r="R28" s="95" t="e">
        <f t="shared" si="23"/>
        <v>#N/A</v>
      </c>
      <c r="S28" s="95" t="e">
        <f t="shared" si="23"/>
        <v>#N/A</v>
      </c>
      <c r="T28" s="95" t="e">
        <f t="shared" si="23"/>
        <v>#N/A</v>
      </c>
      <c r="U28" s="95" t="e">
        <f t="shared" si="23"/>
        <v>#N/A</v>
      </c>
      <c r="V28" s="95" t="e">
        <f t="shared" si="23"/>
        <v>#N/A</v>
      </c>
      <c r="W28" s="95" t="e">
        <f t="shared" si="23"/>
        <v>#N/A</v>
      </c>
      <c r="X28" s="95" t="e">
        <f t="shared" si="23"/>
        <v>#N/A</v>
      </c>
      <c r="Y28" s="95" t="e">
        <f t="shared" si="23"/>
        <v>#N/A</v>
      </c>
      <c r="Z28" s="95" t="e">
        <f t="shared" si="23"/>
        <v>#N/A</v>
      </c>
      <c r="AA28" s="95" t="e">
        <f t="shared" si="23"/>
        <v>#N/A</v>
      </c>
      <c r="AB28" s="95" t="e">
        <f t="shared" si="23"/>
        <v>#N/A</v>
      </c>
      <c r="AC28" s="95" t="e">
        <f t="shared" si="23"/>
        <v>#N/A</v>
      </c>
      <c r="AD28" s="95" t="e">
        <f t="shared" si="23"/>
        <v>#N/A</v>
      </c>
      <c r="AE28" s="95" t="e">
        <f t="shared" si="23"/>
        <v>#N/A</v>
      </c>
      <c r="AF28" s="95" t="e">
        <f t="shared" si="23"/>
        <v>#N/A</v>
      </c>
      <c r="AG28" s="95" t="e">
        <f t="shared" si="23"/>
        <v>#N/A</v>
      </c>
      <c r="AH28" s="95" t="n">
        <f t="shared" si="23"/>
        <v>3.0027733630843492</v>
      </c>
      <c r="AI28" s="95" t="n">
        <f t="shared" si="23"/>
        <v>3.6795343792683286</v>
      </c>
      <c r="AJ28" s="95" t="n">
        <f t="shared" si="23"/>
        <v>6.0551798172991997</v>
      </c>
      <c r="AK28" s="95" t="n">
        <f t="shared" si="23"/>
        <v>4.0319974357599833</v>
      </c>
      <c r="AL28" s="95" t="n">
        <f t="shared" si="23"/>
        <v>0.7125106856200617</v>
      </c>
      <c r="AM28" s="95" t="n">
        <f t="shared" si="23"/>
        <v>0.61620591354506205</v>
      </c>
      <c r="AN28" s="95" t="n">
        <f t="shared" si="23"/>
        <v>1.3997349241020864</v>
      </c>
      <c r="AO28" s="95" t="n">
        <f t="shared" si="23"/>
        <v>3.3694062006623064</v>
      </c>
      <c r="AP28" s="95" t="n">
        <f t="shared" si="23"/>
        <v>3.0981419862980006</v>
      </c>
      <c r="AQ28" s="95" t="n">
        <f t="shared" si="23"/>
        <v>4.0843851478332693</v>
      </c>
      <c r="AR28" s="95" t="n">
        <f t="shared" si="23"/>
        <v>3.0027733630843492</v>
      </c>
      <c r="AS28" s="95" t="n">
        <f t="shared" si="23"/>
        <v>3.6795343792683286</v>
      </c>
      <c r="AT28" s="95" t="n">
        <f t="shared" si="23"/>
        <v>6.0551798172991997</v>
      </c>
      <c r="AU28" s="163" t="n">
        <f t="shared" si="23"/>
        <v>6.0550790671507997</v>
      </c>
      <c r="AV28" s="95" t="str">
        <f t="shared" si="22"/>
      </c>
      <c r="AW28" s="95" t="str">
        <f t="shared" si="22"/>
      </c>
      <c r="AX28" s="59"/>
      <c r="AY28" s="59"/>
      <c r="AZ28" s="59"/>
      <c r="BA28" s="59"/>
    </row>
    <row r="29">
      <c r="A29" s="68" t="str">
        <f t="shared" si="7"/>
        <v>MFG Outside U.S.,
Use outside U.S.</v>
      </c>
      <c r="B29" s="4" t="n">
        <f t="shared" si="8"/>
        <v>4554679</v>
      </c>
      <c r="C29" s="14" t="n">
        <f t="shared" si="9"/>
        <v>3.9777450559397813</v>
      </c>
      <c r="D29" s="14" t="n">
        <f t="shared" si="10"/>
        <v>2.3389127245056001</v>
      </c>
      <c r="E29" s="14" t="n">
        <f t="shared" si="11"/>
        <v>2.3388275863024997</v>
      </c>
      <c r="F29" s="14" t="str">
        <f t="shared" si="12"/>
      </c>
      <c r="G29" s="26" t="n">
        <f t="shared" si="15"/>
        <v>-3.6400761006749605E-5</v>
      </c>
      <c r="H29" s="25" t="n">
        <f t="shared" si="16"/>
        <v>-0.41202174764568245</v>
      </c>
      <c r="I29" s="25" t="e">
        <f t="shared" si="17"/>
        <v>#VALUE!</v>
      </c>
      <c r="J29" s="16" t="n">
        <f t="shared" si="18"/>
        <v>0.99917724349836512</v>
      </c>
      <c r="K29" s="16" t="str">
        <f t="shared" si="19"/>
      </c>
      <c r="L29" s="16"/>
      <c r="M29" s="1" t="str">
        <f t="shared" si="20"/>
        <v>MFG Outside U.S.,
Use outside U.S.</v>
      </c>
      <c r="N29" s="1" t="n">
        <f t="shared" si="20"/>
        <v>4554679</v>
      </c>
      <c r="O29" s="95" t="e">
        <f t="shared" ref="O29:AU29" si="24">IF(O4="","",O4/VLOOKUP(O$26,deflator,2,FALSE)/1000000000)</f>
        <v>#N/A</v>
      </c>
      <c r="P29" s="95" t="e">
        <f t="shared" si="24"/>
        <v>#N/A</v>
      </c>
      <c r="Q29" s="95" t="e">
        <f t="shared" si="24"/>
        <v>#N/A</v>
      </c>
      <c r="R29" s="95" t="e">
        <f t="shared" si="24"/>
        <v>#N/A</v>
      </c>
      <c r="S29" s="95" t="e">
        <f t="shared" si="24"/>
        <v>#N/A</v>
      </c>
      <c r="T29" s="95" t="e">
        <f t="shared" si="24"/>
        <v>#N/A</v>
      </c>
      <c r="U29" s="95" t="e">
        <f t="shared" si="24"/>
        <v>#N/A</v>
      </c>
      <c r="V29" s="95" t="e">
        <f t="shared" si="24"/>
        <v>#N/A</v>
      </c>
      <c r="W29" s="95" t="e">
        <f t="shared" si="24"/>
        <v>#N/A</v>
      </c>
      <c r="X29" s="95" t="e">
        <f t="shared" si="24"/>
        <v>#N/A</v>
      </c>
      <c r="Y29" s="95" t="e">
        <f t="shared" si="24"/>
        <v>#N/A</v>
      </c>
      <c r="Z29" s="95" t="e">
        <f t="shared" si="24"/>
        <v>#N/A</v>
      </c>
      <c r="AA29" s="95" t="e">
        <f t="shared" si="24"/>
        <v>#N/A</v>
      </c>
      <c r="AB29" s="95" t="e">
        <f t="shared" si="24"/>
        <v>#N/A</v>
      </c>
      <c r="AC29" s="95" t="e">
        <f t="shared" si="24"/>
        <v>#N/A</v>
      </c>
      <c r="AD29" s="95" t="e">
        <f t="shared" si="24"/>
        <v>#N/A</v>
      </c>
      <c r="AE29" s="95" t="e">
        <f t="shared" si="24"/>
        <v>#N/A</v>
      </c>
      <c r="AF29" s="95" t="e">
        <f t="shared" si="24"/>
        <v>#N/A</v>
      </c>
      <c r="AG29" s="95" t="e">
        <f t="shared" si="24"/>
        <v>#N/A</v>
      </c>
      <c r="AH29" s="95" t="n">
        <f t="shared" si="24"/>
        <v>2.5707126881695541</v>
      </c>
      <c r="AI29" s="95" t="n">
        <f t="shared" si="24"/>
        <v>2.1652895841971036</v>
      </c>
      <c r="AJ29" s="95" t="n">
        <f t="shared" si="24"/>
        <v>2.3389127245056001</v>
      </c>
      <c r="AK29" s="95" t="n">
        <f t="shared" si="24"/>
        <v>1.731294077293583</v>
      </c>
      <c r="AL29" s="95" t="n">
        <f t="shared" si="24"/>
        <v>6.5758345402276888</v>
      </c>
      <c r="AM29" s="95" t="n">
        <f t="shared" si="24"/>
        <v>5.4251300780788547</v>
      </c>
      <c r="AN29" s="95" t="n">
        <f t="shared" si="24"/>
        <v>3.9777450559397813</v>
      </c>
      <c r="AO29" s="95" t="n">
        <f t="shared" si="24"/>
        <v>3.8322354477285767</v>
      </c>
      <c r="AP29" s="95" t="n">
        <f t="shared" si="24"/>
        <v>3.3386436942116355</v>
      </c>
      <c r="AQ29" s="95" t="n">
        <f t="shared" si="24"/>
        <v>3.1685389560837551</v>
      </c>
      <c r="AR29" s="95" t="n">
        <f t="shared" si="24"/>
        <v>2.5707126881695541</v>
      </c>
      <c r="AS29" s="95" t="n">
        <f t="shared" si="24"/>
        <v>2.1652895841971036</v>
      </c>
      <c r="AT29" s="95" t="n">
        <f t="shared" si="24"/>
        <v>2.3389127245056001</v>
      </c>
      <c r="AU29" s="163" t="n">
        <f t="shared" si="24"/>
        <v>2.3388275863024997</v>
      </c>
      <c r="AV29" s="95" t="str">
        <f t="shared" si="22"/>
      </c>
      <c r="AW29" s="95" t="str">
        <f t="shared" si="22"/>
      </c>
      <c r="AX29" s="59"/>
      <c r="AY29" s="59"/>
      <c r="AZ29" s="59"/>
      <c r="BA29" s="59"/>
    </row>
    <row r="30">
      <c r="A30" s="68" t="str">
        <f t="shared" si="7"/>
        <v>Not MFG, Foreign
Place of
Performance</v>
      </c>
      <c r="B30" s="4" t="n">
        <f t="shared" si="8"/>
        <v>0</v>
      </c>
      <c r="C30" s="14" t="n">
        <f t="shared" si="9"/>
        <v>0.92853277307136572</v>
      </c>
      <c r="D30" s="14" t="n">
        <f t="shared" si="10"/>
        <v>0.59597371234669994</v>
      </c>
      <c r="E30" s="14" t="n">
        <f t="shared" si="11"/>
        <v>0.59597371234669994</v>
      </c>
      <c r="F30" s="14" t="str">
        <f t="shared" si="12"/>
      </c>
      <c r="G30" s="26" t="n">
        <f t="shared" si="15"/>
        <v>0</v>
      </c>
      <c r="H30" s="25" t="n">
        <f t="shared" si="16"/>
        <v>-0.35815543658694937</v>
      </c>
      <c r="I30" s="25" t="e">
        <f t="shared" si="17"/>
        <v>#VALUE!</v>
      </c>
      <c r="J30" s="16" t="n">
        <f t="shared" si="18"/>
        <v>3.0768532132103184E-3</v>
      </c>
      <c r="K30" s="16" t="str">
        <f t="shared" si="19"/>
      </c>
      <c r="L30" s="16"/>
      <c r="M30" s="1" t="str">
        <f t="shared" si="20"/>
        <v>Not MFG, Foreign
Place of
Performance</v>
      </c>
      <c r="N30" s="1" t="n">
        <f t="shared" si="20"/>
        <v>0</v>
      </c>
      <c r="O30" s="95" t="str">
        <f t="shared" ref="O30:AU30" si="25">IF(O5="","",O5/VLOOKUP(O$26,deflator,2,FALSE)/1000000000)</f>
      </c>
      <c r="P30" s="95" t="e">
        <f t="shared" si="25"/>
        <v>#N/A</v>
      </c>
      <c r="Q30" s="95" t="e">
        <f t="shared" si="25"/>
        <v>#N/A</v>
      </c>
      <c r="R30" s="95" t="e">
        <f t="shared" si="25"/>
        <v>#N/A</v>
      </c>
      <c r="S30" s="95" t="e">
        <f t="shared" si="25"/>
        <v>#N/A</v>
      </c>
      <c r="T30" s="95" t="e">
        <f t="shared" si="25"/>
        <v>#N/A</v>
      </c>
      <c r="U30" s="95" t="e">
        <f t="shared" si="25"/>
        <v>#N/A</v>
      </c>
      <c r="V30" s="95" t="e">
        <f t="shared" si="25"/>
        <v>#N/A</v>
      </c>
      <c r="W30" s="95" t="e">
        <f t="shared" si="25"/>
        <v>#N/A</v>
      </c>
      <c r="X30" s="95" t="e">
        <f t="shared" si="25"/>
        <v>#N/A</v>
      </c>
      <c r="Y30" s="95" t="e">
        <f t="shared" si="25"/>
        <v>#N/A</v>
      </c>
      <c r="Z30" s="95" t="e">
        <f t="shared" si="25"/>
        <v>#N/A</v>
      </c>
      <c r="AA30" s="95" t="e">
        <f t="shared" si="25"/>
        <v>#N/A</v>
      </c>
      <c r="AB30" s="95" t="e">
        <f t="shared" si="25"/>
        <v>#N/A</v>
      </c>
      <c r="AC30" s="95" t="e">
        <f t="shared" si="25"/>
        <v>#N/A</v>
      </c>
      <c r="AD30" s="95" t="e">
        <f t="shared" si="25"/>
        <v>#N/A</v>
      </c>
      <c r="AE30" s="95" t="e">
        <f t="shared" si="25"/>
        <v>#N/A</v>
      </c>
      <c r="AF30" s="95" t="e">
        <f t="shared" si="25"/>
        <v>#N/A</v>
      </c>
      <c r="AG30" s="95" t="e">
        <f t="shared" si="25"/>
        <v>#N/A</v>
      </c>
      <c r="AH30" s="95" t="n">
        <f t="shared" si="25"/>
        <v>0.81559789228657797</v>
      </c>
      <c r="AI30" s="95" t="n">
        <f t="shared" si="25"/>
        <v>0.57687297252475356</v>
      </c>
      <c r="AJ30" s="95" t="n">
        <f t="shared" si="25"/>
        <v>0.59597371234669994</v>
      </c>
      <c r="AK30" s="95" t="n">
        <f t="shared" si="25"/>
        <v>0.35396144695311677</v>
      </c>
      <c r="AL30" s="95" t="n">
        <f t="shared" si="25"/>
        <v>1.8526163622557219</v>
      </c>
      <c r="AM30" s="95" t="n">
        <f t="shared" si="25"/>
        <v>0.85914456661550909</v>
      </c>
      <c r="AN30" s="95" t="n">
        <f t="shared" si="25"/>
        <v>0.92853277307136572</v>
      </c>
      <c r="AO30" s="95" t="n">
        <f t="shared" si="25"/>
        <v>0.95447806549833059</v>
      </c>
      <c r="AP30" s="95" t="n">
        <f t="shared" si="25"/>
        <v>0.94217755375765622</v>
      </c>
      <c r="AQ30" s="95" t="n">
        <f t="shared" si="25"/>
        <v>0.74961726295322462</v>
      </c>
      <c r="AR30" s="95" t="n">
        <f t="shared" si="25"/>
        <v>0.81559789228657797</v>
      </c>
      <c r="AS30" s="95" t="n">
        <f t="shared" si="25"/>
        <v>0.57687297252475356</v>
      </c>
      <c r="AT30" s="95" t="n">
        <f t="shared" si="25"/>
        <v>0.59597371234669994</v>
      </c>
      <c r="AU30" s="163" t="n">
        <f t="shared" si="25"/>
        <v>0.59597371234669994</v>
      </c>
      <c r="AV30" s="95" t="str">
        <f t="shared" si="22"/>
      </c>
      <c r="AW30" s="95" t="str">
        <f t="shared" si="22"/>
      </c>
      <c r="AX30" s="59"/>
      <c r="AY30" s="59"/>
      <c r="AZ30" s="59"/>
      <c r="BA30" s="59"/>
    </row>
    <row r="31">
      <c r="A31" s="68" t="str">
        <f t="shared" si="7"/>
        <v>Not MFG, U.S. Place
of Performance</v>
      </c>
      <c r="B31" s="4" t="n">
        <f t="shared" si="8"/>
        <v>0</v>
      </c>
      <c r="C31" s="14" t="n">
        <f t="shared" si="9"/>
        <v>4.7507467246922671E-4</v>
      </c>
      <c r="D31" s="14" t="n">
        <f t="shared" si="10"/>
        <v>1.38881771285E-2</v>
      </c>
      <c r="E31" s="14" t="n">
        <f t="shared" si="11"/>
        <v>1.38881771285E-2</v>
      </c>
      <c r="F31" s="14" t="str">
        <f t="shared" si="12"/>
      </c>
      <c r="G31" s="26" t="n">
        <f t="shared" si="15"/>
        <v>0</v>
      </c>
      <c r="H31" s="25" t="n">
        <f t="shared" si="16"/>
        <v>28.233671953748736</v>
      </c>
      <c r="I31" s="25" t="e">
        <f t="shared" si="17"/>
        <v>#VALUE!</v>
      </c>
      <c r="J31" s="16" t="n">
        <f t="shared" si="18"/>
        <v>1.3123021197855248E-3</v>
      </c>
      <c r="K31" s="16" t="str">
        <f t="shared" si="19"/>
      </c>
      <c r="L31" s="16"/>
      <c r="M31" s="1" t="str">
        <f t="shared" si="20"/>
        <v>Not MFG, U.S. Place
of Performance</v>
      </c>
      <c r="N31" s="1" t="n">
        <f t="shared" si="20"/>
        <v>0</v>
      </c>
      <c r="O31" s="95" t="str">
        <f t="shared" ref="O31:AU31" si="26">IF(O6="","",O6/VLOOKUP(O$26,deflator,2,FALSE)/1000000000)</f>
      </c>
      <c r="P31" s="95" t="str">
        <f t="shared" si="26"/>
      </c>
      <c r="Q31" s="95" t="str">
        <f t="shared" si="26"/>
      </c>
      <c r="R31" s="95" t="e">
        <f t="shared" si="26"/>
        <v>#N/A</v>
      </c>
      <c r="S31" s="95" t="e">
        <f t="shared" si="26"/>
        <v>#N/A</v>
      </c>
      <c r="T31" s="95" t="e">
        <f t="shared" si="26"/>
        <v>#N/A</v>
      </c>
      <c r="U31" s="95" t="e">
        <f t="shared" si="26"/>
        <v>#N/A</v>
      </c>
      <c r="V31" s="95" t="e">
        <f t="shared" si="26"/>
        <v>#N/A</v>
      </c>
      <c r="W31" s="95" t="e">
        <f t="shared" si="26"/>
        <v>#N/A</v>
      </c>
      <c r="X31" s="95" t="e">
        <f t="shared" si="26"/>
        <v>#N/A</v>
      </c>
      <c r="Y31" s="95" t="e">
        <f t="shared" si="26"/>
        <v>#N/A</v>
      </c>
      <c r="Z31" s="95" t="e">
        <f t="shared" si="26"/>
        <v>#N/A</v>
      </c>
      <c r="AA31" s="95" t="e">
        <f t="shared" si="26"/>
        <v>#N/A</v>
      </c>
      <c r="AB31" s="95" t="e">
        <f t="shared" si="26"/>
        <v>#N/A</v>
      </c>
      <c r="AC31" s="95" t="e">
        <f t="shared" si="26"/>
        <v>#N/A</v>
      </c>
      <c r="AD31" s="95" t="e">
        <f t="shared" si="26"/>
        <v>#N/A</v>
      </c>
      <c r="AE31" s="95" t="e">
        <f t="shared" si="26"/>
        <v>#N/A</v>
      </c>
      <c r="AF31" s="95" t="e">
        <f t="shared" si="26"/>
        <v>#N/A</v>
      </c>
      <c r="AG31" s="95" t="e">
        <f t="shared" si="26"/>
        <v>#N/A</v>
      </c>
      <c r="AH31" s="95" t="n">
        <f t="shared" si="26"/>
        <v>4.4303393520394637E-3</v>
      </c>
      <c r="AI31" s="95" t="n">
        <f t="shared" si="26"/>
        <v>8.4383801716800249E-3</v>
      </c>
      <c r="AJ31" s="95" t="n">
        <f t="shared" si="26"/>
        <v>1.38881771285E-2</v>
      </c>
      <c r="AK31" s="95" t="n">
        <f t="shared" si="26"/>
        <v>7.8283717340938409E-5</v>
      </c>
      <c r="AL31" s="95" t="n">
        <f t="shared" si="26"/>
        <v>2.6171363797029713E-3</v>
      </c>
      <c r="AM31" s="95" t="n">
        <f t="shared" si="26"/>
        <v>2.1029734276401061E-4</v>
      </c>
      <c r="AN31" s="95" t="n">
        <f t="shared" si="26"/>
        <v>4.7507467246922671E-4</v>
      </c>
      <c r="AO31" s="95" t="n">
        <f t="shared" si="26"/>
        <v>3.7022402131475632E-2</v>
      </c>
      <c r="AP31" s="95" t="n">
        <f t="shared" si="26"/>
        <v>9.4775315169885787E-4</v>
      </c>
      <c r="AQ31" s="95" t="n">
        <f t="shared" si="26"/>
        <v>3.1063475529459687E-3</v>
      </c>
      <c r="AR31" s="95" t="n">
        <f t="shared" si="26"/>
        <v>4.4303393520394637E-3</v>
      </c>
      <c r="AS31" s="95" t="n">
        <f t="shared" si="26"/>
        <v>8.4383801716800249E-3</v>
      </c>
      <c r="AT31" s="95" t="n">
        <f t="shared" si="26"/>
        <v>1.38881771285E-2</v>
      </c>
      <c r="AU31" s="163" t="n">
        <f t="shared" si="26"/>
        <v>1.38881771285E-2</v>
      </c>
      <c r="AV31" s="95" t="str">
        <f t="shared" si="22"/>
      </c>
      <c r="AW31" s="95" t="str">
        <f t="shared" si="22"/>
      </c>
      <c r="AX31" s="59"/>
      <c r="AY31" s="59"/>
      <c r="AZ31" s="59"/>
      <c r="BA31" s="59"/>
    </row>
    <row r="32">
      <c r="A32" s="68" t="str">
        <f t="shared" si="7"/>
        <v>U.S. Manufactured,
Foreign Vendor or
Origin</v>
      </c>
      <c r="B32" s="4" t="n">
        <f t="shared" si="8"/>
        <v>8623962</v>
      </c>
      <c r="C32" s="14" t="n">
        <f t="shared" si="9"/>
        <v>167.14908505691565</v>
      </c>
      <c r="D32" s="14" t="n">
        <f t="shared" si="10"/>
        <v>193.681848061414</v>
      </c>
      <c r="E32" s="14" t="n">
        <f t="shared" si="11"/>
        <v>193.683995609362</v>
      </c>
      <c r="F32" s="14" t="str">
        <f t="shared" si="12"/>
      </c>
      <c r="G32" s="26" t="n">
        <f t="shared" si="15"/>
        <v>1.1088018673444111E-5</v>
      </c>
      <c r="H32" s="25" t="n">
        <f t="shared" si="16"/>
        <v>0.15874995991399521</v>
      </c>
      <c r="I32" s="25" t="e">
        <f t="shared" si="17"/>
        <v>#VALUE!</v>
      </c>
      <c r="J32" s="16" t="n">
        <f t="shared" si="18"/>
        <v>0.99482061919897358</v>
      </c>
      <c r="K32" s="16" t="str">
        <f t="shared" si="19"/>
      </c>
      <c r="L32" s="16"/>
      <c r="M32" s="1" t="str">
        <f t="shared" si="20"/>
        <v>U.S. Manufactured,
Foreign Vendor or
Origin</v>
      </c>
      <c r="N32" s="1" t="n">
        <f t="shared" si="20"/>
        <v>8623962</v>
      </c>
      <c r="O32" s="95" t="e">
        <f t="shared" ref="O32:AU32" si="27">IF(O7="","",O7/VLOOKUP(O$26,deflator,2,FALSE)/1000000000)</f>
        <v>#N/A</v>
      </c>
      <c r="P32" s="95" t="e">
        <f t="shared" si="27"/>
        <v>#N/A</v>
      </c>
      <c r="Q32" s="95" t="e">
        <f t="shared" si="27"/>
        <v>#N/A</v>
      </c>
      <c r="R32" s="95" t="e">
        <f t="shared" si="27"/>
        <v>#N/A</v>
      </c>
      <c r="S32" s="95" t="e">
        <f t="shared" si="27"/>
        <v>#N/A</v>
      </c>
      <c r="T32" s="95" t="e">
        <f t="shared" si="27"/>
        <v>#N/A</v>
      </c>
      <c r="U32" s="95" t="e">
        <f t="shared" si="27"/>
        <v>#N/A</v>
      </c>
      <c r="V32" s="95" t="e">
        <f t="shared" si="27"/>
        <v>#N/A</v>
      </c>
      <c r="W32" s="95" t="e">
        <f t="shared" si="27"/>
        <v>#N/A</v>
      </c>
      <c r="X32" s="95" t="e">
        <f t="shared" si="27"/>
        <v>#N/A</v>
      </c>
      <c r="Y32" s="95" t="e">
        <f t="shared" si="27"/>
        <v>#N/A</v>
      </c>
      <c r="Z32" s="95" t="e">
        <f t="shared" si="27"/>
        <v>#N/A</v>
      </c>
      <c r="AA32" s="95" t="e">
        <f t="shared" si="27"/>
        <v>#N/A</v>
      </c>
      <c r="AB32" s="95" t="e">
        <f t="shared" si="27"/>
        <v>#N/A</v>
      </c>
      <c r="AC32" s="95" t="e">
        <f t="shared" si="27"/>
        <v>#N/A</v>
      </c>
      <c r="AD32" s="95" t="e">
        <f t="shared" si="27"/>
        <v>#N/A</v>
      </c>
      <c r="AE32" s="95" t="e">
        <f t="shared" si="27"/>
        <v>#N/A</v>
      </c>
      <c r="AF32" s="95" t="e">
        <f t="shared" si="27"/>
        <v>#N/A</v>
      </c>
      <c r="AG32" s="95" t="e">
        <f t="shared" si="27"/>
        <v>#N/A</v>
      </c>
      <c r="AH32" s="95" t="n">
        <f t="shared" si="27"/>
        <v>0.11763402754686587</v>
      </c>
      <c r="AI32" s="95" t="n">
        <f t="shared" si="27"/>
        <v>0.14123734696633955</v>
      </c>
      <c r="AJ32" s="95" t="n">
        <f t="shared" si="27"/>
        <v>0.21882929771029999</v>
      </c>
      <c r="AK32" s="95" t="n">
        <f t="shared" si="27"/>
        <v>0.14491900072672664</v>
      </c>
      <c r="AL32" s="95" t="n">
        <f t="shared" si="27"/>
        <v>145.77185162162354</v>
      </c>
      <c r="AM32" s="95" t="n">
        <f t="shared" si="27"/>
        <v>146.7724875066429</v>
      </c>
      <c r="AN32" s="95" t="n">
        <f t="shared" si="27"/>
        <v>167.14908505691565</v>
      </c>
      <c r="AO32" s="95" t="n">
        <f t="shared" si="27"/>
        <v>180.82926820831105</v>
      </c>
      <c r="AP32" s="95" t="n">
        <f t="shared" si="27"/>
        <v>198.82263943251365</v>
      </c>
      <c r="AQ32" s="95" t="n">
        <f t="shared" si="27"/>
        <v>206.06839958448478</v>
      </c>
      <c r="AR32" s="95" t="n">
        <f t="shared" si="27"/>
        <v>232.15409344441466</v>
      </c>
      <c r="AS32" s="95" t="n">
        <f t="shared" si="27"/>
        <v>197.9850083620824</v>
      </c>
      <c r="AT32" s="95" t="n">
        <f t="shared" si="27"/>
        <v>193.681848061414</v>
      </c>
      <c r="AU32" s="163" t="n">
        <f t="shared" si="27"/>
        <v>193.683995609362</v>
      </c>
      <c r="AV32" s="95" t="str">
        <f t="shared" si="22"/>
      </c>
      <c r="AW32" s="95" t="str">
        <f t="shared" si="22"/>
      </c>
      <c r="AX32" s="59"/>
      <c r="AY32" s="59"/>
      <c r="AZ32" s="59"/>
      <c r="BA32" s="59"/>
    </row>
    <row r="33">
      <c r="A33" s="68" t="n">
        <f t="shared" si="7"/>
        <v>0</v>
      </c>
      <c r="B33" s="4" t="n">
        <f t="shared" si="8"/>
        <v>2621969519</v>
      </c>
      <c r="C33" s="14" t="n">
        <f t="shared" si="9"/>
        <v>0.16910144577656427</v>
      </c>
      <c r="D33" s="14" t="n">
        <f t="shared" si="10"/>
        <v>0.21882929771029999</v>
      </c>
      <c r="E33" s="14" t="n">
        <f t="shared" si="11"/>
        <v>0.21881119306970001</v>
      </c>
      <c r="F33" s="14" t="str">
        <f t="shared" si="12"/>
      </c>
      <c r="G33" s="26" t="n">
        <f t="shared" si="15"/>
        <v>-8.2734079894342116E-5</v>
      </c>
      <c r="H33" s="25" t="n">
        <f t="shared" si="16"/>
        <v>0.29396405846711571</v>
      </c>
      <c r="I33" s="25" t="e">
        <f t="shared" si="17"/>
        <v>#VALUE!</v>
      </c>
      <c r="J33" s="16" t="n">
        <f t="shared" si="18"/>
        <v>0.99357502112482876</v>
      </c>
      <c r="K33" s="16" t="str">
        <f t="shared" si="19"/>
      </c>
      <c r="L33" s="16"/>
      <c r="M33" s="1" t="n">
        <f t="shared" si="20"/>
        <v>0</v>
      </c>
      <c r="N33" s="1" t="n">
        <f t="shared" si="20"/>
        <v>2621969519</v>
      </c>
      <c r="O33" s="95" t="e">
        <f t="shared" ref="O33:AU33" si="28">IF(O8="","",O8/VLOOKUP(O$26,deflator,2,FALSE)/1000000000)</f>
        <v>#N/A</v>
      </c>
      <c r="P33" s="95" t="e">
        <f t="shared" si="28"/>
        <v>#N/A</v>
      </c>
      <c r="Q33" s="95" t="e">
        <f t="shared" si="28"/>
        <v>#N/A</v>
      </c>
      <c r="R33" s="95" t="e">
        <f t="shared" si="28"/>
        <v>#N/A</v>
      </c>
      <c r="S33" s="95" t="e">
        <f t="shared" si="28"/>
        <v>#N/A</v>
      </c>
      <c r="T33" s="95" t="e">
        <f t="shared" si="28"/>
        <v>#N/A</v>
      </c>
      <c r="U33" s="95" t="e">
        <f t="shared" si="28"/>
        <v>#N/A</v>
      </c>
      <c r="V33" s="95" t="e">
        <f t="shared" si="28"/>
        <v>#N/A</v>
      </c>
      <c r="W33" s="95" t="e">
        <f t="shared" si="28"/>
        <v>#N/A</v>
      </c>
      <c r="X33" s="95" t="e">
        <f t="shared" si="28"/>
        <v>#N/A</v>
      </c>
      <c r="Y33" s="95" t="e">
        <f t="shared" si="28"/>
        <v>#N/A</v>
      </c>
      <c r="Z33" s="95" t="e">
        <f t="shared" si="28"/>
        <v>#N/A</v>
      </c>
      <c r="AA33" s="95" t="e">
        <f t="shared" si="28"/>
        <v>#N/A</v>
      </c>
      <c r="AB33" s="95" t="e">
        <f t="shared" si="28"/>
        <v>#N/A</v>
      </c>
      <c r="AC33" s="95" t="e">
        <f t="shared" si="28"/>
        <v>#N/A</v>
      </c>
      <c r="AD33" s="95" t="e">
        <f t="shared" si="28"/>
        <v>#N/A</v>
      </c>
      <c r="AE33" s="95" t="e">
        <f t="shared" si="28"/>
        <v>#N/A</v>
      </c>
      <c r="AF33" s="95" t="e">
        <f t="shared" si="28"/>
        <v>#N/A</v>
      </c>
      <c r="AG33" s="95" t="e">
        <f t="shared" si="28"/>
        <v>#N/A</v>
      </c>
      <c r="AH33" s="95" t="n">
        <f t="shared" si="28"/>
        <v>-3.3686752864930155E-4</v>
      </c>
      <c r="AI33" s="95" t="n">
        <f t="shared" si="28"/>
        <v>-1.5412069820681837E-4</v>
      </c>
      <c r="AJ33" s="95" t="n">
        <f t="shared" si="28"/>
        <v>-2.1745590284000002E-3</v>
      </c>
      <c r="AK33" s="95" t="n">
        <f t="shared" si="28"/>
        <v>0</v>
      </c>
      <c r="AL33" s="95" t="n">
        <f t="shared" si="28"/>
        <v>0.43643502518545407</v>
      </c>
      <c r="AM33" s="95" t="n">
        <f t="shared" si="28"/>
        <v>0.21637097460262855</v>
      </c>
      <c r="AN33" s="95" t="n">
        <f t="shared" si="28"/>
        <v>0.16910144577656427</v>
      </c>
      <c r="AO33" s="95" t="n">
        <f t="shared" si="28"/>
        <v>0.18897570331157051</v>
      </c>
      <c r="AP33" s="95" t="n">
        <f t="shared" si="28"/>
        <v>0.18645871949168896</v>
      </c>
      <c r="AQ33" s="95" t="n">
        <f t="shared" si="28"/>
        <v>0.12727330397385811</v>
      </c>
      <c r="AR33" s="95" t="n">
        <f t="shared" si="28"/>
        <v>0.11763402754686587</v>
      </c>
      <c r="AS33" s="95" t="n">
        <f t="shared" si="28"/>
        <v>0.14123734696633955</v>
      </c>
      <c r="AT33" s="95" t="n">
        <f t="shared" si="28"/>
        <v>0.21882929771029999</v>
      </c>
      <c r="AU33" s="163" t="n">
        <f t="shared" si="28"/>
        <v>0.21881119306970001</v>
      </c>
      <c r="AV33" s="95" t="str">
        <f t="shared" si="22"/>
      </c>
      <c r="AW33" s="95" t="str">
        <f t="shared" si="22"/>
      </c>
      <c r="AX33" s="59"/>
      <c r="AY33" s="59"/>
      <c r="AZ33" s="59"/>
      <c r="BA33" s="59"/>
    </row>
    <row r="34">
      <c r="A34" s="75" t="str">
        <f t="shared" si="7"/>
        <v>MFG Outside U.S.,
Other Exception or
Waiver</v>
      </c>
      <c r="B34" s="76" t="n">
        <f t="shared" si="8"/>
        <v>0</v>
      </c>
      <c r="C34" s="106" t="n">
        <f t="shared" si="9"/>
        <v>2.5050375815380694</v>
      </c>
      <c r="D34" s="106" t="n">
        <f t="shared" si="10"/>
        <v>2.5690536001135</v>
      </c>
      <c r="E34" s="106" t="n">
        <f t="shared" si="11"/>
        <v>2.5690536001135</v>
      </c>
      <c r="F34" s="106" t="str">
        <f t="shared" si="12"/>
      </c>
      <c r="G34" s="85" t="n">
        <f t="shared" si="15"/>
        <v>0</v>
      </c>
      <c r="H34" s="113" t="n">
        <f t="shared" si="16"/>
        <v>2.5554913446099059E-2</v>
      </c>
      <c r="I34" s="113" t="e">
        <f t="shared" si="17"/>
        <v>#VALUE!</v>
      </c>
      <c r="J34" s="107" t="n">
        <f t="shared" si="18"/>
        <v>0.37811780860296629</v>
      </c>
      <c r="K34" s="107" t="str">
        <f t="shared" si="19"/>
      </c>
      <c r="L34" s="107"/>
      <c r="M34" s="82" t="str">
        <f t="shared" si="20"/>
        <v>MFG Outside U.S.,
Other Exception or
Waiver</v>
      </c>
      <c r="N34" s="82" t="n">
        <f t="shared" si="20"/>
        <v>0</v>
      </c>
      <c r="O34" s="162" t="str">
        <f t="shared" ref="O34:AU34" si="29">IF(O9="","",O9/VLOOKUP(O$26,deflator,2,FALSE)/1000000000)</f>
      </c>
      <c r="P34" s="162" t="e">
        <f t="shared" si="29"/>
        <v>#N/A</v>
      </c>
      <c r="Q34" s="162" t="e">
        <f t="shared" si="29"/>
        <v>#N/A</v>
      </c>
      <c r="R34" s="162" t="str">
        <f t="shared" si="29"/>
      </c>
      <c r="S34" s="162" t="e">
        <f t="shared" si="29"/>
        <v>#N/A</v>
      </c>
      <c r="T34" s="162" t="e">
        <f t="shared" si="29"/>
        <v>#N/A</v>
      </c>
      <c r="U34" s="162" t="e">
        <f t="shared" si="29"/>
        <v>#N/A</v>
      </c>
      <c r="V34" s="162" t="e">
        <f t="shared" si="29"/>
        <v>#N/A</v>
      </c>
      <c r="W34" s="162" t="e">
        <f t="shared" si="29"/>
        <v>#N/A</v>
      </c>
      <c r="X34" s="162" t="e">
        <f t="shared" si="29"/>
        <v>#N/A</v>
      </c>
      <c r="Y34" s="162" t="e">
        <f t="shared" si="29"/>
        <v>#N/A</v>
      </c>
      <c r="Z34" s="162" t="e">
        <f t="shared" si="29"/>
        <v>#N/A</v>
      </c>
      <c r="AA34" s="162" t="e">
        <f t="shared" si="29"/>
        <v>#N/A</v>
      </c>
      <c r="AB34" s="162" t="e">
        <f t="shared" si="29"/>
        <v>#N/A</v>
      </c>
      <c r="AC34" s="162" t="e">
        <f t="shared" si="29"/>
        <v>#N/A</v>
      </c>
      <c r="AD34" s="162" t="e">
        <f t="shared" si="29"/>
        <v>#N/A</v>
      </c>
      <c r="AE34" s="162" t="e">
        <f t="shared" si="29"/>
        <v>#N/A</v>
      </c>
      <c r="AF34" s="162" t="e">
        <f t="shared" si="29"/>
        <v>#N/A</v>
      </c>
      <c r="AG34" s="162" t="e">
        <f t="shared" si="29"/>
        <v>#N/A</v>
      </c>
      <c r="AH34" s="162" t="n">
        <f t="shared" si="29"/>
        <v>-8.4771204188793005E-6</v>
      </c>
      <c r="AI34" s="162" t="str">
        <f t="shared" si="29"/>
      </c>
      <c r="AJ34" s="162" t="str">
        <f t="shared" si="29"/>
      </c>
      <c r="AK34" s="162" t="str">
        <f t="shared" si="29"/>
      </c>
      <c r="AL34" s="162" t="n">
        <f t="shared" si="29"/>
        <v>0.98322413142263476</v>
      </c>
      <c r="AM34" s="162" t="n">
        <f t="shared" si="29"/>
        <v>1.1950879474655494</v>
      </c>
      <c r="AN34" s="162" t="n">
        <f t="shared" si="29"/>
        <v>2.5050375815380694</v>
      </c>
      <c r="AO34" s="162" t="n">
        <f t="shared" si="29"/>
        <v>1.6998580028012489</v>
      </c>
      <c r="AP34" s="162" t="n">
        <f t="shared" si="29"/>
        <v>2.4082596817721718</v>
      </c>
      <c r="AQ34" s="162" t="n">
        <f t="shared" si="29"/>
        <v>1.9787216686650104</v>
      </c>
      <c r="AR34" s="162" t="n">
        <f t="shared" si="29"/>
        <v>2.04380125756302</v>
      </c>
      <c r="AS34" s="162" t="n">
        <f t="shared" si="29"/>
        <v>2.5140772400712192</v>
      </c>
      <c r="AT34" s="162" t="n">
        <f t="shared" si="29"/>
        <v>2.5690536001135</v>
      </c>
      <c r="AU34" s="161" t="n">
        <f t="shared" si="29"/>
        <v>2.5690536001135</v>
      </c>
      <c r="AV34" s="95" t="str">
        <f t="shared" si="22"/>
      </c>
      <c r="AW34" s="95" t="str">
        <f t="shared" si="22"/>
      </c>
      <c r="AX34" s="59"/>
      <c r="AY34" s="59"/>
      <c r="AZ34" s="59"/>
      <c r="BA34" s="59"/>
    </row>
    <row r="35">
      <c r="A35" s="65" t="str">
        <f t="shared" si="7"/>
        <v>MFG Outside U.S.,
Qualifying Country</v>
      </c>
      <c r="B35" s="66" t="n">
        <f t="shared" si="8"/>
        <v>0</v>
      </c>
      <c r="C35" s="98" t="n">
        <f t="shared" si="9"/>
        <v>-4.392177273124293E-4</v>
      </c>
      <c r="D35" s="98" t="str">
        <f t="shared" si="10"/>
      </c>
      <c r="E35" s="98" t="str">
        <f t="shared" si="11"/>
      </c>
      <c r="F35" s="98" t="str">
        <f t="shared" si="12"/>
      </c>
      <c r="G35" s="84" t="e">
        <f t="shared" si="15"/>
        <v>#VALUE!</v>
      </c>
      <c r="H35" s="74" t="e">
        <f t="shared" si="16"/>
        <v>#VALUE!</v>
      </c>
      <c r="I35" s="74" t="e">
        <f t="shared" si="17"/>
        <v>#VALUE!</v>
      </c>
      <c r="J35" s="99" t="str">
        <f t="shared" si="18"/>
      </c>
      <c r="K35" s="99" t="str">
        <f t="shared" si="19"/>
      </c>
      <c r="L35" s="99"/>
      <c r="M35" s="78" t="str">
        <f t="shared" si="20"/>
        <v>MFG Outside U.S.,
Qualifying Country</v>
      </c>
      <c r="N35" s="78" t="n">
        <f t="shared" si="20"/>
        <v>0</v>
      </c>
      <c r="O35" s="127" t="str">
        <f t="shared" ref="O35:AU35" si="30">IF(O10="","",O10/VLOOKUP(O$26,deflator,2,FALSE)/1000000000)</f>
      </c>
      <c r="P35" s="127" t="e">
        <f t="shared" si="30"/>
        <v>#N/A</v>
      </c>
      <c r="Q35" s="127" t="e">
        <f t="shared" si="30"/>
        <v>#N/A</v>
      </c>
      <c r="R35" s="127" t="str">
        <f t="shared" si="30"/>
      </c>
      <c r="S35" s="127" t="e">
        <f t="shared" si="30"/>
        <v>#N/A</v>
      </c>
      <c r="T35" s="127" t="e">
        <f t="shared" si="30"/>
        <v>#N/A</v>
      </c>
      <c r="U35" s="127" t="e">
        <f t="shared" si="30"/>
        <v>#N/A</v>
      </c>
      <c r="V35" s="127" t="e">
        <f t="shared" si="30"/>
        <v>#N/A</v>
      </c>
      <c r="W35" s="127" t="e">
        <f t="shared" si="30"/>
        <v>#N/A</v>
      </c>
      <c r="X35" s="127" t="e">
        <f t="shared" si="30"/>
        <v>#N/A</v>
      </c>
      <c r="Y35" s="127" t="e">
        <f t="shared" si="30"/>
        <v>#N/A</v>
      </c>
      <c r="Z35" s="127" t="e">
        <f t="shared" si="30"/>
        <v>#N/A</v>
      </c>
      <c r="AA35" s="127" t="e">
        <f t="shared" si="30"/>
        <v>#N/A</v>
      </c>
      <c r="AB35" s="127" t="e">
        <f t="shared" si="30"/>
        <v>#N/A</v>
      </c>
      <c r="AC35" s="127" t="e">
        <f t="shared" si="30"/>
        <v>#N/A</v>
      </c>
      <c r="AD35" s="127" t="str">
        <f t="shared" si="30"/>
      </c>
      <c r="AE35" s="127" t="str">
        <f t="shared" si="30"/>
      </c>
      <c r="AF35" s="127" t="e">
        <f t="shared" si="30"/>
        <v>#N/A</v>
      </c>
      <c r="AG35" s="127" t="e">
        <f t="shared" si="30"/>
        <v>#N/A</v>
      </c>
      <c r="AH35" s="127" t="n">
        <f t="shared" si="30"/>
        <v>-2.1022595500326358E-7</v>
      </c>
      <c r="AI35" s="127" t="str">
        <f t="shared" si="30"/>
      </c>
      <c r="AJ35" s="127" t="n">
        <f t="shared" si="30"/>
        <v>1.925870125E-3</v>
      </c>
      <c r="AK35" s="127" t="n">
        <f t="shared" si="30"/>
        <v>0</v>
      </c>
      <c r="AL35" s="127" t="n">
        <f t="shared" si="30"/>
        <v>-2.8471414223623655E-5</v>
      </c>
      <c r="AM35" s="127" t="n">
        <f t="shared" si="30"/>
        <v>-4.0117970394045306E-5</v>
      </c>
      <c r="AN35" s="127" t="n">
        <f t="shared" si="30"/>
        <v>-4.392177273124293E-4</v>
      </c>
      <c r="AO35" s="127" t="n">
        <f t="shared" si="30"/>
        <v>-4.360717044228259E-4</v>
      </c>
      <c r="AP35" s="127" t="n">
        <f t="shared" si="30"/>
        <v>-1.3131982225704474E-6</v>
      </c>
      <c r="AQ35" s="127" t="n">
        <f t="shared" si="30"/>
        <v>-4.7083753120999608E-6</v>
      </c>
      <c r="AR35" s="127" t="n">
        <f t="shared" si="30"/>
        <v>-8.4771204188793005E-6</v>
      </c>
      <c r="AS35" s="127" t="str">
        <f t="shared" si="30"/>
      </c>
      <c r="AT35" s="127" t="str">
        <f t="shared" si="30"/>
      </c>
      <c r="AU35" s="126" t="str">
        <f t="shared" si="30"/>
      </c>
      <c r="AV35" s="95" t="str">
        <f t="shared" si="22"/>
      </c>
      <c r="AW35" s="95" t="str">
        <f t="shared" si="22"/>
      </c>
      <c r="AX35" s="59"/>
      <c r="AY35" s="59"/>
      <c r="AZ35" s="59"/>
      <c r="BA35" s="59"/>
    </row>
    <row r="36">
      <c r="A36" s="68" t="str">
        <f t="shared" si="7"/>
        <v>MFG Outside U.S.,
Use outside U.S.</v>
      </c>
      <c r="B36" s="4" t="n">
        <f t="shared" si="8"/>
        <v>40935</v>
      </c>
      <c r="C36" s="14" t="str">
        <f t="shared" si="9"/>
      </c>
      <c r="D36" s="14" t="n">
        <f t="shared" si="10"/>
        <v>1.925870125E-3</v>
      </c>
      <c r="E36" s="14" t="n">
        <f t="shared" si="11"/>
        <v>1.925870125E-3</v>
      </c>
      <c r="F36" s="14" t="str">
        <f t="shared" si="12"/>
      </c>
      <c r="G36" s="26" t="n">
        <f t="shared" si="15"/>
        <v>0</v>
      </c>
      <c r="H36" s="25" t="e">
        <f t="shared" si="16"/>
        <v>#VALUE!</v>
      </c>
      <c r="I36" s="25" t="e">
        <f t="shared" si="17"/>
        <v>#VALUE!</v>
      </c>
      <c r="J36" s="16" t="n">
        <f t="shared" si="18"/>
        <v>8.2275650163486159E-4</v>
      </c>
      <c r="K36" s="16" t="str">
        <f t="shared" si="19"/>
      </c>
      <c r="L36" s="16"/>
      <c r="M36" s="1" t="str">
        <f t="shared" si="20"/>
        <v>MFG Outside U.S.,
Use outside U.S.</v>
      </c>
      <c r="N36" s="1" t="n">
        <f t="shared" si="20"/>
        <v>40935</v>
      </c>
      <c r="O36" s="95" t="e">
        <f t="shared" ref="O36:AU36" si="31">IF(O11="","",O11/VLOOKUP(O$26,deflator,2,FALSE)/1000000000)</f>
        <v>#N/A</v>
      </c>
      <c r="P36" s="95" t="e">
        <f t="shared" si="31"/>
        <v>#N/A</v>
      </c>
      <c r="Q36" s="95" t="e">
        <f t="shared" si="31"/>
        <v>#N/A</v>
      </c>
      <c r="R36" s="95" t="e">
        <f t="shared" si="31"/>
        <v>#N/A</v>
      </c>
      <c r="S36" s="95" t="e">
        <f t="shared" si="31"/>
        <v>#N/A</v>
      </c>
      <c r="T36" s="95" t="e">
        <f t="shared" si="31"/>
        <v>#N/A</v>
      </c>
      <c r="U36" s="95" t="e">
        <f t="shared" si="31"/>
        <v>#N/A</v>
      </c>
      <c r="V36" s="95" t="e">
        <f t="shared" si="31"/>
        <v>#N/A</v>
      </c>
      <c r="W36" s="95" t="e">
        <f t="shared" si="31"/>
        <v>#N/A</v>
      </c>
      <c r="X36" s="95" t="e">
        <f t="shared" si="31"/>
        <v>#N/A</v>
      </c>
      <c r="Y36" s="95" t="e">
        <f t="shared" si="31"/>
        <v>#N/A</v>
      </c>
      <c r="Z36" s="95" t="e">
        <f t="shared" si="31"/>
        <v>#N/A</v>
      </c>
      <c r="AA36" s="95" t="e">
        <f t="shared" si="31"/>
        <v>#N/A</v>
      </c>
      <c r="AB36" s="95" t="e">
        <f t="shared" si="31"/>
        <v>#N/A</v>
      </c>
      <c r="AC36" s="95" t="e">
        <f t="shared" si="31"/>
        <v>#N/A</v>
      </c>
      <c r="AD36" s="95" t="str">
        <f t="shared" si="31"/>
      </c>
      <c r="AE36" s="95" t="e">
        <f t="shared" si="31"/>
        <v>#N/A</v>
      </c>
      <c r="AF36" s="95" t="str">
        <f t="shared" si="31"/>
      </c>
      <c r="AG36" s="95" t="str">
        <f t="shared" si="31"/>
      </c>
      <c r="AH36" s="95" t="n">
        <f t="shared" si="31"/>
        <v>-1.989415482918219E-5</v>
      </c>
      <c r="AI36" s="95" t="str">
        <f t="shared" si="31"/>
      </c>
      <c r="AJ36" s="95" t="str">
        <f t="shared" si="31"/>
      </c>
      <c r="AK36" s="95" t="str">
        <f t="shared" si="31"/>
      </c>
      <c r="AL36" s="95" t="n">
        <f t="shared" si="31"/>
        <v>3.0297833549050124E-4</v>
      </c>
      <c r="AM36" s="95" t="n">
        <f t="shared" si="31"/>
        <v>9.6157282571125832E-4</v>
      </c>
      <c r="AN36" s="95" t="str">
        <f t="shared" si="31"/>
      </c>
      <c r="AO36" s="95" t="str">
        <f t="shared" si="31"/>
      </c>
      <c r="AP36" s="95" t="n">
        <f t="shared" si="31"/>
        <v>-6.073598646580914E-6</v>
      </c>
      <c r="AQ36" s="95" t="n">
        <f t="shared" si="31"/>
        <v>-4.440672054721267E-5</v>
      </c>
      <c r="AR36" s="95" t="n">
        <f t="shared" si="31"/>
        <v>-2.1022595500326358E-7</v>
      </c>
      <c r="AS36" s="95" t="str">
        <f t="shared" si="31"/>
      </c>
      <c r="AT36" s="95" t="n">
        <f t="shared" si="31"/>
        <v>1.925870125E-3</v>
      </c>
      <c r="AU36" s="163" t="n">
        <f t="shared" si="31"/>
        <v>1.925870125E-3</v>
      </c>
      <c r="AV36" s="95" t="str">
        <f t="shared" si="22"/>
      </c>
      <c r="AW36" s="95" t="str">
        <f t="shared" si="22"/>
      </c>
      <c r="AX36" s="59"/>
      <c r="AY36" s="59"/>
      <c r="AZ36" s="59"/>
      <c r="BA36" s="59"/>
    </row>
    <row r="37">
      <c r="A37" s="68" t="str">
        <f t="shared" si="7"/>
        <v>Not MFG, Foreign
Place of
Performance</v>
      </c>
      <c r="B37" s="4" t="n">
        <f t="shared" si="8"/>
        <v>69823253</v>
      </c>
      <c r="C37" s="14" t="str">
        <f t="shared" si="9"/>
      </c>
      <c r="D37" s="14" t="str">
        <f t="shared" si="10"/>
      </c>
      <c r="E37" s="14" t="str">
        <f t="shared" si="11"/>
      </c>
      <c r="F37" s="14" t="str">
        <f t="shared" si="12"/>
      </c>
      <c r="G37" s="26" t="e">
        <f t="shared" si="15"/>
        <v>#VALUE!</v>
      </c>
      <c r="H37" s="25" t="e">
        <f t="shared" si="16"/>
        <v>#VALUE!</v>
      </c>
      <c r="I37" s="25" t="e">
        <f t="shared" si="17"/>
        <v>#VALUE!</v>
      </c>
      <c r="J37" s="16" t="str">
        <f t="shared" si="18"/>
      </c>
      <c r="K37" s="16" t="str">
        <f t="shared" si="19"/>
      </c>
      <c r="L37" s="16"/>
      <c r="M37" s="1" t="str">
        <f t="shared" si="20"/>
        <v>Not MFG, Foreign
Place of
Performance</v>
      </c>
      <c r="N37" s="1" t="n">
        <f t="shared" si="20"/>
        <v>69823253</v>
      </c>
      <c r="O37" s="95" t="e">
        <f t="shared" ref="O37:AU37" si="32">IF(O12="","",O12/VLOOKUP(O$26,deflator,2,FALSE)/1000000000)</f>
        <v>#N/A</v>
      </c>
      <c r="P37" s="95" t="e">
        <f t="shared" si="32"/>
        <v>#N/A</v>
      </c>
      <c r="Q37" s="95" t="e">
        <f t="shared" si="32"/>
        <v>#N/A</v>
      </c>
      <c r="R37" s="95" t="e">
        <f t="shared" si="32"/>
        <v>#N/A</v>
      </c>
      <c r="S37" s="95" t="e">
        <f t="shared" si="32"/>
        <v>#N/A</v>
      </c>
      <c r="T37" s="95" t="e">
        <f t="shared" si="32"/>
        <v>#N/A</v>
      </c>
      <c r="U37" s="95" t="e">
        <f t="shared" si="32"/>
        <v>#N/A</v>
      </c>
      <c r="V37" s="95" t="e">
        <f t="shared" si="32"/>
        <v>#N/A</v>
      </c>
      <c r="W37" s="95" t="e">
        <f t="shared" si="32"/>
        <v>#N/A</v>
      </c>
      <c r="X37" s="95" t="e">
        <f t="shared" si="32"/>
        <v>#N/A</v>
      </c>
      <c r="Y37" s="95" t="e">
        <f t="shared" si="32"/>
        <v>#N/A</v>
      </c>
      <c r="Z37" s="95" t="e">
        <f t="shared" si="32"/>
        <v>#N/A</v>
      </c>
      <c r="AA37" s="95" t="e">
        <f t="shared" si="32"/>
        <v>#N/A</v>
      </c>
      <c r="AB37" s="95" t="e">
        <f t="shared" si="32"/>
        <v>#N/A</v>
      </c>
      <c r="AC37" s="95" t="e">
        <f t="shared" si="32"/>
        <v>#N/A</v>
      </c>
      <c r="AD37" s="95" t="e">
        <f t="shared" si="32"/>
        <v>#N/A</v>
      </c>
      <c r="AE37" s="95" t="e">
        <f t="shared" si="32"/>
        <v>#N/A</v>
      </c>
      <c r="AF37" s="95" t="e">
        <f t="shared" si="32"/>
        <v>#N/A</v>
      </c>
      <c r="AG37" s="95" t="e">
        <f t="shared" si="32"/>
        <v>#N/A</v>
      </c>
      <c r="AH37" s="95" t="n">
        <f t="shared" si="32"/>
        <v>12.49575991658266</v>
      </c>
      <c r="AI37" s="95" t="n">
        <f t="shared" si="32"/>
        <v>10.337058290418865</v>
      </c>
      <c r="AJ37" s="95" t="n">
        <f t="shared" si="32"/>
        <v>10.569684013597099</v>
      </c>
      <c r="AK37" s="95" t="n">
        <f t="shared" si="32"/>
        <v>5.8027111490597063</v>
      </c>
      <c r="AL37" s="95" t="n">
        <f t="shared" si="32"/>
        <v>1.187611739369303E-4</v>
      </c>
      <c r="AM37" s="95" t="n">
        <f t="shared" si="32"/>
        <v>-3.8126397098534421E-5</v>
      </c>
      <c r="AN37" s="95" t="str">
        <f t="shared" si="32"/>
      </c>
      <c r="AO37" s="95" t="n">
        <f t="shared" si="32"/>
        <v>-5.5726159117630848E-6</v>
      </c>
      <c r="AP37" s="95" t="str">
        <f t="shared" si="32"/>
      </c>
      <c r="AQ37" s="95" t="str">
        <f t="shared" si="32"/>
      </c>
      <c r="AR37" s="95" t="n">
        <f t="shared" si="32"/>
        <v>-1.989415482918219E-5</v>
      </c>
      <c r="AS37" s="95" t="str">
        <f t="shared" si="32"/>
      </c>
      <c r="AT37" s="95" t="str">
        <f t="shared" si="32"/>
      </c>
      <c r="AU37" s="163" t="str">
        <f t="shared" si="32"/>
      </c>
      <c r="AV37" s="95" t="str">
        <f t="shared" si="22"/>
      </c>
      <c r="AW37" s="95" t="str">
        <f t="shared" si="22"/>
      </c>
      <c r="AX37" s="59"/>
      <c r="AY37" s="59"/>
      <c r="AZ37" s="59"/>
      <c r="BA37" s="59"/>
    </row>
    <row r="38">
      <c r="A38" s="68" t="str">
        <f t="shared" si="7"/>
        <v>Not MFG, U.S. Place
of Performance</v>
      </c>
      <c r="B38" s="4" t="n">
        <f t="shared" si="8"/>
        <v>36183165.375</v>
      </c>
      <c r="C38" s="14" t="n">
        <f t="shared" si="9"/>
        <v>11.192753039830647</v>
      </c>
      <c r="D38" s="14" t="n">
        <f t="shared" si="10"/>
        <v>10.569684013597099</v>
      </c>
      <c r="E38" s="14" t="n">
        <f t="shared" si="11"/>
        <v>10.569074926014601</v>
      </c>
      <c r="F38" s="14" t="str">
        <f t="shared" si="12"/>
      </c>
      <c r="G38" s="26" t="n">
        <f t="shared" si="15"/>
        <v>-5.7625902696312181E-5</v>
      </c>
      <c r="H38" s="25" t="n">
        <f t="shared" si="16"/>
        <v>-5.5721600538903959E-2</v>
      </c>
      <c r="I38" s="25" t="e">
        <f t="shared" si="17"/>
        <v>#VALUE!</v>
      </c>
      <c r="J38" s="16" t="n">
        <f t="shared" si="18"/>
        <v>0.9986781779387498</v>
      </c>
      <c r="K38" s="16" t="str">
        <f t="shared" si="19"/>
      </c>
      <c r="L38" s="16"/>
      <c r="M38" s="1" t="str">
        <f t="shared" si="20"/>
        <v>Not MFG, U.S. Place
of Performance</v>
      </c>
      <c r="N38" s="1" t="n">
        <f t="shared" si="20"/>
        <v>36183165.375</v>
      </c>
      <c r="O38" s="95" t="e">
        <f t="shared" ref="O38:AU38" si="33">IF(O13="","",O13/VLOOKUP(O$26,deflator,2,FALSE)/1000000000)</f>
        <v>#N/A</v>
      </c>
      <c r="P38" s="95" t="e">
        <f t="shared" si="33"/>
        <v>#N/A</v>
      </c>
      <c r="Q38" s="95" t="e">
        <f t="shared" si="33"/>
        <v>#N/A</v>
      </c>
      <c r="R38" s="95" t="e">
        <f t="shared" si="33"/>
        <v>#N/A</v>
      </c>
      <c r="S38" s="95" t="e">
        <f t="shared" si="33"/>
        <v>#N/A</v>
      </c>
      <c r="T38" s="95" t="e">
        <f t="shared" si="33"/>
        <v>#N/A</v>
      </c>
      <c r="U38" s="95" t="e">
        <f t="shared" si="33"/>
        <v>#N/A</v>
      </c>
      <c r="V38" s="95" t="e">
        <f t="shared" si="33"/>
        <v>#N/A</v>
      </c>
      <c r="W38" s="95" t="e">
        <f t="shared" si="33"/>
        <v>#N/A</v>
      </c>
      <c r="X38" s="95" t="e">
        <f t="shared" si="33"/>
        <v>#N/A</v>
      </c>
      <c r="Y38" s="95" t="e">
        <f t="shared" si="33"/>
        <v>#N/A</v>
      </c>
      <c r="Z38" s="95" t="e">
        <f t="shared" si="33"/>
        <v>#N/A</v>
      </c>
      <c r="AA38" s="95" t="e">
        <f t="shared" si="33"/>
        <v>#N/A</v>
      </c>
      <c r="AB38" s="95" t="e">
        <f t="shared" si="33"/>
        <v>#N/A</v>
      </c>
      <c r="AC38" s="95" t="e">
        <f t="shared" si="33"/>
        <v>#N/A</v>
      </c>
      <c r="AD38" s="95" t="e">
        <f t="shared" si="33"/>
        <v>#N/A</v>
      </c>
      <c r="AE38" s="95" t="e">
        <f t="shared" si="33"/>
        <v>#N/A</v>
      </c>
      <c r="AF38" s="95" t="e">
        <f t="shared" si="33"/>
        <v>#N/A</v>
      </c>
      <c r="AG38" s="95" t="e">
        <f t="shared" si="33"/>
        <v>#N/A</v>
      </c>
      <c r="AH38" s="95" t="n">
        <f t="shared" si="33"/>
        <v>0.7527754714675412</v>
      </c>
      <c r="AI38" s="95" t="n">
        <f t="shared" si="33"/>
        <v>0.70672471562232253</v>
      </c>
      <c r="AJ38" s="95" t="n">
        <f t="shared" si="33"/>
        <v>1.0083859833272999</v>
      </c>
      <c r="AK38" s="95" t="n">
        <f t="shared" si="33"/>
        <v>0.46599096834551196</v>
      </c>
      <c r="AL38" s="95" t="n">
        <f t="shared" si="33"/>
        <v>11.60480934406351</v>
      </c>
      <c r="AM38" s="95" t="n">
        <f t="shared" si="33"/>
        <v>11.155213101764522</v>
      </c>
      <c r="AN38" s="95" t="n">
        <f t="shared" si="33"/>
        <v>11.192753039830647</v>
      </c>
      <c r="AO38" s="95" t="n">
        <f t="shared" si="33"/>
        <v>10.906097247677309</v>
      </c>
      <c r="AP38" s="95" t="n">
        <f t="shared" si="33"/>
        <v>12.44818460509153</v>
      </c>
      <c r="AQ38" s="95" t="n">
        <f t="shared" si="33"/>
        <v>12.706203109477919</v>
      </c>
      <c r="AR38" s="95" t="n">
        <f t="shared" si="33"/>
        <v>12.49575991658266</v>
      </c>
      <c r="AS38" s="95" t="n">
        <f t="shared" si="33"/>
        <v>10.337058290418865</v>
      </c>
      <c r="AT38" s="95" t="n">
        <f t="shared" si="33"/>
        <v>10.569684013597099</v>
      </c>
      <c r="AU38" s="163" t="n">
        <f t="shared" si="33"/>
        <v>10.569074926014601</v>
      </c>
      <c r="AV38" s="95" t="str">
        <f t="shared" si="22"/>
      </c>
      <c r="AW38" s="95" t="str">
        <f t="shared" si="22"/>
      </c>
      <c r="AX38" s="59"/>
      <c r="AY38" s="59"/>
      <c r="AZ38" s="59"/>
      <c r="BA38" s="59"/>
    </row>
    <row r="39">
      <c r="A39" s="68" t="str">
        <f t="shared" si="7"/>
        <v>U.S. Manufactured,
Foreign Vendor or
Origin</v>
      </c>
      <c r="B39" s="4" t="n">
        <f t="shared" si="8"/>
        <v>7138</v>
      </c>
      <c r="C39" s="14" t="n">
        <f t="shared" si="9"/>
        <v>0.34407540456707691</v>
      </c>
      <c r="D39" s="14" t="n">
        <f t="shared" si="10"/>
        <v>1.0083859833272999</v>
      </c>
      <c r="E39" s="14" t="n">
        <f t="shared" si="11"/>
        <v>1.0083859833272999</v>
      </c>
      <c r="F39" s="14" t="str">
        <f t="shared" si="12"/>
      </c>
      <c r="G39" s="26" t="n">
        <f t="shared" si="15"/>
        <v>0</v>
      </c>
      <c r="H39" s="25" t="n">
        <f t="shared" si="16"/>
        <v>1.9307121925674195</v>
      </c>
      <c r="I39" s="25" t="e">
        <f t="shared" si="17"/>
        <v>#VALUE!</v>
      </c>
      <c r="J39" s="16" t="n">
        <f t="shared" si="18"/>
        <v>5.1793808010264994E-3</v>
      </c>
      <c r="K39" s="16" t="str">
        <f t="shared" si="19"/>
      </c>
      <c r="L39" s="16"/>
      <c r="M39" s="1" t="str">
        <f t="shared" si="20"/>
        <v>U.S. Manufactured,
Foreign Vendor or
Origin</v>
      </c>
      <c r="N39" s="1" t="n">
        <f t="shared" si="20"/>
        <v>7138</v>
      </c>
      <c r="O39" s="95" t="e">
        <f t="shared" ref="O39:AU39" si="34">IF(O14="","",O14/VLOOKUP(O$26,deflator,2,FALSE)/1000000000)</f>
        <v>#N/A</v>
      </c>
      <c r="P39" s="95" t="e">
        <f t="shared" si="34"/>
        <v>#N/A</v>
      </c>
      <c r="Q39" s="95" t="e">
        <f t="shared" si="34"/>
        <v>#N/A</v>
      </c>
      <c r="R39" s="95" t="e">
        <f t="shared" si="34"/>
        <v>#N/A</v>
      </c>
      <c r="S39" s="95" t="e">
        <f t="shared" si="34"/>
        <v>#N/A</v>
      </c>
      <c r="T39" s="95" t="e">
        <f t="shared" si="34"/>
        <v>#N/A</v>
      </c>
      <c r="U39" s="95" t="e">
        <f t="shared" si="34"/>
        <v>#N/A</v>
      </c>
      <c r="V39" s="95" t="e">
        <f t="shared" si="34"/>
        <v>#N/A</v>
      </c>
      <c r="W39" s="95" t="e">
        <f t="shared" si="34"/>
        <v>#N/A</v>
      </c>
      <c r="X39" s="95" t="e">
        <f t="shared" si="34"/>
        <v>#N/A</v>
      </c>
      <c r="Y39" s="95" t="e">
        <f t="shared" si="34"/>
        <v>#N/A</v>
      </c>
      <c r="Z39" s="95" t="e">
        <f t="shared" si="34"/>
        <v>#N/A</v>
      </c>
      <c r="AA39" s="95" t="e">
        <f t="shared" si="34"/>
        <v>#N/A</v>
      </c>
      <c r="AB39" s="95" t="e">
        <f t="shared" si="34"/>
        <v>#N/A</v>
      </c>
      <c r="AC39" s="95" t="e">
        <f t="shared" si="34"/>
        <v>#N/A</v>
      </c>
      <c r="AD39" s="95" t="str">
        <f t="shared" si="34"/>
      </c>
      <c r="AE39" s="95" t="str">
        <f t="shared" si="34"/>
      </c>
      <c r="AF39" s="95" t="str">
        <f t="shared" si="34"/>
      </c>
      <c r="AG39" s="95" t="str">
        <f t="shared" si="34"/>
      </c>
      <c r="AH39" s="95" t="n">
        <f t="shared" si="34"/>
        <v>0</v>
      </c>
      <c r="AI39" s="95" t="str">
        <f t="shared" si="34"/>
      </c>
      <c r="AJ39" s="95" t="str">
        <f t="shared" si="34"/>
      </c>
      <c r="AK39" s="95" t="str">
        <f t="shared" si="34"/>
      </c>
      <c r="AL39" s="95" t="n">
        <f t="shared" si="34"/>
        <v>0.48413759506080217</v>
      </c>
      <c r="AM39" s="95" t="n">
        <f t="shared" si="34"/>
        <v>0.39138142443452023</v>
      </c>
      <c r="AN39" s="95" t="n">
        <f t="shared" si="34"/>
        <v>0.34407540456707691</v>
      </c>
      <c r="AO39" s="95" t="n">
        <f t="shared" si="34"/>
        <v>0.48988626935924234</v>
      </c>
      <c r="AP39" s="95" t="n">
        <f t="shared" si="34"/>
        <v>0.53106436266015677</v>
      </c>
      <c r="AQ39" s="95" t="n">
        <f t="shared" si="34"/>
        <v>0.79805421302079804</v>
      </c>
      <c r="AR39" s="95" t="n">
        <f t="shared" si="34"/>
        <v>0.7527754714675412</v>
      </c>
      <c r="AS39" s="95" t="n">
        <f t="shared" si="34"/>
        <v>0.70672471562232253</v>
      </c>
      <c r="AT39" s="95" t="n">
        <f t="shared" si="34"/>
        <v>1.0083859833272999</v>
      </c>
      <c r="AU39" s="163" t="n">
        <f t="shared" si="34"/>
        <v>1.0083859833272999</v>
      </c>
      <c r="AV39" s="95" t="str">
        <f t="shared" si="22"/>
      </c>
      <c r="AW39" s="95" t="str">
        <f t="shared" si="22"/>
      </c>
      <c r="AX39" s="59"/>
      <c r="AY39" s="59"/>
      <c r="AZ39" s="59"/>
      <c r="BA39" s="59"/>
    </row>
    <row r="40">
      <c r="A40" s="68" t="n">
        <f t="shared" si="7"/>
        <v>0</v>
      </c>
      <c r="B40" s="4" t="n">
        <f t="shared" si="8"/>
        <v>4007633312.4464002</v>
      </c>
      <c r="C40" s="14" t="n">
        <f t="shared" si="9"/>
        <v>0.13838840485618059</v>
      </c>
      <c r="D40" s="14" t="n">
        <f t="shared" si="10"/>
        <v>5.3477868599999994E-4</v>
      </c>
      <c r="E40" s="14" t="n">
        <f t="shared" si="11"/>
        <v>5.3477868599999994E-4</v>
      </c>
      <c r="F40" s="14" t="str">
        <f t="shared" si="12"/>
      </c>
      <c r="G40" s="26" t="n">
        <f t="shared" si="15"/>
        <v>0</v>
      </c>
      <c r="H40" s="25" t="n">
        <f t="shared" si="16"/>
        <v>-0.99613566839970613</v>
      </c>
      <c r="I40" s="25" t="e">
        <f t="shared" si="17"/>
        <v>#VALUE!</v>
      </c>
      <c r="J40" s="16" t="n">
        <f t="shared" si="18"/>
        <v>2.4283161057044485E-3</v>
      </c>
      <c r="K40" s="16" t="str">
        <f t="shared" si="19"/>
      </c>
      <c r="L40" s="16"/>
      <c r="M40" s="1" t="n">
        <f t="shared" si="20"/>
        <v>0</v>
      </c>
      <c r="N40" s="1" t="n">
        <f t="shared" si="20"/>
        <v>4007633312.4464002</v>
      </c>
      <c r="O40" s="95" t="e">
        <f t="shared" ref="O40:AU40" si="35">IF(O15="","",O15/VLOOKUP(O$26,deflator,2,FALSE)/1000000000)</f>
        <v>#N/A</v>
      </c>
      <c r="P40" s="95" t="e">
        <f t="shared" si="35"/>
        <v>#N/A</v>
      </c>
      <c r="Q40" s="95" t="e">
        <f t="shared" si="35"/>
        <v>#N/A</v>
      </c>
      <c r="R40" s="95" t="e">
        <f t="shared" si="35"/>
        <v>#N/A</v>
      </c>
      <c r="S40" s="95" t="e">
        <f t="shared" si="35"/>
        <v>#N/A</v>
      </c>
      <c r="T40" s="95" t="e">
        <f t="shared" si="35"/>
        <v>#N/A</v>
      </c>
      <c r="U40" s="95" t="e">
        <f t="shared" si="35"/>
        <v>#N/A</v>
      </c>
      <c r="V40" s="95" t="e">
        <f t="shared" si="35"/>
        <v>#N/A</v>
      </c>
      <c r="W40" s="95" t="e">
        <f t="shared" si="35"/>
        <v>#N/A</v>
      </c>
      <c r="X40" s="95" t="e">
        <f t="shared" si="35"/>
        <v>#N/A</v>
      </c>
      <c r="Y40" s="95" t="e">
        <f t="shared" si="35"/>
        <v>#N/A</v>
      </c>
      <c r="Z40" s="95" t="e">
        <f t="shared" si="35"/>
        <v>#N/A</v>
      </c>
      <c r="AA40" s="95" t="e">
        <f t="shared" si="35"/>
        <v>#N/A</v>
      </c>
      <c r="AB40" s="95" t="e">
        <f t="shared" si="35"/>
        <v>#N/A</v>
      </c>
      <c r="AC40" s="95" t="e">
        <f t="shared" si="35"/>
        <v>#N/A</v>
      </c>
      <c r="AD40" s="95" t="e">
        <f t="shared" si="35"/>
        <v>#N/A</v>
      </c>
      <c r="AE40" s="95" t="e">
        <f t="shared" si="35"/>
        <v>#N/A</v>
      </c>
      <c r="AF40" s="95" t="e">
        <f t="shared" si="35"/>
        <v>#N/A</v>
      </c>
      <c r="AG40" s="95" t="e">
        <f t="shared" si="35"/>
        <v>#N/A</v>
      </c>
      <c r="AH40" s="95" t="n">
        <f t="shared" si="35"/>
        <v>-1.4714781959609927E-3</v>
      </c>
      <c r="AI40" s="95" t="n">
        <f t="shared" si="35"/>
        <v>2.7209456687423847E-2</v>
      </c>
      <c r="AJ40" s="95" t="n">
        <f t="shared" si="35"/>
        <v>5.7491247343500002E-2</v>
      </c>
      <c r="AK40" s="95" t="n">
        <f t="shared" si="35"/>
        <v>5.6365856398124681E-3</v>
      </c>
      <c r="AL40" s="95" t="n">
        <f t="shared" si="35"/>
        <v>0.27608083041323539</v>
      </c>
      <c r="AM40" s="95" t="n">
        <f t="shared" si="35"/>
        <v>0.15930939619576781</v>
      </c>
      <c r="AN40" s="95" t="n">
        <f t="shared" si="35"/>
        <v>0.13838840485618059</v>
      </c>
      <c r="AO40" s="95" t="n">
        <f t="shared" si="35"/>
        <v>4.4219386167345311E-2</v>
      </c>
      <c r="AP40" s="95" t="n">
        <f t="shared" si="35"/>
        <v>0.13084238773493231</v>
      </c>
      <c r="AQ40" s="95" t="n">
        <f t="shared" si="35"/>
        <v>5.055644540097038E-2</v>
      </c>
      <c r="AR40" s="95" t="n">
        <f t="shared" si="35"/>
        <v>2.0670929109108997E-2</v>
      </c>
      <c r="AS40" s="95" t="n">
        <f t="shared" si="35"/>
        <v>-2.0296776927882332E-3</v>
      </c>
      <c r="AT40" s="95" t="n">
        <f t="shared" si="35"/>
        <v>5.3477868599999994E-4</v>
      </c>
      <c r="AU40" s="163" t="n">
        <f t="shared" si="35"/>
        <v>5.3477868599999994E-4</v>
      </c>
      <c r="AV40" s="95" t="str">
        <f t="shared" si="22"/>
      </c>
      <c r="AW40" s="95" t="str">
        <f t="shared" si="22"/>
      </c>
      <c r="AX40" s="59"/>
      <c r="AY40" s="59"/>
      <c r="AZ40" s="59"/>
      <c r="BA40" s="59"/>
    </row>
    <row r="41">
      <c r="A41" s="68" t="str">
        <f t="shared" si="7"/>
        <v>MFG Outside U.S.,
Use outside U.S.</v>
      </c>
      <c r="B41" s="4" t="n">
        <f t="shared" si="8"/>
        <v>0</v>
      </c>
      <c r="C41" s="14" t="str">
        <f t="shared" si="9"/>
      </c>
      <c r="D41" s="14" t="str">
        <f t="shared" si="10"/>
      </c>
      <c r="E41" s="14" t="str">
        <f t="shared" si="11"/>
      </c>
      <c r="F41" s="14" t="str">
        <f t="shared" si="12"/>
      </c>
      <c r="G41" s="26" t="e">
        <f t="shared" si="15"/>
        <v>#VALUE!</v>
      </c>
      <c r="H41" s="25" t="e">
        <f t="shared" si="16"/>
        <v>#VALUE!</v>
      </c>
      <c r="I41" s="25" t="e">
        <f t="shared" si="17"/>
        <v>#VALUE!</v>
      </c>
      <c r="J41" s="16" t="str">
        <f t="shared" si="18"/>
      </c>
      <c r="K41" s="16" t="str">
        <f t="shared" si="19"/>
      </c>
      <c r="L41" s="16"/>
      <c r="M41" s="1" t="str">
        <f t="shared" si="20"/>
        <v>MFG Outside U.S.,
Use outside U.S.</v>
      </c>
      <c r="N41" s="1" t="n">
        <f t="shared" si="20"/>
        <v>0</v>
      </c>
      <c r="O41" s="95" t="str">
        <f t="shared" ref="O41:AU41" si="36">IF(O16="","",O16/VLOOKUP(O$26,deflator,2,FALSE)/1000000000)</f>
      </c>
      <c r="P41" s="95" t="str">
        <f t="shared" si="36"/>
      </c>
      <c r="Q41" s="95" t="str">
        <f t="shared" si="36"/>
      </c>
      <c r="R41" s="95" t="str">
        <f t="shared" si="36"/>
      </c>
      <c r="S41" s="95" t="str">
        <f t="shared" si="36"/>
      </c>
      <c r="T41" s="95" t="str">
        <f t="shared" si="36"/>
      </c>
      <c r="U41" s="95" t="str">
        <f t="shared" si="36"/>
      </c>
      <c r="V41" s="95" t="e">
        <f t="shared" si="36"/>
        <v>#N/A</v>
      </c>
      <c r="W41" s="95" t="str">
        <f t="shared" si="36"/>
      </c>
      <c r="X41" s="95" t="str">
        <f t="shared" si="36"/>
      </c>
      <c r="Y41" s="95" t="str">
        <f t="shared" si="36"/>
      </c>
      <c r="Z41" s="95" t="str">
        <f t="shared" si="36"/>
      </c>
      <c r="AA41" s="95" t="str">
        <f t="shared" si="36"/>
      </c>
      <c r="AB41" s="95" t="str">
        <f t="shared" si="36"/>
      </c>
      <c r="AC41" s="95" t="str">
        <f t="shared" si="36"/>
      </c>
      <c r="AD41" s="95" t="str">
        <f t="shared" si="36"/>
      </c>
      <c r="AE41" s="95" t="str">
        <f t="shared" si="36"/>
      </c>
      <c r="AF41" s="95" t="str">
        <f t="shared" si="36"/>
      </c>
      <c r="AG41" s="95" t="str">
        <f t="shared" si="36"/>
      </c>
      <c r="AH41" s="95" t="str">
        <f t="shared" si="36"/>
      </c>
      <c r="AI41" s="95" t="str">
        <f t="shared" si="36"/>
      </c>
      <c r="AJ41" s="95" t="str">
        <f t="shared" si="36"/>
      </c>
      <c r="AK41" s="95" t="str">
        <f t="shared" si="36"/>
      </c>
      <c r="AL41" s="95" t="n">
        <f t="shared" si="36"/>
        <v>-4.5011482620113163E-6</v>
      </c>
      <c r="AM41" s="95" t="n">
        <f t="shared" si="36"/>
        <v>0</v>
      </c>
      <c r="AN41" s="95" t="str">
        <f t="shared" si="36"/>
      </c>
      <c r="AO41" s="95" t="str">
        <f t="shared" si="36"/>
      </c>
      <c r="AP41" s="95" t="str">
        <f t="shared" si="36"/>
      </c>
      <c r="AQ41" s="95" t="str">
        <f t="shared" si="36"/>
      </c>
      <c r="AR41" s="95" t="n">
        <f t="shared" si="36"/>
        <v>0</v>
      </c>
      <c r="AS41" s="95" t="str">
        <f t="shared" si="36"/>
      </c>
      <c r="AT41" s="95" t="str">
        <f t="shared" si="36"/>
      </c>
      <c r="AU41" s="163" t="str">
        <f t="shared" si="36"/>
      </c>
      <c r="AV41" s="95" t="str">
        <f t="shared" si="22"/>
      </c>
      <c r="AW41" s="95" t="str">
        <f t="shared" si="22"/>
      </c>
      <c r="AX41" s="59"/>
      <c r="AY41" s="59"/>
      <c r="AZ41" s="59"/>
      <c r="BA41" s="59"/>
    </row>
    <row r="42">
      <c r="A42" s="75" t="str">
        <f t="shared" si="7"/>
        <v>Not MFG, Foreign
Place of
Performance</v>
      </c>
      <c r="B42" s="76" t="n">
        <f t="shared" si="8"/>
        <v>0</v>
      </c>
      <c r="C42" s="106" t="n">
        <f t="shared" si="9"/>
        <v>166.41983282301427</v>
      </c>
      <c r="D42" s="106" t="n">
        <f t="shared" si="10"/>
        <v>193.041209055655</v>
      </c>
      <c r="E42" s="106" t="n">
        <f t="shared" si="11"/>
        <v>193.099880801582</v>
      </c>
      <c r="F42" s="106" t="str">
        <f t="shared" si="12"/>
      </c>
      <c r="G42" s="85" t="n">
        <f t="shared" si="15"/>
        <v>3.0393378809634441E-4</v>
      </c>
      <c r="H42" s="113" t="n">
        <f t="shared" si="16"/>
        <v>0.16031771890398239</v>
      </c>
      <c r="I42" s="113" t="e">
        <f t="shared" si="17"/>
        <v>#VALUE!</v>
      </c>
      <c r="J42" s="107" t="n">
        <f t="shared" si="18"/>
        <v>0.99692314678678962</v>
      </c>
      <c r="K42" s="107" t="str">
        <f t="shared" si="19"/>
      </c>
      <c r="L42" s="107"/>
      <c r="M42" s="82" t="str">
        <f t="shared" si="20"/>
        <v>Not MFG, Foreign
Place of
Performance</v>
      </c>
      <c r="N42" s="82" t="n">
        <f t="shared" si="20"/>
        <v>0</v>
      </c>
      <c r="O42" s="162" t="str">
        <f t="shared" ref="O42:AU42" si="37">IF(O17="","",O17/VLOOKUP(O$26,deflator,2,FALSE)/1000000000)</f>
      </c>
      <c r="P42" s="162" t="str">
        <f t="shared" si="37"/>
      </c>
      <c r="Q42" s="162" t="str">
        <f t="shared" si="37"/>
      </c>
      <c r="R42" s="162" t="str">
        <f t="shared" si="37"/>
      </c>
      <c r="S42" s="162" t="e">
        <f t="shared" si="37"/>
        <v>#N/A</v>
      </c>
      <c r="T42" s="162" t="e">
        <f t="shared" si="37"/>
        <v>#N/A</v>
      </c>
      <c r="U42" s="162" t="e">
        <f t="shared" si="37"/>
        <v>#N/A</v>
      </c>
      <c r="V42" s="162" t="e">
        <f t="shared" si="37"/>
        <v>#N/A</v>
      </c>
      <c r="W42" s="162" t="e">
        <f t="shared" si="37"/>
        <v>#N/A</v>
      </c>
      <c r="X42" s="162" t="str">
        <f t="shared" si="37"/>
      </c>
      <c r="Y42" s="162" t="e">
        <f t="shared" si="37"/>
        <v>#N/A</v>
      </c>
      <c r="Z42" s="162" t="str">
        <f t="shared" si="37"/>
      </c>
      <c r="AA42" s="162" t="str">
        <f t="shared" si="37"/>
      </c>
      <c r="AB42" s="162" t="str">
        <f t="shared" si="37"/>
      </c>
      <c r="AC42" s="162" t="str">
        <f t="shared" si="37"/>
      </c>
      <c r="AD42" s="162" t="str">
        <f t="shared" si="37"/>
      </c>
      <c r="AE42" s="162" t="str">
        <f t="shared" si="37"/>
      </c>
      <c r="AF42" s="162" t="str">
        <f t="shared" si="37"/>
      </c>
      <c r="AG42" s="162" t="str">
        <f t="shared" si="37"/>
      </c>
      <c r="AH42" s="162" t="str">
        <f t="shared" si="37"/>
      </c>
      <c r="AI42" s="162" t="str">
        <f t="shared" si="37"/>
      </c>
      <c r="AJ42" s="162" t="str">
        <f t="shared" si="37"/>
      </c>
      <c r="AK42" s="162" t="str">
        <f t="shared" si="37"/>
      </c>
      <c r="AL42" s="162" t="n">
        <f t="shared" si="37"/>
        <v>174.35505917513666</v>
      </c>
      <c r="AM42" s="162" t="n">
        <f t="shared" si="37"/>
        <v>161.47456615289178</v>
      </c>
      <c r="AN42" s="162" t="n">
        <f t="shared" si="37"/>
        <v>166.41983282301427</v>
      </c>
      <c r="AO42" s="162" t="n">
        <f t="shared" si="37"/>
        <v>172.0461377671127</v>
      </c>
      <c r="AP42" s="162" t="n">
        <f t="shared" si="37"/>
        <v>187.64097804668066</v>
      </c>
      <c r="AQ42" s="162" t="n">
        <f t="shared" si="37"/>
        <v>199.90883040233444</v>
      </c>
      <c r="AR42" s="162" t="n">
        <f t="shared" si="37"/>
        <v>212.40310934205922</v>
      </c>
      <c r="AS42" s="162" t="n">
        <f t="shared" si="37"/>
        <v>195.15157613211124</v>
      </c>
      <c r="AT42" s="162" t="n">
        <f t="shared" si="37"/>
        <v>193.041209055655</v>
      </c>
      <c r="AU42" s="161" t="n">
        <f t="shared" si="37"/>
        <v>193.099880801582</v>
      </c>
      <c r="AV42" s="95" t="str">
        <f t="shared" si="22"/>
      </c>
      <c r="AW42" s="95" t="str">
        <f t="shared" si="22"/>
      </c>
      <c r="AX42" s="59"/>
      <c r="AY42" s="59"/>
      <c r="AZ42" s="59"/>
      <c r="BA42" s="59"/>
    </row>
    <row r="43">
      <c r="A43" s="65" t="str">
        <f t="shared" si="7"/>
        <v>Not MFG, U.S. Place
of Performance</v>
      </c>
      <c r="B43" s="66" t="n">
        <f t="shared" si="8"/>
        <v>0</v>
      </c>
      <c r="C43" s="98" t="str">
        <f t="shared" si="9"/>
      </c>
      <c r="D43" s="98" t="str">
        <f t="shared" si="10"/>
      </c>
      <c r="E43" s="98" t="n">
        <f t="shared" si="11"/>
        <v>1.0075014840000001E-4</v>
      </c>
      <c r="F43" s="98" t="e">
        <f t="shared" si="12"/>
        <v>#N/A</v>
      </c>
      <c r="G43" s="84" t="e">
        <f t="shared" si="15"/>
        <v>#VALUE!</v>
      </c>
      <c r="H43" s="74" t="e">
        <f t="shared" si="16"/>
        <v>#VALUE!</v>
      </c>
      <c r="I43" s="74" t="e">
        <f t="shared" si="17"/>
        <v>#N/A</v>
      </c>
      <c r="J43" s="99" t="n">
        <f t="shared" si="18"/>
        <v>9.5199414646510996E-6</v>
      </c>
      <c r="K43" s="99" t="str">
        <f t="shared" si="19"/>
      </c>
      <c r="L43" s="99"/>
      <c r="M43" s="78" t="str">
        <f t="shared" si="20"/>
        <v>Not MFG, U.S. Place
of Performance</v>
      </c>
      <c r="N43" s="78" t="n">
        <f t="shared" si="20"/>
        <v>0</v>
      </c>
      <c r="O43" s="127" t="str">
        <f t="shared" ref="O43:AU43" si="38">IF(O18="","",O18/VLOOKUP(O$26,deflator,2,FALSE)/1000000000)</f>
      </c>
      <c r="P43" s="127" t="e">
        <f t="shared" si="38"/>
        <v>#N/A</v>
      </c>
      <c r="Q43" s="127" t="str">
        <f t="shared" si="38"/>
      </c>
      <c r="R43" s="127" t="str">
        <f t="shared" si="38"/>
      </c>
      <c r="S43" s="127" t="str">
        <f t="shared" si="38"/>
      </c>
      <c r="T43" s="127" t="str">
        <f t="shared" si="38"/>
      </c>
      <c r="U43" s="127" t="str">
        <f t="shared" si="38"/>
      </c>
      <c r="V43" s="127" t="e">
        <f t="shared" si="38"/>
        <v>#N/A</v>
      </c>
      <c r="W43" s="127" t="str">
        <f t="shared" si="38"/>
      </c>
      <c r="X43" s="127" t="str">
        <f t="shared" si="38"/>
      </c>
      <c r="Y43" s="127" t="str">
        <f t="shared" si="38"/>
      </c>
      <c r="Z43" s="127" t="str">
        <f t="shared" si="38"/>
      </c>
      <c r="AA43" s="127" t="str">
        <f t="shared" si="38"/>
      </c>
      <c r="AB43" s="127" t="str">
        <f t="shared" si="38"/>
      </c>
      <c r="AC43" s="127" t="str">
        <f t="shared" si="38"/>
      </c>
      <c r="AD43" s="127" t="str">
        <f t="shared" si="38"/>
      </c>
      <c r="AE43" s="127" t="str">
        <f t="shared" si="38"/>
      </c>
      <c r="AF43" s="127" t="str">
        <f t="shared" si="38"/>
      </c>
      <c r="AG43" s="127" t="str">
        <f t="shared" si="38"/>
      </c>
      <c r="AH43" s="127" t="str">
        <f t="shared" si="38"/>
      </c>
      <c r="AI43" s="127" t="str">
        <f t="shared" si="38"/>
      </c>
      <c r="AJ43" s="127" t="str">
        <f t="shared" si="38"/>
      </c>
      <c r="AK43" s="127" t="str">
        <f t="shared" si="38"/>
      </c>
      <c r="AL43" s="127" t="str">
        <f t="shared" si="38"/>
      </c>
      <c r="AM43" s="127" t="str">
        <f t="shared" si="38"/>
      </c>
      <c r="AN43" s="127" t="str">
        <f t="shared" si="38"/>
      </c>
      <c r="AO43" s="127" t="str">
        <f t="shared" si="38"/>
      </c>
      <c r="AP43" s="127" t="str">
        <f t="shared" si="38"/>
      </c>
      <c r="AQ43" s="127" t="str">
        <f t="shared" si="38"/>
      </c>
      <c r="AR43" s="127" t="str">
        <f t="shared" si="38"/>
      </c>
      <c r="AS43" s="127" t="str">
        <f t="shared" si="38"/>
      </c>
      <c r="AT43" s="127" t="str">
        <f t="shared" si="38"/>
      </c>
      <c r="AU43" s="126" t="n">
        <f t="shared" si="38"/>
        <v>1.0075014840000001E-4</v>
      </c>
      <c r="AV43" s="95" t="e">
        <f t="shared" si="22"/>
        <v>#N/A</v>
      </c>
      <c r="AW43" s="95" t="str">
        <f t="shared" si="22"/>
      </c>
      <c r="AX43" s="59"/>
      <c r="AY43" s="59"/>
      <c r="AZ43" s="59"/>
      <c r="BA43" s="59"/>
    </row>
    <row r="44">
      <c r="A44" s="68" t="n">
        <f t="shared" si="7"/>
        <v>0</v>
      </c>
      <c r="B44" s="4" t="n">
        <f t="shared" si="8"/>
        <v>0</v>
      </c>
      <c r="C44" s="14" t="str">
        <f t="shared" si="9"/>
      </c>
      <c r="D44" s="14" t="str">
        <f t="shared" si="10"/>
      </c>
      <c r="E44" s="14" t="n">
        <f t="shared" si="11"/>
        <v>8.5138203100000004E-5</v>
      </c>
      <c r="F44" s="14" t="n">
        <f t="shared" si="12"/>
        <v>0</v>
      </c>
      <c r="G44" s="26" t="e">
        <f t="shared" si="15"/>
        <v>#VALUE!</v>
      </c>
      <c r="H44" s="25" t="e">
        <f t="shared" si="16"/>
        <v>#VALUE!</v>
      </c>
      <c r="I44" s="25" t="n">
        <f t="shared" si="17"/>
        <v>0</v>
      </c>
      <c r="J44" s="16" t="n">
        <f t="shared" si="18"/>
        <v>3.8659444590966074E-4</v>
      </c>
      <c r="K44" s="16" t="str">
        <f t="shared" si="19"/>
      </c>
      <c r="L44" s="59"/>
      <c r="M44" s="1" t="n">
        <f t="shared" si="20"/>
        <v>0</v>
      </c>
      <c r="N44" s="1" t="n">
        <f t="shared" si="20"/>
        <v>0</v>
      </c>
      <c r="O44" s="95" t="str">
        <f t="shared" ref="O44:AU44" si="39">IF(O19="","",O19/VLOOKUP(O$26,deflator,2,FALSE)/1000000000)</f>
      </c>
      <c r="P44" s="95" t="e">
        <f t="shared" si="39"/>
        <v>#N/A</v>
      </c>
      <c r="Q44" s="95" t="e">
        <f t="shared" si="39"/>
        <v>#N/A</v>
      </c>
      <c r="R44" s="95" t="e">
        <f t="shared" si="39"/>
        <v>#N/A</v>
      </c>
      <c r="S44" s="95" t="e">
        <f t="shared" si="39"/>
        <v>#N/A</v>
      </c>
      <c r="T44" s="95" t="e">
        <f t="shared" si="39"/>
        <v>#N/A</v>
      </c>
      <c r="U44" s="95" t="e">
        <f t="shared" si="39"/>
        <v>#N/A</v>
      </c>
      <c r="V44" s="95" t="e">
        <f t="shared" si="39"/>
        <v>#N/A</v>
      </c>
      <c r="W44" s="95" t="e">
        <f t="shared" si="39"/>
        <v>#N/A</v>
      </c>
      <c r="X44" s="95" t="str">
        <f t="shared" si="39"/>
      </c>
      <c r="Y44" s="95" t="e">
        <f t="shared" si="39"/>
        <v>#N/A</v>
      </c>
      <c r="Z44" s="95" t="str">
        <f t="shared" si="39"/>
      </c>
      <c r="AA44" s="95" t="str">
        <f t="shared" si="39"/>
      </c>
      <c r="AB44" s="95" t="str">
        <f t="shared" si="39"/>
      </c>
      <c r="AC44" s="95" t="str">
        <f t="shared" si="39"/>
      </c>
      <c r="AD44" s="95" t="e">
        <f t="shared" si="39"/>
        <v>#N/A</v>
      </c>
      <c r="AE44" s="95" t="str">
        <f t="shared" si="39"/>
      </c>
      <c r="AF44" s="95" t="str">
        <f t="shared" si="39"/>
      </c>
      <c r="AG44" s="95" t="str">
        <f t="shared" si="39"/>
      </c>
      <c r="AH44" s="95" t="str">
        <f t="shared" si="39"/>
      </c>
      <c r="AI44" s="95" t="n">
        <f t="shared" si="39"/>
        <v>0</v>
      </c>
      <c r="AJ44" s="95" t="str">
        <f t="shared" si="39"/>
      </c>
      <c r="AK44" s="95" t="n">
        <f t="shared" si="39"/>
        <v>0</v>
      </c>
      <c r="AL44" s="95" t="str">
        <f t="shared" si="39"/>
      </c>
      <c r="AM44" s="95" t="str">
        <f t="shared" si="39"/>
      </c>
      <c r="AN44" s="95" t="str">
        <f t="shared" si="39"/>
      </c>
      <c r="AO44" s="95" t="str">
        <f t="shared" si="39"/>
      </c>
      <c r="AP44" s="95" t="str">
        <f t="shared" si="39"/>
      </c>
      <c r="AQ44" s="95" t="str">
        <f t="shared" si="39"/>
      </c>
      <c r="AR44" s="95" t="str">
        <f t="shared" si="39"/>
      </c>
      <c r="AS44" s="95" t="str">
        <f t="shared" si="39"/>
      </c>
      <c r="AT44" s="95" t="str">
        <f t="shared" si="39"/>
      </c>
      <c r="AU44" s="163" t="n">
        <f t="shared" si="39"/>
        <v>8.5138203100000004E-5</v>
      </c>
      <c r="AV44" s="59"/>
      <c r="AW44" s="59"/>
      <c r="AX44" s="59"/>
      <c r="AY44" s="59"/>
      <c r="AZ44" s="59"/>
      <c r="BA44" s="59"/>
    </row>
    <row r="45">
      <c r="A45" s="68" t="str">
        <f t="shared" si="7"/>
        <v>NA</v>
      </c>
      <c r="B45" s="4" t="n">
        <f t="shared" si="8"/>
        <v>6772276301.8213997</v>
      </c>
      <c r="C45" s="14" t="str">
        <f t="shared" si="9"/>
      </c>
      <c r="D45" s="14" t="str">
        <f t="shared" si="10"/>
      </c>
      <c r="E45" s="14" t="str">
        <f t="shared" si="11"/>
      </c>
      <c r="F45" s="14" t="n">
        <f t="shared" si="12"/>
        <v>0</v>
      </c>
      <c r="G45" s="26" t="e">
        <f t="shared" si="15"/>
        <v>#VALUE!</v>
      </c>
      <c r="H45" s="25" t="e">
        <f t="shared" si="16"/>
        <v>#VALUE!</v>
      </c>
      <c r="I45" s="25" t="e">
        <f t="shared" si="17"/>
        <v>#VALUE!</v>
      </c>
      <c r="J45" s="16" t="str">
        <f t="shared" si="18"/>
      </c>
      <c r="K45" s="16" t="str">
        <f t="shared" si="19"/>
      </c>
      <c r="L45" s="59"/>
      <c r="M45" s="1" t="str">
        <f t="shared" si="20"/>
        <v>NA</v>
      </c>
      <c r="N45" s="1" t="n">
        <f t="shared" si="20"/>
        <v>6772276301.8213997</v>
      </c>
      <c r="O45" s="95" t="e">
        <f t="shared" ref="O45:AU45" si="40">IF(O20="","",O20/VLOOKUP(O$26,deflator,2,FALSE)/1000000000)</f>
        <v>#N/A</v>
      </c>
      <c r="P45" s="95" t="e">
        <f t="shared" si="40"/>
        <v>#N/A</v>
      </c>
      <c r="Q45" s="95" t="e">
        <f t="shared" si="40"/>
        <v>#N/A</v>
      </c>
      <c r="R45" s="95" t="e">
        <f t="shared" si="40"/>
        <v>#N/A</v>
      </c>
      <c r="S45" s="95" t="e">
        <f t="shared" si="40"/>
        <v>#N/A</v>
      </c>
      <c r="T45" s="95" t="e">
        <f t="shared" si="40"/>
        <v>#N/A</v>
      </c>
      <c r="U45" s="95" t="e">
        <f t="shared" si="40"/>
        <v>#N/A</v>
      </c>
      <c r="V45" s="95" t="e">
        <f t="shared" si="40"/>
        <v>#N/A</v>
      </c>
      <c r="W45" s="95" t="e">
        <f t="shared" si="40"/>
        <v>#N/A</v>
      </c>
      <c r="X45" s="95" t="e">
        <f t="shared" si="40"/>
        <v>#N/A</v>
      </c>
      <c r="Y45" s="95" t="e">
        <f t="shared" si="40"/>
        <v>#N/A</v>
      </c>
      <c r="Z45" s="95" t="e">
        <f t="shared" si="40"/>
        <v>#N/A</v>
      </c>
      <c r="AA45" s="95" t="e">
        <f t="shared" si="40"/>
        <v>#N/A</v>
      </c>
      <c r="AB45" s="95" t="e">
        <f t="shared" si="40"/>
        <v>#N/A</v>
      </c>
      <c r="AC45" s="95" t="e">
        <f t="shared" si="40"/>
        <v>#N/A</v>
      </c>
      <c r="AD45" s="95" t="e">
        <f t="shared" si="40"/>
        <v>#N/A</v>
      </c>
      <c r="AE45" s="95" t="e">
        <f t="shared" si="40"/>
        <v>#N/A</v>
      </c>
      <c r="AF45" s="95" t="e">
        <f t="shared" si="40"/>
        <v>#N/A</v>
      </c>
      <c r="AG45" s="95" t="e">
        <f t="shared" si="40"/>
        <v>#N/A</v>
      </c>
      <c r="AH45" s="95" t="n">
        <f t="shared" si="40"/>
        <v>20.448372036294089</v>
      </c>
      <c r="AI45" s="95" t="n">
        <f t="shared" si="40"/>
        <v>18.260624717144772</v>
      </c>
      <c r="AJ45" s="95" t="n">
        <f t="shared" si="40"/>
        <v>25.083363241650101</v>
      </c>
      <c r="AK45" s="95" t="str">
        <f t="shared" si="40"/>
      </c>
      <c r="AL45" s="95" t="str">
        <f t="shared" si="40"/>
      </c>
      <c r="AM45" s="95" t="str">
        <f t="shared" si="40"/>
      </c>
      <c r="AN45" s="95" t="str">
        <f t="shared" si="40"/>
      </c>
      <c r="AO45" s="95" t="str">
        <f t="shared" si="40"/>
      </c>
      <c r="AP45" s="95" t="str">
        <f t="shared" si="40"/>
      </c>
      <c r="AQ45" s="95" t="str">
        <f t="shared" si="40"/>
      </c>
      <c r="AR45" s="95" t="str">
        <f t="shared" si="40"/>
      </c>
      <c r="AS45" s="95" t="str">
        <f t="shared" si="40"/>
      </c>
      <c r="AT45" s="95" t="str">
        <f t="shared" si="40"/>
      </c>
      <c r="AU45" s="163" t="str">
        <f t="shared" si="40"/>
      </c>
      <c r="AV45" s="59"/>
      <c r="AW45" s="59"/>
      <c r="AX45" s="59"/>
      <c r="AY45" s="59"/>
      <c r="AZ45" s="59"/>
      <c r="BA45" s="59"/>
    </row>
    <row r="46">
      <c r="A46" s="68" t="str">
        <f t="shared" si="7"/>
        <v>U.S. Manufactured</v>
      </c>
      <c r="B46" s="4" t="n">
        <f t="shared" si="8"/>
        <v>0</v>
      </c>
      <c r="C46" s="14" t="str">
        <f t="shared" si="9"/>
      </c>
      <c r="D46" s="14" t="str">
        <f t="shared" si="10"/>
      </c>
      <c r="E46" s="14" t="str">
        <f t="shared" si="11"/>
      </c>
      <c r="F46" s="14" t="n">
        <f t="shared" si="12"/>
        <v>0</v>
      </c>
      <c r="G46" s="26" t="e">
        <f t="shared" si="15"/>
        <v>#VALUE!</v>
      </c>
      <c r="H46" s="25" t="e">
        <f t="shared" si="16"/>
        <v>#VALUE!</v>
      </c>
      <c r="I46" s="25" t="e">
        <f t="shared" si="17"/>
        <v>#VALUE!</v>
      </c>
      <c r="J46" s="16" t="str">
        <f t="shared" si="18"/>
      </c>
      <c r="K46" s="16" t="str">
        <f t="shared" si="19"/>
      </c>
      <c r="L46" s="59"/>
      <c r="M46" s="1" t="str">
        <f t="shared" si="20"/>
        <v>U.S. Manufactured</v>
      </c>
      <c r="N46" s="1" t="n">
        <f t="shared" si="20"/>
        <v>0</v>
      </c>
      <c r="O46" s="95" t="str">
        <f t="shared" ref="O46:AU46" si="41">IF(O21="","",O21/VLOOKUP(O$26,deflator,2,FALSE)/1000000000)</f>
      </c>
      <c r="P46" s="95" t="str">
        <f t="shared" si="41"/>
      </c>
      <c r="Q46" s="95" t="str">
        <f t="shared" si="41"/>
      </c>
      <c r="R46" s="95" t="str">
        <f t="shared" si="41"/>
      </c>
      <c r="S46" s="95" t="str">
        <f t="shared" si="41"/>
      </c>
      <c r="T46" s="95" t="str">
        <f t="shared" si="41"/>
      </c>
      <c r="U46" s="95" t="str">
        <f t="shared" si="41"/>
      </c>
      <c r="V46" s="95" t="str">
        <f t="shared" si="41"/>
      </c>
      <c r="W46" s="95" t="str">
        <f t="shared" si="41"/>
      </c>
      <c r="X46" s="95" t="e">
        <f t="shared" si="41"/>
        <v>#N/A</v>
      </c>
      <c r="Y46" s="95" t="e">
        <f t="shared" si="41"/>
        <v>#N/A</v>
      </c>
      <c r="Z46" s="95" t="e">
        <f t="shared" si="41"/>
        <v>#N/A</v>
      </c>
      <c r="AA46" s="95" t="e">
        <f t="shared" si="41"/>
        <v>#N/A</v>
      </c>
      <c r="AB46" s="95" t="str">
        <f t="shared" si="41"/>
      </c>
      <c r="AC46" s="95" t="str">
        <f t="shared" si="41"/>
      </c>
      <c r="AD46" s="95" t="e">
        <f t="shared" si="41"/>
        <v>#N/A</v>
      </c>
      <c r="AE46" s="95" t="e">
        <f t="shared" si="41"/>
        <v>#N/A</v>
      </c>
      <c r="AF46" s="95" t="e">
        <f t="shared" si="41"/>
        <v>#N/A</v>
      </c>
      <c r="AG46" s="95" t="e">
        <f t="shared" si="41"/>
        <v>#N/A</v>
      </c>
      <c r="AH46" s="95" t="n">
        <f t="shared" si="41"/>
        <v>-2.9841232243773285E-7</v>
      </c>
      <c r="AI46" s="95" t="n">
        <f t="shared" si="41"/>
        <v>-3.1811305948997787E-6</v>
      </c>
      <c r="AJ46" s="95" t="str">
        <f t="shared" si="41"/>
      </c>
      <c r="AK46" s="95" t="n">
        <f t="shared" si="41"/>
        <v>0</v>
      </c>
      <c r="AL46" s="95" t="str">
        <f t="shared" si="41"/>
      </c>
      <c r="AM46" s="95" t="str">
        <f t="shared" si="41"/>
      </c>
      <c r="AN46" s="95" t="str">
        <f t="shared" si="41"/>
      </c>
      <c r="AO46" s="95" t="str">
        <f t="shared" si="41"/>
      </c>
      <c r="AP46" s="95" t="str">
        <f t="shared" si="41"/>
      </c>
      <c r="AQ46" s="95" t="str">
        <f t="shared" si="41"/>
      </c>
      <c r="AR46" s="95" t="n">
        <f t="shared" si="41"/>
        <v>0</v>
      </c>
      <c r="AS46" s="95" t="str">
        <f t="shared" si="41"/>
      </c>
      <c r="AT46" s="95" t="str">
        <f t="shared" si="41"/>
      </c>
      <c r="AU46" s="163" t="str">
        <f t="shared" si="41"/>
      </c>
      <c r="AV46" s="59"/>
      <c r="AW46" s="59"/>
      <c r="AX46" s="59"/>
      <c r="AY46" s="59"/>
      <c r="AZ46" s="59"/>
      <c r="BA46" s="59"/>
    </row>
    <row r="47">
      <c r="A47" s="68" t="n">
        <f t="shared" si="7"/>
        <v>0</v>
      </c>
      <c r="B47" s="4" t="n">
        <f t="shared" si="8"/>
        <v>0</v>
      </c>
      <c r="C47" s="14" t="n">
        <f t="shared" si="9"/>
        <v>4.2605516858879354E-3</v>
      </c>
      <c r="D47" s="14" t="n">
        <f t="shared" si="10"/>
        <v>0</v>
      </c>
      <c r="E47" s="14" t="n">
        <f t="shared" si="11"/>
        <v>7.9503141700000004E-4</v>
      </c>
      <c r="F47" s="14" t="n">
        <f t="shared" si="12"/>
        <v>0</v>
      </c>
      <c r="G47" s="26" t="e">
        <f t="shared" si="15"/>
        <v>#DIV/0!</v>
      </c>
      <c r="H47" s="25" t="n">
        <f t="shared" si="16"/>
        <v>-0.81339707258255955</v>
      </c>
      <c r="I47" s="25" t="n">
        <f t="shared" si="17"/>
        <v>0</v>
      </c>
      <c r="J47" s="16" t="n">
        <f t="shared" si="18"/>
        <v>3.6100683235571768E-3</v>
      </c>
      <c r="K47" s="16" t="str">
        <f t="shared" si="19"/>
      </c>
      <c r="L47" s="59"/>
      <c r="M47" s="1" t="n">
        <f t="shared" si="20"/>
        <v>0</v>
      </c>
      <c r="N47" s="1" t="n">
        <f t="shared" si="20"/>
        <v>0</v>
      </c>
      <c r="O47" s="95" t="str">
        <f t="shared" ref="O47:AU47" si="42">IF(O22="","",O22/VLOOKUP(O$26,deflator,2,FALSE)/1000000000)</f>
      </c>
      <c r="P47" s="95" t="str">
        <f t="shared" si="42"/>
      </c>
      <c r="Q47" s="95" t="str">
        <f t="shared" si="42"/>
      </c>
      <c r="R47" s="95" t="str">
        <f t="shared" si="42"/>
      </c>
      <c r="S47" s="95" t="str">
        <f t="shared" si="42"/>
      </c>
      <c r="T47" s="95" t="str">
        <f t="shared" si="42"/>
      </c>
      <c r="U47" s="95" t="str">
        <f t="shared" si="42"/>
      </c>
      <c r="V47" s="95" t="str">
        <f t="shared" si="42"/>
      </c>
      <c r="W47" s="95" t="str">
        <f t="shared" si="42"/>
      </c>
      <c r="X47" s="95" t="e">
        <f t="shared" si="42"/>
        <v>#N/A</v>
      </c>
      <c r="Y47" s="95" t="e">
        <f t="shared" si="42"/>
        <v>#N/A</v>
      </c>
      <c r="Z47" s="95" t="e">
        <f t="shared" si="42"/>
        <v>#N/A</v>
      </c>
      <c r="AA47" s="95" t="e">
        <f t="shared" si="42"/>
        <v>#N/A</v>
      </c>
      <c r="AB47" s="95" t="e">
        <f t="shared" si="42"/>
        <v>#N/A</v>
      </c>
      <c r="AC47" s="95" t="e">
        <f t="shared" si="42"/>
        <v>#N/A</v>
      </c>
      <c r="AD47" s="95" t="e">
        <f t="shared" si="42"/>
        <v>#N/A</v>
      </c>
      <c r="AE47" s="95" t="e">
        <f t="shared" si="42"/>
        <v>#N/A</v>
      </c>
      <c r="AF47" s="95" t="e">
        <f t="shared" si="42"/>
        <v>#N/A</v>
      </c>
      <c r="AG47" s="95" t="e">
        <f t="shared" si="42"/>
        <v>#N/A</v>
      </c>
      <c r="AH47" s="95" t="n">
        <f t="shared" si="42"/>
        <v>-2.8034142047895063E-4</v>
      </c>
      <c r="AI47" s="95" t="n">
        <f t="shared" si="42"/>
        <v>-1.4527337126498484E-4</v>
      </c>
      <c r="AJ47" s="95" t="n">
        <f t="shared" si="42"/>
        <v>-6.4778001E-6</v>
      </c>
      <c r="AK47" s="95" t="n">
        <f t="shared" si="42"/>
        <v>-9.5115750820512913E-5</v>
      </c>
      <c r="AL47" s="95" t="str">
        <f t="shared" si="42"/>
      </c>
      <c r="AM47" s="95" t="n">
        <f t="shared" si="42"/>
        <v>3.598342701226736E-5</v>
      </c>
      <c r="AN47" s="95" t="n">
        <f t="shared" si="42"/>
        <v>4.2605516858879354E-3</v>
      </c>
      <c r="AO47" s="95" t="n">
        <f t="shared" si="42"/>
        <v>1.572643058881799E-3</v>
      </c>
      <c r="AP47" s="95" t="n">
        <f t="shared" si="42"/>
        <v>-2.429934765028397E-4</v>
      </c>
      <c r="AQ47" s="95" t="n">
        <f t="shared" si="42"/>
        <v>5.217795985436942E-4</v>
      </c>
      <c r="AR47" s="95" t="n">
        <f t="shared" si="42"/>
        <v>3.4765657256334288E-4</v>
      </c>
      <c r="AS47" s="95" t="n">
        <f t="shared" si="42"/>
        <v>4.1308290652077408E-4</v>
      </c>
      <c r="AT47" s="95" t="n">
        <f t="shared" si="42"/>
        <v>0</v>
      </c>
      <c r="AU47" s="163" t="n">
        <f t="shared" si="42"/>
        <v>7.9503141700000004E-4</v>
      </c>
      <c r="AV47" s="59"/>
      <c r="AW47" s="59"/>
      <c r="AX47" s="59"/>
      <c r="AY47" s="59"/>
      <c r="AZ47" s="59"/>
      <c r="BA47" s="59"/>
    </row>
    <row r="48">
      <c r="A48" s="75" t="str">
        <f t="shared" si="7"/>
        <v>NA</v>
      </c>
      <c r="B48" s="76" t="n">
        <f t="shared" si="8"/>
        <v>13544552603.642799</v>
      </c>
      <c r="C48" s="106" t="n">
        <f t="shared" si="9"/>
        <v>354.92820408839657</v>
      </c>
      <c r="D48" s="106" t="n">
        <f t="shared" si="10"/>
        <v>3.8631599999999999E-4</v>
      </c>
      <c r="E48" s="106" t="n">
        <f t="shared" si="11"/>
        <v>0</v>
      </c>
      <c r="F48" s="106" t="n">
        <f t="shared" si="12"/>
        <v>0</v>
      </c>
      <c r="G48" s="85" t="n">
        <f t="shared" si="15"/>
        <v>-1</v>
      </c>
      <c r="H48" s="113" t="n">
        <f t="shared" si="16"/>
        <v>-1</v>
      </c>
      <c r="I48" s="113" t="e">
        <f t="shared" si="17"/>
        <v>#DIV/0!</v>
      </c>
      <c r="J48" s="107" t="str">
        <f t="shared" si="18"/>
      </c>
      <c r="K48" s="107" t="str">
        <f t="shared" si="19"/>
      </c>
      <c r="L48" s="69"/>
      <c r="M48" s="82" t="str">
        <f t="shared" si="20"/>
        <v>NA</v>
      </c>
      <c r="N48" s="82" t="n">
        <f t="shared" si="20"/>
        <v>13544552603.642799</v>
      </c>
      <c r="O48" s="162" t="e">
        <f t="shared" ref="O48:AU48" si="43">IF(O23="","",O23/VLOOKUP(O$26,deflator,2,FALSE)/1000000000)</f>
        <v>#N/A</v>
      </c>
      <c r="P48" s="162" t="e">
        <f t="shared" si="43"/>
        <v>#N/A</v>
      </c>
      <c r="Q48" s="162" t="e">
        <f t="shared" si="43"/>
        <v>#N/A</v>
      </c>
      <c r="R48" s="162" t="e">
        <f t="shared" si="43"/>
        <v>#N/A</v>
      </c>
      <c r="S48" s="162" t="e">
        <f t="shared" si="43"/>
        <v>#N/A</v>
      </c>
      <c r="T48" s="162" t="e">
        <f t="shared" si="43"/>
        <v>#N/A</v>
      </c>
      <c r="U48" s="162" t="e">
        <f t="shared" si="43"/>
        <v>#N/A</v>
      </c>
      <c r="V48" s="162" t="e">
        <f t="shared" si="43"/>
        <v>#N/A</v>
      </c>
      <c r="W48" s="162" t="e">
        <f t="shared" si="43"/>
        <v>#N/A</v>
      </c>
      <c r="X48" s="162" t="e">
        <f t="shared" si="43"/>
        <v>#N/A</v>
      </c>
      <c r="Y48" s="162" t="e">
        <f t="shared" si="43"/>
        <v>#N/A</v>
      </c>
      <c r="Z48" s="162" t="e">
        <f t="shared" si="43"/>
        <v>#N/A</v>
      </c>
      <c r="AA48" s="162" t="e">
        <f t="shared" si="43"/>
        <v>#N/A</v>
      </c>
      <c r="AB48" s="162" t="e">
        <f t="shared" si="43"/>
        <v>#N/A</v>
      </c>
      <c r="AC48" s="162" t="e">
        <f t="shared" si="43"/>
        <v>#N/A</v>
      </c>
      <c r="AD48" s="162" t="e">
        <f t="shared" si="43"/>
        <v>#N/A</v>
      </c>
      <c r="AE48" s="162" t="e">
        <f t="shared" si="43"/>
        <v>#N/A</v>
      </c>
      <c r="AF48" s="162" t="e">
        <f t="shared" si="43"/>
        <v>#N/A</v>
      </c>
      <c r="AG48" s="162" t="e">
        <f t="shared" si="43"/>
        <v>#N/A</v>
      </c>
      <c r="AH48" s="162" t="n">
        <f t="shared" si="43"/>
        <v>40.89646343275539</v>
      </c>
      <c r="AI48" s="162" t="n">
        <f t="shared" si="43"/>
        <v>36.521100979787683</v>
      </c>
      <c r="AJ48" s="162" t="n">
        <f t="shared" si="43"/>
        <v>50.166720005500096</v>
      </c>
      <c r="AK48" s="162" t="n">
        <f t="shared" si="43"/>
        <v>12.823702895837847</v>
      </c>
      <c r="AL48" s="162" t="n">
        <f t="shared" si="43"/>
        <v>343.68014971900027</v>
      </c>
      <c r="AM48" s="162" t="n">
        <f t="shared" si="43"/>
        <v>328.86986160695426</v>
      </c>
      <c r="AN48" s="162" t="n">
        <f t="shared" si="43"/>
        <v>354.92820408839657</v>
      </c>
      <c r="AO48" s="162" t="n">
        <f t="shared" si="43"/>
        <v>374.71140239752435</v>
      </c>
      <c r="AP48" s="162" t="n">
        <f t="shared" si="43"/>
        <v>409.89577895195509</v>
      </c>
      <c r="AQ48" s="162" t="n">
        <f t="shared" si="43"/>
        <v>429.90849613047203</v>
      </c>
      <c r="AR48" s="162" t="n">
        <f t="shared" si="43"/>
        <v>467.07220301173732</v>
      </c>
      <c r="AS48" s="162" t="n">
        <f t="shared" si="43"/>
        <v>413.88261452063415</v>
      </c>
      <c r="AT48" s="162" t="n">
        <f t="shared" si="43"/>
        <v>3.8631599999999999E-4</v>
      </c>
      <c r="AU48" s="161" t="n">
        <f t="shared" si="43"/>
        <v>0</v>
      </c>
      <c r="AV48" s="59"/>
      <c r="AW48" s="59"/>
      <c r="AX48" s="59"/>
      <c r="AY48" s="59"/>
      <c r="AZ48" s="59"/>
      <c r="BA48" s="59"/>
    </row>
    <row r="49">
      <c r="A49" s="59"/>
      <c r="B49" s="59"/>
      <c r="C49" s="59"/>
      <c r="D49" s="59"/>
      <c r="E49" s="59"/>
      <c r="F49" s="59"/>
      <c r="G49" s="59"/>
      <c r="H49" s="59"/>
      <c r="I49" s="59"/>
      <c r="J49" s="59" t="b">
        <f>SUM(J27:J48)=3</f>
        <v>0</v>
      </c>
      <c r="K49" s="59" t="b">
        <f>SUM(K27:K48)=3</f>
        <v>0</v>
      </c>
      <c r="L49" s="59"/>
      <c r="M49" s="1"/>
      <c r="N49" s="1" t="s">
        <v>39</v>
      </c>
      <c r="O49" s="95" t="e">
        <f t="shared" ref="O49:AU49" si="44">IF(O24="","",O24/VLOOKUP(O$26,deflator,2,FALSE)/1000000000)</f>
        <v>#N/A</v>
      </c>
      <c r="P49" s="95" t="e">
        <f t="shared" si="44"/>
        <v>#N/A</v>
      </c>
      <c r="Q49" s="95" t="e">
        <f t="shared" si="44"/>
        <v>#N/A</v>
      </c>
      <c r="R49" s="95" t="e">
        <f t="shared" si="44"/>
        <v>#N/A</v>
      </c>
      <c r="S49" s="95" t="e">
        <f t="shared" si="44"/>
        <v>#N/A</v>
      </c>
      <c r="T49" s="95" t="e">
        <f t="shared" si="44"/>
        <v>#N/A</v>
      </c>
      <c r="U49" s="95" t="e">
        <f t="shared" si="44"/>
        <v>#N/A</v>
      </c>
      <c r="V49" s="95" t="e">
        <f t="shared" si="44"/>
        <v>#N/A</v>
      </c>
      <c r="W49" s="95" t="e">
        <f t="shared" si="44"/>
        <v>#N/A</v>
      </c>
      <c r="X49" s="95" t="e">
        <f t="shared" si="44"/>
        <v>#N/A</v>
      </c>
      <c r="Y49" s="95" t="e">
        <f t="shared" si="44"/>
        <v>#N/A</v>
      </c>
      <c r="Z49" s="95" t="e">
        <f t="shared" si="44"/>
        <v>#N/A</v>
      </c>
      <c r="AA49" s="95" t="e">
        <f t="shared" si="44"/>
        <v>#N/A</v>
      </c>
      <c r="AB49" s="95" t="e">
        <f t="shared" si="44"/>
        <v>#N/A</v>
      </c>
      <c r="AC49" s="95" t="e">
        <f t="shared" si="44"/>
        <v>#N/A</v>
      </c>
      <c r="AD49" s="95" t="e">
        <f t="shared" si="44"/>
        <v>#N/A</v>
      </c>
      <c r="AE49" s="95" t="e">
        <f t="shared" si="44"/>
        <v>#N/A</v>
      </c>
      <c r="AF49" s="95" t="e">
        <f t="shared" si="44"/>
        <v>#N/A</v>
      </c>
      <c r="AG49" s="95" t="e">
        <f t="shared" si="44"/>
        <v>#N/A</v>
      </c>
      <c r="AH49" s="95" t="n">
        <f t="shared" si="44"/>
        <v>81.792926865510779</v>
      </c>
      <c r="AI49" s="95" t="n">
        <f t="shared" si="44"/>
        <v>73.042201959575365</v>
      </c>
      <c r="AJ49" s="95" t="n">
        <f t="shared" si="44"/>
        <v>100.33344001100019</v>
      </c>
      <c r="AK49" s="95" t="n">
        <f t="shared" si="44"/>
        <v>25.647405791675695</v>
      </c>
      <c r="AL49" s="95" t="n">
        <f t="shared" si="44"/>
        <v>687.36029943800054</v>
      </c>
      <c r="AM49" s="95" t="n">
        <f t="shared" si="44"/>
        <v>657.73972321390852</v>
      </c>
      <c r="AN49" s="95" t="n">
        <f t="shared" si="44"/>
        <v>709.85640817679314</v>
      </c>
      <c r="AO49" s="95" t="n">
        <f t="shared" si="44"/>
        <v>749.42280479504871</v>
      </c>
      <c r="AP49" s="95" t="n">
        <f t="shared" si="44"/>
        <v>819.79155790391019</v>
      </c>
      <c r="AQ49" s="95" t="n">
        <f t="shared" si="44"/>
        <v>859.81699226094406</v>
      </c>
      <c r="AR49" s="95" t="n">
        <f t="shared" si="44"/>
        <v>934.14440602347463</v>
      </c>
      <c r="AS49" s="95" t="n">
        <f t="shared" si="44"/>
        <v>827.7652290412683</v>
      </c>
      <c r="AT49" s="95" t="n">
        <f t="shared" si="44"/>
        <v>414.3210783652035</v>
      </c>
      <c r="AU49" s="95" t="n">
        <f t="shared" si="44"/>
        <v>414.38167918227242</v>
      </c>
      <c r="AV49" s="95" t="str">
        <f>IF(AV30="","",AV30/VLOOKUP(AV$20,deflator,2,FALSE)/$B$1)</f>
      </c>
      <c r="AW49" s="59"/>
      <c r="AX49" s="59"/>
      <c r="AY49" s="59"/>
      <c r="AZ49" s="59"/>
      <c r="BA49" s="59"/>
    </row>
    <row r="50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1" t="s">
        <v>48</v>
      </c>
      <c r="O50" s="95" t="e">
        <f t="shared" ref="O50:AG50" si="45">SUM(O33:O37)=O49</f>
        <v>#N/A</v>
      </c>
      <c r="P50" s="95" t="e">
        <f t="shared" si="45"/>
        <v>#N/A</v>
      </c>
      <c r="Q50" s="95" t="e">
        <f t="shared" si="45"/>
        <v>#N/A</v>
      </c>
      <c r="R50" s="95" t="e">
        <f t="shared" si="45"/>
        <v>#N/A</v>
      </c>
      <c r="S50" s="95" t="e">
        <f t="shared" si="45"/>
        <v>#N/A</v>
      </c>
      <c r="T50" s="95" t="e">
        <f t="shared" si="45"/>
        <v>#N/A</v>
      </c>
      <c r="U50" s="95" t="e">
        <f t="shared" si="45"/>
        <v>#N/A</v>
      </c>
      <c r="V50" s="95" t="e">
        <f t="shared" si="45"/>
        <v>#N/A</v>
      </c>
      <c r="W50" s="95" t="e">
        <f t="shared" si="45"/>
        <v>#N/A</v>
      </c>
      <c r="X50" s="95" t="e">
        <f t="shared" si="45"/>
        <v>#N/A</v>
      </c>
      <c r="Y50" s="95" t="e">
        <f t="shared" si="45"/>
        <v>#N/A</v>
      </c>
      <c r="Z50" s="95" t="e">
        <f t="shared" si="45"/>
        <v>#N/A</v>
      </c>
      <c r="AA50" s="95" t="e">
        <f t="shared" si="45"/>
        <v>#N/A</v>
      </c>
      <c r="AB50" s="95" t="e">
        <f t="shared" si="45"/>
        <v>#N/A</v>
      </c>
      <c r="AC50" s="95" t="e">
        <f t="shared" si="45"/>
        <v>#N/A</v>
      </c>
      <c r="AD50" s="95" t="e">
        <f t="shared" si="45"/>
        <v>#N/A</v>
      </c>
      <c r="AE50" s="95" t="e">
        <f t="shared" si="45"/>
        <v>#N/A</v>
      </c>
      <c r="AF50" s="95" t="e">
        <f t="shared" si="45"/>
        <v>#N/A</v>
      </c>
      <c r="AG50" s="95" t="e">
        <f t="shared" si="45"/>
        <v>#N/A</v>
      </c>
      <c r="AH50" s="95" t="b">
        <f t="shared" ref="AH50:AV50" si="46">SUM(AH27:AH48)=AH49</f>
        <v>1</v>
      </c>
      <c r="AI50" s="95" t="b">
        <f t="shared" si="46"/>
        <v>1</v>
      </c>
      <c r="AJ50" s="95" t="b">
        <f t="shared" si="46"/>
        <v>1</v>
      </c>
      <c r="AK50" s="95" t="b">
        <f t="shared" si="46"/>
        <v>1</v>
      </c>
      <c r="AL50" s="95" t="b">
        <f t="shared" si="46"/>
        <v>1</v>
      </c>
      <c r="AM50" s="95" t="b">
        <f t="shared" si="46"/>
        <v>1</v>
      </c>
      <c r="AN50" s="95" t="b">
        <f t="shared" si="46"/>
        <v>1</v>
      </c>
      <c r="AO50" s="95" t="b">
        <f t="shared" si="46"/>
        <v>1</v>
      </c>
      <c r="AP50" s="95" t="b">
        <f t="shared" si="46"/>
        <v>1</v>
      </c>
      <c r="AQ50" s="95" t="b">
        <f t="shared" si="46"/>
        <v>1</v>
      </c>
      <c r="AR50" s="95" t="b">
        <f t="shared" si="46"/>
        <v>1</v>
      </c>
      <c r="AS50" s="95" t="b">
        <f t="shared" si="46"/>
        <v>1</v>
      </c>
      <c r="AT50" s="95" t="b">
        <f t="shared" si="46"/>
        <v>1</v>
      </c>
      <c r="AU50" s="95" t="b">
        <f t="shared" si="46"/>
        <v>1</v>
      </c>
      <c r="AV50" s="95" t="e">
        <f t="shared" si="46"/>
        <v>#N/A</v>
      </c>
      <c r="AW50" s="59"/>
      <c r="AX50" s="59"/>
      <c r="AY50" s="59"/>
      <c r="AZ50" s="59"/>
      <c r="BA50" s="59"/>
    </row>
    <row r="51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9"/>
      <c r="AH51" s="59"/>
      <c r="AI51" s="59"/>
      <c r="AJ51" s="59"/>
      <c r="AK51" s="59"/>
      <c r="AL51" s="59"/>
      <c r="AM51" s="59"/>
      <c r="AN51" s="59"/>
      <c r="AO51" s="59"/>
      <c r="AP51" s="59"/>
      <c r="AQ51" s="59"/>
      <c r="AR51" s="59"/>
      <c r="AS51" s="59"/>
      <c r="AT51" s="59"/>
      <c r="AU51" s="59"/>
      <c r="AV51" s="59"/>
      <c r="AW51" s="59"/>
      <c r="AX51" s="59"/>
      <c r="AY51" s="59"/>
      <c r="AZ51" s="59"/>
      <c r="BA51" s="59"/>
    </row>
    <row r="52">
      <c r="A52" s="59" t="str">
        <f t="shared" ref="A52:A74" si="47">M52</f>
        <v>PlaceOfManufacture_DoD09</v>
      </c>
      <c r="B52" s="59" t="str">
        <f t="shared" ref="B52:B74" si="48">N52</f>
        <v>2000</v>
      </c>
      <c r="C52" s="59"/>
      <c r="D52" s="59"/>
      <c r="E52" s="59"/>
      <c r="F52" s="59"/>
      <c r="G52" s="59"/>
      <c r="H52" s="59"/>
      <c r="I52" s="59"/>
      <c r="J52" s="59"/>
      <c r="K52" s="59"/>
      <c r="L52" s="59"/>
      <c r="M52" t="str">
        <f t="shared" ref="M52:N74" si="49">M26</f>
        <v>PlaceOfManufacture_DoD09</v>
      </c>
      <c r="N52" t="str">
        <f t="shared" si="49"/>
        <v>2000</v>
      </c>
      <c r="O52" s="1" t="e">
        <f t="shared" ref="O52:AG52" si="50">O32</f>
        <v>#N/A</v>
      </c>
      <c r="P52" s="1" t="e">
        <f t="shared" si="50"/>
        <v>#N/A</v>
      </c>
      <c r="Q52" s="1" t="e">
        <f t="shared" si="50"/>
        <v>#N/A</v>
      </c>
      <c r="R52" s="1" t="e">
        <f t="shared" si="50"/>
        <v>#N/A</v>
      </c>
      <c r="S52" s="1" t="e">
        <f t="shared" si="50"/>
        <v>#N/A</v>
      </c>
      <c r="T52" s="1" t="e">
        <f t="shared" si="50"/>
        <v>#N/A</v>
      </c>
      <c r="U52" s="1" t="e">
        <f t="shared" si="50"/>
        <v>#N/A</v>
      </c>
      <c r="V52" s="1" t="e">
        <f t="shared" si="50"/>
        <v>#N/A</v>
      </c>
      <c r="W52" s="1" t="e">
        <f t="shared" si="50"/>
        <v>#N/A</v>
      </c>
      <c r="X52" s="1" t="e">
        <f t="shared" si="50"/>
        <v>#N/A</v>
      </c>
      <c r="Y52" s="1" t="e">
        <f t="shared" si="50"/>
        <v>#N/A</v>
      </c>
      <c r="Z52" s="1" t="e">
        <f t="shared" si="50"/>
        <v>#N/A</v>
      </c>
      <c r="AA52" s="1" t="e">
        <f t="shared" si="50"/>
        <v>#N/A</v>
      </c>
      <c r="AB52" s="1" t="e">
        <f t="shared" si="50"/>
        <v>#N/A</v>
      </c>
      <c r="AC52" s="1" t="e">
        <f t="shared" si="50"/>
        <v>#N/A</v>
      </c>
      <c r="AD52" s="1" t="e">
        <f t="shared" si="50"/>
        <v>#N/A</v>
      </c>
      <c r="AE52" s="1" t="e">
        <f t="shared" si="50"/>
        <v>#N/A</v>
      </c>
      <c r="AF52" s="1" t="e">
        <f t="shared" si="50"/>
        <v>#N/A</v>
      </c>
      <c r="AG52" s="1" t="e">
        <f t="shared" si="50"/>
        <v>#N/A</v>
      </c>
      <c r="AH52" s="1" t="n">
        <f t="shared" ref="AH52:AV52" si="51">AH26</f>
        <v>2020</v>
      </c>
      <c r="AI52" s="1" t="n">
        <f t="shared" si="51"/>
        <v>2021</v>
      </c>
      <c r="AJ52" s="1" t="n">
        <f t="shared" si="51"/>
        <v>2022</v>
      </c>
      <c r="AK52" s="1" t="n">
        <f t="shared" si="51"/>
        <v>2023</v>
      </c>
      <c r="AL52" s="1" t="n">
        <f t="shared" si="51"/>
        <v>2014</v>
      </c>
      <c r="AM52" s="1" t="n">
        <f t="shared" si="51"/>
        <v>2015</v>
      </c>
      <c r="AN52" s="1" t="n">
        <f t="shared" si="51"/>
        <v>2016</v>
      </c>
      <c r="AO52" s="1" t="n">
        <f t="shared" si="51"/>
        <v>2017</v>
      </c>
      <c r="AP52" s="1" t="n">
        <f t="shared" si="51"/>
        <v>2018</v>
      </c>
      <c r="AQ52" s="1" t="n">
        <f t="shared" si="51"/>
        <v>2019</v>
      </c>
      <c r="AR52" s="1" t="n">
        <f t="shared" si="51"/>
        <v>2020</v>
      </c>
      <c r="AS52" s="1" t="n">
        <f t="shared" si="51"/>
        <v>2021</v>
      </c>
      <c r="AT52" s="1" t="n">
        <f t="shared" si="51"/>
        <v>2022</v>
      </c>
      <c r="AU52" s="1" t="n">
        <f t="shared" si="51"/>
        <v>2022</v>
      </c>
      <c r="AV52" s="1" t="n">
        <f t="shared" si="51"/>
        <v>0</v>
      </c>
      <c r="AW52" s="59"/>
      <c r="AX52" s="59"/>
      <c r="AY52" s="59"/>
      <c r="AZ52" s="59"/>
      <c r="BA52" s="59"/>
    </row>
    <row r="53">
      <c r="A53" s="59" t="str">
        <f t="shared" si="47"/>
        <v>MFG Outside U.S.,
Other Exception or
Waiver</v>
      </c>
      <c r="B53" s="59" t="n">
        <f t="shared" si="48"/>
        <v>0</v>
      </c>
      <c r="M53" s="166" t="str">
        <f t="shared" si="49"/>
        <v>MFG Outside U.S.,
Other Exception or
Waiver</v>
      </c>
      <c r="N53" s="70" t="n">
        <f t="shared" si="49"/>
        <v>0</v>
      </c>
      <c r="O53" s="74" t="str">
        <f t="shared" ref="O53:AG53" si="52">IFERROR(O33/SUMIFS(O$21:O$36,$M$21:$M$36,$M53),"")</f>
      </c>
      <c r="P53" s="74" t="str">
        <f t="shared" si="52"/>
      </c>
      <c r="Q53" s="74" t="str">
        <f t="shared" si="52"/>
      </c>
      <c r="R53" s="74" t="str">
        <f t="shared" si="52"/>
      </c>
      <c r="S53" s="74" t="str">
        <f t="shared" si="52"/>
      </c>
      <c r="T53" s="74" t="str">
        <f t="shared" si="52"/>
      </c>
      <c r="U53" s="74" t="str">
        <f t="shared" si="52"/>
      </c>
      <c r="V53" s="74" t="str">
        <f t="shared" si="52"/>
      </c>
      <c r="W53" s="74" t="str">
        <f t="shared" si="52"/>
      </c>
      <c r="X53" s="74" t="str">
        <f t="shared" si="52"/>
      </c>
      <c r="Y53" s="74" t="str">
        <f t="shared" si="52"/>
      </c>
      <c r="Z53" s="74" t="str">
        <f t="shared" si="52"/>
      </c>
      <c r="AA53" s="74" t="str">
        <f t="shared" si="52"/>
      </c>
      <c r="AB53" s="74" t="str">
        <f t="shared" si="52"/>
      </c>
      <c r="AC53" s="74" t="str">
        <f t="shared" si="52"/>
      </c>
      <c r="AD53" s="74" t="str">
        <f t="shared" si="52"/>
      </c>
      <c r="AE53" s="74" t="str">
        <f t="shared" si="52"/>
      </c>
      <c r="AF53" s="74" t="str">
        <f t="shared" si="52"/>
      </c>
      <c r="AG53" s="74" t="str">
        <f t="shared" si="52"/>
      </c>
      <c r="AH53" s="74" t="n">
        <f t="shared" ref="AH53:AV53" si="53">IFERROR(AH27/SUMIFS(AH$27:AH$48,$M$27:$M$48,$M27),"")</f>
        <v>1.0000122764870707</v>
      </c>
      <c r="AI53" s="74" t="n">
        <f t="shared" si="53"/>
        <v>1</v>
      </c>
      <c r="AJ53" s="74" t="n">
        <f t="shared" si="53"/>
        <v>1</v>
      </c>
      <c r="AK53" s="74" t="n">
        <f t="shared" si="53"/>
        <v>1</v>
      </c>
      <c r="AL53" s="74" t="n">
        <f t="shared" si="53"/>
        <v>0.38846943015828361</v>
      </c>
      <c r="AM53" s="74" t="n">
        <f t="shared" si="53"/>
        <v>0.33566471426357686</v>
      </c>
      <c r="AN53" s="74" t="n">
        <f t="shared" si="53"/>
        <v>0.21831378139230956</v>
      </c>
      <c r="AO53" s="74" t="n">
        <f t="shared" si="53"/>
        <v>0.1553688213217321</v>
      </c>
      <c r="AP53" s="74" t="n">
        <f t="shared" si="53"/>
        <v>0.12616012958066511</v>
      </c>
      <c r="AQ53" s="74" t="n">
        <f t="shared" si="53"/>
        <v>0.11784668186821003</v>
      </c>
      <c r="AR53" s="74" t="n">
        <f t="shared" si="53"/>
        <v>0.25253943130954143</v>
      </c>
      <c r="AS53" s="74" t="n">
        <f t="shared" si="53"/>
        <v>0.19741915346315569</v>
      </c>
      <c r="AT53" s="74" t="n">
        <f t="shared" si="53"/>
        <v>0.62188219139703371</v>
      </c>
      <c r="AU53" s="74" t="n">
        <f t="shared" si="53"/>
        <v>0.62188219139703371</v>
      </c>
      <c r="AV53" s="114" t="str">
        <f t="shared" si="53"/>
      </c>
    </row>
    <row r="54">
      <c r="A54" s="59" t="str">
        <f t="shared" si="47"/>
        <v>MFG Outside U.S.,
Qualifying Country</v>
      </c>
      <c r="B54" s="59" t="n">
        <f t="shared" si="48"/>
        <v>23440338</v>
      </c>
      <c r="M54" s="165" t="str">
        <f t="shared" si="49"/>
        <v>MFG Outside U.S.,
Qualifying Country</v>
      </c>
      <c r="N54" s="59" t="n">
        <f t="shared" si="49"/>
        <v>23440338</v>
      </c>
      <c r="O54" s="25" t="str">
        <f t="shared" ref="O54:AG54" si="54">IFERROR(O34/SUMIFS(O$21:O$36,$M$21:$M$36,$M54),"")</f>
      </c>
      <c r="P54" s="25" t="str">
        <f t="shared" si="54"/>
      </c>
      <c r="Q54" s="25" t="str">
        <f t="shared" si="54"/>
      </c>
      <c r="R54" s="25" t="str">
        <f t="shared" si="54"/>
      </c>
      <c r="S54" s="25" t="str">
        <f t="shared" si="54"/>
      </c>
      <c r="T54" s="25" t="str">
        <f t="shared" si="54"/>
      </c>
      <c r="U54" s="25" t="str">
        <f t="shared" si="54"/>
      </c>
      <c r="V54" s="25" t="str">
        <f t="shared" si="54"/>
      </c>
      <c r="W54" s="25" t="str">
        <f t="shared" si="54"/>
      </c>
      <c r="X54" s="25" t="str">
        <f t="shared" si="54"/>
      </c>
      <c r="Y54" s="25" t="str">
        <f t="shared" si="54"/>
      </c>
      <c r="Z54" s="25" t="str">
        <f t="shared" si="54"/>
      </c>
      <c r="AA54" s="25" t="str">
        <f t="shared" si="54"/>
      </c>
      <c r="AB54" s="25" t="str">
        <f t="shared" si="54"/>
      </c>
      <c r="AC54" s="25" t="str">
        <f t="shared" si="54"/>
      </c>
      <c r="AD54" s="25" t="str">
        <f t="shared" si="54"/>
      </c>
      <c r="AE54" s="25" t="str">
        <f t="shared" si="54"/>
      </c>
      <c r="AF54" s="25" t="str">
        <f t="shared" si="54"/>
      </c>
      <c r="AG54" s="25" t="str">
        <f t="shared" si="54"/>
      </c>
      <c r="AH54" s="25" t="n">
        <f t="shared" ref="AH54:AV54" si="55">IFERROR(AH28/SUMIFS(AH$27:AH$48,$M$27:$M$48,$M28),"")</f>
        <v>1.0000000700106015</v>
      </c>
      <c r="AI54" s="25" t="n">
        <f t="shared" si="55"/>
        <v>1</v>
      </c>
      <c r="AJ54" s="25" t="n">
        <f t="shared" si="55"/>
        <v>0.99968204779239722</v>
      </c>
      <c r="AK54" s="25" t="n">
        <f t="shared" si="55"/>
        <v>1</v>
      </c>
      <c r="AL54" s="25" t="n">
        <f t="shared" si="55"/>
        <v>1.0000399608771362</v>
      </c>
      <c r="AM54" s="25" t="n">
        <f t="shared" si="55"/>
        <v>1.0000651090513011</v>
      </c>
      <c r="AN54" s="25" t="n">
        <f t="shared" si="55"/>
        <v>1.0003138848531525</v>
      </c>
      <c r="AO54" s="25" t="n">
        <f t="shared" si="55"/>
        <v>1.000129437687997</v>
      </c>
      <c r="AP54" s="25" t="n">
        <f t="shared" si="55"/>
        <v>1.0000004238665579</v>
      </c>
      <c r="AQ54" s="25" t="n">
        <f t="shared" si="55"/>
        <v>1.0000011527758939</v>
      </c>
      <c r="AR54" s="25" t="n">
        <f t="shared" si="55"/>
        <v>1.0000028231049518</v>
      </c>
      <c r="AS54" s="25" t="n">
        <f t="shared" si="55"/>
        <v>1</v>
      </c>
      <c r="AT54" s="25" t="n">
        <f t="shared" si="55"/>
        <v>1</v>
      </c>
      <c r="AU54" s="25" t="n">
        <f t="shared" si="55"/>
        <v>1</v>
      </c>
      <c r="AV54" s="96" t="str">
        <f t="shared" si="55"/>
      </c>
    </row>
    <row r="55">
      <c r="A55" s="59" t="str">
        <f t="shared" si="47"/>
        <v>MFG Outside U.S.,
Use outside U.S.</v>
      </c>
      <c r="B55" s="59" t="n">
        <f t="shared" si="48"/>
        <v>4554679</v>
      </c>
      <c r="M55" s="165" t="str">
        <f t="shared" si="49"/>
        <v>MFG Outside U.S.,
Use outside U.S.</v>
      </c>
      <c r="N55" s="59" t="n">
        <f t="shared" si="49"/>
        <v>4554679</v>
      </c>
      <c r="O55" s="25" t="str">
        <f t="shared" ref="O55:AG55" si="56">IFERROR(O35/SUMIFS(O$21:O$36,$M$21:$M$36,$M55),"")</f>
      </c>
      <c r="P55" s="25" t="str">
        <f t="shared" si="56"/>
      </c>
      <c r="Q55" s="25" t="str">
        <f t="shared" si="56"/>
      </c>
      <c r="R55" s="25" t="str">
        <f t="shared" si="56"/>
      </c>
      <c r="S55" s="25" t="str">
        <f t="shared" si="56"/>
      </c>
      <c r="T55" s="25" t="str">
        <f t="shared" si="56"/>
      </c>
      <c r="U55" s="25" t="str">
        <f t="shared" si="56"/>
      </c>
      <c r="V55" s="25" t="str">
        <f t="shared" si="56"/>
      </c>
      <c r="W55" s="25" t="str">
        <f t="shared" si="56"/>
      </c>
      <c r="X55" s="25" t="str">
        <f t="shared" si="56"/>
      </c>
      <c r="Y55" s="25" t="str">
        <f t="shared" si="56"/>
      </c>
      <c r="Z55" s="25" t="str">
        <f t="shared" si="56"/>
      </c>
      <c r="AA55" s="25" t="str">
        <f t="shared" si="56"/>
      </c>
      <c r="AB55" s="25" t="str">
        <f t="shared" si="56"/>
      </c>
      <c r="AC55" s="25" t="str">
        <f t="shared" si="56"/>
      </c>
      <c r="AD55" s="25" t="str">
        <f t="shared" si="56"/>
      </c>
      <c r="AE55" s="25" t="str">
        <f t="shared" si="56"/>
      </c>
      <c r="AF55" s="25" t="str">
        <f t="shared" si="56"/>
      </c>
      <c r="AG55" s="25" t="str">
        <f t="shared" si="56"/>
      </c>
      <c r="AH55" s="25" t="n">
        <f t="shared" ref="AH55:AV55" si="57">IFERROR(AH29/SUMIFS(AH$27:AH$48,$M$27:$M$48,$M29),"")</f>
        <v>1.0000077388301223</v>
      </c>
      <c r="AI55" s="25" t="n">
        <f t="shared" si="57"/>
        <v>1</v>
      </c>
      <c r="AJ55" s="25" t="n">
        <f t="shared" si="57"/>
        <v>1</v>
      </c>
      <c r="AK55" s="25" t="n">
        <f t="shared" si="57"/>
        <v>1</v>
      </c>
      <c r="AL55" s="25" t="n">
        <f t="shared" si="57"/>
        <v>0.99995461205142322</v>
      </c>
      <c r="AM55" s="25" t="n">
        <f t="shared" si="57"/>
        <v>0.99982278721267981</v>
      </c>
      <c r="AN55" s="25" t="n">
        <f t="shared" si="57"/>
        <v>1</v>
      </c>
      <c r="AO55" s="25" t="n">
        <f t="shared" si="57"/>
        <v>1</v>
      </c>
      <c r="AP55" s="25" t="n">
        <f t="shared" si="57"/>
        <v>1.0000018191847504</v>
      </c>
      <c r="AQ55" s="25" t="n">
        <f t="shared" si="57"/>
        <v>1.0000140150850365</v>
      </c>
      <c r="AR55" s="25" t="n">
        <f t="shared" si="57"/>
        <v>1.0000000817773114</v>
      </c>
      <c r="AS55" s="25" t="n">
        <f t="shared" si="57"/>
        <v>1</v>
      </c>
      <c r="AT55" s="25" t="n">
        <f t="shared" si="57"/>
        <v>0.99917727342268814</v>
      </c>
      <c r="AU55" s="25" t="n">
        <f t="shared" si="57"/>
        <v>0.99917724349836512</v>
      </c>
      <c r="AV55" s="96" t="str">
        <f t="shared" si="57"/>
      </c>
    </row>
    <row r="56" ht="15" customHeight="1">
      <c r="A56" s="59" t="str">
        <f t="shared" si="47"/>
        <v>Not MFG, Foreign
Place of
Performance</v>
      </c>
      <c r="B56" s="59" t="n">
        <f t="shared" si="48"/>
        <v>0</v>
      </c>
      <c r="M56" s="165" t="str">
        <f t="shared" si="49"/>
        <v>Not MFG, Foreign
Place of
Performance</v>
      </c>
      <c r="N56" s="59" t="n">
        <f t="shared" si="49"/>
        <v>0</v>
      </c>
      <c r="O56" s="128" t="str">
        <f t="shared" ref="O56:AG56" si="58">IFERROR(O36/SUMIFS(O$21:O$36,$M$21:$M$36,$M56),"")</f>
      </c>
      <c r="P56" s="128" t="str">
        <f t="shared" si="58"/>
      </c>
      <c r="Q56" s="128" t="str">
        <f t="shared" si="58"/>
      </c>
      <c r="R56" s="128" t="str">
        <f t="shared" si="58"/>
      </c>
      <c r="S56" s="128" t="str">
        <f t="shared" si="58"/>
      </c>
      <c r="T56" s="128" t="str">
        <f t="shared" si="58"/>
      </c>
      <c r="U56" s="128" t="str">
        <f t="shared" si="58"/>
      </c>
      <c r="V56" s="128" t="str">
        <f t="shared" si="58"/>
      </c>
      <c r="W56" s="128" t="str">
        <f t="shared" si="58"/>
      </c>
      <c r="X56" s="128" t="str">
        <f t="shared" si="58"/>
      </c>
      <c r="Y56" s="128" t="str">
        <f t="shared" si="58"/>
      </c>
      <c r="Z56" s="128" t="str">
        <f t="shared" si="58"/>
      </c>
      <c r="AA56" s="128" t="str">
        <f t="shared" si="58"/>
      </c>
      <c r="AB56" s="128" t="str">
        <f t="shared" si="58"/>
      </c>
      <c r="AC56" s="128" t="str">
        <f t="shared" si="58"/>
      </c>
      <c r="AD56" s="128" t="str">
        <f t="shared" si="58"/>
      </c>
      <c r="AE56" s="128" t="str">
        <f t="shared" si="58"/>
      </c>
      <c r="AF56" s="128" t="str">
        <f t="shared" si="58"/>
      </c>
      <c r="AG56" s="128" t="str">
        <f t="shared" si="58"/>
      </c>
      <c r="AH56" s="25" t="n">
        <f t="shared" ref="AH56:AV56" si="59">IFERROR(AH30/SUMIFS(AH$27:AH$48,$M$27:$M$48,$M30),"")</f>
        <v>6.1270826312185257E-2</v>
      </c>
      <c r="AI56" s="25" t="n">
        <f t="shared" si="59"/>
        <v>5.2856570068699878E-2</v>
      </c>
      <c r="AJ56" s="25" t="n">
        <f t="shared" si="59"/>
        <v>5.337560285068868E-2</v>
      </c>
      <c r="AK56" s="25" t="n">
        <f t="shared" si="59"/>
        <v>5.7492329084114176E-2</v>
      </c>
      <c r="AL56" s="25" t="n">
        <f t="shared" si="59"/>
        <v>1.051381619996134E-2</v>
      </c>
      <c r="AM56" s="25" t="n">
        <f t="shared" si="59"/>
        <v>5.2924606022372042E-3</v>
      </c>
      <c r="AN56" s="25" t="n">
        <f t="shared" si="59"/>
        <v>5.5485021904097074E-3</v>
      </c>
      <c r="AO56" s="25" t="n">
        <f t="shared" si="59"/>
        <v>5.5171947894512444E-3</v>
      </c>
      <c r="AP56" s="25" t="n">
        <f t="shared" si="59"/>
        <v>4.9960854179039223E-3</v>
      </c>
      <c r="AQ56" s="25" t="n">
        <f t="shared" si="59"/>
        <v>3.7357872129243153E-3</v>
      </c>
      <c r="AR56" s="25" t="n">
        <f t="shared" si="59"/>
        <v>3.8251707787005057E-3</v>
      </c>
      <c r="AS56" s="25" t="n">
        <f t="shared" si="59"/>
        <v>2.9473128467714907E-3</v>
      </c>
      <c r="AT56" s="25" t="n">
        <f t="shared" si="59"/>
        <v>3.0777854946420127E-3</v>
      </c>
      <c r="AU56" s="25" t="n">
        <f t="shared" si="59"/>
        <v>3.0768532132103184E-3</v>
      </c>
      <c r="AV56" s="96" t="str">
        <f t="shared" si="59"/>
      </c>
    </row>
    <row r="57">
      <c r="A57" s="59" t="str">
        <f t="shared" si="47"/>
        <v>Not MFG, U.S. Place
of Performance</v>
      </c>
      <c r="B57" s="59" t="n">
        <f t="shared" si="48"/>
        <v>0</v>
      </c>
      <c r="M57" s="165" t="str">
        <f t="shared" si="49"/>
        <v>Not MFG, U.S. Place
of Performance</v>
      </c>
      <c r="N57" s="59" t="n">
        <f t="shared" si="49"/>
        <v>0</v>
      </c>
      <c r="O57" s="134" t="str">
        <f t="shared" ref="O57:AG57" si="60">IFERROR(O37/SUMIFS(O$21:O$36,$M$21:$M$36,$M57),"")</f>
      </c>
      <c r="P57" s="134" t="str">
        <f t="shared" si="60"/>
      </c>
      <c r="Q57" s="134" t="str">
        <f t="shared" si="60"/>
      </c>
      <c r="R57" s="134" t="str">
        <f t="shared" si="60"/>
      </c>
      <c r="S57" s="134" t="str">
        <f t="shared" si="60"/>
      </c>
      <c r="T57" s="134" t="str">
        <f t="shared" si="60"/>
      </c>
      <c r="U57" s="134" t="str">
        <f t="shared" si="60"/>
      </c>
      <c r="V57" s="134" t="str">
        <f t="shared" si="60"/>
      </c>
      <c r="W57" s="134" t="str">
        <f t="shared" si="60"/>
      </c>
      <c r="X57" s="134" t="str">
        <f t="shared" si="60"/>
      </c>
      <c r="Y57" s="134" t="str">
        <f t="shared" si="60"/>
      </c>
      <c r="Z57" s="134" t="str">
        <f t="shared" si="60"/>
      </c>
      <c r="AA57" s="134" t="str">
        <f t="shared" si="60"/>
      </c>
      <c r="AB57" s="134" t="str">
        <f t="shared" si="60"/>
      </c>
      <c r="AC57" s="134" t="str">
        <f t="shared" si="60"/>
      </c>
      <c r="AD57" s="124" t="str">
        <f t="shared" si="60"/>
      </c>
      <c r="AE57" s="123" t="str">
        <f t="shared" si="60"/>
      </c>
      <c r="AF57" s="134" t="str">
        <f t="shared" si="60"/>
      </c>
      <c r="AG57" s="134" t="str">
        <f t="shared" si="60"/>
      </c>
      <c r="AH57" s="25" t="n">
        <f t="shared" ref="AH57:AV57" si="61">IFERROR(AH31/SUMIFS(AH$27:AH$48,$M$27:$M$48,$M31),"")</f>
        <v>5.8509051155381051E-3</v>
      </c>
      <c r="AI57" s="25" t="n">
        <f t="shared" si="61"/>
        <v>1.1799238832802747E-2</v>
      </c>
      <c r="AJ57" s="25" t="n">
        <f t="shared" si="61"/>
        <v>1.3585569963254964E-2</v>
      </c>
      <c r="AK57" s="25" t="n">
        <f t="shared" si="61"/>
        <v>1.6796584841083075E-4</v>
      </c>
      <c r="AL57" s="25" t="n">
        <f t="shared" si="61"/>
        <v>2.2547085558650377E-4</v>
      </c>
      <c r="AM57" s="25" t="n">
        <f t="shared" si="61"/>
        <v>1.8851578755929574E-5</v>
      </c>
      <c r="AN57" s="25" t="n">
        <f t="shared" si="61"/>
        <v>4.244304391989209E-5</v>
      </c>
      <c r="AO57" s="25" t="n">
        <f t="shared" si="61"/>
        <v>3.3831670781487386E-3</v>
      </c>
      <c r="AP57" s="25" t="n">
        <f t="shared" si="61"/>
        <v>7.613005665180356E-5</v>
      </c>
      <c r="AQ57" s="25" t="n">
        <f t="shared" si="61"/>
        <v>2.4441513234438707E-4</v>
      </c>
      <c r="AR57" s="25" t="n">
        <f t="shared" si="61"/>
        <v>3.544217536957949E-4</v>
      </c>
      <c r="AS57" s="25" t="n">
        <f t="shared" si="61"/>
        <v>8.1565732804961039E-4</v>
      </c>
      <c r="AT57" s="25" t="n">
        <f t="shared" si="61"/>
        <v>1.3122390888654996E-3</v>
      </c>
      <c r="AU57" s="25" t="n">
        <f t="shared" si="61"/>
        <v>1.3123021197855248E-3</v>
      </c>
      <c r="AV57" s="96" t="str">
        <f t="shared" si="61"/>
      </c>
    </row>
    <row r="58">
      <c r="A58" s="59" t="str">
        <f t="shared" si="47"/>
        <v>U.S. Manufactured,
Foreign Vendor or
Origin</v>
      </c>
      <c r="B58" s="59" t="n">
        <f t="shared" si="48"/>
        <v>8623962</v>
      </c>
      <c r="M58" s="165" t="str">
        <f t="shared" si="49"/>
        <v>U.S. Manufactured,
Foreign Vendor or
Origin</v>
      </c>
      <c r="N58" s="59" t="n">
        <f t="shared" si="49"/>
        <v>8623962</v>
      </c>
      <c r="O58" s="25" t="str">
        <f t="shared" ref="O58:AG58" si="62">IFERROR(O38/SUMIFS(O$21:O$36,$M$21:$M$36,$M58),"")</f>
      </c>
      <c r="P58" s="25" t="str">
        <f t="shared" si="62"/>
      </c>
      <c r="Q58" s="25" t="str">
        <f t="shared" si="62"/>
      </c>
      <c r="R58" s="25" t="str">
        <f t="shared" si="62"/>
      </c>
      <c r="S58" s="25" t="str">
        <f t="shared" si="62"/>
      </c>
      <c r="T58" s="25" t="str">
        <f t="shared" si="62"/>
      </c>
      <c r="U58" s="25" t="str">
        <f t="shared" si="62"/>
      </c>
      <c r="V58" s="25" t="str">
        <f t="shared" si="62"/>
      </c>
      <c r="W58" s="25" t="str">
        <f t="shared" si="62"/>
      </c>
      <c r="X58" s="25" t="str">
        <f t="shared" si="62"/>
      </c>
      <c r="Y58" s="25" t="str">
        <f t="shared" si="62"/>
      </c>
      <c r="Z58" s="25" t="str">
        <f t="shared" si="62"/>
      </c>
      <c r="AA58" s="25" t="str">
        <f t="shared" si="62"/>
      </c>
      <c r="AB58" s="25" t="str">
        <f t="shared" si="62"/>
      </c>
      <c r="AC58" s="25" t="str">
        <f t="shared" si="62"/>
      </c>
      <c r="AD58" s="25" t="str">
        <f t="shared" si="62"/>
      </c>
      <c r="AE58" s="25" t="str">
        <f t="shared" si="62"/>
      </c>
      <c r="AF58" s="25" t="str">
        <f t="shared" si="62"/>
      </c>
      <c r="AG58" s="25" t="str">
        <f t="shared" si="62"/>
      </c>
      <c r="AH58" s="25" t="n">
        <f t="shared" ref="AH58:AV58" si="63">IFERROR(AH32/SUMIFS(AH$27:AH$48,$M$27:$M$48,$M32),"")</f>
        <v>1</v>
      </c>
      <c r="AI58" s="25" t="n">
        <f t="shared" si="63"/>
        <v>1</v>
      </c>
      <c r="AJ58" s="25" t="n">
        <f t="shared" si="63"/>
        <v>1</v>
      </c>
      <c r="AK58" s="25" t="n">
        <f t="shared" si="63"/>
        <v>1</v>
      </c>
      <c r="AL58" s="25" t="n">
        <f t="shared" si="63"/>
        <v>0.9966897930289641</v>
      </c>
      <c r="AM58" s="25" t="n">
        <f t="shared" si="63"/>
        <v>0.99734050601362068</v>
      </c>
      <c r="AN58" s="25" t="n">
        <f t="shared" si="63"/>
        <v>0.99794573459824232</v>
      </c>
      <c r="AO58" s="25" t="n">
        <f t="shared" si="63"/>
        <v>0.99729821004972996</v>
      </c>
      <c r="AP58" s="25" t="n">
        <f t="shared" si="63"/>
        <v>0.99733606974663591</v>
      </c>
      <c r="AQ58" s="25" t="n">
        <f t="shared" si="63"/>
        <v>0.99614217676007544</v>
      </c>
      <c r="AR58" s="25" t="n">
        <f t="shared" si="63"/>
        <v>0.99676791210593529</v>
      </c>
      <c r="AS58" s="25" t="n">
        <f t="shared" si="63"/>
        <v>0.99644310961168203</v>
      </c>
      <c r="AT58" s="25" t="n">
        <f t="shared" si="63"/>
        <v>0.99482056206735281</v>
      </c>
      <c r="AU58" s="25" t="n">
        <f t="shared" si="63"/>
        <v>0.99482061919897358</v>
      </c>
      <c r="AV58" s="96" t="str">
        <f t="shared" si="63"/>
      </c>
    </row>
    <row r="59">
      <c r="A59" s="59" t="n">
        <f t="shared" si="47"/>
        <v>0</v>
      </c>
      <c r="B59" s="59" t="n">
        <f t="shared" si="48"/>
        <v>2621969519</v>
      </c>
      <c r="M59" s="165" t="n">
        <f t="shared" si="49"/>
        <v>0</v>
      </c>
      <c r="N59" s="59" t="n">
        <f t="shared" si="49"/>
        <v>2621969519</v>
      </c>
      <c r="O59" s="25" t="str">
        <f t="shared" ref="O59:AG59" si="64">IFERROR(O39/SUMIFS(O$21:O$36,$M$21:$M$36,$M59),"")</f>
      </c>
      <c r="P59" s="25" t="str">
        <f t="shared" si="64"/>
      </c>
      <c r="Q59" s="25" t="str">
        <f t="shared" si="64"/>
      </c>
      <c r="R59" s="25" t="str">
        <f t="shared" si="64"/>
      </c>
      <c r="S59" s="25" t="str">
        <f t="shared" si="64"/>
      </c>
      <c r="T59" s="25" t="str">
        <f t="shared" si="64"/>
      </c>
      <c r="U59" s="25" t="str">
        <f t="shared" si="64"/>
      </c>
      <c r="V59" s="25" t="str">
        <f t="shared" si="64"/>
      </c>
      <c r="W59" s="25" t="str">
        <f t="shared" si="64"/>
      </c>
      <c r="X59" s="25" t="str">
        <f t="shared" si="64"/>
      </c>
      <c r="Y59" s="25" t="str">
        <f t="shared" si="64"/>
      </c>
      <c r="Z59" s="25" t="str">
        <f t="shared" si="64"/>
      </c>
      <c r="AA59" s="25" t="str">
        <f t="shared" si="64"/>
      </c>
      <c r="AB59" s="25" t="str">
        <f t="shared" si="64"/>
      </c>
      <c r="AC59" s="25" t="str">
        <f t="shared" si="64"/>
      </c>
      <c r="AD59" s="25" t="str">
        <f t="shared" si="64"/>
      </c>
      <c r="AE59" s="5" t="str">
        <f t="shared" si="64"/>
      </c>
      <c r="AF59" s="25" t="str">
        <f t="shared" si="64"/>
      </c>
      <c r="AG59" s="25" t="str">
        <f t="shared" si="64"/>
      </c>
      <c r="AH59" s="25" t="n">
        <f t="shared" ref="AH59:AV59" si="65">IFERROR(AH33/SUMIFS(AH$27:AH$48,$M$27:$M$48,$M33),"")</f>
        <v>0.16128194662437487</v>
      </c>
      <c r="AI59" s="25" t="n">
        <f t="shared" si="65"/>
        <v>-5.7272515636586632E-3</v>
      </c>
      <c r="AJ59" s="25" t="n">
        <f t="shared" si="65"/>
        <v>-3.9315688878281609E-2</v>
      </c>
      <c r="AK59" s="25" t="n">
        <f t="shared" si="65"/>
        <v>0</v>
      </c>
      <c r="AL59" s="25" t="n">
        <f t="shared" si="65"/>
        <v>0.61252675537829371</v>
      </c>
      <c r="AM59" s="25" t="n">
        <f t="shared" si="65"/>
        <v>0.57588915725722756</v>
      </c>
      <c r="AN59" s="25" t="n">
        <f t="shared" si="65"/>
        <v>0.54242574995534287</v>
      </c>
      <c r="AO59" s="25" t="n">
        <f t="shared" si="65"/>
        <v>0.80494751671695519</v>
      </c>
      <c r="AP59" s="25" t="n">
        <f t="shared" si="65"/>
        <v>0.58809004218905381</v>
      </c>
      <c r="AQ59" s="25" t="n">
        <f t="shared" si="65"/>
        <v>0.71360926764390098</v>
      </c>
      <c r="AR59" s="25" t="n">
        <f t="shared" si="65"/>
        <v>0.84840829759892211</v>
      </c>
      <c r="AS59" s="25" t="n">
        <f t="shared" si="65"/>
        <v>1.0115784706859514</v>
      </c>
      <c r="AT59" s="25" t="n">
        <f t="shared" si="65"/>
        <v>0.99756214100874996</v>
      </c>
      <c r="AU59" s="25" t="n">
        <f t="shared" si="65"/>
        <v>0.99357502112482876</v>
      </c>
      <c r="AV59" s="96" t="str">
        <f t="shared" si="65"/>
      </c>
    </row>
    <row r="60">
      <c r="A60" s="59" t="str">
        <f t="shared" si="47"/>
        <v>MFG Outside U.S.,
Other Exception or
Waiver</v>
      </c>
      <c r="B60" s="59" t="n">
        <f t="shared" si="48"/>
        <v>0</v>
      </c>
      <c r="M60" s="164" t="str">
        <f t="shared" si="49"/>
        <v>MFG Outside U.S.,
Other Exception or
Waiver</v>
      </c>
      <c r="N60" s="69" t="n">
        <f t="shared" si="49"/>
        <v>0</v>
      </c>
      <c r="O60" s="113" t="str">
        <f t="shared" ref="O60:AG60" si="66">IFERROR(O40/SUMIFS(O$21:O$36,$M$21:$M$36,$M60),"")</f>
      </c>
      <c r="P60" s="113" t="str">
        <f t="shared" si="66"/>
      </c>
      <c r="Q60" s="113" t="str">
        <f t="shared" si="66"/>
      </c>
      <c r="R60" s="113" t="str">
        <f t="shared" si="66"/>
      </c>
      <c r="S60" s="113" t="str">
        <f t="shared" si="66"/>
      </c>
      <c r="T60" s="113" t="str">
        <f t="shared" si="66"/>
      </c>
      <c r="U60" s="113" t="str">
        <f t="shared" si="66"/>
      </c>
      <c r="V60" s="113" t="str">
        <f t="shared" si="66"/>
      </c>
      <c r="W60" s="113" t="str">
        <f t="shared" si="66"/>
      </c>
      <c r="X60" s="113" t="str">
        <f t="shared" si="66"/>
      </c>
      <c r="Y60" s="113" t="str">
        <f t="shared" si="66"/>
      </c>
      <c r="Z60" s="113" t="str">
        <f t="shared" si="66"/>
      </c>
      <c r="AA60" s="113" t="str">
        <f t="shared" si="66"/>
      </c>
      <c r="AB60" s="113" t="str">
        <f t="shared" si="66"/>
      </c>
      <c r="AC60" s="113" t="str">
        <f t="shared" si="66"/>
      </c>
      <c r="AD60" s="113" t="str">
        <f t="shared" si="66"/>
      </c>
      <c r="AE60" s="113" t="str">
        <f t="shared" si="66"/>
      </c>
      <c r="AF60" s="113" t="str">
        <f t="shared" si="66"/>
      </c>
      <c r="AG60" s="113" t="str">
        <f t="shared" si="66"/>
      </c>
      <c r="AH60" s="113" t="n">
        <f t="shared" ref="AH60:AV60" si="67">IFERROR(AH34/SUMIFS(AH$27:AH$48,$M$27:$M$48,$M34),"")</f>
        <v>-1.2276487070703095E-5</v>
      </c>
      <c r="AI60" s="113" t="str">
        <f t="shared" si="67"/>
      </c>
      <c r="AJ60" s="113" t="str">
        <f t="shared" si="67"/>
      </c>
      <c r="AK60" s="113" t="str">
        <f t="shared" si="67"/>
      </c>
      <c r="AL60" s="113" t="n">
        <f t="shared" si="67"/>
        <v>0.61153056984171639</v>
      </c>
      <c r="AM60" s="113" t="n">
        <f t="shared" si="67"/>
        <v>0.66433528573642309</v>
      </c>
      <c r="AN60" s="113" t="n">
        <f t="shared" si="67"/>
        <v>0.7816862186076905</v>
      </c>
      <c r="AO60" s="113" t="n">
        <f t="shared" si="67"/>
        <v>0.84463117867826798</v>
      </c>
      <c r="AP60" s="113" t="n">
        <f t="shared" si="67"/>
        <v>0.87383987041933486</v>
      </c>
      <c r="AQ60" s="113" t="n">
        <f t="shared" si="67"/>
        <v>0.88215331813178988</v>
      </c>
      <c r="AR60" s="113" t="n">
        <f t="shared" si="67"/>
        <v>0.74746056869045863</v>
      </c>
      <c r="AS60" s="113" t="n">
        <f t="shared" si="67"/>
        <v>0.80258084653684436</v>
      </c>
      <c r="AT60" s="113" t="n">
        <f t="shared" si="67"/>
        <v>0.37811780860296629</v>
      </c>
      <c r="AU60" s="113" t="n">
        <f t="shared" si="67"/>
        <v>0.37811780860296629</v>
      </c>
      <c r="AV60" s="97" t="str">
        <f t="shared" si="67"/>
      </c>
    </row>
    <row r="61">
      <c r="A61" s="59" t="str">
        <f t="shared" si="47"/>
        <v>MFG Outside U.S.,
Qualifying Country</v>
      </c>
      <c r="B61" s="59" t="n">
        <f t="shared" si="48"/>
        <v>0</v>
      </c>
      <c r="M61" s="166" t="str">
        <f t="shared" si="49"/>
        <v>MFG Outside U.S.,
Qualifying Country</v>
      </c>
      <c r="N61" s="70" t="n">
        <f t="shared" si="49"/>
        <v>0</v>
      </c>
      <c r="O61" s="74" t="str">
        <f t="shared" ref="O61:AG61" si="68">IFERROR(O41/SUMIFS(O$21:O$36,$M$21:$M$36,$M61),"")</f>
      </c>
      <c r="P61" s="74" t="str">
        <f t="shared" si="68"/>
      </c>
      <c r="Q61" s="74" t="str">
        <f t="shared" si="68"/>
      </c>
      <c r="R61" s="74" t="str">
        <f t="shared" si="68"/>
      </c>
      <c r="S61" s="74" t="str">
        <f t="shared" si="68"/>
      </c>
      <c r="T61" s="74" t="str">
        <f t="shared" si="68"/>
      </c>
      <c r="U61" s="74" t="str">
        <f t="shared" si="68"/>
      </c>
      <c r="V61" s="74" t="str">
        <f t="shared" si="68"/>
      </c>
      <c r="W61" s="74" t="str">
        <f t="shared" si="68"/>
      </c>
      <c r="X61" s="74" t="str">
        <f t="shared" si="68"/>
      </c>
      <c r="Y61" s="74" t="str">
        <f t="shared" si="68"/>
      </c>
      <c r="Z61" s="74" t="str">
        <f t="shared" si="68"/>
      </c>
      <c r="AA61" s="74" t="str">
        <f t="shared" si="68"/>
      </c>
      <c r="AB61" s="74" t="str">
        <f t="shared" si="68"/>
      </c>
      <c r="AC61" s="74" t="str">
        <f t="shared" si="68"/>
      </c>
      <c r="AD61" s="74" t="str">
        <f t="shared" si="68"/>
      </c>
      <c r="AE61" s="74" t="str">
        <f t="shared" si="68"/>
      </c>
      <c r="AF61" s="74" t="str">
        <f t="shared" si="68"/>
      </c>
      <c r="AG61" s="74" t="str">
        <f t="shared" si="68"/>
      </c>
      <c r="AH61" s="74" t="n">
        <f t="shared" ref="AH61:AV61" si="69">IFERROR(AH35/SUMIFS(AH$27:AH$48,$M$27:$M$48,$M35),"")</f>
        <v>-7.0010601634407745E-8</v>
      </c>
      <c r="AI61" s="74" t="str">
        <f t="shared" si="69"/>
      </c>
      <c r="AJ61" s="74" t="n">
        <f t="shared" si="69"/>
        <v>3.1795220760280006E-4</v>
      </c>
      <c r="AK61" s="74" t="n">
        <f t="shared" si="69"/>
        <v>0</v>
      </c>
      <c r="AL61" s="74" t="n">
        <f t="shared" si="69"/>
        <v>-3.996087713622306E-5</v>
      </c>
      <c r="AM61" s="74" t="n">
        <f t="shared" si="69"/>
        <v>-6.5109051301085643E-5</v>
      </c>
      <c r="AN61" s="74" t="n">
        <f t="shared" si="69"/>
        <v>-3.138848531525426E-4</v>
      </c>
      <c r="AO61" s="74" t="n">
        <f t="shared" si="69"/>
        <v>-1.2943768799687016E-4</v>
      </c>
      <c r="AP61" s="74" t="n">
        <f t="shared" si="69"/>
        <v>-4.2386655776238693E-7</v>
      </c>
      <c r="AQ61" s="74" t="n">
        <f t="shared" si="69"/>
        <v>-1.152775893894158E-6</v>
      </c>
      <c r="AR61" s="74" t="n">
        <f t="shared" si="69"/>
        <v>-2.823104951874387E-6</v>
      </c>
      <c r="AS61" s="74" t="str">
        <f t="shared" si="69"/>
      </c>
      <c r="AT61" s="74" t="str">
        <f t="shared" si="69"/>
      </c>
      <c r="AU61" s="74" t="str">
        <f t="shared" si="69"/>
      </c>
      <c r="AV61" s="114" t="str">
        <f t="shared" si="69"/>
      </c>
    </row>
    <row r="62">
      <c r="A62" s="59" t="str">
        <f t="shared" si="47"/>
        <v>MFG Outside U.S.,
Use outside U.S.</v>
      </c>
      <c r="B62" s="59" t="n">
        <f t="shared" si="48"/>
        <v>40935</v>
      </c>
      <c r="M62" s="165" t="str">
        <f t="shared" si="49"/>
        <v>MFG Outside U.S.,
Use outside U.S.</v>
      </c>
      <c r="N62" s="59" t="n">
        <f t="shared" si="49"/>
        <v>40935</v>
      </c>
      <c r="O62" s="25" t="str">
        <f t="shared" ref="O62:AG62" si="70">IFERROR(O42/SUMIFS(O$21:O$36,$M$21:$M$36,$M62),"")</f>
      </c>
      <c r="P62" s="25" t="str">
        <f t="shared" si="70"/>
      </c>
      <c r="Q62" s="25" t="str">
        <f t="shared" si="70"/>
      </c>
      <c r="R62" s="25" t="str">
        <f t="shared" si="70"/>
      </c>
      <c r="S62" s="25" t="str">
        <f t="shared" si="70"/>
      </c>
      <c r="T62" s="25" t="str">
        <f t="shared" si="70"/>
      </c>
      <c r="U62" s="25" t="str">
        <f t="shared" si="70"/>
      </c>
      <c r="V62" s="25" t="str">
        <f t="shared" si="70"/>
      </c>
      <c r="W62" s="25" t="str">
        <f t="shared" si="70"/>
      </c>
      <c r="X62" s="25" t="str">
        <f t="shared" si="70"/>
      </c>
      <c r="Y62" s="25" t="str">
        <f t="shared" si="70"/>
      </c>
      <c r="Z62" s="25" t="str">
        <f t="shared" si="70"/>
      </c>
      <c r="AA62" s="25" t="str">
        <f t="shared" si="70"/>
      </c>
      <c r="AB62" s="25" t="str">
        <f t="shared" si="70"/>
      </c>
      <c r="AC62" s="25" t="str">
        <f t="shared" si="70"/>
      </c>
      <c r="AD62" s="25" t="str">
        <f t="shared" si="70"/>
      </c>
      <c r="AE62" s="25" t="str">
        <f t="shared" si="70"/>
      </c>
      <c r="AF62" s="25" t="str">
        <f t="shared" si="70"/>
      </c>
      <c r="AG62" s="25" t="str">
        <f t="shared" si="70"/>
      </c>
      <c r="AH62" s="25" t="n">
        <f t="shared" ref="AH62:AV62" si="71">IFERROR(AH36/SUMIFS(AH$27:AH$48,$M$27:$M$48,$M36),"")</f>
        <v>-7.7388301221760983E-6</v>
      </c>
      <c r="AI62" s="25" t="str">
        <f t="shared" si="71"/>
      </c>
      <c r="AJ62" s="25" t="str">
        <f t="shared" si="71"/>
      </c>
      <c r="AK62" s="25" t="str">
        <f t="shared" si="71"/>
      </c>
      <c r="AL62" s="25" t="n">
        <f t="shared" si="71"/>
        <v>4.6072415914969168E-5</v>
      </c>
      <c r="AM62" s="25" t="n">
        <f t="shared" si="71"/>
        <v>1.7721278732012527E-4</v>
      </c>
      <c r="AN62" s="25" t="str">
        <f t="shared" si="71"/>
      </c>
      <c r="AO62" s="25" t="str">
        <f t="shared" si="71"/>
      </c>
      <c r="AP62" s="25" t="n">
        <f t="shared" si="71"/>
        <v>-1.8191847504149833E-6</v>
      </c>
      <c r="AQ62" s="25" t="n">
        <f t="shared" si="71"/>
        <v>-1.40150850365633E-5</v>
      </c>
      <c r="AR62" s="25" t="n">
        <f t="shared" si="71"/>
        <v>-8.1777311467920556E-8</v>
      </c>
      <c r="AS62" s="25" t="str">
        <f t="shared" si="71"/>
      </c>
      <c r="AT62" s="25" t="n">
        <f t="shared" si="71"/>
        <v>8.2272657731188642E-4</v>
      </c>
      <c r="AU62" s="25" t="n">
        <f t="shared" si="71"/>
        <v>8.2275650163486159E-4</v>
      </c>
      <c r="AV62" s="96" t="str">
        <f t="shared" si="71"/>
      </c>
    </row>
    <row r="63">
      <c r="A63" s="59" t="str">
        <f t="shared" si="47"/>
        <v>Not MFG, Foreign
Place of
Performance</v>
      </c>
      <c r="B63" s="59" t="n">
        <f t="shared" si="48"/>
        <v>69823253</v>
      </c>
      <c r="M63" s="165" t="str">
        <f t="shared" si="49"/>
        <v>Not MFG, Foreign
Place of
Performance</v>
      </c>
      <c r="N63" s="59" t="n">
        <f t="shared" si="49"/>
        <v>69823253</v>
      </c>
      <c r="O63" s="25" t="str">
        <f t="shared" ref="O63:AG63" si="72">IFERROR(O43/SUMIFS(O$21:O$36,$M$21:$M$36,$M63),"")</f>
      </c>
      <c r="P63" s="25" t="str">
        <f t="shared" si="72"/>
      </c>
      <c r="Q63" s="25" t="str">
        <f t="shared" si="72"/>
      </c>
      <c r="R63" s="25" t="str">
        <f t="shared" si="72"/>
      </c>
      <c r="S63" s="25" t="str">
        <f t="shared" si="72"/>
      </c>
      <c r="T63" s="25" t="str">
        <f t="shared" si="72"/>
      </c>
      <c r="U63" s="25" t="str">
        <f t="shared" si="72"/>
      </c>
      <c r="V63" s="25" t="str">
        <f t="shared" si="72"/>
      </c>
      <c r="W63" s="25" t="str">
        <f t="shared" si="72"/>
      </c>
      <c r="X63" s="25" t="str">
        <f t="shared" si="72"/>
      </c>
      <c r="Y63" s="25" t="str">
        <f t="shared" si="72"/>
      </c>
      <c r="Z63" s="25" t="str">
        <f t="shared" si="72"/>
      </c>
      <c r="AA63" s="25" t="str">
        <f t="shared" si="72"/>
      </c>
      <c r="AB63" s="25" t="str">
        <f t="shared" si="72"/>
      </c>
      <c r="AC63" s="25" t="str">
        <f t="shared" si="72"/>
      </c>
      <c r="AD63" s="25" t="str">
        <f t="shared" si="72"/>
      </c>
      <c r="AE63" s="25" t="str">
        <f t="shared" si="72"/>
      </c>
      <c r="AF63" s="25" t="str">
        <f t="shared" si="72"/>
      </c>
      <c r="AG63" s="25" t="str">
        <f t="shared" si="72"/>
      </c>
      <c r="AH63" s="25" t="n">
        <f t="shared" ref="AH63:AV63" si="73">IFERROR(AH37/SUMIFS(AH$27:AH$48,$M$27:$M$48,$M37),"")</f>
        <v>0.93872917368781483</v>
      </c>
      <c r="AI63" s="25" t="n">
        <f t="shared" si="73"/>
        <v>0.94714342993130007</v>
      </c>
      <c r="AJ63" s="25" t="n">
        <f t="shared" si="73"/>
        <v>0.94662439714931135</v>
      </c>
      <c r="AK63" s="25" t="n">
        <f t="shared" si="73"/>
        <v>0.94250767091588572</v>
      </c>
      <c r="AL63" s="25" t="n">
        <f t="shared" si="73"/>
        <v>6.739836589504178E-7</v>
      </c>
      <c r="AM63" s="25" t="n">
        <f t="shared" si="73"/>
        <v>-2.3486437834803594E-7</v>
      </c>
      <c r="AN63" s="25" t="str">
        <f t="shared" si="73"/>
      </c>
      <c r="AO63" s="25" t="n">
        <f t="shared" si="73"/>
        <v>-3.2211539042482229E-8</v>
      </c>
      <c r="AP63" s="25" t="str">
        <f t="shared" si="73"/>
      </c>
      <c r="AQ63" s="25" t="str">
        <f t="shared" si="73"/>
      </c>
      <c r="AR63" s="25" t="n">
        <f t="shared" si="73"/>
        <v>-9.3303992615999057E-8</v>
      </c>
      <c r="AS63" s="25" t="str">
        <f t="shared" si="73"/>
      </c>
      <c r="AT63" s="25" t="str">
        <f t="shared" si="73"/>
      </c>
      <c r="AU63" s="25" t="str">
        <f t="shared" si="73"/>
      </c>
      <c r="AV63" s="96" t="str">
        <f t="shared" si="73"/>
      </c>
    </row>
    <row r="64" ht="15" customHeight="1">
      <c r="A64" s="59" t="str">
        <f t="shared" si="47"/>
        <v>Not MFG, U.S. Place
of Performance</v>
      </c>
      <c r="B64" s="59" t="n">
        <f t="shared" si="48"/>
        <v>36183165.375</v>
      </c>
      <c r="M64" s="165" t="str">
        <f t="shared" si="49"/>
        <v>Not MFG, U.S. Place
of Performance</v>
      </c>
      <c r="N64" s="59" t="n">
        <f t="shared" si="49"/>
        <v>36183165.375</v>
      </c>
      <c r="O64" s="128" t="str">
        <f t="shared" ref="O64:AG64" si="74">IFERROR(O44/SUMIFS(O$21:O$36,$M$21:$M$36,$M64),"")</f>
      </c>
      <c r="P64" s="128" t="str">
        <f t="shared" si="74"/>
      </c>
      <c r="Q64" s="128" t="str">
        <f t="shared" si="74"/>
      </c>
      <c r="R64" s="128" t="str">
        <f t="shared" si="74"/>
      </c>
      <c r="S64" s="128" t="str">
        <f t="shared" si="74"/>
      </c>
      <c r="T64" s="128" t="str">
        <f t="shared" si="74"/>
      </c>
      <c r="U64" s="128" t="str">
        <f t="shared" si="74"/>
      </c>
      <c r="V64" s="128" t="str">
        <f t="shared" si="74"/>
      </c>
      <c r="W64" s="128" t="str">
        <f t="shared" si="74"/>
      </c>
      <c r="X64" s="128" t="str">
        <f t="shared" si="74"/>
      </c>
      <c r="Y64" s="128" t="str">
        <f t="shared" si="74"/>
      </c>
      <c r="Z64" s="128" t="str">
        <f t="shared" si="74"/>
      </c>
      <c r="AA64" s="128" t="str">
        <f t="shared" si="74"/>
      </c>
      <c r="AB64" s="128" t="str">
        <f t="shared" si="74"/>
      </c>
      <c r="AC64" s="128" t="str">
        <f t="shared" si="74"/>
      </c>
      <c r="AD64" s="128" t="str">
        <f t="shared" si="74"/>
      </c>
      <c r="AE64" s="128" t="str">
        <f t="shared" si="74"/>
      </c>
      <c r="AF64" s="128" t="str">
        <f t="shared" si="74"/>
      </c>
      <c r="AG64" s="128" t="str">
        <f t="shared" si="74"/>
      </c>
      <c r="AH64" s="25" t="n">
        <f t="shared" ref="AH64:AV64" si="75">IFERROR(AH38/SUMIFS(AH$27:AH$48,$M$27:$M$48,$M38),"")</f>
        <v>0.99414909488446179</v>
      </c>
      <c r="AI64" s="25" t="n">
        <f t="shared" si="75"/>
        <v>0.98820076116719735</v>
      </c>
      <c r="AJ64" s="25" t="n">
        <f t="shared" si="75"/>
        <v>0.986414430036745</v>
      </c>
      <c r="AK64" s="25" t="n">
        <f t="shared" si="75"/>
        <v>0.99983203415158917</v>
      </c>
      <c r="AL64" s="25" t="n">
        <f t="shared" si="75"/>
        <v>0.99977452914441345</v>
      </c>
      <c r="AM64" s="25" t="n">
        <f t="shared" si="75"/>
        <v>0.99998114842124397</v>
      </c>
      <c r="AN64" s="25" t="n">
        <f t="shared" si="75"/>
        <v>0.99995755695608013</v>
      </c>
      <c r="AO64" s="25" t="n">
        <f t="shared" si="75"/>
        <v>0.99661683292185133</v>
      </c>
      <c r="AP64" s="25" t="n">
        <f t="shared" si="75"/>
        <v>0.99992386994334814</v>
      </c>
      <c r="AQ64" s="25" t="n">
        <f t="shared" si="75"/>
        <v>0.9997555848676557</v>
      </c>
      <c r="AR64" s="25" t="n">
        <f t="shared" si="75"/>
        <v>0.99964557824630429</v>
      </c>
      <c r="AS64" s="25" t="n">
        <f t="shared" si="75"/>
        <v>0.99918434267195033</v>
      </c>
      <c r="AT64" s="25" t="n">
        <f t="shared" si="75"/>
        <v>0.99868776091113454</v>
      </c>
      <c r="AU64" s="25" t="n">
        <f t="shared" si="75"/>
        <v>0.9986781779387498</v>
      </c>
      <c r="AV64" s="96" t="str">
        <f t="shared" si="75"/>
      </c>
    </row>
    <row r="65">
      <c r="A65" s="59" t="str">
        <f t="shared" si="47"/>
        <v>U.S. Manufactured,
Foreign Vendor or
Origin</v>
      </c>
      <c r="B65" s="59" t="n">
        <f t="shared" si="48"/>
        <v>7138</v>
      </c>
      <c r="M65" s="165" t="str">
        <f t="shared" si="49"/>
        <v>U.S. Manufactured,
Foreign Vendor or
Origin</v>
      </c>
      <c r="N65" s="59" t="n">
        <f t="shared" si="49"/>
        <v>7138</v>
      </c>
      <c r="O65" s="134" t="str">
        <f t="shared" ref="O65:AG65" si="76">IFERROR(O45/SUMIFS(O$21:O$36,$M$21:$M$36,$M65),"")</f>
      </c>
      <c r="P65" s="134" t="str">
        <f t="shared" si="76"/>
      </c>
      <c r="Q65" s="134" t="str">
        <f t="shared" si="76"/>
      </c>
      <c r="R65" s="134" t="str">
        <f t="shared" si="76"/>
      </c>
      <c r="S65" s="134" t="str">
        <f t="shared" si="76"/>
      </c>
      <c r="T65" s="134" t="str">
        <f t="shared" si="76"/>
      </c>
      <c r="U65" s="134" t="str">
        <f t="shared" si="76"/>
      </c>
      <c r="V65" s="134" t="str">
        <f t="shared" si="76"/>
      </c>
      <c r="W65" s="134" t="str">
        <f t="shared" si="76"/>
      </c>
      <c r="X65" s="134" t="str">
        <f t="shared" si="76"/>
      </c>
      <c r="Y65" s="134" t="str">
        <f t="shared" si="76"/>
      </c>
      <c r="Z65" s="134" t="str">
        <f t="shared" si="76"/>
      </c>
      <c r="AA65" s="134" t="str">
        <f t="shared" si="76"/>
      </c>
      <c r="AB65" s="134" t="str">
        <f t="shared" si="76"/>
      </c>
      <c r="AC65" s="134" t="str">
        <f t="shared" si="76"/>
      </c>
      <c r="AD65" s="134" t="str">
        <f t="shared" si="76"/>
      </c>
      <c r="AE65" s="134" t="str">
        <f t="shared" si="76"/>
      </c>
      <c r="AF65" s="134" t="str">
        <f t="shared" si="76"/>
      </c>
      <c r="AG65" s="134" t="str">
        <f t="shared" si="76"/>
      </c>
      <c r="AH65" s="25" t="n">
        <f t="shared" ref="AH65:AV65" si="77">IFERROR(AH39/SUMIFS(AH$27:AH$48,$M$27:$M$48,$M39),"")</f>
        <v>0</v>
      </c>
      <c r="AI65" s="25" t="str">
        <f t="shared" si="77"/>
      </c>
      <c r="AJ65" s="25" t="str">
        <f t="shared" si="77"/>
      </c>
      <c r="AK65" s="25" t="str">
        <f t="shared" si="77"/>
      </c>
      <c r="AL65" s="25" t="n">
        <f t="shared" si="77"/>
        <v>3.3102069710357783E-3</v>
      </c>
      <c r="AM65" s="25" t="n">
        <f t="shared" si="77"/>
        <v>2.6594939863793569E-3</v>
      </c>
      <c r="AN65" s="25" t="n">
        <f t="shared" si="77"/>
        <v>2.054265401757713E-3</v>
      </c>
      <c r="AO65" s="25" t="n">
        <f t="shared" si="77"/>
        <v>2.7017899502701052E-3</v>
      </c>
      <c r="AP65" s="25" t="n">
        <f t="shared" si="77"/>
        <v>2.6639302533641384E-3</v>
      </c>
      <c r="AQ65" s="25" t="n">
        <f t="shared" si="77"/>
        <v>3.8578232399245635E-3</v>
      </c>
      <c r="AR65" s="25" t="n">
        <f t="shared" si="77"/>
        <v>3.2320878940647188E-3</v>
      </c>
      <c r="AS65" s="25" t="n">
        <f t="shared" si="77"/>
        <v>3.5568903883179443E-3</v>
      </c>
      <c r="AT65" s="25" t="n">
        <f t="shared" si="77"/>
        <v>5.1794379326472288E-3</v>
      </c>
      <c r="AU65" s="25" t="n">
        <f t="shared" si="77"/>
        <v>5.1793808010264994E-3</v>
      </c>
      <c r="AV65" s="96" t="str">
        <f t="shared" si="77"/>
      </c>
    </row>
    <row r="66">
      <c r="A66" s="59" t="n">
        <f t="shared" si="47"/>
        <v>0</v>
      </c>
      <c r="B66" s="59" t="n">
        <f t="shared" si="48"/>
        <v>4007633312.4464002</v>
      </c>
      <c r="M66" s="165" t="n">
        <f t="shared" si="49"/>
        <v>0</v>
      </c>
      <c r="N66" s="59" t="n">
        <f t="shared" si="49"/>
        <v>4007633312.4464002</v>
      </c>
      <c r="O66" s="25" t="str">
        <f t="shared" ref="O66:AG66" si="78">IFERROR(O46/SUMIFS(O$21:O$36,$M$21:$M$36,$M66),"")</f>
      </c>
      <c r="P66" s="25" t="str">
        <f t="shared" si="78"/>
      </c>
      <c r="Q66" s="25" t="str">
        <f t="shared" si="78"/>
      </c>
      <c r="R66" s="25" t="str">
        <f t="shared" si="78"/>
      </c>
      <c r="S66" s="25" t="str">
        <f t="shared" si="78"/>
      </c>
      <c r="T66" s="25" t="str">
        <f t="shared" si="78"/>
      </c>
      <c r="U66" s="25" t="str">
        <f t="shared" si="78"/>
      </c>
      <c r="V66" s="25" t="str">
        <f t="shared" si="78"/>
      </c>
      <c r="W66" s="25" t="str">
        <f t="shared" si="78"/>
      </c>
      <c r="X66" s="25" t="str">
        <f t="shared" si="78"/>
      </c>
      <c r="Y66" s="25" t="str">
        <f t="shared" si="78"/>
      </c>
      <c r="Z66" s="25" t="str">
        <f t="shared" si="78"/>
      </c>
      <c r="AA66" s="25" t="str">
        <f t="shared" si="78"/>
      </c>
      <c r="AB66" s="25" t="str">
        <f t="shared" si="78"/>
      </c>
      <c r="AC66" s="25" t="str">
        <f t="shared" si="78"/>
      </c>
      <c r="AD66" s="25" t="str">
        <f t="shared" si="78"/>
      </c>
      <c r="AE66" s="25" t="str">
        <f t="shared" si="78"/>
      </c>
      <c r="AF66" s="25" t="str">
        <f t="shared" si="78"/>
      </c>
      <c r="AG66" s="25" t="str">
        <f t="shared" si="78"/>
      </c>
      <c r="AH66" s="25" t="n">
        <f t="shared" ref="AH66:AV66" si="79">IFERROR(AH40/SUMIFS(AH$27:AH$48,$M$27:$M$48,$M40),"")</f>
        <v>0.70449909141281175</v>
      </c>
      <c r="AI66" s="25" t="n">
        <f t="shared" si="79"/>
        <v>1.0111257292010936</v>
      </c>
      <c r="AJ66" s="25" t="n">
        <f t="shared" si="79"/>
        <v>1.0394328064961622</v>
      </c>
      <c r="AK66" s="25" t="n">
        <f t="shared" si="79"/>
        <v>1.0171643539937769</v>
      </c>
      <c r="AL66" s="25" t="n">
        <f t="shared" si="79"/>
        <v>0.38747324462170635</v>
      </c>
      <c r="AM66" s="25" t="n">
        <f t="shared" si="79"/>
        <v>0.42401506989017351</v>
      </c>
      <c r="AN66" s="25" t="n">
        <f t="shared" si="79"/>
        <v>0.44390770253036282</v>
      </c>
      <c r="AO66" s="25" t="n">
        <f t="shared" si="79"/>
        <v>0.18835376433269418</v>
      </c>
      <c r="AP66" s="25" t="n">
        <f t="shared" si="79"/>
        <v>0.4126763582465911</v>
      </c>
      <c r="AQ66" s="25" t="n">
        <f t="shared" si="79"/>
        <v>0.28346516394888011</v>
      </c>
      <c r="AR66" s="25" t="n">
        <f t="shared" si="79"/>
        <v>0.14908430954011331</v>
      </c>
      <c r="AS66" s="25" t="n">
        <f t="shared" si="79"/>
        <v>-1.4537077483800624E-2</v>
      </c>
      <c r="AT66" s="25" t="n">
        <f t="shared" si="79"/>
        <v>2.4378589912501282E-3</v>
      </c>
      <c r="AU66" s="25" t="n">
        <f t="shared" si="79"/>
        <v>2.4283161057044485E-3</v>
      </c>
      <c r="AV66" s="96" t="str">
        <f t="shared" si="79"/>
      </c>
    </row>
    <row r="67">
      <c r="A67" s="59" t="str">
        <f t="shared" si="47"/>
        <v>MFG Outside U.S.,
Use outside U.S.</v>
      </c>
      <c r="B67" s="59" t="n">
        <f t="shared" si="48"/>
        <v>0</v>
      </c>
      <c r="M67" s="165" t="str">
        <f t="shared" si="49"/>
        <v>MFG Outside U.S.,
Use outside U.S.</v>
      </c>
      <c r="N67" s="59" t="n">
        <f t="shared" si="49"/>
        <v>0</v>
      </c>
      <c r="O67" s="25" t="str">
        <f t="shared" ref="O67:AG67" si="80">IFERROR(O47/SUMIFS(O$21:O$36,$M$21:$M$36,$M67),"")</f>
      </c>
      <c r="P67" s="25" t="str">
        <f t="shared" si="80"/>
      </c>
      <c r="Q67" s="25" t="str">
        <f t="shared" si="80"/>
      </c>
      <c r="R67" s="25" t="str">
        <f t="shared" si="80"/>
      </c>
      <c r="S67" s="25" t="str">
        <f t="shared" si="80"/>
      </c>
      <c r="T67" s="25" t="str">
        <f t="shared" si="80"/>
      </c>
      <c r="U67" s="25" t="str">
        <f t="shared" si="80"/>
      </c>
      <c r="V67" s="25" t="str">
        <f t="shared" si="80"/>
      </c>
      <c r="W67" s="25" t="str">
        <f t="shared" si="80"/>
      </c>
      <c r="X67" s="25" t="str">
        <f t="shared" si="80"/>
      </c>
      <c r="Y67" s="25" t="str">
        <f t="shared" si="80"/>
      </c>
      <c r="Z67" s="25" t="str">
        <f t="shared" si="80"/>
      </c>
      <c r="AA67" s="25" t="str">
        <f t="shared" si="80"/>
      </c>
      <c r="AB67" s="25" t="str">
        <f t="shared" si="80"/>
      </c>
      <c r="AC67" s="25" t="str">
        <f t="shared" si="80"/>
      </c>
      <c r="AD67" s="25" t="str">
        <f t="shared" si="80"/>
      </c>
      <c r="AE67" s="25" t="str">
        <f t="shared" si="80"/>
      </c>
      <c r="AF67" s="25" t="str">
        <f t="shared" si="80"/>
      </c>
      <c r="AG67" s="25" t="str">
        <f t="shared" si="80"/>
      </c>
      <c r="AH67" s="25" t="str">
        <f t="shared" ref="AH67:AV67" si="81">IFERROR(AH41/SUMIFS(AH$27:AH$48,$M$27:$M$48,$M41),"")</f>
      </c>
      <c r="AI67" s="25" t="str">
        <f t="shared" si="81"/>
      </c>
      <c r="AJ67" s="25" t="str">
        <f t="shared" si="81"/>
      </c>
      <c r="AK67" s="25" t="str">
        <f t="shared" si="81"/>
      </c>
      <c r="AL67" s="25" t="n">
        <f t="shared" si="81"/>
        <v>-6.8446733818968908E-7</v>
      </c>
      <c r="AM67" s="25" t="n">
        <f t="shared" si="81"/>
        <v>0</v>
      </c>
      <c r="AN67" s="25" t="str">
        <f t="shared" si="81"/>
      </c>
      <c r="AO67" s="25" t="str">
        <f t="shared" si="81"/>
      </c>
      <c r="AP67" s="25" t="str">
        <f t="shared" si="81"/>
      </c>
      <c r="AQ67" s="25" t="str">
        <f t="shared" si="81"/>
      </c>
      <c r="AR67" s="25" t="n">
        <f t="shared" si="81"/>
        <v>0</v>
      </c>
      <c r="AS67" s="25" t="str">
        <f t="shared" si="81"/>
      </c>
      <c r="AT67" s="25" t="str">
        <f t="shared" si="81"/>
      </c>
      <c r="AU67" s="25" t="str">
        <f t="shared" si="81"/>
      </c>
      <c r="AV67" s="96" t="str">
        <f t="shared" si="81"/>
      </c>
    </row>
    <row r="68">
      <c r="A68" s="59" t="str">
        <f t="shared" si="47"/>
        <v>Not MFG, Foreign
Place of
Performance</v>
      </c>
      <c r="B68" s="59" t="n">
        <f t="shared" si="48"/>
        <v>0</v>
      </c>
      <c r="M68" s="164" t="str">
        <f t="shared" si="49"/>
        <v>Not MFG, Foreign
Place of
Performance</v>
      </c>
      <c r="N68" s="69" t="n">
        <f t="shared" si="49"/>
        <v>0</v>
      </c>
      <c r="O68" s="113" t="str">
        <f t="shared" ref="O68:AG68" si="82">IFERROR(O48/SUMIFS(O$21:O$36,$M$21:$M$36,$M68),"")</f>
      </c>
      <c r="P68" s="113" t="str">
        <f t="shared" si="82"/>
      </c>
      <c r="Q68" s="113" t="str">
        <f t="shared" si="82"/>
      </c>
      <c r="R68" s="113" t="str">
        <f t="shared" si="82"/>
      </c>
      <c r="S68" s="113" t="str">
        <f t="shared" si="82"/>
      </c>
      <c r="T68" s="113" t="str">
        <f t="shared" si="82"/>
      </c>
      <c r="U68" s="113" t="str">
        <f t="shared" si="82"/>
      </c>
      <c r="V68" s="113" t="str">
        <f t="shared" si="82"/>
      </c>
      <c r="W68" s="113" t="str">
        <f t="shared" si="82"/>
      </c>
      <c r="X68" s="113" t="str">
        <f t="shared" si="82"/>
      </c>
      <c r="Y68" s="113" t="str">
        <f t="shared" si="82"/>
      </c>
      <c r="Z68" s="113" t="str">
        <f t="shared" si="82"/>
      </c>
      <c r="AA68" s="113" t="str">
        <f t="shared" si="82"/>
      </c>
      <c r="AB68" s="113" t="str">
        <f t="shared" si="82"/>
      </c>
      <c r="AC68" s="113" t="str">
        <f t="shared" si="82"/>
      </c>
      <c r="AD68" s="113" t="str">
        <f t="shared" si="82"/>
      </c>
      <c r="AE68" s="113" t="str">
        <f t="shared" si="82"/>
      </c>
      <c r="AF68" s="113" t="str">
        <f t="shared" si="82"/>
      </c>
      <c r="AG68" s="113" t="str">
        <f t="shared" si="82"/>
      </c>
      <c r="AH68" s="113" t="str">
        <f t="shared" ref="AH68:AV68" si="83">IFERROR(AH42/SUMIFS(AH$27:AH$48,$M$27:$M$48,$M42),"")</f>
      </c>
      <c r="AI68" s="113" t="str">
        <f t="shared" si="83"/>
      </c>
      <c r="AJ68" s="113" t="str">
        <f t="shared" si="83"/>
      </c>
      <c r="AK68" s="113" t="str">
        <f t="shared" si="83"/>
      </c>
      <c r="AL68" s="113" t="n">
        <f t="shared" si="83"/>
        <v>0.98948550981637973</v>
      </c>
      <c r="AM68" s="113" t="n">
        <f t="shared" si="83"/>
        <v>0.99470777426214119</v>
      </c>
      <c r="AN68" s="113" t="n">
        <f t="shared" si="83"/>
        <v>0.9944514978095903</v>
      </c>
      <c r="AO68" s="113" t="n">
        <f t="shared" si="83"/>
        <v>0.99448283742208776</v>
      </c>
      <c r="AP68" s="113" t="n">
        <f t="shared" si="83"/>
        <v>0.99500391458209603</v>
      </c>
      <c r="AQ68" s="113" t="n">
        <f t="shared" si="83"/>
        <v>0.99626421278707566</v>
      </c>
      <c r="AR68" s="113" t="n">
        <f t="shared" si="83"/>
        <v>0.99617492252529216</v>
      </c>
      <c r="AS68" s="113" t="n">
        <f t="shared" si="83"/>
        <v>0.99705268715322859</v>
      </c>
      <c r="AT68" s="113" t="n">
        <f t="shared" si="83"/>
        <v>0.99692221450535801</v>
      </c>
      <c r="AU68" s="113" t="n">
        <f t="shared" si="83"/>
        <v>0.99692314678678962</v>
      </c>
      <c r="AV68" s="97" t="str">
        <f t="shared" si="83"/>
      </c>
    </row>
    <row r="69">
      <c r="A69" s="59" t="str">
        <f t="shared" si="47"/>
        <v>Not MFG, U.S. Place
of Performance</v>
      </c>
      <c r="B69" s="59" t="n">
        <f t="shared" si="48"/>
        <v>0</v>
      </c>
      <c r="M69" s="166" t="str">
        <f t="shared" si="49"/>
        <v>Not MFG, U.S. Place
of Performance</v>
      </c>
      <c r="N69" s="70" t="n">
        <f t="shared" si="49"/>
        <v>0</v>
      </c>
      <c r="O69" s="74" t="str">
        <f t="shared" ref="O69:AG69" si="84">IFERROR(O49/SUMIFS(O$21:O$36,$M$21:$M$36,$M69),"")</f>
      </c>
      <c r="P69" s="74" t="str">
        <f t="shared" si="84"/>
      </c>
      <c r="Q69" s="74" t="str">
        <f t="shared" si="84"/>
      </c>
      <c r="R69" s="74" t="str">
        <f t="shared" si="84"/>
      </c>
      <c r="S69" s="74" t="str">
        <f t="shared" si="84"/>
      </c>
      <c r="T69" s="74" t="str">
        <f t="shared" si="84"/>
      </c>
      <c r="U69" s="74" t="str">
        <f t="shared" si="84"/>
      </c>
      <c r="V69" s="74" t="str">
        <f t="shared" si="84"/>
      </c>
      <c r="W69" s="74" t="str">
        <f t="shared" si="84"/>
      </c>
      <c r="X69" s="74" t="str">
        <f t="shared" si="84"/>
      </c>
      <c r="Y69" s="74" t="str">
        <f t="shared" si="84"/>
      </c>
      <c r="Z69" s="74" t="str">
        <f t="shared" si="84"/>
      </c>
      <c r="AA69" s="74" t="str">
        <f t="shared" si="84"/>
      </c>
      <c r="AB69" s="74" t="str">
        <f t="shared" si="84"/>
      </c>
      <c r="AC69" s="74" t="str">
        <f t="shared" si="84"/>
      </c>
      <c r="AD69" s="74" t="str">
        <f t="shared" si="84"/>
      </c>
      <c r="AE69" s="74" t="str">
        <f t="shared" si="84"/>
      </c>
      <c r="AF69" s="74" t="str">
        <f t="shared" si="84"/>
      </c>
      <c r="AG69" s="74" t="str">
        <f t="shared" si="84"/>
      </c>
      <c r="AH69" s="74" t="str">
        <f t="shared" ref="AH69:AV69" si="85">IFERROR(AH43/SUMIFS(AH$27:AH$48,$M$27:$M$48,$M43),"")</f>
      </c>
      <c r="AI69" s="74" t="str">
        <f t="shared" si="85"/>
      </c>
      <c r="AJ69" s="74" t="str">
        <f t="shared" si="85"/>
      </c>
      <c r="AK69" s="74" t="str">
        <f t="shared" si="85"/>
      </c>
      <c r="AL69" s="74" t="str">
        <f t="shared" si="85"/>
      </c>
      <c r="AM69" s="74" t="str">
        <f t="shared" si="85"/>
      </c>
      <c r="AN69" s="74" t="str">
        <f t="shared" si="85"/>
      </c>
      <c r="AO69" s="74" t="str">
        <f t="shared" si="85"/>
      </c>
      <c r="AP69" s="74" t="str">
        <f t="shared" si="85"/>
      </c>
      <c r="AQ69" s="74" t="str">
        <f t="shared" si="85"/>
      </c>
      <c r="AR69" s="74" t="str">
        <f t="shared" si="85"/>
      </c>
      <c r="AS69" s="74" t="str">
        <f t="shared" si="85"/>
      </c>
      <c r="AT69" s="74" t="str">
        <f t="shared" si="85"/>
      </c>
      <c r="AU69" s="74" t="n">
        <f t="shared" si="85"/>
        <v>9.5199414646510996E-6</v>
      </c>
      <c r="AV69" s="114" t="str">
        <f t="shared" si="85"/>
      </c>
    </row>
    <row r="70">
      <c r="A70" s="59" t="n">
        <f t="shared" si="47"/>
        <v>0</v>
      </c>
      <c r="B70" s="59" t="n">
        <f t="shared" si="48"/>
        <v>0</v>
      </c>
      <c r="M70" s="165" t="n">
        <f t="shared" si="49"/>
        <v>0</v>
      </c>
      <c r="N70" s="59" t="n">
        <f t="shared" si="49"/>
        <v>0</v>
      </c>
      <c r="O70" s="25" t="str">
        <f t="shared" ref="O70:AG70" si="86">IFERROR(O50/SUMIFS(O$21:O$36,$M$21:$M$36,$M70),"")</f>
      </c>
      <c r="P70" s="25" t="str">
        <f t="shared" si="86"/>
      </c>
      <c r="Q70" s="25" t="str">
        <f t="shared" si="86"/>
      </c>
      <c r="R70" s="25" t="str">
        <f t="shared" si="86"/>
      </c>
      <c r="S70" s="25" t="str">
        <f t="shared" si="86"/>
      </c>
      <c r="T70" s="25" t="str">
        <f t="shared" si="86"/>
      </c>
      <c r="U70" s="25" t="str">
        <f t="shared" si="86"/>
      </c>
      <c r="V70" s="25" t="str">
        <f t="shared" si="86"/>
      </c>
      <c r="W70" s="25" t="str">
        <f t="shared" si="86"/>
      </c>
      <c r="X70" s="25" t="str">
        <f t="shared" si="86"/>
      </c>
      <c r="Y70" s="25" t="str">
        <f t="shared" si="86"/>
      </c>
      <c r="Z70" s="25" t="str">
        <f t="shared" si="86"/>
      </c>
      <c r="AA70" s="25" t="str">
        <f t="shared" si="86"/>
      </c>
      <c r="AB70" s="25" t="str">
        <f t="shared" si="86"/>
      </c>
      <c r="AC70" s="25" t="str">
        <f t="shared" si="86"/>
      </c>
      <c r="AD70" s="25" t="str">
        <f t="shared" si="86"/>
      </c>
      <c r="AE70" s="25" t="str">
        <f t="shared" si="86"/>
      </c>
      <c r="AF70" s="25" t="str">
        <f t="shared" si="86"/>
      </c>
      <c r="AG70" s="25" t="str">
        <f t="shared" si="86"/>
      </c>
      <c r="AH70" s="25" t="str">
        <f t="shared" ref="AH70:AV70" si="87">IFERROR(AH44/SUMIFS(AH$27:AH$48,$M$27:$M$48,$M44),"")</f>
      </c>
      <c r="AI70" s="25" t="n">
        <f t="shared" si="87"/>
        <v>0</v>
      </c>
      <c r="AJ70" s="25" t="str">
        <f t="shared" si="87"/>
      </c>
      <c r="AK70" s="25" t="n">
        <f t="shared" si="87"/>
        <v>0</v>
      </c>
      <c r="AL70" s="25" t="str">
        <f t="shared" si="87"/>
      </c>
      <c r="AM70" s="25" t="str">
        <f t="shared" si="87"/>
      </c>
      <c r="AN70" s="25" t="str">
        <f t="shared" si="87"/>
      </c>
      <c r="AO70" s="25" t="str">
        <f t="shared" si="87"/>
      </c>
      <c r="AP70" s="25" t="str">
        <f t="shared" si="87"/>
      </c>
      <c r="AQ70" s="25" t="str">
        <f t="shared" si="87"/>
      </c>
      <c r="AR70" s="25" t="str">
        <f t="shared" si="87"/>
      </c>
      <c r="AS70" s="25" t="str">
        <f t="shared" si="87"/>
      </c>
      <c r="AT70" s="25" t="str">
        <f t="shared" si="87"/>
      </c>
      <c r="AU70" s="25" t="n">
        <f t="shared" si="87"/>
        <v>3.8659444590966074E-4</v>
      </c>
      <c r="AV70" s="96" t="str">
        <f t="shared" si="87"/>
      </c>
    </row>
    <row r="71">
      <c r="A71" s="59" t="str">
        <f t="shared" si="47"/>
        <v>NA</v>
      </c>
      <c r="B71" s="59" t="n">
        <f t="shared" si="48"/>
        <v>6772276301.8213997</v>
      </c>
      <c r="M71" s="165" t="str">
        <f t="shared" si="49"/>
        <v>NA</v>
      </c>
      <c r="N71" s="59" t="n">
        <f t="shared" si="49"/>
        <v>6772276301.8213997</v>
      </c>
      <c r="O71" s="25" t="n">
        <f t="shared" ref="O71:AG71" si="88">IFERROR(O51/SUMIFS(O$21:O$36,$M$21:$M$36,$M71),"")</f>
        <v>0</v>
      </c>
      <c r="P71" s="25" t="n">
        <f t="shared" si="88"/>
        <v>0</v>
      </c>
      <c r="Q71" s="25" t="n">
        <f t="shared" si="88"/>
        <v>0</v>
      </c>
      <c r="R71" s="25" t="n">
        <f t="shared" si="88"/>
        <v>0</v>
      </c>
      <c r="S71" s="25" t="n">
        <f t="shared" si="88"/>
        <v>0</v>
      </c>
      <c r="T71" s="25" t="n">
        <f t="shared" si="88"/>
        <v>0</v>
      </c>
      <c r="U71" s="25" t="n">
        <f t="shared" si="88"/>
        <v>0</v>
      </c>
      <c r="V71" s="25" t="n">
        <f t="shared" si="88"/>
        <v>0</v>
      </c>
      <c r="W71" s="25" t="n">
        <f t="shared" si="88"/>
        <v>0</v>
      </c>
      <c r="X71" s="25" t="n">
        <f t="shared" si="88"/>
        <v>0</v>
      </c>
      <c r="Y71" s="25" t="n">
        <f t="shared" si="88"/>
        <v>0</v>
      </c>
      <c r="Z71" s="25" t="n">
        <f t="shared" si="88"/>
        <v>0</v>
      </c>
      <c r="AA71" s="25" t="n">
        <f t="shared" si="88"/>
        <v>0</v>
      </c>
      <c r="AB71" s="25" t="n">
        <f t="shared" si="88"/>
        <v>0</v>
      </c>
      <c r="AC71" s="25" t="n">
        <f t="shared" si="88"/>
        <v>0</v>
      </c>
      <c r="AD71" s="25" t="n">
        <f t="shared" si="88"/>
        <v>0</v>
      </c>
      <c r="AE71" s="25" t="n">
        <f t="shared" si="88"/>
        <v>0</v>
      </c>
      <c r="AF71" s="25" t="n">
        <f t="shared" si="88"/>
        <v>0</v>
      </c>
      <c r="AG71" s="25" t="n">
        <f t="shared" si="88"/>
        <v>0</v>
      </c>
      <c r="AH71" s="25" t="n">
        <f t="shared" ref="AH71:AV71" si="89">IFERROR(AH45/SUMIFS(AH$27:AH$48,$M$27:$M$48,$M45),"")</f>
        <v>0.3333348582638383</v>
      </c>
      <c r="AI71" s="25" t="n">
        <f t="shared" si="89"/>
        <v>0.33333423664248113</v>
      </c>
      <c r="AJ71" s="25" t="n">
        <f t="shared" si="89"/>
        <v>0.33333336202787567</v>
      </c>
      <c r="AK71" s="25" t="str">
        <f t="shared" si="89"/>
      </c>
      <c r="AL71" s="25" t="str">
        <f t="shared" si="89"/>
      </c>
      <c r="AM71" s="25" t="str">
        <f t="shared" si="89"/>
      </c>
      <c r="AN71" s="25" t="str">
        <f t="shared" si="89"/>
      </c>
      <c r="AO71" s="25" t="str">
        <f t="shared" si="89"/>
      </c>
      <c r="AP71" s="25" t="str">
        <f t="shared" si="89"/>
      </c>
      <c r="AQ71" s="25" t="str">
        <f t="shared" si="89"/>
      </c>
      <c r="AR71" s="25" t="str">
        <f t="shared" si="89"/>
      </c>
      <c r="AS71" s="25" t="str">
        <f t="shared" si="89"/>
      </c>
      <c r="AT71" s="25" t="str">
        <f t="shared" si="89"/>
      </c>
      <c r="AU71" s="25" t="str">
        <f t="shared" si="89"/>
      </c>
      <c r="AV71" s="96" t="str">
        <f t="shared" si="89"/>
      </c>
    </row>
    <row r="72" ht="15" customHeight="1">
      <c r="A72" s="59" t="str">
        <f t="shared" si="47"/>
        <v>U.S. Manufactured</v>
      </c>
      <c r="B72" s="59" t="n">
        <f t="shared" si="48"/>
        <v>0</v>
      </c>
      <c r="M72" s="165" t="str">
        <f t="shared" si="49"/>
        <v>U.S. Manufactured</v>
      </c>
      <c r="N72" s="59" t="n">
        <f t="shared" si="49"/>
        <v>0</v>
      </c>
      <c r="O72" s="128" t="str">
        <f t="shared" ref="O72:AG72" si="90">IFERROR(O52/SUMIFS(O$21:O$36,$M$21:$M$36,$M72),"")</f>
      </c>
      <c r="P72" s="128" t="str">
        <f t="shared" si="90"/>
      </c>
      <c r="Q72" s="128" t="str">
        <f t="shared" si="90"/>
      </c>
      <c r="R72" s="128" t="str">
        <f t="shared" si="90"/>
      </c>
      <c r="S72" s="128" t="str">
        <f t="shared" si="90"/>
      </c>
      <c r="T72" s="128" t="str">
        <f t="shared" si="90"/>
      </c>
      <c r="U72" s="128" t="str">
        <f t="shared" si="90"/>
      </c>
      <c r="V72" s="128" t="str">
        <f t="shared" si="90"/>
      </c>
      <c r="W72" s="128" t="str">
        <f t="shared" si="90"/>
      </c>
      <c r="X72" s="128" t="str">
        <f t="shared" si="90"/>
      </c>
      <c r="Y72" s="128" t="str">
        <f t="shared" si="90"/>
      </c>
      <c r="Z72" s="128" t="str">
        <f t="shared" si="90"/>
      </c>
      <c r="AA72" s="128" t="str">
        <f t="shared" si="90"/>
      </c>
      <c r="AB72" s="128" t="str">
        <f t="shared" si="90"/>
      </c>
      <c r="AC72" s="128" t="str">
        <f t="shared" si="90"/>
      </c>
      <c r="AD72" s="128" t="str">
        <f t="shared" si="90"/>
      </c>
      <c r="AE72" s="128" t="str">
        <f t="shared" si="90"/>
      </c>
      <c r="AF72" s="128" t="str">
        <f t="shared" si="90"/>
      </c>
      <c r="AG72" s="128" t="str">
        <f t="shared" si="90"/>
      </c>
      <c r="AH72" s="25" t="n">
        <f t="shared" ref="AH72:AV72" si="91">IFERROR(AH46/SUMIFS(AH$27:AH$48,$M$27:$M$48,$M46),"")</f>
        <v>1</v>
      </c>
      <c r="AI72" s="25" t="n">
        <f t="shared" si="91"/>
        <v>1</v>
      </c>
      <c r="AJ72" s="25" t="str">
        <f t="shared" si="91"/>
      </c>
      <c r="AK72" s="25" t="str">
        <f t="shared" si="91"/>
      </c>
      <c r="AL72" s="25" t="str">
        <f t="shared" si="91"/>
      </c>
      <c r="AM72" s="25" t="str">
        <f t="shared" si="91"/>
      </c>
      <c r="AN72" s="25" t="str">
        <f t="shared" si="91"/>
      </c>
      <c r="AO72" s="25" t="str">
        <f t="shared" si="91"/>
      </c>
      <c r="AP72" s="25" t="str">
        <f t="shared" si="91"/>
      </c>
      <c r="AQ72" s="25" t="str">
        <f t="shared" si="91"/>
      </c>
      <c r="AR72" s="25" t="str">
        <f t="shared" si="91"/>
      </c>
      <c r="AS72" s="25" t="str">
        <f t="shared" si="91"/>
      </c>
      <c r="AT72" s="25" t="str">
        <f t="shared" si="91"/>
      </c>
      <c r="AU72" s="25" t="str">
        <f t="shared" si="91"/>
      </c>
      <c r="AV72" s="96" t="str">
        <f t="shared" si="91"/>
      </c>
    </row>
    <row r="73">
      <c r="A73" s="59" t="n">
        <f t="shared" si="47"/>
        <v>0</v>
      </c>
      <c r="B73" s="59" t="n">
        <f t="shared" si="48"/>
        <v>0</v>
      </c>
      <c r="M73" s="165" t="n">
        <f t="shared" si="49"/>
        <v>0</v>
      </c>
      <c r="N73" s="59" t="n">
        <f t="shared" si="49"/>
        <v>0</v>
      </c>
      <c r="O73" s="134" t="str">
        <f t="shared" ref="O73:AG73" si="92">IFERROR(O53/SUMIFS(O$21:O$36,$M$21:$M$36,$M73),"")</f>
      </c>
      <c r="P73" s="134" t="str">
        <f t="shared" si="92"/>
      </c>
      <c r="Q73" s="134" t="str">
        <f t="shared" si="92"/>
      </c>
      <c r="R73" s="134" t="str">
        <f t="shared" si="92"/>
      </c>
      <c r="S73" s="134" t="str">
        <f t="shared" si="92"/>
      </c>
      <c r="T73" s="134" t="str">
        <f t="shared" si="92"/>
      </c>
      <c r="U73" s="134" t="str">
        <f t="shared" si="92"/>
      </c>
      <c r="V73" s="134" t="str">
        <f t="shared" si="92"/>
      </c>
      <c r="W73" s="134" t="str">
        <f t="shared" si="92"/>
      </c>
      <c r="X73" s="134" t="str">
        <f t="shared" si="92"/>
      </c>
      <c r="Y73" s="134" t="str">
        <f t="shared" si="92"/>
      </c>
      <c r="Z73" s="134" t="str">
        <f t="shared" si="92"/>
      </c>
      <c r="AA73" s="134" t="str">
        <f t="shared" si="92"/>
      </c>
      <c r="AB73" s="134" t="str">
        <f t="shared" si="92"/>
      </c>
      <c r="AC73" s="134" t="str">
        <f t="shared" si="92"/>
      </c>
      <c r="AD73" s="134" t="str">
        <f t="shared" si="92"/>
      </c>
      <c r="AE73" s="134" t="str">
        <f t="shared" si="92"/>
      </c>
      <c r="AF73" s="134" t="str">
        <f t="shared" si="92"/>
      </c>
      <c r="AG73" s="134" t="str">
        <f t="shared" si="92"/>
      </c>
      <c r="AH73" s="25" t="n">
        <f t="shared" ref="AH73:AV73" si="93">IFERROR(AH47/SUMIFS(AH$27:AH$48,$M$27:$M$48,$M47),"")</f>
        <v>0.13421896196281338</v>
      </c>
      <c r="AI73" s="25" t="n">
        <f t="shared" si="93"/>
        <v>-5.3984776374348207E-3</v>
      </c>
      <c r="AJ73" s="25" t="n">
        <f t="shared" si="93"/>
        <v>-1.1711761788075703E-4</v>
      </c>
      <c r="AK73" s="25" t="n">
        <f t="shared" si="93"/>
        <v>-1.7164353993776794E-2</v>
      </c>
      <c r="AL73" s="25" t="str">
        <f t="shared" si="93"/>
      </c>
      <c r="AM73" s="25" t="n">
        <f t="shared" si="93"/>
        <v>9.5772852599009667E-5</v>
      </c>
      <c r="AN73" s="25" t="n">
        <f t="shared" si="93"/>
        <v>1.3666547514294223E-2</v>
      </c>
      <c r="AO73" s="25" t="n">
        <f t="shared" si="93"/>
        <v>6.6987189503506551E-3</v>
      </c>
      <c r="AP73" s="25" t="n">
        <f t="shared" si="93"/>
        <v>-7.6640043564489579E-4</v>
      </c>
      <c r="AQ73" s="25" t="n">
        <f t="shared" si="93"/>
        <v>2.9255684072189577E-3</v>
      </c>
      <c r="AR73" s="25" t="n">
        <f t="shared" si="93"/>
        <v>2.5073928609647468E-3</v>
      </c>
      <c r="AS73" s="25" t="n">
        <f t="shared" si="93"/>
        <v>2.9586067978491586E-3</v>
      </c>
      <c r="AT73" s="25" t="n">
        <f t="shared" si="93"/>
        <v>0</v>
      </c>
      <c r="AU73" s="25" t="n">
        <f t="shared" si="93"/>
        <v>3.6100683235571768E-3</v>
      </c>
      <c r="AV73" s="96" t="str">
        <f t="shared" si="93"/>
      </c>
    </row>
    <row r="74">
      <c r="A74" s="59" t="str">
        <f t="shared" si="47"/>
        <v>NA</v>
      </c>
      <c r="B74" s="59" t="n">
        <f t="shared" si="48"/>
        <v>13544552603.642799</v>
      </c>
      <c r="M74" s="164" t="str">
        <f t="shared" si="49"/>
        <v>NA</v>
      </c>
      <c r="N74" s="69" t="n">
        <f t="shared" si="49"/>
        <v>13544552603.642799</v>
      </c>
      <c r="O74" s="113" t="str">
        <f t="shared" ref="O74:AG74" si="94">IFERROR(O54/SUMIFS(O$21:O$36,$M$21:$M$36,$M74),"")</f>
      </c>
      <c r="P74" s="113" t="str">
        <f t="shared" si="94"/>
      </c>
      <c r="Q74" s="113" t="str">
        <f t="shared" si="94"/>
      </c>
      <c r="R74" s="113" t="str">
        <f t="shared" si="94"/>
      </c>
      <c r="S74" s="113" t="str">
        <f t="shared" si="94"/>
      </c>
      <c r="T74" s="113" t="str">
        <f t="shared" si="94"/>
      </c>
      <c r="U74" s="113" t="str">
        <f t="shared" si="94"/>
      </c>
      <c r="V74" s="113" t="str">
        <f t="shared" si="94"/>
      </c>
      <c r="W74" s="113" t="str">
        <f t="shared" si="94"/>
      </c>
      <c r="X74" s="113" t="str">
        <f t="shared" si="94"/>
      </c>
      <c r="Y74" s="113" t="str">
        <f t="shared" si="94"/>
      </c>
      <c r="Z74" s="113" t="str">
        <f t="shared" si="94"/>
      </c>
      <c r="AA74" s="113" t="str">
        <f t="shared" si="94"/>
      </c>
      <c r="AB74" s="113" t="str">
        <f t="shared" si="94"/>
      </c>
      <c r="AC74" s="113" t="str">
        <f t="shared" si="94"/>
      </c>
      <c r="AD74" s="113" t="str">
        <f t="shared" si="94"/>
      </c>
      <c r="AE74" s="113" t="str">
        <f t="shared" si="94"/>
      </c>
      <c r="AF74" s="113" t="str">
        <f t="shared" si="94"/>
      </c>
      <c r="AG74" s="113" t="str">
        <f t="shared" si="94"/>
      </c>
      <c r="AH74" s="113" t="n">
        <f t="shared" ref="AH74:AV74" si="95">IFERROR(AH48/SUMIFS(AH$27:AH$48,$M$27:$M$48,$M48),"")</f>
        <v>0.66666514173616165</v>
      </c>
      <c r="AI74" s="113" t="n">
        <f t="shared" si="95"/>
        <v>0.66666576335751893</v>
      </c>
      <c r="AJ74" s="113" t="n">
        <f t="shared" si="95"/>
        <v>0.66666663797212422</v>
      </c>
      <c r="AK74" s="113" t="n">
        <f t="shared" si="95"/>
        <v>1</v>
      </c>
      <c r="AL74" s="113" t="n">
        <f t="shared" si="95"/>
        <v>1</v>
      </c>
      <c r="AM74" s="113" t="n">
        <f t="shared" si="95"/>
        <v>1</v>
      </c>
      <c r="AN74" s="113" t="n">
        <f t="shared" si="95"/>
        <v>1</v>
      </c>
      <c r="AO74" s="113" t="n">
        <f t="shared" si="95"/>
        <v>1</v>
      </c>
      <c r="AP74" s="113" t="n">
        <f t="shared" si="95"/>
        <v>1</v>
      </c>
      <c r="AQ74" s="113" t="n">
        <f t="shared" si="95"/>
        <v>1</v>
      </c>
      <c r="AR74" s="113" t="n">
        <f t="shared" si="95"/>
        <v>1</v>
      </c>
      <c r="AS74" s="113" t="n">
        <f t="shared" si="95"/>
        <v>1</v>
      </c>
      <c r="AT74" s="113" t="n">
        <f t="shared" si="95"/>
        <v>1</v>
      </c>
      <c r="AU74" s="113" t="str">
        <f t="shared" si="95"/>
      </c>
      <c r="AV74" s="97" t="str">
        <f t="shared" si="95"/>
      </c>
    </row>
    <row r="75"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 t="b">
        <f t="shared" ref="AH75:AV75" si="96">SUM(AH53:AH74)=3</f>
        <v>0</v>
      </c>
      <c r="AI75" s="25" t="b">
        <f t="shared" si="96"/>
        <v>0</v>
      </c>
      <c r="AJ75" s="25" t="b">
        <f t="shared" si="96"/>
        <v>0</v>
      </c>
      <c r="AK75" s="25" t="b">
        <f t="shared" si="96"/>
        <v>0</v>
      </c>
      <c r="AL75" s="25" t="b">
        <f t="shared" si="96"/>
        <v>0</v>
      </c>
      <c r="AM75" s="25" t="b">
        <f t="shared" si="96"/>
        <v>0</v>
      </c>
      <c r="AN75" s="25" t="b">
        <f t="shared" si="96"/>
        <v>0</v>
      </c>
      <c r="AO75" s="25" t="b">
        <f t="shared" si="96"/>
        <v>0</v>
      </c>
      <c r="AP75" s="25" t="b">
        <f t="shared" si="96"/>
        <v>0</v>
      </c>
      <c r="AQ75" s="25" t="b">
        <f t="shared" si="96"/>
        <v>0</v>
      </c>
      <c r="AR75" s="25" t="b">
        <f t="shared" si="96"/>
        <v>0</v>
      </c>
      <c r="AS75" s="25" t="b">
        <f t="shared" si="96"/>
        <v>0</v>
      </c>
      <c r="AT75" s="25" t="b">
        <f t="shared" si="96"/>
        <v>0</v>
      </c>
      <c r="AU75" s="25" t="b">
        <f t="shared" si="96"/>
        <v>0</v>
      </c>
      <c r="AV75" s="25" t="b">
        <f t="shared" si="96"/>
        <v>0</v>
      </c>
    </row>
    <row r="76" ht="15" customHeight="1"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  <c r="AB76" s="128"/>
      <c r="AC76" s="128"/>
      <c r="AD76" s="128"/>
      <c r="AE76" s="128"/>
      <c r="AF76" s="128"/>
      <c r="AG76" s="128"/>
      <c r="AH76" s="25"/>
      <c r="AI76" s="25"/>
      <c r="AJ76" s="25"/>
      <c r="AK76" s="25"/>
      <c r="AL76" s="25"/>
      <c r="AM76" s="25"/>
      <c r="AN76" s="25"/>
      <c r="AO76" s="25"/>
      <c r="AP76" s="25"/>
      <c r="AQ76" s="25"/>
      <c r="AR76" s="25"/>
      <c r="AS76" s="25"/>
      <c r="AT76" s="25"/>
      <c r="AU76" s="25"/>
      <c r="AV76" s="25"/>
    </row>
  </sheetData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workbookViewId="0">
      <pane xSplit="11" ySplit="1" topLeftCell="L2" activePane="bottomRight" state="frozen"/>
      <selection pane="topRight" activeCell="M41" sqref="M41"/>
      <selection pane="bottomLeft" activeCell="M41" sqref="M41"/>
      <selection pane="bottomRight" activeCell="L2" sqref="L2"/>
    </sheetView>
  </sheetViews>
  <sheetFormatPr defaultRowHeight="15.0" baseColWidth="10"/>
  <cols>
    <col min="1" max="1" width="11" hidden="0" customWidth="1"/>
    <col min="5" max="5" width="0" hidden="1" customWidth="1"/>
    <col min="8" max="8" width="0" hidden="1" customWidth="1"/>
    <col min="10" max="10" width="0" hidden="1" customWidth="1"/>
    <col min="11" max="11" width="17.7109375" hidden="0" customWidth="1"/>
    <col min="13" max="13" width="9.28515625" hidden="0" customWidth="1"/>
    <col min="14" max="14" width="19" hidden="0" customWidth="1"/>
    <col min="15" max="15" width="19.140625" hidden="0" customWidth="1"/>
    <col min="16" max="16" width="19.140625" hidden="0" customWidth="1"/>
    <col min="17" max="17" width="19.140625" hidden="0" customWidth="1"/>
    <col min="18" max="18" width="19.140625" hidden="0" customWidth="1"/>
    <col min="19" max="19" width="19.140625" hidden="0" customWidth="1"/>
    <col min="20" max="20" width="19.140625" hidden="0" customWidth="1"/>
    <col min="21" max="21" width="19.140625" hidden="0" customWidth="1"/>
    <col min="22" max="22" width="19.140625" hidden="0" customWidth="1"/>
    <col min="23" max="23" width="19.140625" hidden="0" customWidth="1"/>
    <col min="24" max="24" width="19.140625" hidden="0" customWidth="1"/>
    <col min="25" max="25" width="19.140625" hidden="0" customWidth="1"/>
    <col min="26" max="26" width="19.140625" hidden="0" customWidth="1"/>
    <col min="27" max="27" width="19" hidden="0" customWidth="1"/>
    <col min="28" max="28" width="19" hidden="0" customWidth="1"/>
    <col min="29" max="29" width="19" hidden="0" customWidth="1"/>
    <col min="30" max="30" width="19" hidden="0" customWidth="1"/>
    <col min="31" max="31" width="19" hidden="0" customWidth="1"/>
    <col min="32" max="32" width="19" hidden="0" customWidth="1"/>
    <col min="33" max="33" width="19" hidden="0" customWidth="1"/>
    <col min="34" max="34" width="19" hidden="0" customWidth="1"/>
    <col min="35" max="35" width="19.140625" hidden="0" customWidth="1"/>
    <col min="36" max="36" width="19.140625" hidden="0" customWidth="1"/>
    <col min="37" max="37" width="19.140625" hidden="0" customWidth="1"/>
    <col min="38" max="38" width="19.140625" hidden="0" customWidth="1"/>
    <col min="39" max="39" width="19.140625" hidden="0" customWidth="1"/>
    <col min="40" max="40" width="19.140625" hidden="0" customWidth="1"/>
    <col min="41" max="41" width="19.140625" hidden="0" customWidth="1"/>
    <col min="42" max="42" width="19.140625" hidden="0" customWidth="1"/>
    <col min="43" max="43" width="19.140625" hidden="0" customWidth="1"/>
    <col min="44" max="44" width="19.140625" hidden="0" customWidth="1"/>
    <col min="45" max="45" width="19.140625" hidden="0" customWidth="1"/>
    <col min="46" max="46" width="19.140625" hidden="0" customWidth="1"/>
    <col min="47" max="47" width="19.140625" hidden="0" customWidth="1"/>
    <col min="48" max="48" width="19.140625" hidden="0" customWidth="1"/>
    <col min="49" max="49" width="19.140625" hidden="0" customWidth="1"/>
    <col min="50" max="50" width="19.140625" hidden="0" customWidth="1"/>
    <col min="51" max="51" width="19.140625" hidden="0" customWidth="1"/>
    <col min="52" max="52" width="19.140625" hidden="0" customWidth="1"/>
    <col min="53" max="53" width="19.140625" hidden="0" customWidth="1"/>
    <col min="54" max="54" width="19.140625" hidden="0" customWidth="1"/>
    <col min="55" max="55" width="19.140625" hidden="0" customWidth="1"/>
    <col min="56" max="56" width="19.140625" hidden="0" customWidth="1"/>
    <col min="57" max="57" width="19" hidden="0" customWidth="1"/>
  </cols>
  <sheetData>
    <row r="1">
      <c r="A1" s="1" t="str">
        <f>L1</f>
      </c>
      <c r="K1" t="s">
        <v>403</v>
      </c>
      <c r="L1" s="1" t="s">
        <v>803</v>
      </c>
      <c r="M1" s="1" t="s">
        <v>758</v>
      </c>
      <c r="N1" s="1" t="s">
        <v>759</v>
      </c>
      <c r="O1" s="1" t="s">
        <v>760</v>
      </c>
      <c r="P1" s="1" t="s">
        <v>761</v>
      </c>
      <c r="Q1" s="1" t="s">
        <v>762</v>
      </c>
      <c r="R1" s="1" t="s">
        <v>763</v>
      </c>
      <c r="S1" s="1" t="s">
        <v>764</v>
      </c>
      <c r="T1" s="1" t="s">
        <v>765</v>
      </c>
      <c r="U1" s="1" t="s">
        <v>766</v>
      </c>
      <c r="V1" s="1" t="s">
        <v>767</v>
      </c>
      <c r="W1" s="1" t="s">
        <v>768</v>
      </c>
      <c r="X1" s="1" t="s">
        <v>769</v>
      </c>
      <c r="Y1" s="1" t="s">
        <v>770</v>
      </c>
      <c r="Z1" s="1" t="s">
        <v>771</v>
      </c>
      <c r="AA1" s="1" t="s">
        <v>772</v>
      </c>
      <c r="AB1" s="1" t="s">
        <v>773</v>
      </c>
      <c r="AC1" s="1" t="s">
        <v>774</v>
      </c>
      <c r="AD1" s="1" t="s">
        <v>775</v>
      </c>
      <c r="AE1" s="1" t="s">
        <v>776</v>
      </c>
      <c r="AF1" s="1" t="s">
        <v>777</v>
      </c>
      <c r="AG1" s="1" t="s">
        <v>778</v>
      </c>
      <c r="AH1" s="1" t="s">
        <v>779</v>
      </c>
      <c r="AI1" s="1" t="s">
        <v>780</v>
      </c>
      <c r="AJ1" s="1" t="s">
        <v>781</v>
      </c>
      <c r="AK1" s="1" t="s">
        <v>782</v>
      </c>
      <c r="AL1" s="1" t="s">
        <v>737</v>
      </c>
      <c r="AM1" s="1" t="s">
        <v>738</v>
      </c>
      <c r="AN1" s="1" t="s">
        <v>739</v>
      </c>
      <c r="AO1" s="1" t="s">
        <v>740</v>
      </c>
      <c r="AP1" s="1" t="s">
        <v>741</v>
      </c>
      <c r="AQ1" s="1" t="s">
        <v>742</v>
      </c>
      <c r="AR1" s="1" t="s">
        <v>743</v>
      </c>
      <c r="AS1" s="1" t="s">
        <v>744</v>
      </c>
      <c r="AT1" s="1" t="s">
        <v>745</v>
      </c>
      <c r="AU1" s="1" t="s">
        <v>786</v>
      </c>
      <c r="AV1" s="1" t="s">
        <v>818</v>
      </c>
      <c r="AW1" s="1" t="s">
        <v>547</v>
      </c>
      <c r="AX1" s="1" t="s">
        <v>548</v>
      </c>
      <c r="AY1" s="1" t="s">
        <v>549</v>
      </c>
      <c r="AZ1" s="1" t="s">
        <v>550</v>
      </c>
      <c r="BA1" s="1" t="s">
        <v>551</v>
      </c>
      <c r="BB1" s="1" t="s">
        <v>552</v>
      </c>
      <c r="BC1" s="1" t="s">
        <v>553</v>
      </c>
      <c r="BD1" s="1" t="s">
        <v>554</v>
      </c>
      <c r="BE1" s="1" t="s">
        <v>555</v>
      </c>
      <c r="BF1" t="s">
        <v>556</v>
      </c>
      <c r="BG1" t="s">
        <v>557</v>
      </c>
    </row>
    <row r="2">
      <c r="A2" t="str">
        <f>L2</f>
      </c>
      <c r="K2" t="s">
        <v>404</v>
      </c>
      <c r="L2" s="3" t="s">
        <v>805</v>
      </c>
      <c r="M2" s="167" t="n">
        <v>3410796125</v>
      </c>
      <c r="N2" s="167" t="n">
        <v>3567224416</v>
      </c>
      <c r="O2" s="167" t="n">
        <v>3929791150</v>
      </c>
      <c r="P2" s="167" t="n">
        <v>4339687969</v>
      </c>
      <c r="Q2" s="167" t="n">
        <v>4722332172.16</v>
      </c>
      <c r="R2" s="167" t="n">
        <v>4542489865</v>
      </c>
      <c r="S2" s="167" t="n">
        <v>4533222929</v>
      </c>
      <c r="T2" s="167" t="n">
        <v>5341018557.06</v>
      </c>
      <c r="U2" s="167" t="n">
        <v>6364320451</v>
      </c>
      <c r="V2" s="167" t="n">
        <v>7341263395.56</v>
      </c>
      <c r="W2" s="167" t="n">
        <v>6381928579.3536</v>
      </c>
      <c r="X2" s="167" t="n">
        <v>6747008088.6202</v>
      </c>
      <c r="Y2" s="167" t="n">
        <v>8072281208.2013</v>
      </c>
      <c r="Z2" s="167" t="n">
        <v>10540757674.319</v>
      </c>
      <c r="AA2" s="167" t="n">
        <v>12836588997.2038</v>
      </c>
      <c r="AB2" s="167" t="n">
        <v>15095818809.7542</v>
      </c>
      <c r="AC2" s="167" t="n">
        <v>20555093788.831</v>
      </c>
      <c r="AD2" s="167" t="n">
        <v>37389836035.3006</v>
      </c>
      <c r="AE2" s="167" t="n">
        <v>49723965605.3679</v>
      </c>
      <c r="AF2" s="167" t="n">
        <v>54614610145.2335</v>
      </c>
      <c r="AG2" s="167" t="n">
        <v>18682561712.5854</v>
      </c>
      <c r="AH2" s="167" t="n">
        <v>13791654301.3731</v>
      </c>
      <c r="AI2" s="167" t="n">
        <v>9963175401.3114</v>
      </c>
      <c r="AJ2" s="167" t="n">
        <v>5674605634.7784</v>
      </c>
      <c r="AK2" s="167" t="n">
        <v>3564009549.3797</v>
      </c>
      <c r="AL2" s="167" t="n">
        <v>3312277978.108</v>
      </c>
      <c r="AM2" s="167" t="n">
        <v>3475487776.0943</v>
      </c>
      <c r="AN2" s="167" t="n">
        <v>3791114615.4635</v>
      </c>
      <c r="AO2" s="167" t="n">
        <v>5073235012.9303</v>
      </c>
      <c r="AP2" s="167" t="n">
        <v>5082149813.7403</v>
      </c>
      <c r="AQ2" s="167" t="n">
        <v>5503592559.1545</v>
      </c>
      <c r="AR2" s="167" t="n">
        <v>5037821644.5799</v>
      </c>
      <c r="AS2" s="167" t="n">
        <v>4839570895.1604</v>
      </c>
      <c r="AT2" s="167" t="n">
        <v>6246690203.0344</v>
      </c>
      <c r="AU2" s="167" t="n">
        <v>7112562232.88</v>
      </c>
      <c r="AV2" s="167" t="n">
        <v>3162799345.06</v>
      </c>
      <c r="AW2" s="167" t="n">
        <v>5700301163.5799999</v>
      </c>
      <c r="AX2" s="167" t="n">
        <v>3569098844.48</v>
      </c>
      <c r="AY2" s="3" t="n">
        <v>3309423270.5</v>
      </c>
      <c r="AZ2" s="3" t="n">
        <v>3490018796.1700001</v>
      </c>
      <c r="BA2" s="3" t="n">
        <v>3758393558.0500002</v>
      </c>
      <c r="BB2" s="3" t="n">
        <v>5061833219.3900003</v>
      </c>
      <c r="BC2" s="3" t="n">
        <v>5075787901.5699997</v>
      </c>
      <c r="BD2" s="3" t="n">
        <v>5598053590.0100002</v>
      </c>
      <c r="BE2" s="3" t="n">
        <v>5049671514.25</v>
      </c>
      <c r="BF2" s="3" t="n">
        <v>4855696567.4635</v>
      </c>
      <c r="BG2" s="3" t="n">
        <v>6240783323.4101</v>
      </c>
      <c r="BH2" s="3"/>
      <c r="BI2" s="3"/>
    </row>
    <row r="3">
      <c r="A3" t="str">
        <f>L3</f>
      </c>
      <c r="K3" t="s">
        <v>405</v>
      </c>
      <c r="L3" s="3" t="s">
        <v>812</v>
      </c>
      <c r="M3" s="167" t="n">
        <v>22011601373.53</v>
      </c>
      <c r="N3" s="167" t="n">
        <v>26404461147</v>
      </c>
      <c r="O3" s="167" t="n">
        <v>31815482848</v>
      </c>
      <c r="P3" s="167" t="n">
        <v>32593179939</v>
      </c>
      <c r="Q3" s="167" t="n">
        <v>33665541310</v>
      </c>
      <c r="R3" s="167" t="n">
        <v>34154628622</v>
      </c>
      <c r="S3" s="167" t="n">
        <v>36192106691</v>
      </c>
      <c r="T3" s="167" t="n">
        <v>49422033351</v>
      </c>
      <c r="U3" s="167" t="n">
        <v>51511531790.07</v>
      </c>
      <c r="V3" s="167" t="n">
        <v>52183469022.84</v>
      </c>
      <c r="W3" s="167" t="n">
        <v>41017731012.8018</v>
      </c>
      <c r="X3" s="167" t="n">
        <v>43077261680.4891</v>
      </c>
      <c r="Y3" s="167" t="n">
        <v>47986493037.5011</v>
      </c>
      <c r="Z3" s="167" t="n">
        <v>60359498521.7867</v>
      </c>
      <c r="AA3" s="167" t="n">
        <v>72636344257.3792</v>
      </c>
      <c r="AB3" s="167" t="n">
        <v>78922405512.9257</v>
      </c>
      <c r="AC3" s="167" t="n">
        <v>91500778421.9539</v>
      </c>
      <c r="AD3" s="167" t="n">
        <v>90582997833.0433</v>
      </c>
      <c r="AE3" s="167" t="n">
        <v>92243541311.3074</v>
      </c>
      <c r="AF3" s="167" t="n">
        <v>93380206926.9385</v>
      </c>
      <c r="AG3" s="167" t="n">
        <v>106587148422.879</v>
      </c>
      <c r="AH3" s="167" t="n">
        <v>114622040551.791</v>
      </c>
      <c r="AI3" s="167" t="n">
        <v>101954189109.321</v>
      </c>
      <c r="AJ3" s="167" t="n">
        <v>95044783414.9206</v>
      </c>
      <c r="AK3" s="167" t="n">
        <v>88681807983.9888</v>
      </c>
      <c r="AL3" s="167" t="n">
        <v>84415198729.9324</v>
      </c>
      <c r="AM3" s="167" t="n">
        <v>88438708881.2946</v>
      </c>
      <c r="AN3" s="167" t="n">
        <v>95331995264.1848</v>
      </c>
      <c r="AO3" s="167" t="n">
        <v>103913111439.798</v>
      </c>
      <c r="AP3" s="167" t="n">
        <v>109048516377.225</v>
      </c>
      <c r="AQ3" s="167" t="n">
        <v>108046176937.423</v>
      </c>
      <c r="AR3" s="167" t="n">
        <v>114665726039.915</v>
      </c>
      <c r="AS3" s="167" t="n">
        <v>118442369819.847</v>
      </c>
      <c r="AT3" s="167" t="n">
        <v>127221406676.92</v>
      </c>
      <c r="AU3" s="167" t="n">
        <v>140768787704.59</v>
      </c>
      <c r="AV3" s="167" t="n">
        <v>68442133309.35</v>
      </c>
      <c r="AW3" s="167" t="n">
        <v>94998547257.509995</v>
      </c>
      <c r="AX3" s="167" t="n">
        <v>88554670782.050003</v>
      </c>
      <c r="AY3" s="3" t="n">
        <v>84524727053.710007</v>
      </c>
      <c r="AZ3" s="3" t="n">
        <v>88495039217.369995</v>
      </c>
      <c r="BA3" s="3" t="n">
        <v>95472254246.199997</v>
      </c>
      <c r="BB3" s="3" t="n">
        <v>101305085258.08</v>
      </c>
      <c r="BC3" s="3" t="n">
        <v>110672332280.31</v>
      </c>
      <c r="BD3" s="3" t="n">
        <v>109756598506.37</v>
      </c>
      <c r="BE3" s="3" t="n">
        <v>114079555221.03999</v>
      </c>
      <c r="BF3" s="3" t="n">
        <v>118414679206.35201</v>
      </c>
      <c r="BG3" s="3" t="n">
        <v>127278745636.94501</v>
      </c>
      <c r="BH3" s="3"/>
      <c r="BI3" s="3"/>
    </row>
    <row r="4">
      <c r="A4" t="str">
        <f>L4</f>
      </c>
      <c r="K4" t="s">
        <v>394</v>
      </c>
      <c r="L4" s="3" t="s">
        <v>790</v>
      </c>
      <c r="M4" s="167" t="n">
        <v>49061556123.56</v>
      </c>
      <c r="N4" s="167" t="n">
        <v>73148102802</v>
      </c>
      <c r="O4" s="167" t="n">
        <v>60905443503</v>
      </c>
      <c r="P4" s="167" t="n">
        <v>56066159736</v>
      </c>
      <c r="Q4" s="167" t="n">
        <v>51668713169</v>
      </c>
      <c r="R4" s="167" t="n">
        <v>52733776752</v>
      </c>
      <c r="S4" s="167" t="n">
        <v>58750373793.51</v>
      </c>
      <c r="T4" s="167" t="n">
        <v>68513962476.15</v>
      </c>
      <c r="U4" s="167" t="n">
        <v>67150876398.84</v>
      </c>
      <c r="V4" s="167" t="n">
        <v>77752610747.96</v>
      </c>
      <c r="W4" s="167" t="n">
        <v>65729882306.083</v>
      </c>
      <c r="X4" s="167" t="n">
        <v>73056890995.7805</v>
      </c>
      <c r="Y4" s="167" t="n">
        <v>87658370254.8533</v>
      </c>
      <c r="Z4" s="167" t="n">
        <v>112233600496.535</v>
      </c>
      <c r="AA4" s="167" t="n">
        <v>113810713937.848</v>
      </c>
      <c r="AB4" s="167" t="n">
        <v>135270189438.062</v>
      </c>
      <c r="AC4" s="167" t="n">
        <v>151373684669.345</v>
      </c>
      <c r="AD4" s="167" t="n">
        <v>176313744914.684</v>
      </c>
      <c r="AE4" s="167" t="n">
        <v>201283118784.543</v>
      </c>
      <c r="AF4" s="167" t="n">
        <v>196177753824.262</v>
      </c>
      <c r="AG4" s="167" t="n">
        <v>205108208505.621</v>
      </c>
      <c r="AH4" s="167" t="n">
        <v>196061579229.981</v>
      </c>
      <c r="AI4" s="167" t="n">
        <v>190866345851.325</v>
      </c>
      <c r="AJ4" s="167" t="n">
        <v>154518487537.274</v>
      </c>
      <c r="AK4" s="167" t="n">
        <v>149861320369.744</v>
      </c>
      <c r="AL4" s="167" t="n">
        <v>148128005402.393</v>
      </c>
      <c r="AM4" s="167" t="n">
        <v>162549961622.657</v>
      </c>
      <c r="AN4" s="167" t="n">
        <v>164445036911.628</v>
      </c>
      <c r="AO4" s="167" t="n">
        <v>186823234077.923</v>
      </c>
      <c r="AP4" s="167" t="n">
        <v>203441881382.762</v>
      </c>
      <c r="AQ4" s="167" t="n">
        <v>222681307856.797</v>
      </c>
      <c r="AR4" s="167" t="n">
        <v>221086418056.436</v>
      </c>
      <c r="AS4" s="167" t="n">
        <v>229079991517.368</v>
      </c>
      <c r="AT4" s="167" t="n">
        <v>241310838455.962</v>
      </c>
      <c r="AU4" s="167" t="n">
        <v>241795913896.397</v>
      </c>
      <c r="AV4" s="167" t="n">
        <v>96607547393.69</v>
      </c>
      <c r="AW4" s="167" t="n">
        <v>155608990207.31</v>
      </c>
      <c r="AX4" s="167" t="n">
        <v>151064624724.67999</v>
      </c>
      <c r="AY4" s="3" t="n">
        <v>148272558750.34</v>
      </c>
      <c r="AZ4" s="3" t="n">
        <v>162415312395.53</v>
      </c>
      <c r="BA4" s="3" t="n">
        <v>164495627300.48999</v>
      </c>
      <c r="BB4" s="3" t="n">
        <v>186978250131.78</v>
      </c>
      <c r="BC4" s="3" t="n">
        <v>202812780518.62</v>
      </c>
      <c r="BD4" s="3" t="n">
        <v>223068469370.38</v>
      </c>
      <c r="BE4" s="3" t="n">
        <v>221583598001.38</v>
      </c>
      <c r="BF4" s="3" t="n">
        <v>229190166357.694</v>
      </c>
      <c r="BG4" s="3" t="n">
        <v>241088412575.14999</v>
      </c>
      <c r="BH4" s="3"/>
      <c r="BI4" s="3"/>
    </row>
    <row r="5">
      <c r="A5" t="str">
        <f>L5</f>
      </c>
      <c r="K5" t="s">
        <v>406</v>
      </c>
      <c r="L5" s="3" t="s">
        <v>791</v>
      </c>
      <c r="M5" s="167" t="n">
        <v>4413768000</v>
      </c>
      <c r="N5" s="167" t="n">
        <v>11085874833</v>
      </c>
      <c r="O5" s="167" t="n">
        <v>8292024438</v>
      </c>
      <c r="P5" s="167" t="n">
        <v>8389093212</v>
      </c>
      <c r="Q5" s="167" t="n">
        <v>7216938872</v>
      </c>
      <c r="R5" s="167" t="n">
        <v>6429622721</v>
      </c>
      <c r="S5" s="167" t="n">
        <v>6240967492</v>
      </c>
      <c r="T5" s="167" t="n">
        <v>6326011403</v>
      </c>
      <c r="U5" s="167" t="n">
        <v>5547301387</v>
      </c>
      <c r="V5" s="167" t="n">
        <v>5485196890</v>
      </c>
      <c r="W5" s="167" t="n">
        <v>6301955255</v>
      </c>
      <c r="X5" s="167" t="n">
        <v>8495776002</v>
      </c>
      <c r="Y5" s="167" t="n">
        <v>8579162028</v>
      </c>
      <c r="Z5" s="167" t="n">
        <v>10237410910.1396</v>
      </c>
      <c r="AA5" s="167" t="n">
        <v>11393769096.2519</v>
      </c>
      <c r="AB5" s="167" t="n">
        <v>22121395385.4164</v>
      </c>
      <c r="AC5" s="167" t="n">
        <v>19911512737.9294</v>
      </c>
      <c r="AD5" s="167" t="n">
        <v>17480281870.3708</v>
      </c>
      <c r="AE5" s="167" t="n">
        <v>23192843021.8507</v>
      </c>
      <c r="AF5" s="167" t="n">
        <v>24772255554.467</v>
      </c>
      <c r="AG5" s="167" t="n">
        <v>17167106141.5573</v>
      </c>
      <c r="AH5" s="167" t="n">
        <v>19616245702.2966</v>
      </c>
      <c r="AI5" s="167" t="n">
        <v>27118090727.578</v>
      </c>
      <c r="AJ5" s="167" t="n">
        <v>18300986393.2541</v>
      </c>
      <c r="AK5" s="167" t="n">
        <v>11867343968.1866</v>
      </c>
      <c r="AL5" s="167" t="n">
        <v>8985851310.0364</v>
      </c>
      <c r="AM5" s="167" t="n">
        <v>7381403915.6093</v>
      </c>
      <c r="AN5" s="167" t="n">
        <v>9215365649.3795</v>
      </c>
      <c r="AO5" s="167" t="n">
        <v>10630924609.1741</v>
      </c>
      <c r="AP5" s="167" t="n">
        <v>9806987408.5957</v>
      </c>
      <c r="AQ5" s="167" t="n">
        <v>8959138691.8077</v>
      </c>
      <c r="AR5" s="167" t="n">
        <v>10110997128.4596</v>
      </c>
      <c r="AS5" s="167" t="n">
        <v>17518939386.3855</v>
      </c>
      <c r="AT5" s="167" t="n">
        <v>17556186076.5167</v>
      </c>
      <c r="AU5" s="167" t="n">
        <v>17442113345.66</v>
      </c>
      <c r="AV5" s="167" t="n">
        <v>6051757384.73</v>
      </c>
      <c r="AW5" s="167" t="n">
        <v>18358027883</v>
      </c>
      <c r="AX5" s="167" t="n">
        <v>11921505315.09</v>
      </c>
      <c r="AY5" s="3" t="n">
        <v>9012585631.6000004</v>
      </c>
      <c r="AZ5" s="3" t="n">
        <v>7390752130.1400003</v>
      </c>
      <c r="BA5" s="3" t="n">
        <v>9228805725.1900005</v>
      </c>
      <c r="BB5" s="3" t="n">
        <v>10668071159.450001</v>
      </c>
      <c r="BC5" s="3" t="n">
        <v>9823803759.7999992</v>
      </c>
      <c r="BD5" s="3" t="n">
        <v>8890896886.9500008</v>
      </c>
      <c r="BE5" s="3" t="n">
        <v>9936214233.0100002</v>
      </c>
      <c r="BF5" s="3" t="n">
        <v>17547545516.768902</v>
      </c>
      <c r="BG5" s="3" t="n">
        <v>16981868245.735399</v>
      </c>
      <c r="BH5" s="3"/>
      <c r="BI5" s="3"/>
    </row>
    <row r="6">
      <c r="A6" t="str">
        <f>L6</f>
      </c>
      <c r="K6" t="s">
        <v>407</v>
      </c>
      <c r="L6" s="3" t="s">
        <v>795</v>
      </c>
      <c r="M6" s="167" t="n">
        <v>15455938000</v>
      </c>
      <c r="N6" s="167" t="n">
        <v>13729183111</v>
      </c>
      <c r="O6" s="167" t="n">
        <v>13375798773</v>
      </c>
      <c r="P6" s="167" t="n">
        <v>11254928029</v>
      </c>
      <c r="Q6" s="167" t="n">
        <v>12910585670</v>
      </c>
      <c r="R6" s="167" t="n">
        <v>10906153537</v>
      </c>
      <c r="S6" s="167" t="n">
        <v>4722392246</v>
      </c>
      <c r="T6" s="167" t="n">
        <v>6914956587</v>
      </c>
      <c r="U6" s="167" t="n">
        <v>8381052343</v>
      </c>
      <c r="V6" s="167" t="n">
        <v>6819148426</v>
      </c>
      <c r="W6" s="167" t="n">
        <v>6133098636</v>
      </c>
      <c r="X6" s="167" t="n">
        <v>6192593184</v>
      </c>
      <c r="Y6" s="167" t="n">
        <v>9031564895</v>
      </c>
      <c r="Z6" s="167" t="n">
        <v>9079232478</v>
      </c>
      <c r="AA6" s="167" t="n">
        <v>9827511405.49</v>
      </c>
      <c r="AB6" s="167" t="n">
        <v>6844005098.9382</v>
      </c>
      <c r="AC6" s="167" t="n">
        <v>7082066070.0877</v>
      </c>
      <c r="AD6" s="167" t="n">
        <v>5551385144.2826</v>
      </c>
      <c r="AE6" s="167" t="n">
        <v>5349736697.4983</v>
      </c>
      <c r="AF6" s="167" t="n">
        <v>9307112509.1561</v>
      </c>
      <c r="AG6" s="167" t="n">
        <v>14936091825.8991</v>
      </c>
      <c r="AH6" s="167" t="n">
        <v>24522062799.2508</v>
      </c>
      <c r="AI6" s="167" t="n">
        <v>27890057491.9652</v>
      </c>
      <c r="AJ6" s="167" t="n">
        <v>34661305787.9647</v>
      </c>
      <c r="AK6" s="167" t="n">
        <v>29424597896.5901</v>
      </c>
      <c r="AL6" s="167" t="n">
        <v>29382727058.1822</v>
      </c>
      <c r="AM6" s="167" t="n">
        <v>36506353710.9782</v>
      </c>
      <c r="AN6" s="167" t="n">
        <v>49090871885.6298</v>
      </c>
      <c r="AO6" s="167" t="n">
        <v>52921078164.3363</v>
      </c>
      <c r="AP6" s="167" t="n">
        <v>56228790554.0941</v>
      </c>
      <c r="AQ6" s="167" t="n">
        <v>77344518975.9391</v>
      </c>
      <c r="AR6" s="167" t="n">
        <v>36073002471.4612</v>
      </c>
      <c r="AS6" s="167" t="n">
        <v>44471572824.2879</v>
      </c>
      <c r="AT6" s="167" t="n">
        <v>64786564569.2409</v>
      </c>
      <c r="AU6" s="167" t="n">
        <v>38170214732.94</v>
      </c>
      <c r="AV6" s="167" t="n">
        <v>24369190098.46</v>
      </c>
      <c r="AW6" s="167" t="n">
        <v>34662467051.910004</v>
      </c>
      <c r="AX6" s="167" t="n">
        <v>29425165671.099998</v>
      </c>
      <c r="AY6" s="3" t="n">
        <v>29391578439.220001</v>
      </c>
      <c r="AZ6" s="3" t="n">
        <v>36450055082.019997</v>
      </c>
      <c r="BA6" s="3" t="n">
        <v>48923641305.099998</v>
      </c>
      <c r="BB6" s="3" t="n">
        <v>55354881707.690002</v>
      </c>
      <c r="BC6" s="3" t="n">
        <v>55485149109.589996</v>
      </c>
      <c r="BD6" s="3" t="n">
        <v>75264219923.759995</v>
      </c>
      <c r="BE6" s="3" t="n">
        <v>36342630178.349998</v>
      </c>
      <c r="BF6" s="3" t="n">
        <v>44487852773.861</v>
      </c>
      <c r="BG6" s="3" t="n">
        <v>64656951414.666901</v>
      </c>
      <c r="BH6" s="3"/>
      <c r="BI6" s="3"/>
    </row>
    <row r="7">
      <c r="A7" t="str">
        <f>L7</f>
      </c>
      <c r="L7" s="3"/>
      <c r="M7" s="167" t="n">
        <v>28011582000</v>
      </c>
      <c r="N7" s="167" t="n">
        <v>9191796535</v>
      </c>
      <c r="O7" s="167" t="n">
        <v>6934145857</v>
      </c>
      <c r="P7" s="167" t="n">
        <v>10414043257</v>
      </c>
      <c r="Q7" s="167" t="n">
        <v>8753505945</v>
      </c>
      <c r="R7" s="167" t="n">
        <v>9621514497</v>
      </c>
      <c r="S7" s="167" t="n">
        <v>10267248159</v>
      </c>
      <c r="T7" s="167" t="n">
        <v>3304932001</v>
      </c>
      <c r="U7" s="167" t="n">
        <v>4356845996.5</v>
      </c>
      <c r="V7" s="167" t="n">
        <v>7019331929.04</v>
      </c>
      <c r="W7" s="167" t="n">
        <v>6613373950.149</v>
      </c>
      <c r="X7" s="167" t="n">
        <v>6424008621.3369</v>
      </c>
      <c r="Y7" s="167" t="n">
        <v>8482649711.9464</v>
      </c>
      <c r="Z7" s="167" t="n">
        <v>9082587219.0046</v>
      </c>
      <c r="AA7" s="167" t="n">
        <v>9270196138.4963</v>
      </c>
      <c r="AB7" s="167" t="n">
        <v>7410663513.917</v>
      </c>
      <c r="AC7" s="167" t="n">
        <v>4712411701.228</v>
      </c>
      <c r="AD7" s="167" t="n">
        <v>820198022.53</v>
      </c>
      <c r="AE7" s="167" t="n">
        <v>6192327123.7527</v>
      </c>
      <c r="AF7" s="167" t="n">
        <v>3294223479.887</v>
      </c>
      <c r="AG7" s="167" t="n">
        <v>214382588.7375</v>
      </c>
      <c r="AH7" s="167" t="n">
        <v>-3081399.5465</v>
      </c>
      <c r="AI7" s="167" t="n">
        <v>-1973038.6939</v>
      </c>
      <c r="AJ7" s="167" t="n">
        <v>508721.45</v>
      </c>
      <c r="AK7" s="167" t="n">
        <v>-2834591.3209</v>
      </c>
      <c r="AL7" s="167" t="n">
        <v>29995.58</v>
      </c>
      <c r="AM7" s="167" t="n">
        <v>-58489.62</v>
      </c>
      <c r="AN7" s="167" t="n">
        <v>30882.2</v>
      </c>
      <c r="AO7" s="167" t="n">
        <v>20204.71</v>
      </c>
      <c r="AP7" s="167" t="n">
        <v>50903.56</v>
      </c>
      <c r="AQ7" s="167" t="n">
        <v>10000</v>
      </c>
      <c r="AR7" s="167" t="n">
        <v>10000</v>
      </c>
      <c r="AS7" s="167" t="n">
        <v>0</v>
      </c>
      <c r="AT7" s="167" t="n">
        <v>-29324.9492</v>
      </c>
      <c r="AU7" s="167" t="n">
        <v>10000</v>
      </c>
      <c r="AV7" s="167" t="n">
        <v>0</v>
      </c>
      <c r="AW7" s="167" t="n">
        <v>508721.45</v>
      </c>
      <c r="AX7" s="167" t="n">
        <v>-2834591.32</v>
      </c>
      <c r="AY7" s="3" t="n">
        <v>30000</v>
      </c>
      <c r="AZ7" s="3" t="n">
        <v>-58489.62</v>
      </c>
      <c r="BA7" s="3" t="n">
        <v>1357851.96</v>
      </c>
      <c r="BB7" s="3" t="n">
        <v>20204.71</v>
      </c>
      <c r="BC7" s="3" t="n">
        <v>50903.56</v>
      </c>
      <c r="BD7" s="3" t="n">
        <v>314555.62</v>
      </c>
      <c r="BE7" s="3" t="n">
        <v>10000</v>
      </c>
      <c r="BF7" s="3" t="n">
        <v>0</v>
      </c>
      <c r="BG7" s="3" t="n">
        <v>-29324.949199999999</v>
      </c>
      <c r="BH7" s="3"/>
      <c r="BI7" s="3"/>
    </row>
    <row r="8">
      <c r="A8" t="str">
        <f>L8</f>
      </c>
      <c r="K8" t="s">
        <v>375</v>
      </c>
      <c r="L8" s="3" t="s">
        <v>755</v>
      </c>
      <c r="M8" s="167" t="str">
        <f>Sum(M2:M7)</f>
      </c>
      <c r="N8" s="167" t="str">
        <f>Sum(N2:N7)</f>
      </c>
      <c r="O8" s="167" t="str">
        <f>Sum(O2:O7)</f>
      </c>
      <c r="P8" s="167" t="str">
        <f>Sum(P2:P7)</f>
      </c>
      <c r="Q8" s="167" t="str">
        <f>Sum(Q2:Q7)</f>
      </c>
      <c r="R8" s="167" t="str">
        <f>Sum(R2:R7)</f>
      </c>
      <c r="S8" s="167" t="str">
        <f>Sum(S2:S7)</f>
      </c>
      <c r="T8" s="167" t="str">
        <f>Sum(T2:T7)</f>
      </c>
      <c r="U8" s="167" t="str">
        <f>Sum(U2:U7)</f>
      </c>
      <c r="V8" s="167" t="str">
        <f>Sum(V2:V7)</f>
      </c>
      <c r="W8" s="167" t="str">
        <f>Sum(W2:W7)</f>
      </c>
      <c r="X8" s="167" t="str">
        <f>Sum(X2:X7)</f>
      </c>
      <c r="Y8" s="167" t="str">
        <f>Sum(Y2:Y7)</f>
      </c>
      <c r="Z8" s="167" t="str">
        <f>Sum(Z2:Z7)</f>
      </c>
      <c r="AA8" s="167" t="str">
        <f>Sum(AA2:AA7)</f>
      </c>
      <c r="AB8" s="167" t="str">
        <f>Sum(AB2:AB7)</f>
      </c>
      <c r="AC8" s="167" t="str">
        <f>Sum(AC2:AC7)</f>
      </c>
      <c r="AD8" s="167" t="str">
        <f>Sum(AD2:AD7)</f>
      </c>
      <c r="AE8" s="167" t="str">
        <f>Sum(AE2:AE7)</f>
      </c>
      <c r="AF8" s="167" t="str">
        <f>Sum(AF2:AF7)</f>
      </c>
      <c r="AG8" s="167" t="str">
        <f>Sum(AG2:AG7)</f>
      </c>
      <c r="AH8" s="167" t="str">
        <f>Sum(AH2:AH7)</f>
      </c>
      <c r="AI8" s="167" t="str">
        <f>Sum(AI2:AI7)</f>
      </c>
      <c r="AJ8" s="167" t="str">
        <f>Sum(AJ2:AJ7)</f>
      </c>
      <c r="AK8" s="167" t="str">
        <f>Sum(AK2:AK7)</f>
      </c>
      <c r="AL8" s="167" t="str">
        <f>Sum(AL2:AL7)</f>
      </c>
      <c r="AM8" s="167" t="str">
        <f>Sum(AM2:AM7)</f>
      </c>
      <c r="AN8" s="167" t="str">
        <f>Sum(AN2:AN7)</f>
      </c>
      <c r="AO8" s="167" t="str">
        <f>Sum(AO2:AO7)</f>
      </c>
      <c r="AP8" s="167" t="str">
        <f>Sum(AP2:AP7)</f>
      </c>
      <c r="AQ8" s="167" t="str">
        <f>Sum(AQ2:AQ7)</f>
      </c>
      <c r="AR8" s="167" t="str">
        <f>Sum(AR2:AR7)</f>
      </c>
      <c r="AS8" s="167" t="str">
        <f>Sum(AS2:AS7)</f>
      </c>
      <c r="AT8" s="167" t="str">
        <f>Sum(AT2:AT7)</f>
      </c>
      <c r="AU8" s="167" t="str">
        <f>Sum(AU2:AU7)</f>
      </c>
      <c r="AV8" s="167" t="str">
        <f>Sum(AV2:AV7)</f>
      </c>
      <c r="AW8" s="167" t="str">
        <f>Sum(AW2:AW7)</f>
      </c>
      <c r="AX8" s="167" t="n">
        <f t="shared" si="1"/>
        <v>284532230746.07996</v>
      </c>
      <c r="AY8" s="3" t="n">
        <f t="shared" si="1"/>
        <v>274510903145.37</v>
      </c>
      <c r="AZ8" s="3" t="n">
        <f t="shared" si="1"/>
        <v>298241119131.61005</v>
      </c>
      <c r="BA8" s="3" t="n">
        <f t="shared" si="1"/>
        <v>321880079986.98999</v>
      </c>
      <c r="BB8" s="3" t="n">
        <f t="shared" si="1"/>
        <v>359368141681.10004</v>
      </c>
      <c r="BC8" s="3" t="n">
        <f t="shared" si="1"/>
        <v>383869904473.45001</v>
      </c>
      <c r="BD8" s="3" t="n">
        <f t="shared" si="1"/>
        <v>422578552833.09003</v>
      </c>
      <c r="BE8" s="3" t="n">
        <f t="shared" si="1"/>
        <v>386991679148.02997</v>
      </c>
      <c r="BF8" s="3" t="n">
        <f t="shared" si="1"/>
        <v>414495940422.13947</v>
      </c>
      <c r="BG8" s="3" t="n">
        <f t="shared" si="1"/>
        <v>456246731870.95825</v>
      </c>
      <c r="BH8" s="3" t="n">
        <f t="shared" si="1"/>
        <v>0</v>
      </c>
      <c r="BI8" s="3"/>
    </row>
    <row r="10">
      <c r="A10" s="33" t="str">
        <f t="shared" ref="A10:A17" si="2">L10</f>
        <v>PricingInflation</v>
      </c>
      <c r="B10" s="22" t="n">
        <f>AY10</f>
        <v>2015</v>
      </c>
      <c r="C10" s="12" t="n">
        <f t="shared" ref="C10:E17" si="3">BE10</f>
        <v>2021</v>
      </c>
      <c r="D10" s="12" t="n">
        <f t="shared" si="3"/>
        <v>2022</v>
      </c>
      <c r="E10" s="12" t="n">
        <f t="shared" si="3"/>
        <v>0</v>
      </c>
      <c r="F10" s="12" t="str">
        <f>C10&amp;"-"&amp;$D10</f>
        <v>2021-2022</v>
      </c>
      <c r="G10" s="12" t="str">
        <f>B10&amp;"-"&amp;$D10</f>
        <v>2015-2022</v>
      </c>
      <c r="H10" s="12" t="str">
        <f>$E10&amp;"/"&amp;D10</f>
        <v>0/2022</v>
      </c>
      <c r="I10" s="12" t="str">
        <f>"Share "&amp;BF21</f>
        <v>Share 2022</v>
      </c>
      <c r="J10" s="12" t="str">
        <f>"Share "&amp;BG21</f>
        <v>Share </v>
      </c>
      <c r="L10" s="1" t="str">
        <f t="shared" ref="L10:L16" si="4">L1</f>
        <v>PricingInflation</v>
      </c>
      <c r="M10" s="1" t="n">
        <f t="shared" ref="M10:BF10" si="5">M1+0</f>
        <v>1974</v>
      </c>
      <c r="N10" s="1" t="n">
        <f t="shared" si="5"/>
        <v>1977</v>
      </c>
      <c r="O10" s="1" t="n">
        <f t="shared" si="5"/>
        <v>1979</v>
      </c>
      <c r="P10" s="1" t="n">
        <f t="shared" si="5"/>
        <v>1980</v>
      </c>
      <c r="Q10" s="1" t="n">
        <f t="shared" si="5"/>
        <v>1981</v>
      </c>
      <c r="R10" s="1" t="n">
        <f t="shared" si="5"/>
        <v>1982</v>
      </c>
      <c r="S10" s="1" t="n">
        <f t="shared" si="5"/>
        <v>1983</v>
      </c>
      <c r="T10" s="1" t="n">
        <f t="shared" si="5"/>
        <v>1984</v>
      </c>
      <c r="U10" s="1" t="n">
        <f t="shared" si="5"/>
        <v>1985</v>
      </c>
      <c r="V10" s="1" t="n">
        <f t="shared" si="5"/>
        <v>1986</v>
      </c>
      <c r="W10" s="1" t="n">
        <f t="shared" si="5"/>
        <v>1987</v>
      </c>
      <c r="X10" s="1" t="n">
        <f t="shared" si="5"/>
        <v>1988</v>
      </c>
      <c r="Y10" s="1" t="n">
        <f t="shared" si="5"/>
        <v>1989</v>
      </c>
      <c r="Z10" s="1" t="n">
        <f t="shared" si="5"/>
        <v>1990</v>
      </c>
      <c r="AA10" s="1" t="n">
        <f t="shared" si="5"/>
        <v>1991</v>
      </c>
      <c r="AB10" s="1" t="n">
        <f t="shared" si="5"/>
        <v>1992</v>
      </c>
      <c r="AC10" s="1" t="n">
        <f t="shared" si="5"/>
        <v>1993</v>
      </c>
      <c r="AD10" s="1" t="n">
        <f t="shared" si="5"/>
        <v>1994</v>
      </c>
      <c r="AE10" s="1" t="n">
        <f t="shared" si="5"/>
        <v>1995</v>
      </c>
      <c r="AF10" s="1" t="n">
        <f t="shared" si="5"/>
        <v>1996</v>
      </c>
      <c r="AG10" s="1" t="n">
        <f t="shared" si="5"/>
        <v>1997</v>
      </c>
      <c r="AH10" s="1" t="n">
        <f t="shared" si="5"/>
        <v>1998</v>
      </c>
      <c r="AI10" s="1" t="n">
        <f t="shared" si="5"/>
        <v>1999</v>
      </c>
      <c r="AJ10" s="1" t="n">
        <f t="shared" si="5"/>
        <v>2000</v>
      </c>
      <c r="AK10" s="1" t="n">
        <f t="shared" si="5"/>
        <v>2001</v>
      </c>
      <c r="AL10" s="1" t="n">
        <f t="shared" si="5"/>
        <v>2002</v>
      </c>
      <c r="AM10" s="1" t="n">
        <f t="shared" si="5"/>
        <v>2003</v>
      </c>
      <c r="AN10" s="1" t="n">
        <f t="shared" si="5"/>
        <v>2004</v>
      </c>
      <c r="AO10" s="1" t="n">
        <f t="shared" si="5"/>
        <v>2005</v>
      </c>
      <c r="AP10" s="1" t="n">
        <f t="shared" si="5"/>
        <v>2006</v>
      </c>
      <c r="AQ10" s="1" t="n">
        <f t="shared" si="5"/>
        <v>2007</v>
      </c>
      <c r="AR10" s="1" t="n">
        <f t="shared" si="5"/>
        <v>2008</v>
      </c>
      <c r="AS10" s="1" t="n">
        <f t="shared" si="5"/>
        <v>2009</v>
      </c>
      <c r="AT10" s="1" t="n">
        <f t="shared" si="5"/>
        <v>2010</v>
      </c>
      <c r="AU10" s="1" t="n">
        <f t="shared" si="5"/>
        <v>2011</v>
      </c>
      <c r="AV10" s="1" t="n">
        <f t="shared" si="5"/>
        <v>2012</v>
      </c>
      <c r="AW10" s="1" t="n">
        <f t="shared" si="5"/>
        <v>2013</v>
      </c>
      <c r="AX10" s="1" t="n">
        <f t="shared" si="5"/>
        <v>2014</v>
      </c>
      <c r="AY10" s="1" t="n">
        <f t="shared" si="5"/>
        <v>2015</v>
      </c>
      <c r="AZ10" s="1" t="n">
        <f t="shared" si="5"/>
        <v>2016</v>
      </c>
      <c r="BA10" s="1" t="n">
        <f t="shared" si="5"/>
        <v>2017</v>
      </c>
      <c r="BB10" s="1" t="n">
        <f t="shared" si="5"/>
        <v>2018</v>
      </c>
      <c r="BC10" s="1" t="n">
        <f t="shared" si="5"/>
        <v>2019</v>
      </c>
      <c r="BD10" s="1" t="n">
        <f t="shared" si="5"/>
        <v>2020</v>
      </c>
      <c r="BE10" s="1" t="n">
        <f t="shared" si="5"/>
        <v>2021</v>
      </c>
      <c r="BF10" s="1" t="n">
        <f t="shared" si="5"/>
        <v>2022</v>
      </c>
    </row>
    <row r="11">
      <c r="A11" s="10" t="str">
        <f t="shared" si="2"/>
        <v>All Other</v>
      </c>
      <c r="B11" s="24" t="e">
        <f t="shared" ref="B11:B17" si="6">AL11</f>
        <v>#VALUE!</v>
      </c>
      <c r="C11" s="24" t="e">
        <f t="shared" si="3"/>
        <v>#VALUE!</v>
      </c>
      <c r="D11" s="24" t="e">
        <f t="shared" si="3"/>
        <v>#VALUE!</v>
      </c>
      <c r="E11" s="24" t="n">
        <f t="shared" si="3"/>
        <v>0</v>
      </c>
      <c r="F11" s="26" t="e">
        <f>(D11/C11)-1</f>
        <v>#VALUE!</v>
      </c>
      <c r="G11" s="25" t="e">
        <f>(D11/B11)-1</f>
        <v>#VALUE!</v>
      </c>
      <c r="H11" s="25" t="e">
        <f>E11/D11</f>
        <v>#VALUE!</v>
      </c>
      <c r="I11" s="16" t="e">
        <f t="shared" ref="I11:J17" si="7">BF22</f>
        <v>#VALUE!</v>
      </c>
      <c r="J11" s="16" t="n">
        <f t="shared" si="7"/>
        <v>0</v>
      </c>
      <c r="L11" s="1" t="str">
        <f t="shared" si="4"/>
        <v>All Other</v>
      </c>
      <c r="M11" s="95" t="str">
        <f t="shared" ref="M11:BF11" si="8">IF(M2="","",M2/VLOOKUP(M$10,deflator,2,FALSE)/$A$1)</f>
      </c>
      <c r="N11" s="95" t="str">
        <f t="shared" si="8"/>
      </c>
      <c r="O11" s="95" t="e">
        <f t="shared" si="8"/>
        <v>#VALUE!</v>
      </c>
      <c r="P11" s="95" t="e">
        <f t="shared" si="8"/>
        <v>#VALUE!</v>
      </c>
      <c r="Q11" s="95" t="e">
        <f t="shared" si="8"/>
        <v>#VALUE!</v>
      </c>
      <c r="R11" s="95" t="e">
        <f t="shared" si="8"/>
        <v>#VALUE!</v>
      </c>
      <c r="S11" s="95" t="e">
        <f t="shared" si="8"/>
        <v>#VALUE!</v>
      </c>
      <c r="T11" s="95" t="e">
        <f t="shared" si="8"/>
        <v>#VALUE!</v>
      </c>
      <c r="U11" s="95" t="e">
        <f t="shared" si="8"/>
        <v>#VALUE!</v>
      </c>
      <c r="V11" s="95" t="e">
        <f t="shared" si="8"/>
        <v>#VALUE!</v>
      </c>
      <c r="W11" s="95" t="e">
        <f t="shared" si="8"/>
        <v>#VALUE!</v>
      </c>
      <c r="X11" s="95" t="e">
        <f t="shared" si="8"/>
        <v>#VALUE!</v>
      </c>
      <c r="Y11" s="95" t="e">
        <f t="shared" si="8"/>
        <v>#VALUE!</v>
      </c>
      <c r="Z11" s="95" t="e">
        <f t="shared" si="8"/>
        <v>#VALUE!</v>
      </c>
      <c r="AA11" s="95" t="e">
        <f t="shared" si="8"/>
        <v>#VALUE!</v>
      </c>
      <c r="AB11" s="95" t="e">
        <f t="shared" si="8"/>
        <v>#VALUE!</v>
      </c>
      <c r="AC11" s="95" t="e">
        <f t="shared" si="8"/>
        <v>#VALUE!</v>
      </c>
      <c r="AD11" s="95" t="e">
        <f t="shared" si="8"/>
        <v>#VALUE!</v>
      </c>
      <c r="AE11" s="95" t="e">
        <f t="shared" si="8"/>
        <v>#VALUE!</v>
      </c>
      <c r="AF11" s="95" t="e">
        <f t="shared" si="8"/>
        <v>#VALUE!</v>
      </c>
      <c r="AG11" s="95" t="e">
        <f t="shared" si="8"/>
        <v>#VALUE!</v>
      </c>
      <c r="AH11" s="95" t="e">
        <f t="shared" si="8"/>
        <v>#VALUE!</v>
      </c>
      <c r="AI11" s="95" t="e">
        <f t="shared" si="8"/>
        <v>#VALUE!</v>
      </c>
      <c r="AJ11" s="95" t="e">
        <f t="shared" si="8"/>
        <v>#VALUE!</v>
      </c>
      <c r="AK11" s="95" t="e">
        <f t="shared" si="8"/>
        <v>#VALUE!</v>
      </c>
      <c r="AL11" s="95" t="e">
        <f t="shared" si="8"/>
        <v>#VALUE!</v>
      </c>
      <c r="AM11" s="95" t="e">
        <f t="shared" si="8"/>
        <v>#VALUE!</v>
      </c>
      <c r="AN11" s="95" t="e">
        <f t="shared" si="8"/>
        <v>#VALUE!</v>
      </c>
      <c r="AO11" s="95" t="e">
        <f t="shared" si="8"/>
        <v>#VALUE!</v>
      </c>
      <c r="AP11" s="95" t="e">
        <f t="shared" si="8"/>
        <v>#VALUE!</v>
      </c>
      <c r="AQ11" s="95" t="e">
        <f t="shared" si="8"/>
        <v>#VALUE!</v>
      </c>
      <c r="AR11" s="95" t="e">
        <f t="shared" si="8"/>
        <v>#VALUE!</v>
      </c>
      <c r="AS11" s="95" t="e">
        <f t="shared" si="8"/>
        <v>#VALUE!</v>
      </c>
      <c r="AT11" s="95" t="e">
        <f t="shared" si="8"/>
        <v>#VALUE!</v>
      </c>
      <c r="AU11" s="95" t="e">
        <f t="shared" si="8"/>
        <v>#VALUE!</v>
      </c>
      <c r="AV11" s="95" t="e">
        <f t="shared" si="8"/>
        <v>#VALUE!</v>
      </c>
      <c r="AW11" s="95" t="e">
        <f t="shared" si="8"/>
        <v>#VALUE!</v>
      </c>
      <c r="AX11" s="95" t="e">
        <f t="shared" si="8"/>
        <v>#VALUE!</v>
      </c>
      <c r="AY11" s="95" t="e">
        <f t="shared" si="8"/>
        <v>#VALUE!</v>
      </c>
      <c r="AZ11" s="95" t="e">
        <f t="shared" si="8"/>
        <v>#VALUE!</v>
      </c>
      <c r="BA11" s="95" t="e">
        <f t="shared" si="8"/>
        <v>#VALUE!</v>
      </c>
      <c r="BB11" s="95" t="e">
        <f t="shared" si="8"/>
        <v>#VALUE!</v>
      </c>
      <c r="BC11" s="95" t="e">
        <f t="shared" si="8"/>
        <v>#VALUE!</v>
      </c>
      <c r="BD11" s="95" t="e">
        <f t="shared" si="8"/>
        <v>#VALUE!</v>
      </c>
      <c r="BE11" s="95" t="e">
        <f t="shared" si="8"/>
        <v>#VALUE!</v>
      </c>
      <c r="BF11" s="95" t="e">
        <f t="shared" si="8"/>
        <v>#VALUE!</v>
      </c>
    </row>
    <row r="12">
      <c r="A12" s="10" t="str">
        <f t="shared" si="2"/>
        <v>Cost-Based</v>
      </c>
      <c r="B12" s="24" t="e">
        <f t="shared" si="6"/>
        <v>#VALUE!</v>
      </c>
      <c r="C12" s="24" t="e">
        <f t="shared" si="3"/>
        <v>#VALUE!</v>
      </c>
      <c r="D12" s="24" t="e">
        <f t="shared" si="3"/>
        <v>#VALUE!</v>
      </c>
      <c r="E12" s="24" t="n">
        <f t="shared" si="3"/>
        <v>0</v>
      </c>
      <c r="F12" s="26" t="e">
        <f>(D12/C12)-1</f>
        <v>#VALUE!</v>
      </c>
      <c r="G12" s="25" t="e">
        <f>(D12/B12)-1</f>
        <v>#VALUE!</v>
      </c>
      <c r="H12" s="25" t="e">
        <f>E12/D12</f>
        <v>#VALUE!</v>
      </c>
      <c r="I12" s="16" t="e">
        <f t="shared" si="7"/>
        <v>#VALUE!</v>
      </c>
      <c r="J12" s="16" t="n">
        <f t="shared" si="7"/>
        <v>0</v>
      </c>
      <c r="L12" s="1" t="str">
        <f t="shared" si="4"/>
        <v>Cost-Based</v>
      </c>
      <c r="M12" s="95" t="str">
        <f t="shared" ref="M12:BF12" si="9">IF(M3="","",M3/VLOOKUP(M$10,deflator,2,FALSE)/$A$1)</f>
      </c>
      <c r="N12" s="95" t="str">
        <f t="shared" si="9"/>
      </c>
      <c r="O12" s="95" t="e">
        <f t="shared" si="9"/>
        <v>#VALUE!</v>
      </c>
      <c r="P12" s="95" t="e">
        <f t="shared" si="9"/>
        <v>#VALUE!</v>
      </c>
      <c r="Q12" s="95" t="e">
        <f t="shared" si="9"/>
        <v>#VALUE!</v>
      </c>
      <c r="R12" s="95" t="e">
        <f t="shared" si="9"/>
        <v>#VALUE!</v>
      </c>
      <c r="S12" s="95" t="e">
        <f t="shared" si="9"/>
        <v>#VALUE!</v>
      </c>
      <c r="T12" s="95" t="e">
        <f t="shared" si="9"/>
        <v>#VALUE!</v>
      </c>
      <c r="U12" s="95" t="e">
        <f t="shared" si="9"/>
        <v>#VALUE!</v>
      </c>
      <c r="V12" s="95" t="e">
        <f t="shared" si="9"/>
        <v>#VALUE!</v>
      </c>
      <c r="W12" s="95" t="e">
        <f t="shared" si="9"/>
        <v>#VALUE!</v>
      </c>
      <c r="X12" s="95" t="e">
        <f t="shared" si="9"/>
        <v>#VALUE!</v>
      </c>
      <c r="Y12" s="95" t="e">
        <f t="shared" si="9"/>
        <v>#VALUE!</v>
      </c>
      <c r="Z12" s="95" t="e">
        <f t="shared" si="9"/>
        <v>#VALUE!</v>
      </c>
      <c r="AA12" s="95" t="e">
        <f t="shared" si="9"/>
        <v>#VALUE!</v>
      </c>
      <c r="AB12" s="95" t="e">
        <f t="shared" si="9"/>
        <v>#VALUE!</v>
      </c>
      <c r="AC12" s="95" t="e">
        <f t="shared" si="9"/>
        <v>#VALUE!</v>
      </c>
      <c r="AD12" s="95" t="e">
        <f t="shared" si="9"/>
        <v>#VALUE!</v>
      </c>
      <c r="AE12" s="95" t="e">
        <f t="shared" si="9"/>
        <v>#VALUE!</v>
      </c>
      <c r="AF12" s="95" t="e">
        <f t="shared" si="9"/>
        <v>#VALUE!</v>
      </c>
      <c r="AG12" s="95" t="e">
        <f t="shared" si="9"/>
        <v>#VALUE!</v>
      </c>
      <c r="AH12" s="95" t="e">
        <f t="shared" si="9"/>
        <v>#VALUE!</v>
      </c>
      <c r="AI12" s="95" t="e">
        <f t="shared" si="9"/>
        <v>#VALUE!</v>
      </c>
      <c r="AJ12" s="95" t="e">
        <f t="shared" si="9"/>
        <v>#VALUE!</v>
      </c>
      <c r="AK12" s="95" t="e">
        <f t="shared" si="9"/>
        <v>#VALUE!</v>
      </c>
      <c r="AL12" s="95" t="e">
        <f t="shared" si="9"/>
        <v>#VALUE!</v>
      </c>
      <c r="AM12" s="95" t="e">
        <f t="shared" si="9"/>
        <v>#VALUE!</v>
      </c>
      <c r="AN12" s="95" t="e">
        <f t="shared" si="9"/>
        <v>#VALUE!</v>
      </c>
      <c r="AO12" s="95" t="e">
        <f t="shared" si="9"/>
        <v>#VALUE!</v>
      </c>
      <c r="AP12" s="95" t="e">
        <f t="shared" si="9"/>
        <v>#VALUE!</v>
      </c>
      <c r="AQ12" s="95" t="e">
        <f t="shared" si="9"/>
        <v>#VALUE!</v>
      </c>
      <c r="AR12" s="95" t="e">
        <f t="shared" si="9"/>
        <v>#VALUE!</v>
      </c>
      <c r="AS12" s="95" t="e">
        <f t="shared" si="9"/>
        <v>#VALUE!</v>
      </c>
      <c r="AT12" s="95" t="e">
        <f t="shared" si="9"/>
        <v>#VALUE!</v>
      </c>
      <c r="AU12" s="95" t="e">
        <f t="shared" si="9"/>
        <v>#VALUE!</v>
      </c>
      <c r="AV12" s="95" t="e">
        <f t="shared" si="9"/>
        <v>#VALUE!</v>
      </c>
      <c r="AW12" s="95" t="e">
        <f t="shared" si="9"/>
        <v>#VALUE!</v>
      </c>
      <c r="AX12" s="95" t="e">
        <f t="shared" si="9"/>
        <v>#VALUE!</v>
      </c>
      <c r="AY12" s="95" t="e">
        <f t="shared" si="9"/>
        <v>#VALUE!</v>
      </c>
      <c r="AZ12" s="95" t="e">
        <f t="shared" si="9"/>
        <v>#VALUE!</v>
      </c>
      <c r="BA12" s="95" t="e">
        <f t="shared" si="9"/>
        <v>#VALUE!</v>
      </c>
      <c r="BB12" s="95" t="e">
        <f t="shared" si="9"/>
        <v>#VALUE!</v>
      </c>
      <c r="BC12" s="95" t="e">
        <f t="shared" si="9"/>
        <v>#VALUE!</v>
      </c>
      <c r="BD12" s="95" t="e">
        <f t="shared" si="9"/>
        <v>#VALUE!</v>
      </c>
      <c r="BE12" s="95" t="e">
        <f t="shared" si="9"/>
        <v>#VALUE!</v>
      </c>
      <c r="BF12" s="95" t="e">
        <f t="shared" si="9"/>
        <v>#VALUE!</v>
      </c>
    </row>
    <row r="13">
      <c r="A13" s="10" t="str">
        <f t="shared" si="2"/>
        <v>FFP</v>
      </c>
      <c r="B13" s="24" t="e">
        <f t="shared" si="6"/>
        <v>#VALUE!</v>
      </c>
      <c r="C13" s="24" t="e">
        <f t="shared" si="3"/>
        <v>#VALUE!</v>
      </c>
      <c r="D13" s="24" t="e">
        <f t="shared" si="3"/>
        <v>#VALUE!</v>
      </c>
      <c r="E13" s="24" t="n">
        <f t="shared" si="3"/>
        <v>0</v>
      </c>
      <c r="F13" s="26" t="e">
        <f>(D13/C13)-1</f>
        <v>#VALUE!</v>
      </c>
      <c r="G13" s="25" t="e">
        <f>(D13/B13)-1</f>
        <v>#VALUE!</v>
      </c>
      <c r="H13" s="25" t="e">
        <f>E13/D13</f>
        <v>#VALUE!</v>
      </c>
      <c r="I13" s="16" t="e">
        <f t="shared" si="7"/>
        <v>#VALUE!</v>
      </c>
      <c r="J13" s="16" t="n">
        <f t="shared" si="7"/>
        <v>0</v>
      </c>
      <c r="L13" s="1" t="str">
        <f t="shared" si="4"/>
        <v>FFP</v>
      </c>
      <c r="M13" s="95" t="e">
        <f t="shared" ref="M13:BF13" si="10">IF(M4="","",M4/VLOOKUP(M$10,deflator,2,FALSE)/$A$1)</f>
        <v>#N/A</v>
      </c>
      <c r="N13" s="95" t="str">
        <f t="shared" si="10"/>
      </c>
      <c r="O13" s="95" t="e">
        <f t="shared" si="10"/>
        <v>#VALUE!</v>
      </c>
      <c r="P13" s="95" t="e">
        <f t="shared" si="10"/>
        <v>#VALUE!</v>
      </c>
      <c r="Q13" s="95" t="e">
        <f t="shared" si="10"/>
        <v>#VALUE!</v>
      </c>
      <c r="R13" s="95" t="e">
        <f t="shared" si="10"/>
        <v>#VALUE!</v>
      </c>
      <c r="S13" s="95" t="e">
        <f t="shared" si="10"/>
        <v>#VALUE!</v>
      </c>
      <c r="T13" s="95" t="e">
        <f t="shared" si="10"/>
        <v>#VALUE!</v>
      </c>
      <c r="U13" s="95" t="e">
        <f t="shared" si="10"/>
        <v>#VALUE!</v>
      </c>
      <c r="V13" s="95" t="e">
        <f t="shared" si="10"/>
        <v>#VALUE!</v>
      </c>
      <c r="W13" s="95" t="e">
        <f t="shared" si="10"/>
        <v>#VALUE!</v>
      </c>
      <c r="X13" s="95" t="e">
        <f t="shared" si="10"/>
        <v>#VALUE!</v>
      </c>
      <c r="Y13" s="95" t="e">
        <f t="shared" si="10"/>
        <v>#VALUE!</v>
      </c>
      <c r="Z13" s="95" t="e">
        <f t="shared" si="10"/>
        <v>#VALUE!</v>
      </c>
      <c r="AA13" s="95" t="e">
        <f t="shared" si="10"/>
        <v>#VALUE!</v>
      </c>
      <c r="AB13" s="95" t="e">
        <f t="shared" si="10"/>
        <v>#VALUE!</v>
      </c>
      <c r="AC13" s="95" t="e">
        <f t="shared" si="10"/>
        <v>#VALUE!</v>
      </c>
      <c r="AD13" s="95" t="e">
        <f t="shared" si="10"/>
        <v>#VALUE!</v>
      </c>
      <c r="AE13" s="95" t="e">
        <f t="shared" si="10"/>
        <v>#VALUE!</v>
      </c>
      <c r="AF13" s="95" t="e">
        <f t="shared" si="10"/>
        <v>#VALUE!</v>
      </c>
      <c r="AG13" s="95" t="e">
        <f t="shared" si="10"/>
        <v>#VALUE!</v>
      </c>
      <c r="AH13" s="95" t="e">
        <f t="shared" si="10"/>
        <v>#VALUE!</v>
      </c>
      <c r="AI13" s="95" t="e">
        <f t="shared" si="10"/>
        <v>#VALUE!</v>
      </c>
      <c r="AJ13" s="95" t="e">
        <f t="shared" si="10"/>
        <v>#VALUE!</v>
      </c>
      <c r="AK13" s="95" t="e">
        <f t="shared" si="10"/>
        <v>#VALUE!</v>
      </c>
      <c r="AL13" s="95" t="e">
        <f t="shared" si="10"/>
        <v>#VALUE!</v>
      </c>
      <c r="AM13" s="95" t="e">
        <f t="shared" si="10"/>
        <v>#VALUE!</v>
      </c>
      <c r="AN13" s="95" t="e">
        <f t="shared" si="10"/>
        <v>#VALUE!</v>
      </c>
      <c r="AO13" s="95" t="e">
        <f t="shared" si="10"/>
        <v>#VALUE!</v>
      </c>
      <c r="AP13" s="95" t="e">
        <f t="shared" si="10"/>
        <v>#VALUE!</v>
      </c>
      <c r="AQ13" s="95" t="e">
        <f t="shared" si="10"/>
        <v>#VALUE!</v>
      </c>
      <c r="AR13" s="95" t="e">
        <f t="shared" si="10"/>
        <v>#VALUE!</v>
      </c>
      <c r="AS13" s="95" t="e">
        <f t="shared" si="10"/>
        <v>#VALUE!</v>
      </c>
      <c r="AT13" s="95" t="e">
        <f t="shared" si="10"/>
        <v>#VALUE!</v>
      </c>
      <c r="AU13" s="95" t="e">
        <f t="shared" si="10"/>
        <v>#VALUE!</v>
      </c>
      <c r="AV13" s="95" t="e">
        <f t="shared" si="10"/>
        <v>#VALUE!</v>
      </c>
      <c r="AW13" s="95" t="e">
        <f t="shared" si="10"/>
        <v>#VALUE!</v>
      </c>
      <c r="AX13" s="95" t="e">
        <f t="shared" si="10"/>
        <v>#VALUE!</v>
      </c>
      <c r="AY13" s="95" t="e">
        <f t="shared" si="10"/>
        <v>#VALUE!</v>
      </c>
      <c r="AZ13" s="95" t="e">
        <f t="shared" si="10"/>
        <v>#VALUE!</v>
      </c>
      <c r="BA13" s="95" t="e">
        <f t="shared" si="10"/>
        <v>#VALUE!</v>
      </c>
      <c r="BB13" s="95" t="e">
        <f t="shared" si="10"/>
        <v>#VALUE!</v>
      </c>
      <c r="BC13" s="95" t="e">
        <f t="shared" si="10"/>
        <v>#VALUE!</v>
      </c>
      <c r="BD13" s="95" t="e">
        <f t="shared" si="10"/>
        <v>#VALUE!</v>
      </c>
      <c r="BE13" s="95" t="e">
        <f t="shared" si="10"/>
        <v>#VALUE!</v>
      </c>
      <c r="BF13" s="95" t="e">
        <f t="shared" si="10"/>
        <v>#VALUE!</v>
      </c>
    </row>
    <row r="14">
      <c r="A14" s="10" t="str">
        <f t="shared" si="2"/>
        <v>FP-Econ. Price Adj.</v>
      </c>
      <c r="B14" s="24" t="e">
        <f t="shared" si="6"/>
        <v>#VALUE!</v>
      </c>
      <c r="C14" s="24" t="e">
        <f t="shared" si="3"/>
        <v>#VALUE!</v>
      </c>
      <c r="D14" s="24" t="e">
        <f t="shared" si="3"/>
        <v>#VALUE!</v>
      </c>
      <c r="E14" s="24" t="n">
        <f t="shared" si="3"/>
        <v>0</v>
      </c>
      <c r="F14" s="26" t="e">
        <f>(D14/C14)-1</f>
        <v>#VALUE!</v>
      </c>
      <c r="G14" s="25" t="e">
        <f>(D14/B14)-1</f>
        <v>#VALUE!</v>
      </c>
      <c r="H14" s="25" t="e">
        <f>E14/D14</f>
        <v>#VALUE!</v>
      </c>
      <c r="I14" s="16" t="e">
        <f t="shared" si="7"/>
        <v>#VALUE!</v>
      </c>
      <c r="J14" s="16" t="n">
        <f t="shared" si="7"/>
        <v>0</v>
      </c>
      <c r="L14" s="1" t="str">
        <f t="shared" si="4"/>
        <v>FP-Econ. Price Adj.</v>
      </c>
      <c r="M14" s="95" t="str">
        <f t="shared" ref="M14:BF14" si="11">IF(M5="","",M5/VLOOKUP(M$10,deflator,2,FALSE)/$A$1)</f>
      </c>
      <c r="N14" s="95" t="str">
        <f t="shared" si="11"/>
      </c>
      <c r="O14" s="95" t="e">
        <f t="shared" si="11"/>
        <v>#VALUE!</v>
      </c>
      <c r="P14" s="95" t="e">
        <f t="shared" si="11"/>
        <v>#VALUE!</v>
      </c>
      <c r="Q14" s="95" t="e">
        <f t="shared" si="11"/>
        <v>#VALUE!</v>
      </c>
      <c r="R14" s="95" t="e">
        <f t="shared" si="11"/>
        <v>#VALUE!</v>
      </c>
      <c r="S14" s="95" t="e">
        <f t="shared" si="11"/>
        <v>#VALUE!</v>
      </c>
      <c r="T14" s="95" t="e">
        <f t="shared" si="11"/>
        <v>#VALUE!</v>
      </c>
      <c r="U14" s="95" t="e">
        <f t="shared" si="11"/>
        <v>#VALUE!</v>
      </c>
      <c r="V14" s="95" t="e">
        <f t="shared" si="11"/>
        <v>#VALUE!</v>
      </c>
      <c r="W14" s="95" t="e">
        <f t="shared" si="11"/>
        <v>#VALUE!</v>
      </c>
      <c r="X14" s="95" t="e">
        <f t="shared" si="11"/>
        <v>#VALUE!</v>
      </c>
      <c r="Y14" s="95" t="e">
        <f t="shared" si="11"/>
        <v>#VALUE!</v>
      </c>
      <c r="Z14" s="95" t="e">
        <f t="shared" si="11"/>
        <v>#VALUE!</v>
      </c>
      <c r="AA14" s="95" t="e">
        <f t="shared" si="11"/>
        <v>#VALUE!</v>
      </c>
      <c r="AB14" s="95" t="e">
        <f t="shared" si="11"/>
        <v>#VALUE!</v>
      </c>
      <c r="AC14" s="95" t="e">
        <f t="shared" si="11"/>
        <v>#VALUE!</v>
      </c>
      <c r="AD14" s="95" t="e">
        <f t="shared" si="11"/>
        <v>#VALUE!</v>
      </c>
      <c r="AE14" s="95" t="e">
        <f t="shared" si="11"/>
        <v>#VALUE!</v>
      </c>
      <c r="AF14" s="95" t="e">
        <f t="shared" si="11"/>
        <v>#VALUE!</v>
      </c>
      <c r="AG14" s="95" t="e">
        <f t="shared" si="11"/>
        <v>#VALUE!</v>
      </c>
      <c r="AH14" s="95" t="e">
        <f t="shared" si="11"/>
        <v>#VALUE!</v>
      </c>
      <c r="AI14" s="95" t="e">
        <f t="shared" si="11"/>
        <v>#VALUE!</v>
      </c>
      <c r="AJ14" s="95" t="e">
        <f t="shared" si="11"/>
        <v>#VALUE!</v>
      </c>
      <c r="AK14" s="95" t="e">
        <f t="shared" si="11"/>
        <v>#VALUE!</v>
      </c>
      <c r="AL14" s="95" t="e">
        <f t="shared" si="11"/>
        <v>#VALUE!</v>
      </c>
      <c r="AM14" s="95" t="e">
        <f t="shared" si="11"/>
        <v>#VALUE!</v>
      </c>
      <c r="AN14" s="95" t="e">
        <f t="shared" si="11"/>
        <v>#VALUE!</v>
      </c>
      <c r="AO14" s="95" t="e">
        <f t="shared" si="11"/>
        <v>#VALUE!</v>
      </c>
      <c r="AP14" s="95" t="e">
        <f t="shared" si="11"/>
        <v>#VALUE!</v>
      </c>
      <c r="AQ14" s="95" t="e">
        <f t="shared" si="11"/>
        <v>#VALUE!</v>
      </c>
      <c r="AR14" s="95" t="e">
        <f t="shared" si="11"/>
        <v>#VALUE!</v>
      </c>
      <c r="AS14" s="95" t="e">
        <f t="shared" si="11"/>
        <v>#VALUE!</v>
      </c>
      <c r="AT14" s="95" t="e">
        <f t="shared" si="11"/>
        <v>#VALUE!</v>
      </c>
      <c r="AU14" s="95" t="e">
        <f t="shared" si="11"/>
        <v>#VALUE!</v>
      </c>
      <c r="AV14" s="95" t="e">
        <f t="shared" si="11"/>
        <v>#VALUE!</v>
      </c>
      <c r="AW14" s="95" t="e">
        <f t="shared" si="11"/>
        <v>#VALUE!</v>
      </c>
      <c r="AX14" s="95" t="e">
        <f t="shared" si="11"/>
        <v>#VALUE!</v>
      </c>
      <c r="AY14" s="95" t="e">
        <f t="shared" si="11"/>
        <v>#VALUE!</v>
      </c>
      <c r="AZ14" s="95" t="e">
        <f t="shared" si="11"/>
        <v>#VALUE!</v>
      </c>
      <c r="BA14" s="95" t="e">
        <f t="shared" si="11"/>
        <v>#VALUE!</v>
      </c>
      <c r="BB14" s="95" t="e">
        <f t="shared" si="11"/>
        <v>#VALUE!</v>
      </c>
      <c r="BC14" s="95" t="e">
        <f t="shared" si="11"/>
        <v>#VALUE!</v>
      </c>
      <c r="BD14" s="95" t="e">
        <f t="shared" si="11"/>
        <v>#VALUE!</v>
      </c>
      <c r="BE14" s="95" t="e">
        <f t="shared" si="11"/>
        <v>#VALUE!</v>
      </c>
      <c r="BF14" s="95" t="e">
        <f t="shared" si="11"/>
        <v>#VALUE!</v>
      </c>
    </row>
    <row r="15">
      <c r="A15" s="10" t="str">
        <f t="shared" si="2"/>
        <v>FP-Incentive</v>
      </c>
      <c r="B15" s="24" t="e">
        <f t="shared" si="6"/>
        <v>#VALUE!</v>
      </c>
      <c r="C15" s="24" t="e">
        <f t="shared" si="3"/>
        <v>#VALUE!</v>
      </c>
      <c r="D15" s="24" t="e">
        <f t="shared" si="3"/>
        <v>#VALUE!</v>
      </c>
      <c r="E15" s="24" t="n">
        <f t="shared" si="3"/>
        <v>0</v>
      </c>
      <c r="F15" s="26" t="e">
        <f>(D15/C15)-1</f>
        <v>#VALUE!</v>
      </c>
      <c r="G15" s="25" t="e">
        <f>(D15/B15)-1</f>
        <v>#VALUE!</v>
      </c>
      <c r="H15" s="25" t="e">
        <f>E15/D15</f>
        <v>#VALUE!</v>
      </c>
      <c r="I15" s="16" t="e">
        <f t="shared" si="7"/>
        <v>#VALUE!</v>
      </c>
      <c r="J15" s="16" t="n">
        <f t="shared" si="7"/>
        <v>0</v>
      </c>
      <c r="L15" s="1" t="str">
        <f t="shared" si="4"/>
        <v>FP-Incentive</v>
      </c>
      <c r="M15" s="95" t="str">
        <f t="shared" ref="M15:BF15" si="12">IF(M6="","",M6/VLOOKUP(M$10,deflator,2,FALSE)/$A$1)</f>
      </c>
      <c r="N15" s="95" t="str">
        <f t="shared" si="12"/>
      </c>
      <c r="O15" s="95" t="e">
        <f t="shared" si="12"/>
        <v>#VALUE!</v>
      </c>
      <c r="P15" s="95" t="e">
        <f t="shared" si="12"/>
        <v>#VALUE!</v>
      </c>
      <c r="Q15" s="95" t="e">
        <f t="shared" si="12"/>
        <v>#VALUE!</v>
      </c>
      <c r="R15" s="95" t="e">
        <f t="shared" si="12"/>
        <v>#VALUE!</v>
      </c>
      <c r="S15" s="95" t="e">
        <f t="shared" si="12"/>
        <v>#VALUE!</v>
      </c>
      <c r="T15" s="95" t="e">
        <f t="shared" si="12"/>
        <v>#VALUE!</v>
      </c>
      <c r="U15" s="95" t="e">
        <f t="shared" si="12"/>
        <v>#VALUE!</v>
      </c>
      <c r="V15" s="95" t="e">
        <f t="shared" si="12"/>
        <v>#VALUE!</v>
      </c>
      <c r="W15" s="95" t="e">
        <f t="shared" si="12"/>
        <v>#VALUE!</v>
      </c>
      <c r="X15" s="95" t="e">
        <f t="shared" si="12"/>
        <v>#VALUE!</v>
      </c>
      <c r="Y15" s="95" t="e">
        <f t="shared" si="12"/>
        <v>#VALUE!</v>
      </c>
      <c r="Z15" s="95" t="e">
        <f t="shared" si="12"/>
        <v>#VALUE!</v>
      </c>
      <c r="AA15" s="95" t="e">
        <f t="shared" si="12"/>
        <v>#VALUE!</v>
      </c>
      <c r="AB15" s="95" t="e">
        <f t="shared" si="12"/>
        <v>#VALUE!</v>
      </c>
      <c r="AC15" s="95" t="e">
        <f t="shared" si="12"/>
        <v>#VALUE!</v>
      </c>
      <c r="AD15" s="95" t="e">
        <f t="shared" si="12"/>
        <v>#VALUE!</v>
      </c>
      <c r="AE15" s="95" t="e">
        <f t="shared" si="12"/>
        <v>#VALUE!</v>
      </c>
      <c r="AF15" s="95" t="e">
        <f t="shared" si="12"/>
        <v>#VALUE!</v>
      </c>
      <c r="AG15" s="95" t="e">
        <f t="shared" si="12"/>
        <v>#VALUE!</v>
      </c>
      <c r="AH15" s="95" t="e">
        <f t="shared" si="12"/>
        <v>#VALUE!</v>
      </c>
      <c r="AI15" s="95" t="e">
        <f t="shared" si="12"/>
        <v>#VALUE!</v>
      </c>
      <c r="AJ15" s="95" t="e">
        <f t="shared" si="12"/>
        <v>#VALUE!</v>
      </c>
      <c r="AK15" s="95" t="e">
        <f t="shared" si="12"/>
        <v>#VALUE!</v>
      </c>
      <c r="AL15" s="95" t="e">
        <f t="shared" si="12"/>
        <v>#VALUE!</v>
      </c>
      <c r="AM15" s="95" t="e">
        <f t="shared" si="12"/>
        <v>#VALUE!</v>
      </c>
      <c r="AN15" s="95" t="e">
        <f t="shared" si="12"/>
        <v>#VALUE!</v>
      </c>
      <c r="AO15" s="95" t="e">
        <f t="shared" si="12"/>
        <v>#VALUE!</v>
      </c>
      <c r="AP15" s="95" t="e">
        <f t="shared" si="12"/>
        <v>#VALUE!</v>
      </c>
      <c r="AQ15" s="95" t="e">
        <f t="shared" si="12"/>
        <v>#VALUE!</v>
      </c>
      <c r="AR15" s="95" t="e">
        <f t="shared" si="12"/>
        <v>#VALUE!</v>
      </c>
      <c r="AS15" s="95" t="e">
        <f t="shared" si="12"/>
        <v>#VALUE!</v>
      </c>
      <c r="AT15" s="95" t="e">
        <f t="shared" si="12"/>
        <v>#VALUE!</v>
      </c>
      <c r="AU15" s="95" t="e">
        <f t="shared" si="12"/>
        <v>#VALUE!</v>
      </c>
      <c r="AV15" s="95" t="e">
        <f t="shared" si="12"/>
        <v>#VALUE!</v>
      </c>
      <c r="AW15" s="95" t="e">
        <f t="shared" si="12"/>
        <v>#VALUE!</v>
      </c>
      <c r="AX15" s="95" t="e">
        <f t="shared" si="12"/>
        <v>#VALUE!</v>
      </c>
      <c r="AY15" s="95" t="e">
        <f t="shared" si="12"/>
        <v>#VALUE!</v>
      </c>
      <c r="AZ15" s="95" t="e">
        <f t="shared" si="12"/>
        <v>#VALUE!</v>
      </c>
      <c r="BA15" s="95" t="e">
        <f t="shared" si="12"/>
        <v>#VALUE!</v>
      </c>
      <c r="BB15" s="95" t="e">
        <f t="shared" si="12"/>
        <v>#VALUE!</v>
      </c>
      <c r="BC15" s="95" t="e">
        <f t="shared" si="12"/>
        <v>#VALUE!</v>
      </c>
      <c r="BD15" s="95" t="e">
        <f t="shared" si="12"/>
        <v>#VALUE!</v>
      </c>
      <c r="BE15" s="95" t="e">
        <f t="shared" si="12"/>
        <v>#VALUE!</v>
      </c>
      <c r="BF15" s="95" t="e">
        <f t="shared" si="12"/>
        <v>#VALUE!</v>
      </c>
    </row>
    <row r="16">
      <c r="A16" s="24" t="n">
        <f t="shared" si="2"/>
        <v>0</v>
      </c>
      <c r="B16" s="24" t="e">
        <f t="shared" si="6"/>
        <v>#VALUE!</v>
      </c>
      <c r="C16" s="24" t="e">
        <f t="shared" si="3"/>
        <v>#VALUE!</v>
      </c>
      <c r="D16" s="24" t="e">
        <f t="shared" si="3"/>
        <v>#VALUE!</v>
      </c>
      <c r="E16" s="24" t="n">
        <f t="shared" si="3"/>
        <v>0</v>
      </c>
      <c r="F16" s="56"/>
      <c r="G16" s="25" t="e">
        <f>AR26</f>
        <v>#VALUE!</v>
      </c>
      <c r="H16" s="25"/>
      <c r="I16" s="16" t="e">
        <f t="shared" si="7"/>
        <v>#VALUE!</v>
      </c>
      <c r="J16" s="16" t="n">
        <f t="shared" si="7"/>
        <v>0</v>
      </c>
      <c r="L16" s="1" t="n">
        <f t="shared" si="4"/>
        <v>0</v>
      </c>
      <c r="M16" s="95" t="str">
        <f t="shared" ref="M16:BF16" si="13">IF(M7="","",M7/VLOOKUP(M$10,deflator,2,FALSE)/$A$1)</f>
      </c>
      <c r="N16" s="95" t="e">
        <f t="shared" si="13"/>
        <v>#VALUE!</v>
      </c>
      <c r="O16" s="95" t="e">
        <f t="shared" si="13"/>
        <v>#VALUE!</v>
      </c>
      <c r="P16" s="95" t="e">
        <f t="shared" si="13"/>
        <v>#VALUE!</v>
      </c>
      <c r="Q16" s="95" t="e">
        <f t="shared" si="13"/>
        <v>#VALUE!</v>
      </c>
      <c r="R16" s="95" t="e">
        <f t="shared" si="13"/>
        <v>#VALUE!</v>
      </c>
      <c r="S16" s="95" t="e">
        <f t="shared" si="13"/>
        <v>#VALUE!</v>
      </c>
      <c r="T16" s="95" t="e">
        <f t="shared" si="13"/>
        <v>#VALUE!</v>
      </c>
      <c r="U16" s="95" t="e">
        <f t="shared" si="13"/>
        <v>#VALUE!</v>
      </c>
      <c r="V16" s="95" t="e">
        <f t="shared" si="13"/>
        <v>#VALUE!</v>
      </c>
      <c r="W16" s="95" t="e">
        <f t="shared" si="13"/>
        <v>#VALUE!</v>
      </c>
      <c r="X16" s="95" t="e">
        <f t="shared" si="13"/>
        <v>#VALUE!</v>
      </c>
      <c r="Y16" s="95" t="e">
        <f t="shared" si="13"/>
        <v>#VALUE!</v>
      </c>
      <c r="Z16" s="95" t="e">
        <f t="shared" si="13"/>
        <v>#VALUE!</v>
      </c>
      <c r="AA16" s="95" t="e">
        <f t="shared" si="13"/>
        <v>#VALUE!</v>
      </c>
      <c r="AB16" s="95" t="e">
        <f t="shared" si="13"/>
        <v>#VALUE!</v>
      </c>
      <c r="AC16" s="95" t="e">
        <f t="shared" si="13"/>
        <v>#VALUE!</v>
      </c>
      <c r="AD16" s="95" t="e">
        <f t="shared" si="13"/>
        <v>#VALUE!</v>
      </c>
      <c r="AE16" s="95" t="e">
        <f t="shared" si="13"/>
        <v>#VALUE!</v>
      </c>
      <c r="AF16" s="95" t="e">
        <f t="shared" si="13"/>
        <v>#VALUE!</v>
      </c>
      <c r="AG16" s="95" t="e">
        <f t="shared" si="13"/>
        <v>#VALUE!</v>
      </c>
      <c r="AH16" s="95" t="e">
        <f t="shared" si="13"/>
        <v>#VALUE!</v>
      </c>
      <c r="AI16" s="95" t="e">
        <f t="shared" si="13"/>
        <v>#VALUE!</v>
      </c>
      <c r="AJ16" s="95" t="e">
        <f t="shared" si="13"/>
        <v>#VALUE!</v>
      </c>
      <c r="AK16" s="95" t="e">
        <f t="shared" si="13"/>
        <v>#VALUE!</v>
      </c>
      <c r="AL16" s="95" t="e">
        <f t="shared" si="13"/>
        <v>#VALUE!</v>
      </c>
      <c r="AM16" s="95" t="e">
        <f t="shared" si="13"/>
        <v>#VALUE!</v>
      </c>
      <c r="AN16" s="95" t="e">
        <f t="shared" si="13"/>
        <v>#VALUE!</v>
      </c>
      <c r="AO16" s="95" t="e">
        <f t="shared" si="13"/>
        <v>#VALUE!</v>
      </c>
      <c r="AP16" s="95" t="e">
        <f t="shared" si="13"/>
        <v>#VALUE!</v>
      </c>
      <c r="AQ16" s="95" t="e">
        <f t="shared" si="13"/>
        <v>#VALUE!</v>
      </c>
      <c r="AR16" s="95" t="e">
        <f t="shared" si="13"/>
        <v>#VALUE!</v>
      </c>
      <c r="AS16" s="95" t="e">
        <f t="shared" si="13"/>
        <v>#VALUE!</v>
      </c>
      <c r="AT16" s="95" t="e">
        <f t="shared" si="13"/>
        <v>#VALUE!</v>
      </c>
      <c r="AU16" s="95" t="e">
        <f t="shared" si="13"/>
        <v>#VALUE!</v>
      </c>
      <c r="AV16" s="95" t="e">
        <f t="shared" si="13"/>
        <v>#VALUE!</v>
      </c>
      <c r="AW16" s="95" t="e">
        <f t="shared" si="13"/>
        <v>#VALUE!</v>
      </c>
      <c r="AX16" s="95" t="e">
        <f t="shared" si="13"/>
        <v>#VALUE!</v>
      </c>
      <c r="AY16" s="95" t="e">
        <f t="shared" si="13"/>
        <v>#VALUE!</v>
      </c>
      <c r="AZ16" s="95" t="e">
        <f t="shared" si="13"/>
        <v>#VALUE!</v>
      </c>
      <c r="BA16" s="95" t="e">
        <f t="shared" si="13"/>
        <v>#VALUE!</v>
      </c>
      <c r="BB16" s="95" t="e">
        <f t="shared" si="13"/>
        <v>#VALUE!</v>
      </c>
      <c r="BC16" s="95" t="e">
        <f t="shared" si="13"/>
        <v>#VALUE!</v>
      </c>
      <c r="BD16" s="95" t="e">
        <f t="shared" si="13"/>
        <v>#VALUE!</v>
      </c>
      <c r="BE16" s="95" t="e">
        <f t="shared" si="13"/>
        <v>#VALUE!</v>
      </c>
      <c r="BF16" s="95" t="e">
        <f t="shared" si="13"/>
        <v>#VALUE!</v>
      </c>
    </row>
    <row r="17">
      <c r="A17" s="24" t="str">
        <f t="shared" si="2"/>
        <v>Grand Total</v>
      </c>
      <c r="B17" s="24" t="e">
        <f t="shared" si="6"/>
        <v>#VALUE!</v>
      </c>
      <c r="C17" s="24" t="e">
        <f t="shared" si="3"/>
        <v>#VALUE!</v>
      </c>
      <c r="D17" s="24" t="e">
        <f t="shared" si="3"/>
        <v>#VALUE!</v>
      </c>
      <c r="E17" s="24" t="n">
        <f t="shared" si="3"/>
        <v>0</v>
      </c>
      <c r="F17" s="26" t="e">
        <f>(D17/C17)-1</f>
        <v>#VALUE!</v>
      </c>
      <c r="G17" s="25" t="e">
        <f>(D17/B17)-1</f>
        <v>#VALUE!</v>
      </c>
      <c r="H17" s="25" t="e">
        <f>E17/D17</f>
        <v>#VALUE!</v>
      </c>
      <c r="I17" s="16" t="e">
        <f t="shared" si="7"/>
        <v>#VALUE!</v>
      </c>
      <c r="J17" s="16" t="n">
        <f t="shared" si="7"/>
        <v>0</v>
      </c>
      <c r="L17" s="1" t="s">
        <v>39</v>
      </c>
      <c r="M17" s="95" t="e">
        <f t="shared" ref="M17:BF17" si="14">IF(M8="","",M8/VLOOKUP(M$10,deflator,2,FALSE)/$A$1)</f>
        <v>#N/A</v>
      </c>
      <c r="N17" s="95" t="e">
        <f t="shared" si="14"/>
        <v>#VALUE!</v>
      </c>
      <c r="O17" s="95" t="e">
        <f t="shared" si="14"/>
        <v>#VALUE!</v>
      </c>
      <c r="P17" s="95" t="e">
        <f t="shared" si="14"/>
        <v>#VALUE!</v>
      </c>
      <c r="Q17" s="95" t="e">
        <f t="shared" si="14"/>
        <v>#VALUE!</v>
      </c>
      <c r="R17" s="95" t="e">
        <f t="shared" si="14"/>
        <v>#VALUE!</v>
      </c>
      <c r="S17" s="95" t="e">
        <f t="shared" si="14"/>
        <v>#VALUE!</v>
      </c>
      <c r="T17" s="95" t="e">
        <f t="shared" si="14"/>
        <v>#VALUE!</v>
      </c>
      <c r="U17" s="95" t="e">
        <f t="shared" si="14"/>
        <v>#VALUE!</v>
      </c>
      <c r="V17" s="95" t="e">
        <f t="shared" si="14"/>
        <v>#VALUE!</v>
      </c>
      <c r="W17" s="95" t="e">
        <f t="shared" si="14"/>
        <v>#VALUE!</v>
      </c>
      <c r="X17" s="95" t="e">
        <f t="shared" si="14"/>
        <v>#VALUE!</v>
      </c>
      <c r="Y17" s="95" t="e">
        <f t="shared" si="14"/>
        <v>#VALUE!</v>
      </c>
      <c r="Z17" s="95" t="e">
        <f t="shared" si="14"/>
        <v>#VALUE!</v>
      </c>
      <c r="AA17" s="95" t="e">
        <f t="shared" si="14"/>
        <v>#VALUE!</v>
      </c>
      <c r="AB17" s="95" t="e">
        <f t="shared" si="14"/>
        <v>#VALUE!</v>
      </c>
      <c r="AC17" s="95" t="e">
        <f t="shared" si="14"/>
        <v>#VALUE!</v>
      </c>
      <c r="AD17" s="95" t="e">
        <f t="shared" si="14"/>
        <v>#VALUE!</v>
      </c>
      <c r="AE17" s="95" t="e">
        <f t="shared" si="14"/>
        <v>#VALUE!</v>
      </c>
      <c r="AF17" s="95" t="e">
        <f t="shared" si="14"/>
        <v>#VALUE!</v>
      </c>
      <c r="AG17" s="95" t="e">
        <f t="shared" si="14"/>
        <v>#VALUE!</v>
      </c>
      <c r="AH17" s="95" t="e">
        <f t="shared" si="14"/>
        <v>#VALUE!</v>
      </c>
      <c r="AI17" s="95" t="e">
        <f t="shared" si="14"/>
        <v>#VALUE!</v>
      </c>
      <c r="AJ17" s="95" t="e">
        <f t="shared" si="14"/>
        <v>#VALUE!</v>
      </c>
      <c r="AK17" s="95" t="e">
        <f t="shared" si="14"/>
        <v>#VALUE!</v>
      </c>
      <c r="AL17" s="95" t="e">
        <f t="shared" si="14"/>
        <v>#VALUE!</v>
      </c>
      <c r="AM17" s="95" t="e">
        <f t="shared" si="14"/>
        <v>#VALUE!</v>
      </c>
      <c r="AN17" s="95" t="e">
        <f t="shared" si="14"/>
        <v>#VALUE!</v>
      </c>
      <c r="AO17" s="95" t="e">
        <f t="shared" si="14"/>
        <v>#VALUE!</v>
      </c>
      <c r="AP17" s="95" t="e">
        <f t="shared" si="14"/>
        <v>#VALUE!</v>
      </c>
      <c r="AQ17" s="95" t="e">
        <f t="shared" si="14"/>
        <v>#VALUE!</v>
      </c>
      <c r="AR17" s="95" t="e">
        <f t="shared" si="14"/>
        <v>#VALUE!</v>
      </c>
      <c r="AS17" s="95" t="e">
        <f t="shared" si="14"/>
        <v>#VALUE!</v>
      </c>
      <c r="AT17" s="95" t="e">
        <f t="shared" si="14"/>
        <v>#VALUE!</v>
      </c>
      <c r="AU17" s="95" t="e">
        <f t="shared" si="14"/>
        <v>#VALUE!</v>
      </c>
      <c r="AV17" s="95" t="e">
        <f t="shared" si="14"/>
        <v>#VALUE!</v>
      </c>
      <c r="AW17" s="95" t="e">
        <f t="shared" si="14"/>
        <v>#VALUE!</v>
      </c>
      <c r="AX17" s="95" t="e">
        <f t="shared" si="14"/>
        <v>#VALUE!</v>
      </c>
      <c r="AY17" s="95" t="e">
        <f t="shared" si="14"/>
        <v>#VALUE!</v>
      </c>
      <c r="AZ17" s="95" t="e">
        <f t="shared" si="14"/>
        <v>#VALUE!</v>
      </c>
      <c r="BA17" s="95" t="e">
        <f t="shared" si="14"/>
        <v>#VALUE!</v>
      </c>
      <c r="BB17" s="95" t="e">
        <f t="shared" si="14"/>
        <v>#VALUE!</v>
      </c>
      <c r="BC17" s="95" t="e">
        <f t="shared" si="14"/>
        <v>#VALUE!</v>
      </c>
      <c r="BD17" s="95" t="e">
        <f t="shared" si="14"/>
        <v>#VALUE!</v>
      </c>
      <c r="BE17" s="95" t="e">
        <f t="shared" si="14"/>
        <v>#VALUE!</v>
      </c>
      <c r="BF17" s="95" t="e">
        <f t="shared" si="14"/>
        <v>#VALUE!</v>
      </c>
    </row>
    <row r="18">
      <c r="A18" s="34"/>
      <c r="B18" s="116"/>
      <c r="C18" s="9"/>
      <c r="D18" s="9"/>
      <c r="E18" s="56"/>
      <c r="F18" s="56"/>
      <c r="G18" s="119"/>
      <c r="H18" s="119"/>
      <c r="I18" s="119"/>
      <c r="L18" s="1" t="s">
        <v>48</v>
      </c>
      <c r="M18" s="95" t="str">
        <f t="shared" ref="M18:BF18" si="15">IF(M9="","",M9/VLOOKUP(M$10,deflator,2,FALSE)/$A$1)</f>
      </c>
      <c r="N18" s="95" t="str">
        <f t="shared" si="15"/>
      </c>
      <c r="O18" s="95" t="str">
        <f t="shared" si="15"/>
      </c>
      <c r="P18" s="95" t="str">
        <f t="shared" si="15"/>
      </c>
      <c r="Q18" s="95" t="str">
        <f t="shared" si="15"/>
      </c>
      <c r="R18" s="95" t="str">
        <f t="shared" si="15"/>
      </c>
      <c r="S18" s="95" t="str">
        <f t="shared" si="15"/>
      </c>
      <c r="T18" s="95" t="str">
        <f t="shared" si="15"/>
      </c>
      <c r="U18" s="95" t="str">
        <f t="shared" si="15"/>
      </c>
      <c r="V18" s="95" t="str">
        <f t="shared" si="15"/>
      </c>
      <c r="W18" s="95" t="str">
        <f t="shared" si="15"/>
      </c>
      <c r="X18" s="95" t="str">
        <f t="shared" si="15"/>
      </c>
      <c r="Y18" s="95" t="str">
        <f t="shared" si="15"/>
      </c>
      <c r="Z18" s="95" t="str">
        <f t="shared" si="15"/>
      </c>
      <c r="AA18" s="95" t="str">
        <f t="shared" si="15"/>
      </c>
      <c r="AB18" s="95" t="str">
        <f t="shared" si="15"/>
      </c>
      <c r="AC18" s="95" t="str">
        <f t="shared" si="15"/>
      </c>
      <c r="AD18" s="95" t="str">
        <f t="shared" si="15"/>
      </c>
      <c r="AE18" s="95" t="str">
        <f t="shared" si="15"/>
      </c>
      <c r="AF18" s="95" t="str">
        <f t="shared" si="15"/>
      </c>
      <c r="AG18" s="95" t="str">
        <f t="shared" si="15"/>
      </c>
      <c r="AH18" s="95" t="str">
        <f t="shared" si="15"/>
      </c>
      <c r="AI18" s="95" t="str">
        <f t="shared" si="15"/>
      </c>
      <c r="AJ18" s="95" t="str">
        <f t="shared" si="15"/>
      </c>
      <c r="AK18" s="95" t="str">
        <f t="shared" si="15"/>
      </c>
      <c r="AL18" s="95" t="str">
        <f t="shared" si="15"/>
      </c>
      <c r="AM18" s="95" t="str">
        <f t="shared" si="15"/>
      </c>
      <c r="AN18" s="95" t="str">
        <f t="shared" si="15"/>
      </c>
      <c r="AO18" s="95" t="str">
        <f t="shared" si="15"/>
      </c>
      <c r="AP18" s="95" t="str">
        <f t="shared" si="15"/>
      </c>
      <c r="AQ18" s="95" t="str">
        <f t="shared" si="15"/>
      </c>
      <c r="AR18" s="95" t="str">
        <f t="shared" si="15"/>
      </c>
      <c r="AS18" s="95" t="str">
        <f t="shared" si="15"/>
      </c>
      <c r="AT18" s="95" t="str">
        <f t="shared" si="15"/>
      </c>
      <c r="AU18" s="95" t="str">
        <f t="shared" si="15"/>
      </c>
      <c r="AV18" s="95" t="str">
        <f t="shared" si="15"/>
      </c>
      <c r="AW18" s="95" t="str">
        <f t="shared" si="15"/>
      </c>
      <c r="AX18" s="95" t="str">
        <f t="shared" si="15"/>
      </c>
      <c r="AY18" s="95" t="str">
        <f t="shared" si="15"/>
      </c>
      <c r="AZ18" s="95" t="str">
        <f t="shared" si="15"/>
      </c>
      <c r="BA18" s="95" t="str">
        <f t="shared" si="15"/>
      </c>
      <c r="BB18" s="95" t="str">
        <f t="shared" si="15"/>
      </c>
      <c r="BC18" s="95" t="str">
        <f t="shared" si="15"/>
      </c>
      <c r="BD18" s="95" t="str">
        <f t="shared" si="15"/>
      </c>
      <c r="BE18" s="95" t="str">
        <f t="shared" si="15"/>
      </c>
      <c r="BF18" s="95" t="str">
        <f t="shared" si="15"/>
      </c>
    </row>
    <row r="21">
      <c r="A21" t="str">
        <f t="shared" ref="A21:A27" si="16">L21</f>
        <v>PricingInflation</v>
      </c>
      <c r="L21" s="1" t="s">
        <v>120</v>
      </c>
      <c r="M21" s="1" t="n">
        <f t="shared" ref="M21:BF21" si="17">M10</f>
        <v>1974</v>
      </c>
      <c r="N21" s="1" t="n">
        <f t="shared" si="17"/>
        <v>1977</v>
      </c>
      <c r="O21" s="1" t="n">
        <f t="shared" si="17"/>
        <v>1979</v>
      </c>
      <c r="P21" s="1" t="n">
        <f t="shared" si="17"/>
        <v>1980</v>
      </c>
      <c r="Q21" s="1" t="n">
        <f t="shared" si="17"/>
        <v>1981</v>
      </c>
      <c r="R21" s="1" t="n">
        <f t="shared" si="17"/>
        <v>1982</v>
      </c>
      <c r="S21" s="1" t="n">
        <f t="shared" si="17"/>
        <v>1983</v>
      </c>
      <c r="T21" s="1" t="n">
        <f t="shared" si="17"/>
        <v>1984</v>
      </c>
      <c r="U21" s="1" t="n">
        <f t="shared" si="17"/>
        <v>1985</v>
      </c>
      <c r="V21" s="1" t="n">
        <f t="shared" si="17"/>
        <v>1986</v>
      </c>
      <c r="W21" s="1" t="n">
        <f t="shared" si="17"/>
        <v>1987</v>
      </c>
      <c r="X21" s="1" t="n">
        <f t="shared" si="17"/>
        <v>1988</v>
      </c>
      <c r="Y21" s="1" t="n">
        <f t="shared" si="17"/>
        <v>1989</v>
      </c>
      <c r="Z21" s="1" t="n">
        <f t="shared" si="17"/>
        <v>1990</v>
      </c>
      <c r="AA21" s="1" t="n">
        <f t="shared" si="17"/>
        <v>1991</v>
      </c>
      <c r="AB21" s="1" t="n">
        <f t="shared" si="17"/>
        <v>1992</v>
      </c>
      <c r="AC21" s="1" t="n">
        <f t="shared" si="17"/>
        <v>1993</v>
      </c>
      <c r="AD21" s="1" t="n">
        <f t="shared" si="17"/>
        <v>1994</v>
      </c>
      <c r="AE21" s="1" t="n">
        <f t="shared" si="17"/>
        <v>1995</v>
      </c>
      <c r="AF21" s="1" t="n">
        <f t="shared" si="17"/>
        <v>1996</v>
      </c>
      <c r="AG21" s="1" t="n">
        <f t="shared" si="17"/>
        <v>1997</v>
      </c>
      <c r="AH21" s="1" t="n">
        <f t="shared" si="17"/>
        <v>1998</v>
      </c>
      <c r="AI21" s="1" t="n">
        <f t="shared" si="17"/>
        <v>1999</v>
      </c>
      <c r="AJ21" s="1" t="n">
        <f t="shared" si="17"/>
        <v>2000</v>
      </c>
      <c r="AK21" s="1" t="n">
        <f t="shared" si="17"/>
        <v>2001</v>
      </c>
      <c r="AL21" s="1" t="n">
        <f t="shared" si="17"/>
        <v>2002</v>
      </c>
      <c r="AM21" s="1" t="n">
        <f t="shared" si="17"/>
        <v>2003</v>
      </c>
      <c r="AN21" s="1" t="n">
        <f t="shared" si="17"/>
        <v>2004</v>
      </c>
      <c r="AO21" s="1" t="n">
        <f t="shared" si="17"/>
        <v>2005</v>
      </c>
      <c r="AP21" s="1" t="n">
        <f t="shared" si="17"/>
        <v>2006</v>
      </c>
      <c r="AQ21" s="1" t="n">
        <f t="shared" si="17"/>
        <v>2007</v>
      </c>
      <c r="AR21" s="1" t="n">
        <f t="shared" si="17"/>
        <v>2008</v>
      </c>
      <c r="AS21" s="1" t="n">
        <f t="shared" si="17"/>
        <v>2009</v>
      </c>
      <c r="AT21" s="1" t="n">
        <f t="shared" si="17"/>
        <v>2010</v>
      </c>
      <c r="AU21" s="1" t="n">
        <f t="shared" si="17"/>
        <v>2011</v>
      </c>
      <c r="AV21" s="1" t="n">
        <f t="shared" si="17"/>
        <v>2012</v>
      </c>
      <c r="AW21" s="1" t="n">
        <f t="shared" si="17"/>
        <v>2013</v>
      </c>
      <c r="AX21" s="1" t="n">
        <f t="shared" si="17"/>
        <v>2014</v>
      </c>
      <c r="AY21" s="1" t="n">
        <f t="shared" si="17"/>
        <v>2015</v>
      </c>
      <c r="AZ21" s="1" t="n">
        <f t="shared" si="17"/>
        <v>2016</v>
      </c>
      <c r="BA21" s="1" t="n">
        <f t="shared" si="17"/>
        <v>2017</v>
      </c>
      <c r="BB21" s="1" t="n">
        <f t="shared" si="17"/>
        <v>2018</v>
      </c>
      <c r="BC21" s="1" t="n">
        <f t="shared" si="17"/>
        <v>2019</v>
      </c>
      <c r="BD21" s="1" t="n">
        <f t="shared" si="17"/>
        <v>2020</v>
      </c>
      <c r="BE21" s="1" t="n">
        <f t="shared" si="17"/>
        <v>2021</v>
      </c>
      <c r="BF21" s="1" t="n">
        <f t="shared" si="17"/>
        <v>2022</v>
      </c>
    </row>
    <row r="22">
      <c r="A22" t="str">
        <f t="shared" si="16"/>
        <v>All Other</v>
      </c>
      <c r="L22" s="1" t="s">
        <v>121</v>
      </c>
      <c r="N22" s="26"/>
      <c r="O22" s="26" t="e">
        <f t="shared" ref="O22:BF22" si="18">O11/O$17</f>
        <v>#VALUE!</v>
      </c>
      <c r="P22" s="26" t="e">
        <f t="shared" si="18"/>
        <v>#VALUE!</v>
      </c>
      <c r="Q22" s="26" t="e">
        <f t="shared" si="18"/>
        <v>#VALUE!</v>
      </c>
      <c r="R22" s="26" t="e">
        <f t="shared" si="18"/>
        <v>#VALUE!</v>
      </c>
      <c r="S22" s="26" t="e">
        <f t="shared" si="18"/>
        <v>#VALUE!</v>
      </c>
      <c r="T22" s="26" t="e">
        <f t="shared" si="18"/>
        <v>#VALUE!</v>
      </c>
      <c r="U22" s="26" t="e">
        <f t="shared" si="18"/>
        <v>#VALUE!</v>
      </c>
      <c r="V22" s="26" t="e">
        <f t="shared" si="18"/>
        <v>#VALUE!</v>
      </c>
      <c r="W22" s="26" t="e">
        <f t="shared" si="18"/>
        <v>#VALUE!</v>
      </c>
      <c r="X22" s="26" t="e">
        <f t="shared" si="18"/>
        <v>#VALUE!</v>
      </c>
      <c r="Y22" s="26" t="e">
        <f t="shared" si="18"/>
        <v>#VALUE!</v>
      </c>
      <c r="Z22" s="26" t="e">
        <f t="shared" si="18"/>
        <v>#VALUE!</v>
      </c>
      <c r="AA22" s="26" t="e">
        <f t="shared" si="18"/>
        <v>#VALUE!</v>
      </c>
      <c r="AB22" s="26" t="e">
        <f t="shared" si="18"/>
        <v>#VALUE!</v>
      </c>
      <c r="AC22" s="26" t="e">
        <f t="shared" si="18"/>
        <v>#VALUE!</v>
      </c>
      <c r="AD22" s="26" t="e">
        <f t="shared" si="18"/>
        <v>#VALUE!</v>
      </c>
      <c r="AE22" s="26" t="e">
        <f t="shared" si="18"/>
        <v>#VALUE!</v>
      </c>
      <c r="AF22" s="26" t="e">
        <f t="shared" si="18"/>
        <v>#VALUE!</v>
      </c>
      <c r="AG22" s="26" t="e">
        <f t="shared" si="18"/>
        <v>#VALUE!</v>
      </c>
      <c r="AH22" s="26" t="e">
        <f t="shared" si="18"/>
        <v>#VALUE!</v>
      </c>
      <c r="AI22" s="26" t="e">
        <f t="shared" si="18"/>
        <v>#VALUE!</v>
      </c>
      <c r="AJ22" s="26" t="e">
        <f t="shared" si="18"/>
        <v>#VALUE!</v>
      </c>
      <c r="AK22" s="26" t="e">
        <f t="shared" si="18"/>
        <v>#VALUE!</v>
      </c>
      <c r="AL22" s="26" t="e">
        <f t="shared" si="18"/>
        <v>#VALUE!</v>
      </c>
      <c r="AM22" s="26" t="e">
        <f t="shared" si="18"/>
        <v>#VALUE!</v>
      </c>
      <c r="AN22" s="26" t="e">
        <f t="shared" si="18"/>
        <v>#VALUE!</v>
      </c>
      <c r="AO22" s="26" t="e">
        <f t="shared" si="18"/>
        <v>#VALUE!</v>
      </c>
      <c r="AP22" s="26" t="e">
        <f t="shared" si="18"/>
        <v>#VALUE!</v>
      </c>
      <c r="AQ22" s="26" t="e">
        <f t="shared" si="18"/>
        <v>#VALUE!</v>
      </c>
      <c r="AR22" s="26" t="e">
        <f t="shared" si="18"/>
        <v>#VALUE!</v>
      </c>
      <c r="AS22" s="26" t="e">
        <f t="shared" si="18"/>
        <v>#VALUE!</v>
      </c>
      <c r="AT22" s="26" t="e">
        <f t="shared" si="18"/>
        <v>#VALUE!</v>
      </c>
      <c r="AU22" s="26" t="e">
        <f t="shared" si="18"/>
        <v>#VALUE!</v>
      </c>
      <c r="AV22" s="26" t="e">
        <f t="shared" si="18"/>
        <v>#VALUE!</v>
      </c>
      <c r="AW22" s="26" t="e">
        <f t="shared" si="18"/>
        <v>#VALUE!</v>
      </c>
      <c r="AX22" s="26" t="e">
        <f t="shared" si="18"/>
        <v>#VALUE!</v>
      </c>
      <c r="AY22" s="26" t="e">
        <f t="shared" si="18"/>
        <v>#VALUE!</v>
      </c>
      <c r="AZ22" s="26" t="e">
        <f t="shared" si="18"/>
        <v>#VALUE!</v>
      </c>
      <c r="BA22" s="26" t="e">
        <f t="shared" si="18"/>
        <v>#VALUE!</v>
      </c>
      <c r="BB22" s="26" t="e">
        <f t="shared" si="18"/>
        <v>#VALUE!</v>
      </c>
      <c r="BC22" s="26" t="e">
        <f t="shared" si="18"/>
        <v>#VALUE!</v>
      </c>
      <c r="BD22" s="26" t="e">
        <f t="shared" si="18"/>
        <v>#VALUE!</v>
      </c>
      <c r="BE22" s="26" t="e">
        <f t="shared" si="18"/>
        <v>#VALUE!</v>
      </c>
      <c r="BF22" s="26" t="e">
        <f t="shared" si="18"/>
        <v>#VALUE!</v>
      </c>
    </row>
    <row r="23">
      <c r="A23" t="str">
        <f t="shared" si="16"/>
        <v>Cost-Based</v>
      </c>
      <c r="L23" s="1" t="s">
        <v>122</v>
      </c>
      <c r="N23" s="26"/>
      <c r="O23" s="26" t="e">
        <f t="shared" ref="O23:BF23" si="19">O12/O$17</f>
        <v>#VALUE!</v>
      </c>
      <c r="P23" s="26" t="e">
        <f t="shared" si="19"/>
        <v>#VALUE!</v>
      </c>
      <c r="Q23" s="26" t="e">
        <f t="shared" si="19"/>
        <v>#VALUE!</v>
      </c>
      <c r="R23" s="26" t="e">
        <f t="shared" si="19"/>
        <v>#VALUE!</v>
      </c>
      <c r="S23" s="26" t="e">
        <f t="shared" si="19"/>
        <v>#VALUE!</v>
      </c>
      <c r="T23" s="26" t="e">
        <f t="shared" si="19"/>
        <v>#VALUE!</v>
      </c>
      <c r="U23" s="26" t="e">
        <f t="shared" si="19"/>
        <v>#VALUE!</v>
      </c>
      <c r="V23" s="26" t="e">
        <f t="shared" si="19"/>
        <v>#VALUE!</v>
      </c>
      <c r="W23" s="26" t="e">
        <f t="shared" si="19"/>
        <v>#VALUE!</v>
      </c>
      <c r="X23" s="26" t="e">
        <f t="shared" si="19"/>
        <v>#VALUE!</v>
      </c>
      <c r="Y23" s="26" t="e">
        <f t="shared" si="19"/>
        <v>#VALUE!</v>
      </c>
      <c r="Z23" s="26" t="e">
        <f t="shared" si="19"/>
        <v>#VALUE!</v>
      </c>
      <c r="AA23" s="26" t="e">
        <f t="shared" si="19"/>
        <v>#VALUE!</v>
      </c>
      <c r="AB23" s="26" t="e">
        <f t="shared" si="19"/>
        <v>#VALUE!</v>
      </c>
      <c r="AC23" s="26" t="e">
        <f t="shared" si="19"/>
        <v>#VALUE!</v>
      </c>
      <c r="AD23" s="26" t="e">
        <f t="shared" si="19"/>
        <v>#VALUE!</v>
      </c>
      <c r="AE23" s="26" t="e">
        <f t="shared" si="19"/>
        <v>#VALUE!</v>
      </c>
      <c r="AF23" s="26" t="e">
        <f t="shared" si="19"/>
        <v>#VALUE!</v>
      </c>
      <c r="AG23" s="26" t="e">
        <f t="shared" si="19"/>
        <v>#VALUE!</v>
      </c>
      <c r="AH23" s="26" t="e">
        <f t="shared" si="19"/>
        <v>#VALUE!</v>
      </c>
      <c r="AI23" s="26" t="e">
        <f t="shared" si="19"/>
        <v>#VALUE!</v>
      </c>
      <c r="AJ23" s="26" t="e">
        <f t="shared" si="19"/>
        <v>#VALUE!</v>
      </c>
      <c r="AK23" s="26" t="e">
        <f t="shared" si="19"/>
        <v>#VALUE!</v>
      </c>
      <c r="AL23" s="26" t="e">
        <f t="shared" si="19"/>
        <v>#VALUE!</v>
      </c>
      <c r="AM23" s="26" t="e">
        <f t="shared" si="19"/>
        <v>#VALUE!</v>
      </c>
      <c r="AN23" s="26" t="e">
        <f t="shared" si="19"/>
        <v>#VALUE!</v>
      </c>
      <c r="AO23" s="26" t="e">
        <f t="shared" si="19"/>
        <v>#VALUE!</v>
      </c>
      <c r="AP23" s="26" t="e">
        <f t="shared" si="19"/>
        <v>#VALUE!</v>
      </c>
      <c r="AQ23" s="26" t="e">
        <f t="shared" si="19"/>
        <v>#VALUE!</v>
      </c>
      <c r="AR23" s="26" t="e">
        <f t="shared" si="19"/>
        <v>#VALUE!</v>
      </c>
      <c r="AS23" s="26" t="e">
        <f t="shared" si="19"/>
        <v>#VALUE!</v>
      </c>
      <c r="AT23" s="26" t="e">
        <f t="shared" si="19"/>
        <v>#VALUE!</v>
      </c>
      <c r="AU23" s="26" t="e">
        <f t="shared" si="19"/>
        <v>#VALUE!</v>
      </c>
      <c r="AV23" s="26" t="e">
        <f t="shared" si="19"/>
        <v>#VALUE!</v>
      </c>
      <c r="AW23" s="26" t="e">
        <f t="shared" si="19"/>
        <v>#VALUE!</v>
      </c>
      <c r="AX23" s="26" t="e">
        <f t="shared" si="19"/>
        <v>#VALUE!</v>
      </c>
      <c r="AY23" s="26" t="e">
        <f t="shared" si="19"/>
        <v>#VALUE!</v>
      </c>
      <c r="AZ23" s="26" t="e">
        <f t="shared" si="19"/>
        <v>#VALUE!</v>
      </c>
      <c r="BA23" s="26" t="e">
        <f t="shared" si="19"/>
        <v>#VALUE!</v>
      </c>
      <c r="BB23" s="26" t="e">
        <f t="shared" si="19"/>
        <v>#VALUE!</v>
      </c>
      <c r="BC23" s="26" t="e">
        <f t="shared" si="19"/>
        <v>#VALUE!</v>
      </c>
      <c r="BD23" s="26" t="e">
        <f t="shared" si="19"/>
        <v>#VALUE!</v>
      </c>
      <c r="BE23" s="26" t="e">
        <f t="shared" si="19"/>
        <v>#VALUE!</v>
      </c>
      <c r="BF23" s="26" t="e">
        <f t="shared" si="19"/>
        <v>#VALUE!</v>
      </c>
    </row>
    <row r="24">
      <c r="A24" t="str">
        <f t="shared" si="16"/>
        <v>FFP</v>
      </c>
      <c r="L24" s="1" t="s">
        <v>63</v>
      </c>
      <c r="N24" s="26"/>
      <c r="O24" s="26" t="e">
        <f t="shared" ref="O24:BF24" si="20">O13/O$17</f>
        <v>#VALUE!</v>
      </c>
      <c r="P24" s="26" t="e">
        <f t="shared" si="20"/>
        <v>#VALUE!</v>
      </c>
      <c r="Q24" s="26" t="e">
        <f t="shared" si="20"/>
        <v>#VALUE!</v>
      </c>
      <c r="R24" s="26" t="e">
        <f t="shared" si="20"/>
        <v>#VALUE!</v>
      </c>
      <c r="S24" s="26" t="e">
        <f t="shared" si="20"/>
        <v>#VALUE!</v>
      </c>
      <c r="T24" s="26" t="e">
        <f t="shared" si="20"/>
        <v>#VALUE!</v>
      </c>
      <c r="U24" s="26" t="e">
        <f t="shared" si="20"/>
        <v>#VALUE!</v>
      </c>
      <c r="V24" s="26" t="e">
        <f t="shared" si="20"/>
        <v>#VALUE!</v>
      </c>
      <c r="W24" s="26" t="e">
        <f t="shared" si="20"/>
        <v>#VALUE!</v>
      </c>
      <c r="X24" s="26" t="e">
        <f t="shared" si="20"/>
        <v>#VALUE!</v>
      </c>
      <c r="Y24" s="26" t="e">
        <f t="shared" si="20"/>
        <v>#VALUE!</v>
      </c>
      <c r="Z24" s="26" t="e">
        <f t="shared" si="20"/>
        <v>#VALUE!</v>
      </c>
      <c r="AA24" s="26" t="e">
        <f t="shared" si="20"/>
        <v>#VALUE!</v>
      </c>
      <c r="AB24" s="26" t="e">
        <f t="shared" si="20"/>
        <v>#VALUE!</v>
      </c>
      <c r="AC24" s="26" t="e">
        <f t="shared" si="20"/>
        <v>#VALUE!</v>
      </c>
      <c r="AD24" s="26" t="e">
        <f t="shared" si="20"/>
        <v>#VALUE!</v>
      </c>
      <c r="AE24" s="26" t="e">
        <f t="shared" si="20"/>
        <v>#VALUE!</v>
      </c>
      <c r="AF24" s="26" t="e">
        <f t="shared" si="20"/>
        <v>#VALUE!</v>
      </c>
      <c r="AG24" s="26" t="e">
        <f t="shared" si="20"/>
        <v>#VALUE!</v>
      </c>
      <c r="AH24" s="26" t="e">
        <f t="shared" si="20"/>
        <v>#VALUE!</v>
      </c>
      <c r="AI24" s="26" t="e">
        <f t="shared" si="20"/>
        <v>#VALUE!</v>
      </c>
      <c r="AJ24" s="26" t="e">
        <f t="shared" si="20"/>
        <v>#VALUE!</v>
      </c>
      <c r="AK24" s="26" t="e">
        <f t="shared" si="20"/>
        <v>#VALUE!</v>
      </c>
      <c r="AL24" s="26" t="e">
        <f t="shared" si="20"/>
        <v>#VALUE!</v>
      </c>
      <c r="AM24" s="26" t="e">
        <f t="shared" si="20"/>
        <v>#VALUE!</v>
      </c>
      <c r="AN24" s="26" t="e">
        <f t="shared" si="20"/>
        <v>#VALUE!</v>
      </c>
      <c r="AO24" s="26" t="e">
        <f t="shared" si="20"/>
        <v>#VALUE!</v>
      </c>
      <c r="AP24" s="26" t="e">
        <f t="shared" si="20"/>
        <v>#VALUE!</v>
      </c>
      <c r="AQ24" s="26" t="e">
        <f t="shared" si="20"/>
        <v>#VALUE!</v>
      </c>
      <c r="AR24" s="26" t="e">
        <f t="shared" si="20"/>
        <v>#VALUE!</v>
      </c>
      <c r="AS24" s="26" t="e">
        <f t="shared" si="20"/>
        <v>#VALUE!</v>
      </c>
      <c r="AT24" s="26" t="e">
        <f t="shared" si="20"/>
        <v>#VALUE!</v>
      </c>
      <c r="AU24" s="26" t="e">
        <f t="shared" si="20"/>
        <v>#VALUE!</v>
      </c>
      <c r="AV24" s="26" t="e">
        <f t="shared" si="20"/>
        <v>#VALUE!</v>
      </c>
      <c r="AW24" s="26" t="e">
        <f t="shared" si="20"/>
        <v>#VALUE!</v>
      </c>
      <c r="AX24" s="26" t="e">
        <f t="shared" si="20"/>
        <v>#VALUE!</v>
      </c>
      <c r="AY24" s="26" t="e">
        <f t="shared" si="20"/>
        <v>#VALUE!</v>
      </c>
      <c r="AZ24" s="26" t="e">
        <f t="shared" si="20"/>
        <v>#VALUE!</v>
      </c>
      <c r="BA24" s="26" t="e">
        <f t="shared" si="20"/>
        <v>#VALUE!</v>
      </c>
      <c r="BB24" s="26" t="e">
        <f t="shared" si="20"/>
        <v>#VALUE!</v>
      </c>
      <c r="BC24" s="26" t="e">
        <f t="shared" si="20"/>
        <v>#VALUE!</v>
      </c>
      <c r="BD24" s="26" t="e">
        <f t="shared" si="20"/>
        <v>#VALUE!</v>
      </c>
      <c r="BE24" s="26" t="e">
        <f t="shared" si="20"/>
        <v>#VALUE!</v>
      </c>
      <c r="BF24" s="26" t="e">
        <f t="shared" si="20"/>
        <v>#VALUE!</v>
      </c>
    </row>
    <row r="25">
      <c r="A25" t="str">
        <f t="shared" si="16"/>
        <v>FP-Econ. Price Adj.</v>
      </c>
      <c r="L25" s="1" t="s">
        <v>123</v>
      </c>
      <c r="N25" s="26"/>
      <c r="O25" s="26" t="e">
        <f t="shared" ref="O25:BF25" si="21">O14/O$17</f>
        <v>#VALUE!</v>
      </c>
      <c r="P25" s="26" t="e">
        <f t="shared" si="21"/>
        <v>#VALUE!</v>
      </c>
      <c r="Q25" s="26" t="e">
        <f t="shared" si="21"/>
        <v>#VALUE!</v>
      </c>
      <c r="R25" s="26" t="e">
        <f t="shared" si="21"/>
        <v>#VALUE!</v>
      </c>
      <c r="S25" s="26" t="e">
        <f t="shared" si="21"/>
        <v>#VALUE!</v>
      </c>
      <c r="T25" s="26" t="e">
        <f t="shared" si="21"/>
        <v>#VALUE!</v>
      </c>
      <c r="U25" s="26" t="e">
        <f t="shared" si="21"/>
        <v>#VALUE!</v>
      </c>
      <c r="V25" s="26" t="e">
        <f t="shared" si="21"/>
        <v>#VALUE!</v>
      </c>
      <c r="W25" s="26" t="e">
        <f t="shared" si="21"/>
        <v>#VALUE!</v>
      </c>
      <c r="X25" s="26" t="e">
        <f t="shared" si="21"/>
        <v>#VALUE!</v>
      </c>
      <c r="Y25" s="26" t="e">
        <f t="shared" si="21"/>
        <v>#VALUE!</v>
      </c>
      <c r="Z25" s="26" t="e">
        <f t="shared" si="21"/>
        <v>#VALUE!</v>
      </c>
      <c r="AA25" s="26" t="e">
        <f t="shared" si="21"/>
        <v>#VALUE!</v>
      </c>
      <c r="AB25" s="26" t="e">
        <f t="shared" si="21"/>
        <v>#VALUE!</v>
      </c>
      <c r="AC25" s="26" t="e">
        <f t="shared" si="21"/>
        <v>#VALUE!</v>
      </c>
      <c r="AD25" s="26" t="e">
        <f t="shared" si="21"/>
        <v>#VALUE!</v>
      </c>
      <c r="AE25" s="26" t="e">
        <f t="shared" si="21"/>
        <v>#VALUE!</v>
      </c>
      <c r="AF25" s="26" t="e">
        <f t="shared" si="21"/>
        <v>#VALUE!</v>
      </c>
      <c r="AG25" s="26" t="e">
        <f t="shared" si="21"/>
        <v>#VALUE!</v>
      </c>
      <c r="AH25" s="26" t="e">
        <f t="shared" si="21"/>
        <v>#VALUE!</v>
      </c>
      <c r="AI25" s="26" t="e">
        <f t="shared" si="21"/>
        <v>#VALUE!</v>
      </c>
      <c r="AJ25" s="26" t="e">
        <f t="shared" si="21"/>
        <v>#VALUE!</v>
      </c>
      <c r="AK25" s="26" t="e">
        <f t="shared" si="21"/>
        <v>#VALUE!</v>
      </c>
      <c r="AL25" s="26" t="e">
        <f t="shared" si="21"/>
        <v>#VALUE!</v>
      </c>
      <c r="AM25" s="26" t="e">
        <f t="shared" si="21"/>
        <v>#VALUE!</v>
      </c>
      <c r="AN25" s="26" t="e">
        <f t="shared" si="21"/>
        <v>#VALUE!</v>
      </c>
      <c r="AO25" s="26" t="e">
        <f t="shared" si="21"/>
        <v>#VALUE!</v>
      </c>
      <c r="AP25" s="26" t="e">
        <f t="shared" si="21"/>
        <v>#VALUE!</v>
      </c>
      <c r="AQ25" s="26" t="e">
        <f t="shared" si="21"/>
        <v>#VALUE!</v>
      </c>
      <c r="AR25" s="26" t="e">
        <f t="shared" si="21"/>
        <v>#VALUE!</v>
      </c>
      <c r="AS25" s="26" t="e">
        <f t="shared" si="21"/>
        <v>#VALUE!</v>
      </c>
      <c r="AT25" s="26" t="e">
        <f t="shared" si="21"/>
        <v>#VALUE!</v>
      </c>
      <c r="AU25" s="26" t="e">
        <f t="shared" si="21"/>
        <v>#VALUE!</v>
      </c>
      <c r="AV25" s="26" t="e">
        <f t="shared" si="21"/>
        <v>#VALUE!</v>
      </c>
      <c r="AW25" s="26" t="e">
        <f t="shared" si="21"/>
        <v>#VALUE!</v>
      </c>
      <c r="AX25" s="26" t="e">
        <f t="shared" si="21"/>
        <v>#VALUE!</v>
      </c>
      <c r="AY25" s="26" t="e">
        <f t="shared" si="21"/>
        <v>#VALUE!</v>
      </c>
      <c r="AZ25" s="26" t="e">
        <f t="shared" si="21"/>
        <v>#VALUE!</v>
      </c>
      <c r="BA25" s="26" t="e">
        <f t="shared" si="21"/>
        <v>#VALUE!</v>
      </c>
      <c r="BB25" s="26" t="e">
        <f t="shared" si="21"/>
        <v>#VALUE!</v>
      </c>
      <c r="BC25" s="26" t="e">
        <f t="shared" si="21"/>
        <v>#VALUE!</v>
      </c>
      <c r="BD25" s="26" t="e">
        <f t="shared" si="21"/>
        <v>#VALUE!</v>
      </c>
      <c r="BE25" s="26" t="e">
        <f t="shared" si="21"/>
        <v>#VALUE!</v>
      </c>
      <c r="BF25" s="26" t="e">
        <f t="shared" si="21"/>
        <v>#VALUE!</v>
      </c>
    </row>
    <row r="26">
      <c r="A26" t="str">
        <f t="shared" si="16"/>
        <v>FP-Incentive</v>
      </c>
      <c r="L26" s="1" t="s">
        <v>124</v>
      </c>
      <c r="N26" s="26"/>
      <c r="O26" s="26" t="e">
        <f t="shared" ref="O26:BF26" si="22">O15/O$17</f>
        <v>#VALUE!</v>
      </c>
      <c r="P26" s="26" t="e">
        <f t="shared" si="22"/>
        <v>#VALUE!</v>
      </c>
      <c r="Q26" s="26" t="e">
        <f t="shared" si="22"/>
        <v>#VALUE!</v>
      </c>
      <c r="R26" s="26" t="e">
        <f t="shared" si="22"/>
        <v>#VALUE!</v>
      </c>
      <c r="S26" s="26" t="e">
        <f t="shared" si="22"/>
        <v>#VALUE!</v>
      </c>
      <c r="T26" s="26" t="e">
        <f t="shared" si="22"/>
        <v>#VALUE!</v>
      </c>
      <c r="U26" s="26" t="e">
        <f t="shared" si="22"/>
        <v>#VALUE!</v>
      </c>
      <c r="V26" s="26" t="e">
        <f t="shared" si="22"/>
        <v>#VALUE!</v>
      </c>
      <c r="W26" s="26" t="e">
        <f t="shared" si="22"/>
        <v>#VALUE!</v>
      </c>
      <c r="X26" s="26" t="e">
        <f t="shared" si="22"/>
        <v>#VALUE!</v>
      </c>
      <c r="Y26" s="26" t="e">
        <f t="shared" si="22"/>
        <v>#VALUE!</v>
      </c>
      <c r="Z26" s="26" t="e">
        <f t="shared" si="22"/>
        <v>#VALUE!</v>
      </c>
      <c r="AA26" s="26" t="e">
        <f t="shared" si="22"/>
        <v>#VALUE!</v>
      </c>
      <c r="AB26" s="26" t="e">
        <f t="shared" si="22"/>
        <v>#VALUE!</v>
      </c>
      <c r="AC26" s="26" t="e">
        <f t="shared" si="22"/>
        <v>#VALUE!</v>
      </c>
      <c r="AD26" s="26" t="e">
        <f t="shared" si="22"/>
        <v>#VALUE!</v>
      </c>
      <c r="AE26" s="26" t="e">
        <f t="shared" si="22"/>
        <v>#VALUE!</v>
      </c>
      <c r="AF26" s="26" t="e">
        <f t="shared" si="22"/>
        <v>#VALUE!</v>
      </c>
      <c r="AG26" s="26" t="e">
        <f t="shared" si="22"/>
        <v>#VALUE!</v>
      </c>
      <c r="AH26" s="26" t="e">
        <f t="shared" si="22"/>
        <v>#VALUE!</v>
      </c>
      <c r="AI26" s="26" t="e">
        <f t="shared" si="22"/>
        <v>#VALUE!</v>
      </c>
      <c r="AJ26" s="26" t="e">
        <f t="shared" si="22"/>
        <v>#VALUE!</v>
      </c>
      <c r="AK26" s="26" t="e">
        <f t="shared" si="22"/>
        <v>#VALUE!</v>
      </c>
      <c r="AL26" s="26" t="e">
        <f t="shared" si="22"/>
        <v>#VALUE!</v>
      </c>
      <c r="AM26" s="26" t="e">
        <f t="shared" si="22"/>
        <v>#VALUE!</v>
      </c>
      <c r="AN26" s="26" t="e">
        <f t="shared" si="22"/>
        <v>#VALUE!</v>
      </c>
      <c r="AO26" s="26" t="e">
        <f t="shared" si="22"/>
        <v>#VALUE!</v>
      </c>
      <c r="AP26" s="26" t="e">
        <f t="shared" si="22"/>
        <v>#VALUE!</v>
      </c>
      <c r="AQ26" s="26" t="e">
        <f t="shared" si="22"/>
        <v>#VALUE!</v>
      </c>
      <c r="AR26" s="26" t="e">
        <f t="shared" si="22"/>
        <v>#VALUE!</v>
      </c>
      <c r="AS26" s="26" t="e">
        <f t="shared" si="22"/>
        <v>#VALUE!</v>
      </c>
      <c r="AT26" s="26" t="e">
        <f t="shared" si="22"/>
        <v>#VALUE!</v>
      </c>
      <c r="AU26" s="26" t="e">
        <f t="shared" si="22"/>
        <v>#VALUE!</v>
      </c>
      <c r="AV26" s="26" t="e">
        <f t="shared" si="22"/>
        <v>#VALUE!</v>
      </c>
      <c r="AW26" s="26" t="e">
        <f t="shared" si="22"/>
        <v>#VALUE!</v>
      </c>
      <c r="AX26" s="26" t="e">
        <f t="shared" si="22"/>
        <v>#VALUE!</v>
      </c>
      <c r="AY26" s="26" t="e">
        <f t="shared" si="22"/>
        <v>#VALUE!</v>
      </c>
      <c r="AZ26" s="26" t="e">
        <f t="shared" si="22"/>
        <v>#VALUE!</v>
      </c>
      <c r="BA26" s="26" t="e">
        <f t="shared" si="22"/>
        <v>#VALUE!</v>
      </c>
      <c r="BB26" s="26" t="e">
        <f t="shared" si="22"/>
        <v>#VALUE!</v>
      </c>
      <c r="BC26" s="26" t="e">
        <f t="shared" si="22"/>
        <v>#VALUE!</v>
      </c>
      <c r="BD26" s="26" t="e">
        <f t="shared" si="22"/>
        <v>#VALUE!</v>
      </c>
      <c r="BE26" s="26" t="e">
        <f t="shared" si="22"/>
        <v>#VALUE!</v>
      </c>
      <c r="BF26" s="26" t="e">
        <f t="shared" si="22"/>
        <v>#VALUE!</v>
      </c>
    </row>
    <row r="27">
      <c r="A27" t="str">
        <f t="shared" si="16"/>
        <v>Unlabeled</v>
      </c>
      <c r="L27" s="1" t="s">
        <v>34</v>
      </c>
      <c r="N27" s="26"/>
      <c r="O27" s="26" t="e">
        <f t="shared" ref="O27:BF27" si="23">O16/O$17</f>
        <v>#VALUE!</v>
      </c>
      <c r="P27" s="26" t="e">
        <f t="shared" si="23"/>
        <v>#VALUE!</v>
      </c>
      <c r="Q27" s="26" t="e">
        <f t="shared" si="23"/>
        <v>#VALUE!</v>
      </c>
      <c r="R27" s="26" t="e">
        <f t="shared" si="23"/>
        <v>#VALUE!</v>
      </c>
      <c r="S27" s="26" t="e">
        <f t="shared" si="23"/>
        <v>#VALUE!</v>
      </c>
      <c r="T27" s="26" t="e">
        <f t="shared" si="23"/>
        <v>#VALUE!</v>
      </c>
      <c r="U27" s="26" t="e">
        <f t="shared" si="23"/>
        <v>#VALUE!</v>
      </c>
      <c r="V27" s="26" t="e">
        <f t="shared" si="23"/>
        <v>#VALUE!</v>
      </c>
      <c r="W27" s="26" t="e">
        <f t="shared" si="23"/>
        <v>#VALUE!</v>
      </c>
      <c r="X27" s="26" t="e">
        <f t="shared" si="23"/>
        <v>#VALUE!</v>
      </c>
      <c r="Y27" s="26" t="e">
        <f t="shared" si="23"/>
        <v>#VALUE!</v>
      </c>
      <c r="Z27" s="26" t="e">
        <f t="shared" si="23"/>
        <v>#VALUE!</v>
      </c>
      <c r="AA27" s="26" t="e">
        <f t="shared" si="23"/>
        <v>#VALUE!</v>
      </c>
      <c r="AB27" s="26" t="e">
        <f t="shared" si="23"/>
        <v>#VALUE!</v>
      </c>
      <c r="AC27" s="26" t="e">
        <f t="shared" si="23"/>
        <v>#VALUE!</v>
      </c>
      <c r="AD27" s="26" t="e">
        <f t="shared" si="23"/>
        <v>#VALUE!</v>
      </c>
      <c r="AE27" s="26" t="e">
        <f t="shared" si="23"/>
        <v>#VALUE!</v>
      </c>
      <c r="AF27" s="26" t="e">
        <f t="shared" si="23"/>
        <v>#VALUE!</v>
      </c>
      <c r="AG27" s="26" t="e">
        <f t="shared" si="23"/>
        <v>#VALUE!</v>
      </c>
      <c r="AH27" s="26" t="e">
        <f t="shared" si="23"/>
        <v>#VALUE!</v>
      </c>
      <c r="AI27" s="26" t="e">
        <f t="shared" si="23"/>
        <v>#VALUE!</v>
      </c>
      <c r="AJ27" s="26" t="e">
        <f t="shared" si="23"/>
        <v>#VALUE!</v>
      </c>
      <c r="AK27" s="26" t="e">
        <f t="shared" si="23"/>
        <v>#VALUE!</v>
      </c>
      <c r="AL27" s="26" t="e">
        <f t="shared" si="23"/>
        <v>#VALUE!</v>
      </c>
      <c r="AM27" s="26" t="e">
        <f t="shared" si="23"/>
        <v>#VALUE!</v>
      </c>
      <c r="AN27" s="26" t="e">
        <f t="shared" si="23"/>
        <v>#VALUE!</v>
      </c>
      <c r="AO27" s="26" t="e">
        <f t="shared" si="23"/>
        <v>#VALUE!</v>
      </c>
      <c r="AP27" s="26" t="e">
        <f t="shared" si="23"/>
        <v>#VALUE!</v>
      </c>
      <c r="AQ27" s="26" t="e">
        <f t="shared" si="23"/>
        <v>#VALUE!</v>
      </c>
      <c r="AR27" s="26" t="e">
        <f t="shared" si="23"/>
        <v>#VALUE!</v>
      </c>
      <c r="AS27" s="26" t="e">
        <f t="shared" si="23"/>
        <v>#VALUE!</v>
      </c>
      <c r="AT27" s="26" t="e">
        <f t="shared" si="23"/>
        <v>#VALUE!</v>
      </c>
      <c r="AU27" s="26" t="e">
        <f t="shared" si="23"/>
        <v>#VALUE!</v>
      </c>
      <c r="AV27" s="26" t="e">
        <f t="shared" si="23"/>
        <v>#VALUE!</v>
      </c>
      <c r="AW27" s="26" t="e">
        <f t="shared" si="23"/>
        <v>#VALUE!</v>
      </c>
      <c r="AX27" s="26" t="e">
        <f t="shared" si="23"/>
        <v>#VALUE!</v>
      </c>
      <c r="AY27" s="26" t="e">
        <f t="shared" si="23"/>
        <v>#VALUE!</v>
      </c>
      <c r="AZ27" s="26" t="e">
        <f t="shared" si="23"/>
        <v>#VALUE!</v>
      </c>
      <c r="BA27" s="26" t="e">
        <f t="shared" si="23"/>
        <v>#VALUE!</v>
      </c>
      <c r="BB27" s="26" t="e">
        <f t="shared" si="23"/>
        <v>#VALUE!</v>
      </c>
      <c r="BC27" s="26" t="e">
        <f t="shared" si="23"/>
        <v>#VALUE!</v>
      </c>
      <c r="BD27" s="26" t="e">
        <f t="shared" si="23"/>
        <v>#VALUE!</v>
      </c>
      <c r="BE27" s="26" t="e">
        <f t="shared" si="23"/>
        <v>#VALUE!</v>
      </c>
      <c r="BF27" s="26" t="e">
        <f t="shared" si="23"/>
        <v>#VALUE!</v>
      </c>
    </row>
    <row r="28">
      <c r="N28" s="25"/>
      <c r="O28" s="25" t="e">
        <f t="shared" ref="O28:BF28" si="24">SUBTOTAL(9,O22:O27)</f>
        <v>#VALUE!</v>
      </c>
      <c r="P28" s="25" t="e">
        <f t="shared" si="24"/>
        <v>#VALUE!</v>
      </c>
      <c r="Q28" s="25" t="e">
        <f t="shared" si="24"/>
        <v>#VALUE!</v>
      </c>
      <c r="R28" s="25" t="e">
        <f t="shared" si="24"/>
        <v>#VALUE!</v>
      </c>
      <c r="S28" s="25" t="e">
        <f t="shared" si="24"/>
        <v>#VALUE!</v>
      </c>
      <c r="T28" s="25" t="e">
        <f t="shared" si="24"/>
        <v>#VALUE!</v>
      </c>
      <c r="U28" s="25" t="e">
        <f t="shared" si="24"/>
        <v>#VALUE!</v>
      </c>
      <c r="V28" s="25" t="e">
        <f t="shared" si="24"/>
        <v>#VALUE!</v>
      </c>
      <c r="W28" s="25" t="e">
        <f t="shared" si="24"/>
        <v>#VALUE!</v>
      </c>
      <c r="X28" s="25" t="e">
        <f t="shared" si="24"/>
        <v>#VALUE!</v>
      </c>
      <c r="Y28" s="25" t="e">
        <f t="shared" si="24"/>
        <v>#VALUE!</v>
      </c>
      <c r="Z28" s="25" t="e">
        <f t="shared" si="24"/>
        <v>#VALUE!</v>
      </c>
      <c r="AA28" s="25" t="e">
        <f t="shared" si="24"/>
        <v>#VALUE!</v>
      </c>
      <c r="AB28" s="25" t="e">
        <f t="shared" si="24"/>
        <v>#VALUE!</v>
      </c>
      <c r="AC28" s="25" t="e">
        <f t="shared" si="24"/>
        <v>#VALUE!</v>
      </c>
      <c r="AD28" s="25" t="e">
        <f t="shared" si="24"/>
        <v>#VALUE!</v>
      </c>
      <c r="AE28" s="25" t="e">
        <f t="shared" si="24"/>
        <v>#VALUE!</v>
      </c>
      <c r="AF28" s="25" t="e">
        <f t="shared" si="24"/>
        <v>#VALUE!</v>
      </c>
      <c r="AG28" s="25" t="e">
        <f t="shared" si="24"/>
        <v>#VALUE!</v>
      </c>
      <c r="AH28" s="25" t="e">
        <f t="shared" si="24"/>
        <v>#VALUE!</v>
      </c>
      <c r="AI28" s="25" t="e">
        <f t="shared" si="24"/>
        <v>#VALUE!</v>
      </c>
      <c r="AJ28" s="25" t="e">
        <f t="shared" si="24"/>
        <v>#VALUE!</v>
      </c>
      <c r="AK28" s="25" t="e">
        <f t="shared" si="24"/>
        <v>#VALUE!</v>
      </c>
      <c r="AL28" s="25" t="e">
        <f t="shared" si="24"/>
        <v>#VALUE!</v>
      </c>
      <c r="AM28" s="25" t="e">
        <f t="shared" si="24"/>
        <v>#VALUE!</v>
      </c>
      <c r="AN28" s="25" t="e">
        <f t="shared" si="24"/>
        <v>#VALUE!</v>
      </c>
      <c r="AO28" s="25" t="e">
        <f t="shared" si="24"/>
        <v>#VALUE!</v>
      </c>
      <c r="AP28" s="25" t="e">
        <f t="shared" si="24"/>
        <v>#VALUE!</v>
      </c>
      <c r="AQ28" s="25" t="e">
        <f t="shared" si="24"/>
        <v>#VALUE!</v>
      </c>
      <c r="AR28" s="25" t="e">
        <f t="shared" si="24"/>
        <v>#VALUE!</v>
      </c>
      <c r="AS28" s="25" t="e">
        <f t="shared" si="24"/>
        <v>#VALUE!</v>
      </c>
      <c r="AT28" s="25" t="e">
        <f t="shared" si="24"/>
        <v>#VALUE!</v>
      </c>
      <c r="AU28" s="25" t="e">
        <f t="shared" si="24"/>
        <v>#VALUE!</v>
      </c>
      <c r="AV28" s="25" t="e">
        <f t="shared" si="24"/>
        <v>#VALUE!</v>
      </c>
      <c r="AW28" s="25" t="e">
        <f t="shared" si="24"/>
        <v>#VALUE!</v>
      </c>
      <c r="AX28" s="25" t="e">
        <f t="shared" si="24"/>
        <v>#VALUE!</v>
      </c>
      <c r="AY28" s="25" t="e">
        <f t="shared" si="24"/>
        <v>#VALUE!</v>
      </c>
      <c r="AZ28" s="25" t="e">
        <f t="shared" si="24"/>
        <v>#VALUE!</v>
      </c>
      <c r="BA28" s="25" t="e">
        <f t="shared" si="24"/>
        <v>#VALUE!</v>
      </c>
      <c r="BB28" s="25" t="e">
        <f t="shared" si="24"/>
        <v>#VALUE!</v>
      </c>
      <c r="BC28" s="25" t="e">
        <f t="shared" si="24"/>
        <v>#VALUE!</v>
      </c>
      <c r="BD28" s="25" t="e">
        <f t="shared" si="24"/>
        <v>#VALUE!</v>
      </c>
      <c r="BE28" s="25" t="e">
        <f t="shared" si="24"/>
        <v>#VALUE!</v>
      </c>
      <c r="BF28" s="25" t="e">
        <f t="shared" si="24"/>
        <v>#VALUE!</v>
      </c>
    </row>
  </sheetData>
  <pageMargins left="0.7" right="0.7" top="0.75" bottom="0.75" header="0.3" footer="0.3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85" zoomScaleNormal="85" workbookViewId="0">
      <pane xSplit="1" ySplit="1" topLeftCell="B2" activePane="bottomRight" state="frozen"/>
      <selection pane="topRight" activeCell="M41" sqref="M41"/>
      <selection pane="bottomLeft" activeCell="M41" sqref="M41"/>
      <selection pane="bottomRight" activeCell="B2" sqref="B2"/>
    </sheetView>
  </sheetViews>
  <sheetFormatPr defaultRowHeight="15.0" baseColWidth="10"/>
  <cols>
    <col min="12" max="12" width="17.85546875" hidden="0" customWidth="1"/>
    <col min="13" max="13" width="8" hidden="1" customWidth="1"/>
    <col min="14" max="14" width="7.85546875" hidden="1" customWidth="1"/>
    <col min="15" max="15" width="7.85546875" hidden="1" customWidth="1"/>
    <col min="16" max="16" width="9.85546875" hidden="1" customWidth="1"/>
    <col min="17" max="17" width="9.85546875" hidden="1" customWidth="1"/>
    <col min="18" max="18" width="10.85546875" hidden="1" customWidth="1"/>
    <col min="19" max="19" width="10.85546875" hidden="1" customWidth="1"/>
    <col min="20" max="20" width="10.85546875" hidden="1" customWidth="1"/>
    <col min="21" max="21" width="7.85546875" hidden="1" customWidth="1"/>
    <col min="22" max="22" width="7.85546875" hidden="1" customWidth="1"/>
    <col min="23" max="23" width="7.85546875" hidden="1" customWidth="1"/>
    <col min="24" max="24" width="7.85546875" hidden="1" customWidth="1"/>
    <col min="25" max="25" width="7.85546875" hidden="1" customWidth="1"/>
    <col min="26" max="26" width="7.85546875" hidden="1" customWidth="1"/>
    <col min="27" max="27" width="7.85546875" hidden="1" customWidth="1"/>
    <col min="28" max="28" width="7.85546875" hidden="1" customWidth="1"/>
    <col min="29" max="29" width="7.85546875" hidden="1" customWidth="1"/>
    <col min="30" max="30" width="7.85546875" hidden="0" customWidth="1"/>
    <col min="31" max="31" width="7.85546875" hidden="0" customWidth="1"/>
    <col min="32" max="32" width="7.85546875" hidden="0" customWidth="1"/>
    <col min="33" max="33" width="7.85546875" hidden="0" customWidth="1"/>
    <col min="34" max="34" width="7.85546875" hidden="0" customWidth="1"/>
    <col min="35" max="35" width="7.85546875" hidden="0" customWidth="1"/>
    <col min="36" max="36" width="7.85546875" hidden="0" customWidth="1"/>
    <col min="37" max="37" width="7.85546875" hidden="0" customWidth="1"/>
    <col min="38" max="38" width="7.85546875" hidden="0" customWidth="1"/>
    <col min="39" max="39" width="7.85546875" hidden="0" customWidth="1"/>
    <col min="40" max="40" width="7.85546875" hidden="0" customWidth="1"/>
    <col min="41" max="41" width="7.85546875" hidden="0" customWidth="1"/>
    <col min="42" max="42" width="7.85546875" hidden="0" customWidth="1"/>
    <col min="43" max="43" width="7.85546875" hidden="0" customWidth="1"/>
    <col min="44" max="44" width="7.85546875" hidden="0" customWidth="1"/>
    <col min="45" max="45" width="7.85546875" hidden="0" customWidth="1"/>
  </cols>
  <sheetData>
    <row r="1">
      <c r="A1" s="4" t="str">
        <f>L1</f>
      </c>
      <c r="B1" s="12" t="n">
        <v>2015</v>
      </c>
      <c r="C1" s="12" t="n">
        <v>2021</v>
      </c>
      <c r="D1" s="12" t="n">
        <v>2022</v>
      </c>
      <c r="E1" s="12" t="n">
        <v>2023</v>
      </c>
      <c r="F1" s="12" t="s">
        <v>331</v>
      </c>
      <c r="G1" s="12" t="s">
        <v>332</v>
      </c>
      <c r="H1" s="12" t="s">
        <v>333</v>
      </c>
      <c r="I1" s="12" t="s">
        <v>334</v>
      </c>
      <c r="J1" s="12" t="s">
        <v>335</v>
      </c>
      <c r="L1" s="1" t="s">
        <v>864</v>
      </c>
      <c r="M1" s="1" t="s">
        <v>758</v>
      </c>
      <c r="N1" s="1" t="s">
        <v>759</v>
      </c>
      <c r="O1" s="1" t="s">
        <v>760</v>
      </c>
      <c r="P1" s="1" t="s">
        <v>761</v>
      </c>
      <c r="Q1" s="1" t="s">
        <v>762</v>
      </c>
      <c r="R1" s="1" t="s">
        <v>763</v>
      </c>
      <c r="S1" s="1" t="s">
        <v>764</v>
      </c>
      <c r="T1" s="1" t="s">
        <v>765</v>
      </c>
      <c r="U1" s="1" t="s">
        <v>766</v>
      </c>
      <c r="V1" s="1" t="s">
        <v>767</v>
      </c>
      <c r="W1" s="1" t="s">
        <v>768</v>
      </c>
      <c r="X1" s="1" t="s">
        <v>769</v>
      </c>
      <c r="Y1" s="1" t="s">
        <v>770</v>
      </c>
      <c r="Z1" s="1" t="s">
        <v>771</v>
      </c>
      <c r="AA1" s="1" t="s">
        <v>772</v>
      </c>
      <c r="AB1" s="1" t="s">
        <v>773</v>
      </c>
      <c r="AC1" s="1" t="s">
        <v>774</v>
      </c>
      <c r="AD1" s="1" t="s">
        <v>775</v>
      </c>
      <c r="AE1" s="1" t="s">
        <v>776</v>
      </c>
      <c r="AF1" s="1" t="s">
        <v>777</v>
      </c>
      <c r="AG1" s="1" t="s">
        <v>778</v>
      </c>
      <c r="AH1" s="1" t="s">
        <v>779</v>
      </c>
      <c r="AI1" s="1" t="s">
        <v>780</v>
      </c>
      <c r="AJ1" s="1" t="s">
        <v>781</v>
      </c>
      <c r="AK1" s="1" t="s">
        <v>782</v>
      </c>
      <c r="AL1" s="1" t="s">
        <v>737</v>
      </c>
      <c r="AM1" s="1" t="s">
        <v>738</v>
      </c>
      <c r="AN1" s="1" t="s">
        <v>739</v>
      </c>
      <c r="AO1" s="1" t="s">
        <v>740</v>
      </c>
      <c r="AP1" s="1" t="s">
        <v>741</v>
      </c>
      <c r="AQ1" s="1" t="s">
        <v>742</v>
      </c>
      <c r="AR1" s="1" t="s">
        <v>743</v>
      </c>
      <c r="AS1" s="1" t="s">
        <v>744</v>
      </c>
      <c r="AT1" t="s">
        <v>745</v>
      </c>
      <c r="AU1" t="s">
        <v>786</v>
      </c>
      <c r="AV1" t="s">
        <v>818</v>
      </c>
    </row>
    <row r="2">
      <c r="A2" t="str">
        <f>L2</f>
      </c>
      <c r="L2" s="21" t="s">
        <v>865</v>
      </c>
      <c r="M2" s="168" t="n">
        <v>0</v>
      </c>
      <c r="N2" s="168"/>
      <c r="O2" s="168"/>
      <c r="P2" s="168" t="n">
        <v>164535000</v>
      </c>
      <c r="Q2" s="168" t="n">
        <v>211684000</v>
      </c>
      <c r="R2" s="168" t="n">
        <v>341269000</v>
      </c>
      <c r="S2" s="168" t="n">
        <v>180798000</v>
      </c>
      <c r="T2" s="168" t="n">
        <v>54702636</v>
      </c>
      <c r="U2" s="168" t="n">
        <v>162438391.82</v>
      </c>
      <c r="V2" s="168" t="n">
        <v>107085153.08</v>
      </c>
      <c r="W2" s="168" t="n">
        <v>262978454.9615</v>
      </c>
      <c r="X2" s="168" t="n">
        <v>828817673.6266</v>
      </c>
      <c r="Y2" s="168" t="n">
        <v>2669622554.6534</v>
      </c>
      <c r="Z2" s="168" t="n">
        <v>659448759.5322</v>
      </c>
      <c r="AA2" s="168" t="n">
        <v>1120496768.8151</v>
      </c>
      <c r="AB2" s="168" t="n">
        <v>2209105200.965</v>
      </c>
      <c r="AC2" s="168" t="n">
        <v>9211922661.7023</v>
      </c>
      <c r="AD2" s="168" t="n">
        <v>29017078557.3694</v>
      </c>
      <c r="AE2" s="168" t="n">
        <v>33114595975.6061</v>
      </c>
      <c r="AF2" s="168" t="n">
        <v>28313304484.3334</v>
      </c>
      <c r="AG2" s="168" t="n">
        <v>27040780349.586</v>
      </c>
      <c r="AH2" s="168" t="n">
        <v>25570886032.5712</v>
      </c>
      <c r="AI2" s="168" t="n">
        <v>24134459350.3238</v>
      </c>
      <c r="AJ2" s="168" t="n">
        <v>19617764566.1743</v>
      </c>
      <c r="AK2" s="168" t="n">
        <v>30793276939.7103</v>
      </c>
      <c r="AL2" s="168" t="n">
        <v>27562857342.1274</v>
      </c>
      <c r="AM2" s="168" t="n">
        <v>26861758499.4359</v>
      </c>
      <c r="AN2" s="168" t="n">
        <v>29380990092.0082</v>
      </c>
      <c r="AO2" s="168" t="n">
        <v>33639125678.9273</v>
      </c>
      <c r="AP2" s="168" t="n">
        <v>28400793827.5007</v>
      </c>
      <c r="AQ2" s="168" t="n">
        <v>28270462165.3301</v>
      </c>
      <c r="AR2" s="168" t="n">
        <v>28368730200.156</v>
      </c>
      <c r="AS2" s="168" t="n">
        <v>36214569159.337</v>
      </c>
      <c r="AT2" s="168" t="n">
        <v>35868257244.7168</v>
      </c>
      <c r="AU2" s="168" t="n">
        <v>35695507669.3283</v>
      </c>
      <c r="AV2" s="168" t="n">
        <v>14199421118.99</v>
      </c>
      <c r="AW2" s="168"/>
      <c r="AX2" s="168"/>
    </row>
    <row r="3">
      <c r="A3" t="str">
        <f>L3</f>
      </c>
      <c r="L3" s="21" t="s">
        <v>866</v>
      </c>
      <c r="M3" s="168" t="n">
        <v>22503134.53</v>
      </c>
      <c r="N3" s="168"/>
      <c r="O3" s="168"/>
      <c r="P3" s="168" t="n">
        <v>51240000</v>
      </c>
      <c r="Q3" s="168" t="n">
        <v>15867000</v>
      </c>
      <c r="R3" s="168" t="n">
        <v>11369021</v>
      </c>
      <c r="S3" s="168" t="n">
        <v>294019000</v>
      </c>
      <c r="T3" s="168" t="n">
        <v>871268162.06</v>
      </c>
      <c r="U3" s="168" t="n">
        <v>791281609</v>
      </c>
      <c r="V3" s="168" t="n">
        <v>792925193.12</v>
      </c>
      <c r="W3" s="168" t="n">
        <v>2695178740.7284</v>
      </c>
      <c r="X3" s="168" t="n">
        <v>4937591793.4718</v>
      </c>
      <c r="Y3" s="168" t="n">
        <v>3805386681.6658</v>
      </c>
      <c r="Z3" s="168" t="n">
        <v>6313208892.4843</v>
      </c>
      <c r="AA3" s="168" t="n">
        <v>6403115123.4787</v>
      </c>
      <c r="AB3" s="168" t="n">
        <v>10348030044.2081</v>
      </c>
      <c r="AC3" s="168" t="n">
        <v>17307336102.1037</v>
      </c>
      <c r="AD3" s="168" t="n">
        <v>49913500949.3858</v>
      </c>
      <c r="AE3" s="168" t="n">
        <v>65013899106.5634</v>
      </c>
      <c r="AF3" s="168" t="n">
        <v>72491334778.9601</v>
      </c>
      <c r="AG3" s="168" t="n">
        <v>67821031280.1026</v>
      </c>
      <c r="AH3" s="168" t="n">
        <v>64606187849.4088</v>
      </c>
      <c r="AI3" s="168" t="n">
        <v>67570021663.6716</v>
      </c>
      <c r="AJ3" s="168" t="n">
        <v>51508421082.7475</v>
      </c>
      <c r="AK3" s="168" t="n">
        <v>41632236603.2459</v>
      </c>
      <c r="AL3" s="168" t="n">
        <v>43186916136.4182</v>
      </c>
      <c r="AM3" s="168" t="n">
        <v>49252209707.5782</v>
      </c>
      <c r="AN3" s="168" t="n">
        <v>57487831788.0978</v>
      </c>
      <c r="AO3" s="168" t="n">
        <v>65302203351.8866</v>
      </c>
      <c r="AP3" s="168" t="n">
        <v>73096063161.7735</v>
      </c>
      <c r="AQ3" s="168" t="n">
        <v>93594603810.7955</v>
      </c>
      <c r="AR3" s="168" t="n">
        <v>60124710817.5674</v>
      </c>
      <c r="AS3" s="168" t="n">
        <v>65072125321.0337</v>
      </c>
      <c r="AT3" s="168" t="n">
        <v>68368429308.71</v>
      </c>
      <c r="AU3" s="168" t="n">
        <v>65952311741.5812</v>
      </c>
      <c r="AV3" s="168" t="n">
        <v>27366607798.56</v>
      </c>
      <c r="AW3" s="168"/>
      <c r="AX3" s="168"/>
    </row>
    <row r="4">
      <c r="A4" t="str">
        <f>L4</f>
      </c>
      <c r="L4" s="21" t="s">
        <v>867</v>
      </c>
      <c r="M4" s="168" t="n">
        <v>10637000</v>
      </c>
      <c r="N4" s="168" t="n">
        <v>11879000</v>
      </c>
      <c r="O4" s="168" t="n">
        <v>24484000</v>
      </c>
      <c r="P4" s="168" t="n">
        <v>230333000</v>
      </c>
      <c r="Q4" s="168" t="n">
        <v>112546894</v>
      </c>
      <c r="R4" s="168" t="n">
        <v>205680912</v>
      </c>
      <c r="S4" s="168" t="n">
        <v>603103650</v>
      </c>
      <c r="T4" s="168" t="n">
        <v>917689663</v>
      </c>
      <c r="U4" s="168" t="n">
        <v>848387150</v>
      </c>
      <c r="V4" s="168" t="n">
        <v>1271825434</v>
      </c>
      <c r="W4" s="168" t="n">
        <v>4844563239.5</v>
      </c>
      <c r="X4" s="168" t="n">
        <v>4661188073.1738</v>
      </c>
      <c r="Y4" s="168" t="n">
        <v>6904603549.0035</v>
      </c>
      <c r="Z4" s="168" t="n">
        <v>8302857158.3555</v>
      </c>
      <c r="AA4" s="168" t="n">
        <v>13226186549.5843</v>
      </c>
      <c r="AB4" s="168" t="n">
        <v>12823637485.284</v>
      </c>
      <c r="AC4" s="168" t="n">
        <v>18481743270.4742</v>
      </c>
      <c r="AD4" s="168" t="n">
        <v>43095961115.3224</v>
      </c>
      <c r="AE4" s="168" t="n">
        <v>61503317079.1286</v>
      </c>
      <c r="AF4" s="168" t="n">
        <v>64952608510.5273</v>
      </c>
      <c r="AG4" s="168" t="n">
        <v>63627853128.4586</v>
      </c>
      <c r="AH4" s="168" t="n">
        <v>63752841759.6987</v>
      </c>
      <c r="AI4" s="168" t="n">
        <v>65999029595.0061</v>
      </c>
      <c r="AJ4" s="168" t="n">
        <v>67137268741.9981</v>
      </c>
      <c r="AK4" s="168" t="n">
        <v>58274916474.2777</v>
      </c>
      <c r="AL4" s="168" t="n">
        <v>58236606990.1741</v>
      </c>
      <c r="AM4" s="168" t="n">
        <v>65711565439.6513</v>
      </c>
      <c r="AN4" s="168" t="n">
        <v>68239552913.5508</v>
      </c>
      <c r="AO4" s="168" t="n">
        <v>80183833712.6751</v>
      </c>
      <c r="AP4" s="168" t="n">
        <v>85492287446.657</v>
      </c>
      <c r="AQ4" s="168" t="n">
        <v>81836587046.7324</v>
      </c>
      <c r="AR4" s="168" t="n">
        <v>72677435599.4421</v>
      </c>
      <c r="AS4" s="168" t="n">
        <v>80832416375.1877</v>
      </c>
      <c r="AT4" s="168" t="n">
        <v>90032375322.3939</v>
      </c>
      <c r="AU4" s="168" t="n">
        <v>90877679292.5498</v>
      </c>
      <c r="AV4" s="168" t="n">
        <v>30078689284.02</v>
      </c>
      <c r="AW4" s="168"/>
      <c r="AX4" s="168"/>
    </row>
    <row r="5">
      <c r="A5" t="str">
        <f>L5</f>
      </c>
      <c r="L5" s="21" t="s">
        <v>868</v>
      </c>
      <c r="M5" s="168" t="n">
        <v>17092000</v>
      </c>
      <c r="N5" s="168" t="n">
        <v>25485000</v>
      </c>
      <c r="O5" s="168" t="n">
        <v>9999000</v>
      </c>
      <c r="P5" s="168" t="n">
        <v>245318000</v>
      </c>
      <c r="Q5" s="168" t="n">
        <v>335426000</v>
      </c>
      <c r="R5" s="168" t="n">
        <v>132546000</v>
      </c>
      <c r="S5" s="168" t="n">
        <v>195137000</v>
      </c>
      <c r="T5" s="168" t="n">
        <v>104689073</v>
      </c>
      <c r="U5" s="168" t="n">
        <v>89775583</v>
      </c>
      <c r="V5" s="168" t="n">
        <v>636622436</v>
      </c>
      <c r="W5" s="168" t="n">
        <v>1758427630.6616</v>
      </c>
      <c r="X5" s="168" t="n">
        <v>1039309207.1612</v>
      </c>
      <c r="Y5" s="168" t="n">
        <v>2127295006.2752</v>
      </c>
      <c r="Z5" s="168" t="n">
        <v>3650562148.025</v>
      </c>
      <c r="AA5" s="168" t="n">
        <v>3922287919.2774</v>
      </c>
      <c r="AB5" s="168" t="n">
        <v>7447262129.7434</v>
      </c>
      <c r="AC5" s="168" t="n">
        <v>13498351372.2827</v>
      </c>
      <c r="AD5" s="168" t="n">
        <v>32878395010.4411</v>
      </c>
      <c r="AE5" s="168" t="n">
        <v>41448044479.7198</v>
      </c>
      <c r="AF5" s="168" t="n">
        <v>38911943215.2649</v>
      </c>
      <c r="AG5" s="168" t="n">
        <v>41837135321.0391</v>
      </c>
      <c r="AH5" s="168" t="n">
        <v>45959804111.8921</v>
      </c>
      <c r="AI5" s="168" t="n">
        <v>41290498796.666</v>
      </c>
      <c r="AJ5" s="168" t="n">
        <v>27694650022.4174</v>
      </c>
      <c r="AK5" s="168" t="n">
        <v>24149464711.7501</v>
      </c>
      <c r="AL5" s="168" t="n">
        <v>26134929553.8423</v>
      </c>
      <c r="AM5" s="168" t="n">
        <v>24482894300.1592</v>
      </c>
      <c r="AN5" s="168" t="n">
        <v>33294152540.4114</v>
      </c>
      <c r="AO5" s="168" t="n">
        <v>28207075337.1893</v>
      </c>
      <c r="AP5" s="168" t="n">
        <v>25017451552.3682</v>
      </c>
      <c r="AQ5" s="168" t="n">
        <v>28385967235.8844</v>
      </c>
      <c r="AR5" s="168" t="n">
        <v>33137167231.9131</v>
      </c>
      <c r="AS5" s="168" t="n">
        <v>34881606502.7737</v>
      </c>
      <c r="AT5" s="168" t="n">
        <v>28112278575.5092</v>
      </c>
      <c r="AU5" s="168" t="n">
        <v>26742591399.2736</v>
      </c>
      <c r="AV5" s="168" t="n">
        <v>10329366899.9</v>
      </c>
      <c r="AW5" s="168"/>
      <c r="AX5" s="168"/>
    </row>
    <row r="6">
      <c r="A6" t="str">
        <f>L6</f>
      </c>
      <c r="L6" s="21" t="s">
        <v>869</v>
      </c>
      <c r="M6" s="168" t="n">
        <v>241095082.56</v>
      </c>
      <c r="N6" s="168" t="n">
        <v>183688000</v>
      </c>
      <c r="O6" s="168" t="n">
        <v>127759238</v>
      </c>
      <c r="P6" s="168" t="n">
        <v>620937436</v>
      </c>
      <c r="Q6" s="168" t="n">
        <v>888027954.16</v>
      </c>
      <c r="R6" s="168" t="n">
        <v>570724485</v>
      </c>
      <c r="S6" s="168" t="n">
        <v>947107326.51</v>
      </c>
      <c r="T6" s="168" t="n">
        <v>4960081025.15</v>
      </c>
      <c r="U6" s="168" t="n">
        <v>5209067590.02</v>
      </c>
      <c r="V6" s="168" t="n">
        <v>4757715834.5</v>
      </c>
      <c r="W6" s="168" t="n">
        <v>11243282953.3739</v>
      </c>
      <c r="X6" s="168" t="n">
        <v>13915986488.4799</v>
      </c>
      <c r="Y6" s="168" t="n">
        <v>24599216655.2157</v>
      </c>
      <c r="Z6" s="168" t="n">
        <v>37198831153.5553</v>
      </c>
      <c r="AA6" s="168" t="n">
        <v>45011870514.2988</v>
      </c>
      <c r="AB6" s="168" t="n">
        <v>54431116371.7577</v>
      </c>
      <c r="AC6" s="168" t="n">
        <v>69150701956.0822</v>
      </c>
      <c r="AD6" s="168" t="n">
        <v>83787405618.5716</v>
      </c>
      <c r="AE6" s="168" t="n">
        <v>96642315432.6931</v>
      </c>
      <c r="AF6" s="168" t="n">
        <v>94315415520.7773</v>
      </c>
      <c r="AG6" s="168" t="n">
        <v>84161653378.8532</v>
      </c>
      <c r="AH6" s="168" t="n">
        <v>92569687711.6144</v>
      </c>
      <c r="AI6" s="168" t="n">
        <v>92636463287.6801</v>
      </c>
      <c r="AJ6" s="168" t="n">
        <v>87833685801.6747</v>
      </c>
      <c r="AK6" s="168" t="n">
        <v>74872326317.3709</v>
      </c>
      <c r="AL6" s="168" t="n">
        <v>68842121915.796</v>
      </c>
      <c r="AM6" s="168" t="n">
        <v>79962744151.8308</v>
      </c>
      <c r="AN6" s="168" t="n">
        <v>82629957008.0385</v>
      </c>
      <c r="AO6" s="168" t="n">
        <v>96550882101.1895</v>
      </c>
      <c r="AP6" s="168" t="n">
        <v>117263951535.822</v>
      </c>
      <c r="AQ6" s="168" t="n">
        <v>126730624443.902</v>
      </c>
      <c r="AR6" s="168" t="n">
        <v>120635238769.462</v>
      </c>
      <c r="AS6" s="168" t="n">
        <v>129284845786.544</v>
      </c>
      <c r="AT6" s="168" t="n">
        <v>170214819645.57</v>
      </c>
      <c r="AU6" s="168" t="n">
        <v>165482815380.62</v>
      </c>
      <c r="AV6" s="168" t="n">
        <v>88935623259.87</v>
      </c>
      <c r="AW6" s="168"/>
      <c r="AX6" s="168"/>
    </row>
    <row r="7">
      <c r="A7" t="str">
        <f>L7</f>
      </c>
      <c r="L7" s="21" t="s">
        <v>870</v>
      </c>
      <c r="M7" s="168"/>
      <c r="N7" s="168"/>
      <c r="O7" s="168"/>
      <c r="P7" s="168" t="n">
        <v>26513000</v>
      </c>
      <c r="Q7" s="168" t="n">
        <v>23120000</v>
      </c>
      <c r="R7" s="168" t="n">
        <v>11885000</v>
      </c>
      <c r="S7" s="168" t="n">
        <v>56234076</v>
      </c>
      <c r="T7" s="168" t="n">
        <v>120110139</v>
      </c>
      <c r="U7" s="168" t="n">
        <v>214534579</v>
      </c>
      <c r="V7" s="168" t="n">
        <v>208054343.08</v>
      </c>
      <c r="W7" s="168" t="n">
        <v>2190163664.845</v>
      </c>
      <c r="X7" s="168" t="n">
        <v>2473502039.6535</v>
      </c>
      <c r="Y7" s="168" t="n">
        <v>4190603734.2755</v>
      </c>
      <c r="Z7" s="168" t="n">
        <v>8602552780.5639</v>
      </c>
      <c r="AA7" s="168" t="n">
        <v>6714735832.6084</v>
      </c>
      <c r="AB7" s="168" t="n">
        <v>9502841511.4641</v>
      </c>
      <c r="AC7" s="168" t="n">
        <v>14385690924.9819</v>
      </c>
      <c r="AD7" s="168" t="n">
        <v>41226017026.475</v>
      </c>
      <c r="AE7" s="168" t="n">
        <v>53111693359.5407</v>
      </c>
      <c r="AF7" s="168" t="n">
        <v>62119214856.0369</v>
      </c>
      <c r="AG7" s="168" t="n">
        <v>66251039319.5489</v>
      </c>
      <c r="AH7" s="168" t="n">
        <v>67146014267.9668</v>
      </c>
      <c r="AI7" s="168" t="n">
        <v>62571718457.6998</v>
      </c>
      <c r="AJ7" s="168" t="n">
        <v>50859806062.3116</v>
      </c>
      <c r="AK7" s="168" t="n">
        <v>51576411414.3309</v>
      </c>
      <c r="AL7" s="168" t="n">
        <v>48769227946.4264</v>
      </c>
      <c r="AM7" s="168" t="n">
        <v>50178959620.8567</v>
      </c>
      <c r="AN7" s="168" t="n">
        <v>49692618755.8186</v>
      </c>
      <c r="AO7" s="168" t="n">
        <v>55219048557.7313</v>
      </c>
      <c r="AP7" s="168" t="n">
        <v>54404044978.6169</v>
      </c>
      <c r="AQ7" s="168" t="n">
        <v>63474093257.122</v>
      </c>
      <c r="AR7" s="168" t="n">
        <v>71620261593.4366</v>
      </c>
      <c r="AS7" s="168" t="n">
        <v>67934705541.4539</v>
      </c>
      <c r="AT7" s="168" t="n">
        <v>64294293247.0492</v>
      </c>
      <c r="AU7" s="168" t="n">
        <v>60511698640.9441</v>
      </c>
      <c r="AV7" s="168" t="n">
        <v>27726675620.62</v>
      </c>
      <c r="AW7" s="168"/>
      <c r="AX7" s="168"/>
    </row>
    <row r="8">
      <c r="A8" t="str">
        <f>L8</f>
      </c>
      <c r="L8" s="21"/>
      <c r="M8" s="168" t="n">
        <v>122073914405</v>
      </c>
      <c r="N8" s="168" t="n">
        <v>136905590844</v>
      </c>
      <c r="O8" s="168" t="n">
        <v>125090444331</v>
      </c>
      <c r="P8" s="168" t="n">
        <v>121718215706</v>
      </c>
      <c r="Q8" s="168" t="n">
        <v>117350945290</v>
      </c>
      <c r="R8" s="168" t="n">
        <v>117114711576</v>
      </c>
      <c r="S8" s="168" t="n">
        <v>118429912258</v>
      </c>
      <c r="T8" s="168" t="n">
        <v>132794373677</v>
      </c>
      <c r="U8" s="168" t="n">
        <v>135996443463.57</v>
      </c>
      <c r="V8" s="168" t="n">
        <v>148826792017.62</v>
      </c>
      <c r="W8" s="168" t="n">
        <v>109183375055.317</v>
      </c>
      <c r="X8" s="168" t="n">
        <v>116137143296.66</v>
      </c>
      <c r="Y8" s="168" t="n">
        <v>125513792954.413</v>
      </c>
      <c r="Z8" s="168" t="n">
        <v>146805626407.269</v>
      </c>
      <c r="AA8" s="168" t="n">
        <v>153376431124.606</v>
      </c>
      <c r="AB8" s="168" t="n">
        <v>168902485015.591</v>
      </c>
      <c r="AC8" s="168" t="n">
        <v>153099801101.748</v>
      </c>
      <c r="AD8" s="168" t="n">
        <v>48220085542.6464</v>
      </c>
      <c r="AE8" s="168" t="n">
        <v>27151667111.0685</v>
      </c>
      <c r="AF8" s="168" t="n">
        <v>20442341074.0438</v>
      </c>
      <c r="AG8" s="168" t="n">
        <v>11956006419.6912</v>
      </c>
      <c r="AH8" s="168" t="n">
        <v>9005079451.994</v>
      </c>
      <c r="AI8" s="168" t="n">
        <v>3587694391.7589</v>
      </c>
      <c r="AJ8" s="168" t="n">
        <v>3549081212.3179</v>
      </c>
      <c r="AK8" s="168" t="n">
        <v>2097612715.8821</v>
      </c>
      <c r="AL8" s="168" t="n">
        <v>1491430589.4474</v>
      </c>
      <c r="AM8" s="168" t="n">
        <v>1901725697.5015</v>
      </c>
      <c r="AN8" s="168" t="n">
        <v>1149312110.5601</v>
      </c>
      <c r="AO8" s="168" t="n">
        <v>259434769.2724</v>
      </c>
      <c r="AP8" s="168" t="n">
        <v>-66216062.7616</v>
      </c>
      <c r="AQ8" s="168" t="n">
        <v>242407061.3547</v>
      </c>
      <c r="AR8" s="168" t="n">
        <v>410431128.8742</v>
      </c>
      <c r="AS8" s="168" t="n">
        <v>132175756.7193</v>
      </c>
      <c r="AT8" s="168" t="n">
        <v>231203312.7757</v>
      </c>
      <c r="AU8" s="168" t="n">
        <v>26997788.17</v>
      </c>
      <c r="AV8" s="168" t="n">
        <v>-2956450.67</v>
      </c>
      <c r="AW8" s="168"/>
      <c r="AX8" s="168"/>
    </row>
    <row r="9">
      <c r="A9" t="str">
        <f>L9</f>
      </c>
      <c r="L9" s="1" t="s">
        <v>755</v>
      </c>
      <c r="M9" s="168" t="str">
        <f>Sum(M2:M8)</f>
      </c>
      <c r="N9" s="168" t="str">
        <f>Sum(N2:N8)</f>
      </c>
      <c r="O9" s="168" t="str">
        <f>Sum(O2:O8)</f>
      </c>
      <c r="P9" s="168" t="str">
        <f>Sum(P2:P8)</f>
      </c>
      <c r="Q9" s="168" t="str">
        <f>Sum(Q2:Q8)</f>
      </c>
      <c r="R9" s="168" t="str">
        <f>Sum(R2:R8)</f>
      </c>
      <c r="S9" s="168" t="str">
        <f>Sum(S2:S8)</f>
      </c>
      <c r="T9" s="168" t="str">
        <f>Sum(T2:T8)</f>
      </c>
      <c r="U9" s="168" t="str">
        <f>Sum(U2:U8)</f>
      </c>
      <c r="V9" s="168" t="str">
        <f>Sum(V2:V8)</f>
      </c>
      <c r="W9" s="168" t="str">
        <f>Sum(W2:W8)</f>
      </c>
      <c r="X9" s="168" t="str">
        <f>Sum(X2:X8)</f>
      </c>
      <c r="Y9" s="168" t="str">
        <f>Sum(Y2:Y8)</f>
      </c>
      <c r="Z9" s="168" t="str">
        <f>Sum(Z2:Z8)</f>
      </c>
      <c r="AA9" s="168" t="str">
        <f>Sum(AA2:AA8)</f>
      </c>
      <c r="AB9" s="168" t="str">
        <f>Sum(AB2:AB8)</f>
      </c>
      <c r="AC9" s="168" t="str">
        <f>Sum(AC2:AC8)</f>
      </c>
      <c r="AD9" s="168" t="str">
        <f>Sum(AD2:AD8)</f>
      </c>
      <c r="AE9" s="168" t="str">
        <f>Sum(AE2:AE8)</f>
      </c>
      <c r="AF9" s="168" t="str">
        <f>Sum(AF2:AF8)</f>
      </c>
      <c r="AG9" s="168" t="str">
        <f>Sum(AG2:AG8)</f>
      </c>
      <c r="AH9" s="168" t="str">
        <f>Sum(AH2:AH8)</f>
      </c>
      <c r="AI9" s="168" t="str">
        <f>Sum(AI2:AI8)</f>
      </c>
      <c r="AJ9" s="168" t="str">
        <f>Sum(AJ2:AJ8)</f>
      </c>
      <c r="AK9" s="168" t="str">
        <f>Sum(AK2:AK8)</f>
      </c>
      <c r="AL9" s="168" t="str">
        <f>Sum(AL2:AL8)</f>
      </c>
      <c r="AM9" s="168" t="str">
        <f>Sum(AM2:AM8)</f>
      </c>
      <c r="AN9" s="168" t="str">
        <f>Sum(AN2:AN8)</f>
      </c>
      <c r="AO9" s="168" t="str">
        <f>Sum(AO2:AO8)</f>
      </c>
      <c r="AP9" s="168" t="str">
        <f>Sum(AP2:AP8)</f>
      </c>
      <c r="AQ9" s="168" t="str">
        <f>Sum(AQ2:AQ8)</f>
      </c>
      <c r="AR9" s="168" t="str">
        <f>Sum(AR2:AR8)</f>
      </c>
      <c r="AS9" s="168" t="str">
        <f>Sum(AS2:AS8)</f>
      </c>
      <c r="AT9" s="168" t="str">
        <f>Sum(AT2:AT8)</f>
      </c>
      <c r="AU9" s="168" t="str">
        <f>Sum(AU2:AU8)</f>
      </c>
      <c r="AV9" s="168" t="str">
        <f>Sum(AV2:AV8)</f>
      </c>
      <c r="AW9" s="168" t="str">
        <f>Sum(AW2:AW8)</f>
      </c>
      <c r="AX9" s="168"/>
    </row>
    <row r="10">
      <c r="A10" s="1" t="n">
        <v>1000000000</v>
      </c>
    </row>
    <row r="11">
      <c r="A11" s="33" t="str">
        <f t="shared" ref="A11:A19" si="2">L11</f>
        <v>UnmodifiedUltimateDurationCategory</v>
      </c>
      <c r="B11" s="22" t="n">
        <f t="shared" ref="B11:B19" si="3">AL11</f>
        <v>2015</v>
      </c>
      <c r="C11" s="12" t="n">
        <f t="shared" ref="C11:C19" si="4">AR11</f>
        <v>2021</v>
      </c>
      <c r="D11" s="12" t="n">
        <f t="shared" ref="D11:D19" si="5">AS11</f>
        <v>2022</v>
      </c>
      <c r="E11" s="12" t="n">
        <f t="shared" ref="E11:E19" si="6">AT11</f>
        <v>2023</v>
      </c>
      <c r="F11" s="12" t="str">
        <f>C11&amp;"-"&amp;$D11</f>
        <v>2021-2022</v>
      </c>
      <c r="G11" s="12" t="str">
        <f>B11&amp;"-"&amp;$D11</f>
        <v>2015-2022</v>
      </c>
      <c r="H11" s="12" t="str">
        <f>$E11&amp;"/"&amp;D11</f>
        <v>2023/2022</v>
      </c>
      <c r="I11" s="12" t="str">
        <f>"Share "&amp;AS11</f>
        <v>Share 2022</v>
      </c>
      <c r="J11" s="12" t="str">
        <f>"Share "&amp;AT11</f>
        <v>Share 2023</v>
      </c>
      <c r="L11" s="1" t="str">
        <f t="shared" ref="L11:AC11" si="7">L1</f>
        <v>UnmodifiedUltimateDurationCategory</v>
      </c>
      <c r="M11" s="1" t="str">
        <f t="shared" si="7"/>
        <v>1990</v>
      </c>
      <c r="N11" s="1" t="str">
        <f t="shared" si="7"/>
        <v>1991</v>
      </c>
      <c r="O11" s="1" t="str">
        <f t="shared" si="7"/>
        <v>1992</v>
      </c>
      <c r="P11" s="1" t="str">
        <f t="shared" si="7"/>
        <v>1993</v>
      </c>
      <c r="Q11" s="1" t="str">
        <f t="shared" si="7"/>
        <v>1994</v>
      </c>
      <c r="R11" s="1" t="str">
        <f t="shared" si="7"/>
        <v>1995</v>
      </c>
      <c r="S11" s="1" t="str">
        <f t="shared" si="7"/>
        <v>1996</v>
      </c>
      <c r="T11" s="1" t="str">
        <f t="shared" si="7"/>
        <v>1997</v>
      </c>
      <c r="U11" s="1" t="str">
        <f t="shared" si="7"/>
        <v>1998</v>
      </c>
      <c r="V11" s="1" t="str">
        <f t="shared" si="7"/>
        <v>1999</v>
      </c>
      <c r="W11" s="1" t="str">
        <f t="shared" si="7"/>
        <v>2000</v>
      </c>
      <c r="X11" s="1" t="str">
        <f t="shared" si="7"/>
        <v>2001</v>
      </c>
      <c r="Y11" s="1" t="str">
        <f t="shared" si="7"/>
        <v>2002</v>
      </c>
      <c r="Z11" s="1" t="str">
        <f t="shared" si="7"/>
        <v>2003</v>
      </c>
      <c r="AA11" s="1" t="str">
        <f t="shared" si="7"/>
        <v>2004</v>
      </c>
      <c r="AB11" s="1" t="str">
        <f t="shared" si="7"/>
        <v>2005</v>
      </c>
      <c r="AC11" s="1" t="str">
        <f t="shared" si="7"/>
        <v>2006</v>
      </c>
      <c r="AD11" s="1" t="n">
        <f t="shared" ref="AD11:AT11" si="8">AD1+0</f>
        <v>2007</v>
      </c>
      <c r="AE11" s="1" t="n">
        <f t="shared" si="8"/>
        <v>2008</v>
      </c>
      <c r="AF11" s="1" t="n">
        <f t="shared" si="8"/>
        <v>2009</v>
      </c>
      <c r="AG11" s="1" t="n">
        <f t="shared" si="8"/>
        <v>2010</v>
      </c>
      <c r="AH11" s="1" t="n">
        <f t="shared" si="8"/>
        <v>2011</v>
      </c>
      <c r="AI11" s="1" t="n">
        <f t="shared" si="8"/>
        <v>2012</v>
      </c>
      <c r="AJ11" s="1" t="n">
        <f t="shared" si="8"/>
        <v>2013</v>
      </c>
      <c r="AK11" s="1" t="n">
        <f t="shared" si="8"/>
        <v>2014</v>
      </c>
      <c r="AL11" s="1" t="n">
        <f t="shared" si="8"/>
        <v>2015</v>
      </c>
      <c r="AM11" s="1" t="n">
        <f t="shared" si="8"/>
        <v>2016</v>
      </c>
      <c r="AN11" s="1" t="n">
        <f t="shared" si="8"/>
        <v>2017</v>
      </c>
      <c r="AO11" s="1" t="n">
        <f t="shared" si="8"/>
        <v>2018</v>
      </c>
      <c r="AP11" s="1" t="n">
        <f t="shared" si="8"/>
        <v>2019</v>
      </c>
      <c r="AQ11" s="1" t="n">
        <f t="shared" si="8"/>
        <v>2020</v>
      </c>
      <c r="AR11" s="1" t="n">
        <f t="shared" si="8"/>
        <v>2021</v>
      </c>
      <c r="AS11" s="1" t="n">
        <f t="shared" si="8"/>
        <v>2022</v>
      </c>
      <c r="AT11" s="1" t="n">
        <f t="shared" si="8"/>
        <v>2023</v>
      </c>
    </row>
    <row r="12">
      <c r="A12" s="10" t="str">
        <f t="shared" si="2"/>
        <v>&lt;=2 Months</v>
      </c>
      <c r="B12" s="24" t="n">
        <f t="shared" si="3"/>
        <v>33.153651542678602</v>
      </c>
      <c r="C12" s="24" t="n">
        <f t="shared" si="4"/>
        <v>31.241872739633703</v>
      </c>
      <c r="D12" s="24" t="n">
        <f t="shared" si="5"/>
        <v>36.768744492426698</v>
      </c>
      <c r="E12" s="24" t="n">
        <f t="shared" si="6"/>
        <v>34.209227260680208</v>
      </c>
      <c r="F12" s="26" t="n">
        <f t="shared" ref="F12:F20" si="9">(D12/C12)-1</f>
        <v>0.17690590442043375</v>
      </c>
      <c r="G12" s="25" t="n">
        <f>(D12/B12)-1</f>
        <v>0.10904056662037354</v>
      </c>
      <c r="H12" s="25" t="n">
        <f t="shared" ref="H12:H20" si="10">E12/D12</f>
        <v>0.93038877810272591</v>
      </c>
      <c r="I12" s="16" t="n">
        <f t="shared" ref="I12:J19" si="11">AS23</f>
        <v>8.8707128120434436E-2</v>
      </c>
      <c r="J12" s="16" t="n">
        <f t="shared" si="11"/>
        <v>7.8611650994847765E-2</v>
      </c>
      <c r="L12" s="1" t="str">
        <f t="shared" ref="L12:L19" si="12">L2</f>
        <v>&lt;=2 Months</v>
      </c>
      <c r="M12" s="95" t="str">
        <f t="shared" ref="M12:AT12" si="13">IF(M2="","",M2/VLOOKUP(M$11,deflator,2,FALSE)/$A$10)</f>
      </c>
      <c r="N12" s="95" t="str">
        <f t="shared" si="13"/>
      </c>
      <c r="O12" s="95" t="str">
        <f t="shared" si="13"/>
      </c>
      <c r="P12" s="95" t="str">
        <f t="shared" si="13"/>
      </c>
      <c r="Q12" s="95" t="str">
        <f t="shared" si="13"/>
      </c>
      <c r="R12" s="95" t="str">
        <f t="shared" si="13"/>
      </c>
      <c r="S12" s="95" t="str">
        <f t="shared" si="13"/>
      </c>
      <c r="T12" s="95" t="str">
        <f t="shared" si="13"/>
      </c>
      <c r="U12" s="95" t="str">
        <f t="shared" si="13"/>
      </c>
      <c r="V12" s="95" t="str">
        <f t="shared" si="13"/>
      </c>
      <c r="W12" s="95" t="e">
        <f t="shared" si="13"/>
        <v>#N/A</v>
      </c>
      <c r="X12" s="95" t="e">
        <f t="shared" si="13"/>
        <v>#N/A</v>
      </c>
      <c r="Y12" s="95" t="e">
        <f t="shared" si="13"/>
        <v>#N/A</v>
      </c>
      <c r="Z12" s="95" t="e">
        <f t="shared" si="13"/>
        <v>#N/A</v>
      </c>
      <c r="AA12" s="95" t="e">
        <f t="shared" si="13"/>
        <v>#N/A</v>
      </c>
      <c r="AB12" s="95" t="e">
        <f t="shared" si="13"/>
        <v>#N/A</v>
      </c>
      <c r="AC12" s="95" t="e">
        <f t="shared" si="13"/>
        <v>#N/A</v>
      </c>
      <c r="AD12" s="95" t="n">
        <f t="shared" si="13"/>
        <v>39.26846532165515</v>
      </c>
      <c r="AE12" s="95" t="n">
        <f t="shared" si="13"/>
        <v>43.880314178151693</v>
      </c>
      <c r="AF12" s="95" t="n">
        <f t="shared" si="13"/>
        <v>36.924719360385843</v>
      </c>
      <c r="AG12" s="95" t="n">
        <f t="shared" si="13"/>
        <v>35.213497815369998</v>
      </c>
      <c r="AH12" s="95" t="n">
        <f t="shared" si="13"/>
        <v>32.548236848228015</v>
      </c>
      <c r="AI12" s="95" t="n">
        <f t="shared" si="13"/>
        <v>29.947711248382166</v>
      </c>
      <c r="AJ12" s="95" t="n">
        <f t="shared" si="13"/>
        <v>24.11155149746309</v>
      </c>
      <c r="AK12" s="95" t="n">
        <f t="shared" si="13"/>
        <v>37.298804271223737</v>
      </c>
      <c r="AL12" s="95" t="n">
        <f t="shared" si="13"/>
        <v>33.153651542678602</v>
      </c>
      <c r="AM12" s="95" t="n">
        <f t="shared" si="13"/>
        <v>34.268520689738239</v>
      </c>
      <c r="AN12" s="95" t="n">
        <f t="shared" si="13"/>
        <v>34.368565801112162</v>
      </c>
      <c r="AO12" s="95" t="n">
        <f t="shared" si="13"/>
        <v>38.462277742156495</v>
      </c>
      <c r="AP12" s="95" t="n">
        <f t="shared" si="13"/>
        <v>31.96113001525703</v>
      </c>
      <c r="AQ12" s="95" t="n">
        <f t="shared" si="13"/>
        <v>31.25640100920992</v>
      </c>
      <c r="AR12" s="95" t="n">
        <f t="shared" si="13"/>
        <v>31.241872739633703</v>
      </c>
      <c r="AS12" s="95" t="n">
        <f t="shared" si="13"/>
        <v>36.768744492426698</v>
      </c>
      <c r="AT12" s="95" t="n">
        <f t="shared" si="13"/>
        <v>34.209227260680208</v>
      </c>
    </row>
    <row r="13">
      <c r="A13" s="10" t="str">
        <f t="shared" si="2"/>
        <v>&gt;1-2 Years</v>
      </c>
      <c r="B13" s="24" t="n">
        <f t="shared" si="3"/>
        <v>51.693287907726898</v>
      </c>
      <c r="C13" s="24" t="n">
        <f t="shared" si="4"/>
        <v>63.96593237273796</v>
      </c>
      <c r="D13" s="24" t="n">
        <f t="shared" si="5"/>
        <v>64.994474219472195</v>
      </c>
      <c r="E13" s="24" t="n">
        <f t="shared" si="6"/>
        <v>65.317766037079863</v>
      </c>
      <c r="F13" s="26" t="n">
        <f t="shared" si="9"/>
        <v>1.6079525594042465E-2</v>
      </c>
      <c r="G13" s="25" t="n">
        <f>(D13/B13)-1</f>
        <v>0.25730973691377623</v>
      </c>
      <c r="H13" s="25" t="n">
        <f t="shared" si="10"/>
        <v>1.0049741431327837</v>
      </c>
      <c r="I13" s="16" t="n">
        <f t="shared" si="11"/>
        <v>0.15680364481562634</v>
      </c>
      <c r="J13" s="16" t="n">
        <f t="shared" si="11"/>
        <v>0.15009802438220712</v>
      </c>
      <c r="L13" s="1" t="str">
        <f t="shared" si="12"/>
        <v>&gt;1-2 Years</v>
      </c>
      <c r="M13" s="95" t="str">
        <f t="shared" ref="M13:AT13" si="14">IF(M3="","",M3/VLOOKUP(M$11,deflator,2,FALSE)/$A$10)</f>
      </c>
      <c r="N13" s="95" t="str">
        <f t="shared" si="14"/>
      </c>
      <c r="O13" s="95" t="str">
        <f t="shared" si="14"/>
      </c>
      <c r="P13" s="95" t="str">
        <f t="shared" si="14"/>
      </c>
      <c r="Q13" s="95" t="str">
        <f t="shared" si="14"/>
      </c>
      <c r="R13" s="95" t="str">
        <f t="shared" si="14"/>
      </c>
      <c r="S13" s="95" t="str">
        <f t="shared" si="14"/>
      </c>
      <c r="T13" s="95" t="str">
        <f t="shared" si="14"/>
      </c>
      <c r="U13" s="95" t="str">
        <f t="shared" si="14"/>
      </c>
      <c r="V13" s="95" t="e">
        <f t="shared" si="14"/>
        <v>#N/A</v>
      </c>
      <c r="W13" s="95" t="e">
        <f t="shared" si="14"/>
        <v>#N/A</v>
      </c>
      <c r="X13" s="95" t="e">
        <f t="shared" si="14"/>
        <v>#N/A</v>
      </c>
      <c r="Y13" s="95" t="e">
        <f t="shared" si="14"/>
        <v>#N/A</v>
      </c>
      <c r="Z13" s="95" t="e">
        <f t="shared" si="14"/>
        <v>#N/A</v>
      </c>
      <c r="AA13" s="95" t="e">
        <f t="shared" si="14"/>
        <v>#N/A</v>
      </c>
      <c r="AB13" s="95" t="e">
        <f t="shared" si="14"/>
        <v>#N/A</v>
      </c>
      <c r="AC13" s="95" t="e">
        <f t="shared" si="14"/>
        <v>#N/A</v>
      </c>
      <c r="AD13" s="95" t="n">
        <f t="shared" si="14"/>
        <v>67.439316744823643</v>
      </c>
      <c r="AE13" s="95" t="n">
        <f t="shared" si="14"/>
        <v>86.17006099296043</v>
      </c>
      <c r="AF13" s="95" t="n">
        <f t="shared" si="14"/>
        <v>76.667317927940601</v>
      </c>
      <c r="AG13" s="95" t="n">
        <f t="shared" si="14"/>
        <v>88.641482609192849</v>
      </c>
      <c r="AH13" s="95" t="n">
        <f t="shared" si="14"/>
        <v>82.810833600128362</v>
      </c>
      <c r="AI13" s="95" t="n">
        <f t="shared" si="14"/>
        <v>85.122878924041117</v>
      </c>
      <c r="AJ13" s="95" t="n">
        <f t="shared" si="14"/>
        <v>63.669037266515957</v>
      </c>
      <c r="AK13" s="95" t="n">
        <f t="shared" si="14"/>
        <v>50.50448502085397</v>
      </c>
      <c r="AL13" s="95" t="n">
        <f t="shared" si="14"/>
        <v>51.693287907726898</v>
      </c>
      <c r="AM13" s="95" t="n">
        <f t="shared" si="14"/>
        <v>56.361293192049928</v>
      </c>
      <c r="AN13" s="95" t="n">
        <f t="shared" si="14"/>
        <v>67.184241359178586</v>
      </c>
      <c r="AO13" s="95" t="n">
        <f t="shared" si="14"/>
        <v>74.397718475502046</v>
      </c>
      <c r="AP13" s="95" t="n">
        <f t="shared" si="14"/>
        <v>81.360080122578708</v>
      </c>
      <c r="AQ13" s="95" t="n">
        <f t="shared" si="14"/>
        <v>103.28717878777883</v>
      </c>
      <c r="AR13" s="95" t="n">
        <f t="shared" si="14"/>
        <v>63.96593237273796</v>
      </c>
      <c r="AS13" s="95" t="n">
        <f t="shared" si="14"/>
        <v>64.994474219472195</v>
      </c>
      <c r="AT13" s="95" t="n">
        <f t="shared" si="14"/>
        <v>65.317766037079863</v>
      </c>
    </row>
    <row r="14">
      <c r="A14" s="10" t="str">
        <f t="shared" si="2"/>
        <v>&gt;2-4 Years</v>
      </c>
      <c r="B14" s="24" t="n">
        <f t="shared" si="3"/>
        <v>69.946211141008874</v>
      </c>
      <c r="C14" s="24" t="n">
        <f t="shared" si="4"/>
        <v>77.993451904714192</v>
      </c>
      <c r="D14" s="24" t="n">
        <f t="shared" si="5"/>
        <v>80.313789564766608</v>
      </c>
      <c r="E14" s="24" t="n">
        <f t="shared" si="6"/>
        <v>85.630512667939357</v>
      </c>
      <c r="F14" s="26" t="n">
        <f t="shared" si="9"/>
        <v>2.9750416264268109E-2</v>
      </c>
      <c r="G14" s="25" t="n">
        <f>(D14/B14)-1</f>
        <v>0.14822215892233381</v>
      </c>
      <c r="H14" s="25" t="n">
        <f t="shared" si="10"/>
        <v>1.0661993803552905</v>
      </c>
      <c r="I14" s="16" t="n">
        <f t="shared" si="11"/>
        <v>0.1937625480311623</v>
      </c>
      <c r="J14" s="16" t="n">
        <f t="shared" si="11"/>
        <v>0.19677603136330213</v>
      </c>
      <c r="L14" s="1" t="str">
        <f t="shared" si="12"/>
        <v>&gt;2-4 Years</v>
      </c>
      <c r="M14" s="95" t="e">
        <f t="shared" ref="M14:AT14" si="15">IF(M4="","",M4/VLOOKUP(M$11,deflator,2,FALSE)/$A$10)</f>
        <v>#N/A</v>
      </c>
      <c r="N14" s="95" t="e">
        <f t="shared" si="15"/>
        <v>#N/A</v>
      </c>
      <c r="O14" s="95" t="str">
        <f t="shared" si="15"/>
      </c>
      <c r="P14" s="95" t="e">
        <f t="shared" si="15"/>
        <v>#N/A</v>
      </c>
      <c r="Q14" s="95" t="e">
        <f t="shared" si="15"/>
        <v>#N/A</v>
      </c>
      <c r="R14" s="95" t="e">
        <f t="shared" si="15"/>
        <v>#N/A</v>
      </c>
      <c r="S14" s="95" t="e">
        <f t="shared" si="15"/>
        <v>#N/A</v>
      </c>
      <c r="T14" s="95" t="str">
        <f t="shared" si="15"/>
      </c>
      <c r="U14" s="95" t="str">
        <f t="shared" si="15"/>
      </c>
      <c r="V14" s="95" t="e">
        <f t="shared" si="15"/>
        <v>#N/A</v>
      </c>
      <c r="W14" s="95" t="e">
        <f t="shared" si="15"/>
        <v>#N/A</v>
      </c>
      <c r="X14" s="95" t="e">
        <f t="shared" si="15"/>
        <v>#N/A</v>
      </c>
      <c r="Y14" s="95" t="e">
        <f t="shared" si="15"/>
        <v>#N/A</v>
      </c>
      <c r="Z14" s="95" t="e">
        <f t="shared" si="15"/>
        <v>#N/A</v>
      </c>
      <c r="AA14" s="95" t="e">
        <f t="shared" si="15"/>
        <v>#N/A</v>
      </c>
      <c r="AB14" s="95" t="e">
        <f t="shared" si="15"/>
        <v>#N/A</v>
      </c>
      <c r="AC14" s="95" t="e">
        <f t="shared" si="15"/>
        <v>#N/A</v>
      </c>
      <c r="AD14" s="95" t="n">
        <f t="shared" si="15"/>
        <v>58.53284485353565</v>
      </c>
      <c r="AE14" s="95" t="n">
        <f t="shared" si="15"/>
        <v>81.922407757964095</v>
      </c>
      <c r="AF14" s="95" t="n">
        <f t="shared" si="15"/>
        <v>85.628947943858492</v>
      </c>
      <c r="AG14" s="95" t="n">
        <f t="shared" si="15"/>
        <v>83.16718490109308</v>
      </c>
      <c r="AH14" s="95" t="n">
        <f t="shared" si="15"/>
        <v>81.724399786803716</v>
      </c>
      <c r="AI14" s="95" t="n">
        <f t="shared" si="15"/>
        <v>83.093198585570605</v>
      </c>
      <c r="AJ14" s="95" t="n">
        <f t="shared" si="15"/>
        <v>83.117924151794512</v>
      </c>
      <c r="AK14" s="95" t="n">
        <f t="shared" si="15"/>
        <v>70.706792082837438</v>
      </c>
      <c r="AL14" s="95" t="n">
        <f t="shared" si="15"/>
        <v>69.946211141008874</v>
      </c>
      <c r="AM14" s="95" t="n">
        <f t="shared" si="15"/>
        <v>78.28418918774382</v>
      </c>
      <c r="AN14" s="95" t="n">
        <f t="shared" si="15"/>
        <v>79.727967366194164</v>
      </c>
      <c r="AO14" s="95" t="n">
        <f t="shared" si="15"/>
        <v>91.68287553367567</v>
      </c>
      <c r="AP14" s="95" t="n">
        <f t="shared" si="15"/>
        <v>96.060908045473738</v>
      </c>
      <c r="AQ14" s="95" t="n">
        <f t="shared" si="15"/>
        <v>90.644517952323838</v>
      </c>
      <c r="AR14" s="95" t="n">
        <f t="shared" si="15"/>
        <v>77.993451904714192</v>
      </c>
      <c r="AS14" s="95" t="n">
        <f t="shared" si="15"/>
        <v>80.313789564766608</v>
      </c>
      <c r="AT14" s="95" t="n">
        <f t="shared" si="15"/>
        <v>85.630512667939357</v>
      </c>
    </row>
    <row r="15">
      <c r="A15" s="10" t="str">
        <f t="shared" si="2"/>
        <v>&gt;2-7 Months</v>
      </c>
      <c r="B15" s="24" t="n">
        <f t="shared" si="3"/>
        <v>31.381992266753485</v>
      </c>
      <c r="C15" s="24" t="n">
        <f t="shared" si="4"/>
        <v>35.650815661580381</v>
      </c>
      <c r="D15" s="24" t="n">
        <f t="shared" si="5"/>
        <v>35.042199201207396</v>
      </c>
      <c r="E15" s="24" t="n">
        <f t="shared" si="6"/>
        <v>27.103137714247399</v>
      </c>
      <c r="F15" s="26" t="n">
        <f t="shared" si="9"/>
        <v>-1.7071599880079891E-2</v>
      </c>
      <c r="G15" s="25" t="n">
        <f>(D15/B15)-1</f>
        <v>0.11663398879654885</v>
      </c>
      <c r="H15" s="25" t="n">
        <f t="shared" si="10"/>
        <v>0.77344282984709323</v>
      </c>
      <c r="I15" s="16" t="n">
        <f t="shared" si="11"/>
        <v>8.4541718709039676E-2</v>
      </c>
      <c r="J15" s="16" t="n">
        <f t="shared" si="11"/>
        <v>6.228209677529406E-2</v>
      </c>
      <c r="L15" s="1" t="str">
        <f t="shared" si="12"/>
        <v>&gt;2-7 Months</v>
      </c>
      <c r="M15" s="95" t="str">
        <f t="shared" ref="M15:AT15" si="16">IF(M5="","",M5/VLOOKUP(M$11,deflator,2,FALSE)/$A$10)</f>
      </c>
      <c r="N15" s="95" t="str">
        <f t="shared" si="16"/>
      </c>
      <c r="O15" s="95" t="str">
        <f t="shared" si="16"/>
      </c>
      <c r="P15" s="95" t="str">
        <f t="shared" si="16"/>
      </c>
      <c r="Q15" s="95" t="str">
        <f t="shared" si="16"/>
      </c>
      <c r="R15" s="95" t="str">
        <f t="shared" si="16"/>
      </c>
      <c r="S15" s="95" t="str">
        <f t="shared" si="16"/>
      </c>
      <c r="T15" s="95" t="str">
        <f t="shared" si="16"/>
      </c>
      <c r="U15" s="95" t="str">
        <f t="shared" si="16"/>
      </c>
      <c r="V15" s="95" t="str">
        <f t="shared" si="16"/>
      </c>
      <c r="W15" s="95" t="e">
        <f t="shared" si="16"/>
        <v>#N/A</v>
      </c>
      <c r="X15" s="95" t="e">
        <f t="shared" si="16"/>
        <v>#N/A</v>
      </c>
      <c r="Y15" s="95" t="e">
        <f t="shared" si="16"/>
        <v>#N/A</v>
      </c>
      <c r="Z15" s="95" t="e">
        <f t="shared" si="16"/>
        <v>#N/A</v>
      </c>
      <c r="AA15" s="95" t="e">
        <f t="shared" si="16"/>
        <v>#N/A</v>
      </c>
      <c r="AB15" s="95" t="e">
        <f t="shared" si="16"/>
        <v>#N/A</v>
      </c>
      <c r="AC15" s="95" t="e">
        <f t="shared" si="16"/>
        <v>#N/A</v>
      </c>
      <c r="AD15" s="95" t="n">
        <f t="shared" si="16"/>
        <v>44.489864336474177</v>
      </c>
      <c r="AE15" s="95" t="n">
        <f t="shared" si="16"/>
        <v>55.104761622593507</v>
      </c>
      <c r="AF15" s="95" t="n">
        <f t="shared" si="16"/>
        <v>51.318423734021316</v>
      </c>
      <c r="AG15" s="95" t="n">
        <f t="shared" si="16"/>
        <v>54.723596098202989</v>
      </c>
      <c r="AH15" s="95" t="n">
        <f t="shared" si="16"/>
        <v>58.916626582749252</v>
      </c>
      <c r="AI15" s="95" t="n">
        <f t="shared" si="16"/>
        <v>51.977071168367935</v>
      </c>
      <c r="AJ15" s="95" t="n">
        <f t="shared" si="16"/>
        <v>34.250887831009891</v>
      </c>
      <c r="AK15" s="95" t="n">
        <f t="shared" si="16"/>
        <v>29.319606784636466</v>
      </c>
      <c r="AL15" s="95" t="n">
        <f t="shared" si="16"/>
        <v>31.381992266753485</v>
      </c>
      <c r="AM15" s="95" t="n">
        <f t="shared" si="16"/>
        <v>29.125446560193378</v>
      </c>
      <c r="AN15" s="95" t="n">
        <f t="shared" si="16"/>
        <v>38.933919485614645</v>
      </c>
      <c r="AO15" s="95" t="n">
        <f t="shared" si="16"/>
        <v>32.215250180101656</v>
      </c>
      <c r="AP15" s="95" t="n">
        <f t="shared" si="16"/>
        <v>28.033949328260498</v>
      </c>
      <c r="AQ15" s="95" t="n">
        <f t="shared" si="16"/>
        <v>31.372073346679187</v>
      </c>
      <c r="AR15" s="95" t="n">
        <f t="shared" si="16"/>
        <v>35.650815661580381</v>
      </c>
      <c r="AS15" s="95" t="n">
        <f t="shared" si="16"/>
        <v>35.042199201207396</v>
      </c>
      <c r="AT15" s="95" t="n">
        <f t="shared" si="16"/>
        <v>27.103137714247399</v>
      </c>
    </row>
    <row r="16">
      <c r="A16" s="10" t="str">
        <f t="shared" si="2"/>
        <v>&gt;4 years</v>
      </c>
      <c r="B16" s="24" t="n">
        <f t="shared" si="3"/>
        <v>81.322334334973817</v>
      </c>
      <c r="C16" s="24" t="n">
        <f t="shared" si="4"/>
        <v>127.23807654551707</v>
      </c>
      <c r="D16" s="24" t="n">
        <f t="shared" si="5"/>
        <v>128.96299354678501</v>
      </c>
      <c r="E16" s="24" t="n">
        <f t="shared" si="6"/>
        <v>161.5341005232863</v>
      </c>
      <c r="F16" s="26" t="n">
        <f t="shared" si="9"/>
        <v>1.3556610160252447E-2</v>
      </c>
      <c r="G16" s="25" t="n">
        <f>(D16/B16)-1</f>
        <v>0.58582503320152068</v>
      </c>
      <c r="H16" s="25" t="n">
        <f t="shared" si="10"/>
        <v>1.2525616541669775</v>
      </c>
      <c r="I16" s="16" t="n">
        <f t="shared" si="11"/>
        <v>0.31113210280284975</v>
      </c>
      <c r="J16" s="16" t="n">
        <f t="shared" si="11"/>
        <v>0.3711999174181505</v>
      </c>
      <c r="L16" s="1" t="str">
        <f t="shared" si="12"/>
        <v>&gt;4 years</v>
      </c>
      <c r="M16" s="95" t="e">
        <f t="shared" ref="M16:AT16" si="17">IF(M6="","",M6/VLOOKUP(M$11,deflator,2,FALSE)/$A$10)</f>
        <v>#N/A</v>
      </c>
      <c r="N16" s="95" t="e">
        <f t="shared" si="17"/>
        <v>#N/A</v>
      </c>
      <c r="O16" s="95" t="e">
        <f t="shared" si="17"/>
        <v>#N/A</v>
      </c>
      <c r="P16" s="95" t="e">
        <f t="shared" si="17"/>
        <v>#N/A</v>
      </c>
      <c r="Q16" s="95" t="e">
        <f t="shared" si="17"/>
        <v>#N/A</v>
      </c>
      <c r="R16" s="95" t="e">
        <f t="shared" si="17"/>
        <v>#N/A</v>
      </c>
      <c r="S16" s="95" t="e">
        <f t="shared" si="17"/>
        <v>#N/A</v>
      </c>
      <c r="T16" s="95" t="e">
        <f t="shared" si="17"/>
        <v>#N/A</v>
      </c>
      <c r="U16" s="95" t="e">
        <f t="shared" si="17"/>
        <v>#N/A</v>
      </c>
      <c r="V16" s="95" t="e">
        <f t="shared" si="17"/>
        <v>#N/A</v>
      </c>
      <c r="W16" s="95" t="e">
        <f t="shared" si="17"/>
        <v>#N/A</v>
      </c>
      <c r="X16" s="95" t="e">
        <f t="shared" si="17"/>
        <v>#N/A</v>
      </c>
      <c r="Y16" s="95" t="e">
        <f t="shared" si="17"/>
        <v>#N/A</v>
      </c>
      <c r="Z16" s="95" t="e">
        <f t="shared" si="17"/>
        <v>#N/A</v>
      </c>
      <c r="AA16" s="95" t="e">
        <f t="shared" si="17"/>
        <v>#N/A</v>
      </c>
      <c r="AB16" s="95" t="e">
        <f t="shared" si="17"/>
        <v>#N/A</v>
      </c>
      <c r="AC16" s="95" t="e">
        <f t="shared" si="17"/>
        <v>#N/A</v>
      </c>
      <c r="AD16" s="95" t="n">
        <f t="shared" si="17"/>
        <v>110.35947803218292</v>
      </c>
      <c r="AE16" s="95" t="n">
        <f t="shared" si="17"/>
        <v>125.49051334520107</v>
      </c>
      <c r="AF16" s="95" t="n">
        <f t="shared" si="17"/>
        <v>122.45062100964974</v>
      </c>
      <c r="AG16" s="95" t="n">
        <f t="shared" si="17"/>
        <v>108.0730933304374</v>
      </c>
      <c r="AH16" s="95" t="n">
        <f t="shared" si="17"/>
        <v>116.39055794259713</v>
      </c>
      <c r="AI16" s="95" t="n">
        <f t="shared" si="17"/>
        <v>114.69350950736933</v>
      </c>
      <c r="AJ16" s="95" t="n">
        <f t="shared" si="17"/>
        <v>106.61333466797285</v>
      </c>
      <c r="AK16" s="95" t="n">
        <f t="shared" si="17"/>
        <v>90.092743313521467</v>
      </c>
      <c r="AL16" s="95" t="n">
        <f t="shared" si="17"/>
        <v>81.322334334973817</v>
      </c>
      <c r="AM16" s="95" t="n">
        <f t="shared" si="17"/>
        <v>94.415218275114114</v>
      </c>
      <c r="AN16" s="95" t="n">
        <f t="shared" si="17"/>
        <v>95.390382848687651</v>
      </c>
      <c r="AO16" s="95" t="n">
        <f t="shared" si="17"/>
        <v>108.88969913165819</v>
      </c>
      <c r="AP16" s="95" t="n">
        <f t="shared" si="17"/>
        <v>131.10326683788847</v>
      </c>
      <c r="AQ16" s="95" t="n">
        <f t="shared" si="17"/>
        <v>139.70697195168427</v>
      </c>
      <c r="AR16" s="95" t="n">
        <f t="shared" si="17"/>
        <v>127.23807654551707</v>
      </c>
      <c r="AS16" s="95" t="n">
        <f t="shared" si="17"/>
        <v>128.96299354678501</v>
      </c>
      <c r="AT16" s="95" t="n">
        <f t="shared" si="17"/>
        <v>161.5341005232863</v>
      </c>
    </row>
    <row r="17">
      <c r="A17" s="24" t="str">
        <f t="shared" si="2"/>
        <v>&gt;7-12 Months</v>
      </c>
      <c r="B17" s="24" t="n">
        <f t="shared" si="3"/>
        <v>58.477517261874972</v>
      </c>
      <c r="C17" s="24" t="n">
        <f t="shared" si="4"/>
        <v>76.872738676462816</v>
      </c>
      <c r="D17" s="24" t="n">
        <f t="shared" si="5"/>
        <v>67.999359130691502</v>
      </c>
      <c r="E17" s="24" t="n">
        <f t="shared" si="6"/>
        <v>61.148113443981394</v>
      </c>
      <c r="F17" s="26" t="n">
        <f t="shared" si="9"/>
        <v>-0.11542947081821864</v>
      </c>
      <c r="G17" s="25" t="n">
        <f>AR27</f>
        <v>0.30691868134081851</v>
      </c>
      <c r="H17" s="25" t="n">
        <f t="shared" si="10"/>
        <v>0.89924543739386809</v>
      </c>
      <c r="I17" s="16" t="n">
        <f t="shared" si="11"/>
        <v>0.16405313659149032</v>
      </c>
      <c r="J17" s="16" t="n">
        <f t="shared" si="11"/>
        <v>0.14051630328922091</v>
      </c>
      <c r="L17" s="1" t="str">
        <f t="shared" si="12"/>
        <v>&gt;7-12 Months</v>
      </c>
      <c r="M17" s="95" t="e">
        <f t="shared" ref="M17:AT17" si="18">IF(M7="","",M7/VLOOKUP(M$11,deflator,2,FALSE)/$A$10)</f>
        <v>#N/A</v>
      </c>
      <c r="N17" s="95" t="e">
        <f t="shared" si="18"/>
        <v>#N/A</v>
      </c>
      <c r="O17" s="95" t="e">
        <f t="shared" si="18"/>
        <v>#N/A</v>
      </c>
      <c r="P17" s="95" t="e">
        <f t="shared" si="18"/>
        <v>#N/A</v>
      </c>
      <c r="Q17" s="95" t="e">
        <f t="shared" si="18"/>
        <v>#N/A</v>
      </c>
      <c r="R17" s="95" t="e">
        <f t="shared" si="18"/>
        <v>#N/A</v>
      </c>
      <c r="S17" s="95" t="e">
        <f t="shared" si="18"/>
        <v>#N/A</v>
      </c>
      <c r="T17" s="95" t="str">
        <f t="shared" si="18"/>
      </c>
      <c r="U17" s="95" t="str">
        <f t="shared" si="18"/>
      </c>
      <c r="V17" s="95" t="str">
        <f t="shared" si="18"/>
      </c>
      <c r="W17" s="95" t="e">
        <f t="shared" si="18"/>
        <v>#N/A</v>
      </c>
      <c r="X17" s="95" t="e">
        <f t="shared" si="18"/>
        <v>#N/A</v>
      </c>
      <c r="Y17" s="95" t="e">
        <f t="shared" si="18"/>
        <v>#N/A</v>
      </c>
      <c r="Z17" s="95" t="e">
        <f t="shared" si="18"/>
        <v>#N/A</v>
      </c>
      <c r="AA17" s="95" t="e">
        <f t="shared" si="18"/>
        <v>#N/A</v>
      </c>
      <c r="AB17" s="95" t="e">
        <f t="shared" si="18"/>
        <v>#N/A</v>
      </c>
      <c r="AC17" s="95" t="e">
        <f t="shared" si="18"/>
        <v>#N/A</v>
      </c>
      <c r="AD17" s="95" t="n">
        <f t="shared" si="18"/>
        <v>56.000242603137842</v>
      </c>
      <c r="AE17" s="95" t="n">
        <f t="shared" si="18"/>
        <v>70.785147078083753</v>
      </c>
      <c r="AF17" s="95" t="n">
        <f t="shared" si="18"/>
        <v>82.015933306283785</v>
      </c>
      <c r="AG17" s="95" t="n">
        <f t="shared" si="18"/>
        <v>86.689292177414828</v>
      </c>
      <c r="AH17" s="95" t="n">
        <f t="shared" si="18"/>
        <v>86.107676186022616</v>
      </c>
      <c r="AI17" s="95" t="n">
        <f t="shared" si="18"/>
        <v>78.808801538321077</v>
      </c>
      <c r="AJ17" s="95" t="n">
        <f t="shared" si="18"/>
        <v>62.893823370817046</v>
      </c>
      <c r="AK17" s="95" t="n">
        <f t="shared" si="18"/>
        <v>62.561527201441592</v>
      </c>
      <c r="AL17" s="95" t="n">
        <f t="shared" si="18"/>
        <v>58.477517261874972</v>
      </c>
      <c r="AM17" s="95" t="n">
        <f t="shared" si="18"/>
        <v>59.836758215723407</v>
      </c>
      <c r="AN17" s="95" t="n">
        <f t="shared" si="18"/>
        <v>58.27583169121786</v>
      </c>
      <c r="AO17" s="95" t="n">
        <f t="shared" si="18"/>
        <v>62.916272656927582</v>
      </c>
      <c r="AP17" s="95" t="n">
        <f t="shared" si="18"/>
        <v>61.572615838832881</v>
      </c>
      <c r="AQ17" s="95" t="n">
        <f t="shared" si="18"/>
        <v>70.54066327124734</v>
      </c>
      <c r="AR17" s="95" t="n">
        <f t="shared" si="18"/>
        <v>76.872738676462816</v>
      </c>
      <c r="AS17" s="95" t="n">
        <f t="shared" si="18"/>
        <v>67.999359130691502</v>
      </c>
      <c r="AT17" s="95" t="n">
        <f t="shared" si="18"/>
        <v>61.148113443981394</v>
      </c>
    </row>
    <row r="18">
      <c r="A18" s="24" t="n">
        <f t="shared" si="2"/>
        <v>0</v>
      </c>
      <c r="B18" s="24" t="n">
        <f t="shared" si="3"/>
        <v>2.9450022657738466</v>
      </c>
      <c r="C18" s="24" t="n">
        <f t="shared" si="4"/>
        <v>1.6031984309488758</v>
      </c>
      <c r="D18" s="24" t="n">
        <f t="shared" si="5"/>
        <v>0.41438026679020001</v>
      </c>
      <c r="E18" s="24" t="n">
        <f t="shared" si="6"/>
        <v>0.22453583396676113</v>
      </c>
      <c r="F18" s="26" t="n">
        <f t="shared" si="9"/>
        <v>-0.74152902174128055</v>
      </c>
      <c r="G18" s="25" t="n">
        <f>(D18/B18)-1</f>
        <v>-0.85929373582966839</v>
      </c>
      <c r="H18" s="25" t="n">
        <f t="shared" si="10"/>
        <v>0.54185937884065127</v>
      </c>
      <c r="I18" s="16" t="n">
        <f t="shared" si="11"/>
        <v>9.9972092939722948E-4</v>
      </c>
      <c r="J18" s="16" t="n">
        <f t="shared" si="11"/>
        <v>5.159757769775808E-4</v>
      </c>
      <c r="L18" s="1" t="n">
        <f t="shared" si="12"/>
        <v>0</v>
      </c>
      <c r="M18" s="95" t="e">
        <f t="shared" ref="M18:AT18" si="19">IF(M8="","",M8/VLOOKUP(M$11,deflator,2,FALSE)/$A$10)</f>
        <v>#N/A</v>
      </c>
      <c r="N18" s="95" t="e">
        <f t="shared" si="19"/>
        <v>#N/A</v>
      </c>
      <c r="O18" s="95" t="e">
        <f t="shared" si="19"/>
        <v>#N/A</v>
      </c>
      <c r="P18" s="95" t="e">
        <f t="shared" si="19"/>
        <v>#N/A</v>
      </c>
      <c r="Q18" s="95" t="e">
        <f t="shared" si="19"/>
        <v>#N/A</v>
      </c>
      <c r="R18" s="95" t="e">
        <f t="shared" si="19"/>
        <v>#N/A</v>
      </c>
      <c r="S18" s="95" t="e">
        <f t="shared" si="19"/>
        <v>#N/A</v>
      </c>
      <c r="T18" s="95" t="e">
        <f t="shared" si="19"/>
        <v>#N/A</v>
      </c>
      <c r="U18" s="95" t="e">
        <f t="shared" si="19"/>
        <v>#N/A</v>
      </c>
      <c r="V18" s="95" t="e">
        <f t="shared" si="19"/>
        <v>#N/A</v>
      </c>
      <c r="W18" s="95" t="e">
        <f t="shared" si="19"/>
        <v>#N/A</v>
      </c>
      <c r="X18" s="95" t="e">
        <f t="shared" si="19"/>
        <v>#N/A</v>
      </c>
      <c r="Y18" s="95" t="e">
        <f t="shared" si="19"/>
        <v>#N/A</v>
      </c>
      <c r="Z18" s="95" t="e">
        <f t="shared" si="19"/>
        <v>#N/A</v>
      </c>
      <c r="AA18" s="95" t="e">
        <f t="shared" si="19"/>
        <v>#N/A</v>
      </c>
      <c r="AB18" s="95" t="e">
        <f t="shared" si="19"/>
        <v>#N/A</v>
      </c>
      <c r="AC18" s="95" t="e">
        <f t="shared" si="19"/>
        <v>#N/A</v>
      </c>
      <c r="AD18" s="95" t="n">
        <f t="shared" si="19"/>
        <v>70.467886948576137</v>
      </c>
      <c r="AE18" s="95" t="n">
        <f t="shared" si="19"/>
        <v>40.510875272708198</v>
      </c>
      <c r="AF18" s="95" t="n">
        <f t="shared" si="19"/>
        <v>30.147267087572288</v>
      </c>
      <c r="AG18" s="95" t="n">
        <f t="shared" si="19"/>
        <v>17.981264430357612</v>
      </c>
      <c r="AH18" s="95" t="n">
        <f t="shared" si="19"/>
        <v>14.141399605399627</v>
      </c>
      <c r="AI18" s="95" t="n">
        <f t="shared" si="19"/>
        <v>6.9259379897151359</v>
      </c>
      <c r="AJ18" s="95" t="n">
        <f t="shared" si="19"/>
        <v>6.5199517206054072</v>
      </c>
      <c r="AK18" s="95" t="n">
        <f t="shared" si="19"/>
        <v>3.3965837726601964</v>
      </c>
      <c r="AL18" s="95" t="n">
        <f t="shared" si="19"/>
        <v>2.9450022657738466</v>
      </c>
      <c r="AM18" s="95" t="n">
        <f t="shared" si="19"/>
        <v>2.8306668380775881</v>
      </c>
      <c r="AN18" s="95" t="n">
        <f t="shared" si="19"/>
        <v>2.2788115280846184</v>
      </c>
      <c r="AO18" s="95" t="n">
        <f t="shared" si="19"/>
        <v>1.1881336891482741</v>
      </c>
      <c r="AP18" s="95" t="n">
        <f t="shared" si="19"/>
        <v>-4.8811554938762866E-2</v>
      </c>
      <c r="AQ18" s="95" t="n">
        <f t="shared" si="19"/>
        <v>0.4259213515604921</v>
      </c>
      <c r="AR18" s="95" t="n">
        <f t="shared" si="19"/>
        <v>1.6031984309488758</v>
      </c>
      <c r="AS18" s="95" t="n">
        <f t="shared" si="19"/>
        <v>0.41438026679020001</v>
      </c>
      <c r="AT18" s="95" t="n">
        <f t="shared" si="19"/>
        <v>0.22453583396676113</v>
      </c>
    </row>
    <row r="19">
      <c r="A19" s="24" t="str">
        <f t="shared" si="2"/>
        <v>Grand Total</v>
      </c>
      <c r="B19" s="24" t="n">
        <f t="shared" si="3"/>
        <v>328.91999672079055</v>
      </c>
      <c r="C19" s="24" t="n">
        <f t="shared" si="4"/>
        <v>414.56608633159505</v>
      </c>
      <c r="D19" s="24" t="n">
        <f t="shared" si="5"/>
        <v>414.4959404221396</v>
      </c>
      <c r="E19" s="24" t="n">
        <f t="shared" si="6"/>
        <v>435.16739348118125</v>
      </c>
      <c r="F19" s="26" t="n">
        <f t="shared" si="9"/>
        <v>-1.6920320250057852E-4</v>
      </c>
      <c r="G19" s="25" t="n">
        <f>(D19/B19)-1</f>
        <v>0.26017251779918893</v>
      </c>
      <c r="H19" s="25" t="n">
        <f t="shared" si="10"/>
        <v>1.0498713040180538</v>
      </c>
      <c r="I19" s="16" t="b">
        <f t="shared" si="11"/>
        <v>1</v>
      </c>
      <c r="J19" s="16" t="b">
        <f t="shared" si="11"/>
        <v>1</v>
      </c>
      <c r="L19" s="1" t="str">
        <f t="shared" si="12"/>
        <v>Grand Total</v>
      </c>
      <c r="M19" s="95" t="e">
        <f t="shared" ref="M19:AT19" si="20">IF(M9="","",M9/VLOOKUP(M$11,deflator,2,FALSE)/$A$10)</f>
        <v>#N/A</v>
      </c>
      <c r="N19" s="95" t="e">
        <f t="shared" si="20"/>
        <v>#N/A</v>
      </c>
      <c r="O19" s="95" t="e">
        <f t="shared" si="20"/>
        <v>#N/A</v>
      </c>
      <c r="P19" s="95" t="e">
        <f t="shared" si="20"/>
        <v>#N/A</v>
      </c>
      <c r="Q19" s="95" t="e">
        <f t="shared" si="20"/>
        <v>#N/A</v>
      </c>
      <c r="R19" s="95" t="e">
        <f t="shared" si="20"/>
        <v>#N/A</v>
      </c>
      <c r="S19" s="95" t="e">
        <f t="shared" si="20"/>
        <v>#N/A</v>
      </c>
      <c r="T19" s="95" t="e">
        <f t="shared" si="20"/>
        <v>#N/A</v>
      </c>
      <c r="U19" s="95" t="e">
        <f t="shared" si="20"/>
        <v>#N/A</v>
      </c>
      <c r="V19" s="95" t="e">
        <f t="shared" si="20"/>
        <v>#N/A</v>
      </c>
      <c r="W19" s="95" t="e">
        <f t="shared" si="20"/>
        <v>#N/A</v>
      </c>
      <c r="X19" s="95" t="e">
        <f t="shared" si="20"/>
        <v>#N/A</v>
      </c>
      <c r="Y19" s="95" t="e">
        <f t="shared" si="20"/>
        <v>#N/A</v>
      </c>
      <c r="Z19" s="95" t="e">
        <f t="shared" si="20"/>
        <v>#N/A</v>
      </c>
      <c r="AA19" s="95" t="e">
        <f t="shared" si="20"/>
        <v>#N/A</v>
      </c>
      <c r="AB19" s="95" t="e">
        <f t="shared" si="20"/>
        <v>#N/A</v>
      </c>
      <c r="AC19" s="95" t="e">
        <f t="shared" si="20"/>
        <v>#N/A</v>
      </c>
      <c r="AD19" s="95" t="n">
        <f t="shared" si="20"/>
        <v>446.55809884038558</v>
      </c>
      <c r="AE19" s="95" t="n">
        <f t="shared" si="20"/>
        <v>503.8640802476628</v>
      </c>
      <c r="AF19" s="95" t="n">
        <f t="shared" si="20"/>
        <v>485.15323036971205</v>
      </c>
      <c r="AG19" s="95" t="n">
        <f t="shared" si="20"/>
        <v>474.48941136206884</v>
      </c>
      <c r="AH19" s="95" t="n">
        <f t="shared" si="20"/>
        <v>472.63973055192866</v>
      </c>
      <c r="AI19" s="95" t="n">
        <f t="shared" si="20"/>
        <v>450.56910896176731</v>
      </c>
      <c r="AJ19" s="95" t="n">
        <f t="shared" si="20"/>
        <v>381.17651050617872</v>
      </c>
      <c r="AK19" s="95" t="n">
        <f t="shared" si="20"/>
        <v>343.88054244717495</v>
      </c>
      <c r="AL19" s="95" t="n">
        <f t="shared" si="20"/>
        <v>328.91999672079055</v>
      </c>
      <c r="AM19" s="95" t="n">
        <f t="shared" si="20"/>
        <v>355.12209295864051</v>
      </c>
      <c r="AN19" s="95" t="n">
        <f t="shared" si="20"/>
        <v>376.1597200800897</v>
      </c>
      <c r="AO19" s="95" t="n">
        <f t="shared" si="20"/>
        <v>409.7522274091699</v>
      </c>
      <c r="AP19" s="95" t="n">
        <f t="shared" si="20"/>
        <v>430.04313863335256</v>
      </c>
      <c r="AQ19" s="95" t="n">
        <f t="shared" si="20"/>
        <v>467.23372767048386</v>
      </c>
      <c r="AR19" s="95" t="n">
        <f t="shared" si="20"/>
        <v>414.56608633159505</v>
      </c>
      <c r="AS19" s="95" t="n">
        <f t="shared" si="20"/>
        <v>414.4959404221396</v>
      </c>
      <c r="AT19" s="95" t="n">
        <f t="shared" si="20"/>
        <v>435.16739348118125</v>
      </c>
    </row>
    <row r="20">
      <c r="A20" s="34" t="s">
        <v>125</v>
      </c>
      <c r="B20" s="9" t="n">
        <f>SUM(B12:B14)</f>
        <v>154.79315059141436</v>
      </c>
      <c r="C20" s="9" t="n">
        <f>SUM(C12:C14)</f>
        <v>173.20125701708585</v>
      </c>
      <c r="D20" s="9" t="n">
        <f>SUM(D12:D14)</f>
        <v>182.07700827666551</v>
      </c>
      <c r="E20" s="56" t="n">
        <f>(D20/C20)-1</f>
        <v>5.1245305100205307E-2</v>
      </c>
      <c r="F20" s="26" t="n">
        <f t="shared" si="9"/>
        <v>5.1245305100205307E-2</v>
      </c>
      <c r="G20" s="25" t="n">
        <f>(D20/B20)-1</f>
        <v>0.17626010957854654</v>
      </c>
      <c r="H20" s="25" t="n">
        <f t="shared" si="10"/>
        <v>2.8144852326625558E-4</v>
      </c>
      <c r="I20" s="26" t="n">
        <f>SUM(I12:I14)</f>
        <v>0.43927332096722305</v>
      </c>
      <c r="J20" s="25" t="n">
        <f>SUM(J12:J14)</f>
        <v>0.42548570674035702</v>
      </c>
      <c r="L20" s="1" t="s">
        <v>48</v>
      </c>
      <c r="M20" s="95" t="e">
        <f>SUM(M12:M19)=#REF!</f>
        <v>#N/A</v>
      </c>
      <c r="N20" s="95" t="e">
        <f>SUM(N12:N19)=#REF!</f>
        <v>#N/A</v>
      </c>
      <c r="O20" s="95" t="e">
        <f>SUM(O12:O19)=#REF!</f>
        <v>#N/A</v>
      </c>
      <c r="P20" s="95" t="e">
        <f>SUM(P12:P19)=#REF!</f>
        <v>#N/A</v>
      </c>
      <c r="Q20" s="95" t="e">
        <f>SUM(Q12:Q19)=#REF!</f>
        <v>#N/A</v>
      </c>
      <c r="R20" s="95" t="e">
        <f>SUM(R12:R19)=#REF!</f>
        <v>#N/A</v>
      </c>
      <c r="S20" s="95" t="e">
        <f>SUM(S12:S19)=#REF!</f>
        <v>#N/A</v>
      </c>
      <c r="T20" s="95" t="e">
        <f>SUM(T12:T19)=#REF!</f>
        <v>#N/A</v>
      </c>
      <c r="U20" s="95" t="e">
        <f>SUM(U12:U19)=#REF!</f>
        <v>#N/A</v>
      </c>
      <c r="V20" s="95" t="e">
        <f>SUM(V12:V19)=#REF!</f>
        <v>#N/A</v>
      </c>
      <c r="W20" s="95" t="e">
        <f t="shared" ref="W20:AT20" si="21">SUM(W12:W18)=W19</f>
        <v>#N/A</v>
      </c>
      <c r="X20" s="95" t="e">
        <f t="shared" si="21"/>
        <v>#N/A</v>
      </c>
      <c r="Y20" s="95" t="e">
        <f t="shared" si="21"/>
        <v>#N/A</v>
      </c>
      <c r="Z20" s="95" t="e">
        <f t="shared" si="21"/>
        <v>#N/A</v>
      </c>
      <c r="AA20" s="95" t="e">
        <f t="shared" si="21"/>
        <v>#N/A</v>
      </c>
      <c r="AB20" s="95" t="e">
        <f t="shared" si="21"/>
        <v>#N/A</v>
      </c>
      <c r="AC20" s="95" t="e">
        <f t="shared" si="21"/>
        <v>#N/A</v>
      </c>
      <c r="AD20" s="95" t="b">
        <f t="shared" si="21"/>
        <v>1</v>
      </c>
      <c r="AE20" s="95" t="b">
        <f t="shared" si="21"/>
        <v>1</v>
      </c>
      <c r="AF20" s="95" t="b">
        <f t="shared" si="21"/>
        <v>1</v>
      </c>
      <c r="AG20" s="95" t="b">
        <f t="shared" si="21"/>
        <v>1</v>
      </c>
      <c r="AH20" s="95" t="b">
        <f t="shared" si="21"/>
        <v>1</v>
      </c>
      <c r="AI20" s="95" t="b">
        <f t="shared" si="21"/>
        <v>1</v>
      </c>
      <c r="AJ20" s="95" t="b">
        <f t="shared" si="21"/>
        <v>1</v>
      </c>
      <c r="AK20" s="95" t="b">
        <f t="shared" si="21"/>
        <v>1</v>
      </c>
      <c r="AL20" s="95" t="b">
        <f t="shared" si="21"/>
        <v>0</v>
      </c>
      <c r="AM20" s="95" t="b">
        <f t="shared" si="21"/>
        <v>1</v>
      </c>
      <c r="AN20" s="95" t="b">
        <f t="shared" si="21"/>
        <v>1</v>
      </c>
      <c r="AO20" s="95" t="b">
        <f t="shared" si="21"/>
        <v>1</v>
      </c>
      <c r="AP20" s="95" t="b">
        <f t="shared" si="21"/>
        <v>0</v>
      </c>
      <c r="AQ20" s="95" t="b">
        <f t="shared" si="21"/>
        <v>1</v>
      </c>
      <c r="AR20" s="95" t="b">
        <f t="shared" si="21"/>
        <v>1</v>
      </c>
      <c r="AS20" s="95" t="b">
        <f t="shared" si="21"/>
        <v>1</v>
      </c>
      <c r="AT20" s="95" t="b">
        <f t="shared" si="21"/>
        <v>1</v>
      </c>
    </row>
    <row r="21">
      <c r="A21" s="34"/>
      <c r="B21" s="93"/>
      <c r="C21" s="9"/>
      <c r="D21" s="9"/>
      <c r="E21" s="56"/>
      <c r="F21" s="56"/>
      <c r="G21" s="119"/>
      <c r="H21" s="119"/>
      <c r="I21" s="119"/>
    </row>
    <row r="22">
      <c r="C22" s="1"/>
      <c r="L22" s="1" t="str">
        <f t="shared" ref="L22:AT22" si="22">L11</f>
        <v>UnmodifiedUltimateDurationCategory</v>
      </c>
      <c r="M22" s="1" t="str">
        <f t="shared" si="22"/>
        <v>1990</v>
      </c>
      <c r="N22" s="1" t="str">
        <f t="shared" si="22"/>
        <v>1991</v>
      </c>
      <c r="O22" s="1" t="str">
        <f t="shared" si="22"/>
        <v>1992</v>
      </c>
      <c r="P22" s="1" t="str">
        <f t="shared" si="22"/>
        <v>1993</v>
      </c>
      <c r="Q22" s="1" t="str">
        <f t="shared" si="22"/>
        <v>1994</v>
      </c>
      <c r="R22" s="1" t="str">
        <f t="shared" si="22"/>
        <v>1995</v>
      </c>
      <c r="S22" s="1" t="str">
        <f t="shared" si="22"/>
        <v>1996</v>
      </c>
      <c r="T22" s="1" t="str">
        <f t="shared" si="22"/>
        <v>1997</v>
      </c>
      <c r="U22" s="1" t="str">
        <f t="shared" si="22"/>
        <v>1998</v>
      </c>
      <c r="V22" s="1" t="str">
        <f t="shared" si="22"/>
        <v>1999</v>
      </c>
      <c r="W22" s="1" t="str">
        <f t="shared" si="22"/>
        <v>2000</v>
      </c>
      <c r="X22" s="1" t="str">
        <f t="shared" si="22"/>
        <v>2001</v>
      </c>
      <c r="Y22" s="1" t="str">
        <f t="shared" si="22"/>
        <v>2002</v>
      </c>
      <c r="Z22" s="1" t="str">
        <f t="shared" si="22"/>
        <v>2003</v>
      </c>
      <c r="AA22" s="1" t="str">
        <f t="shared" si="22"/>
        <v>2004</v>
      </c>
      <c r="AB22" s="1" t="str">
        <f t="shared" si="22"/>
        <v>2005</v>
      </c>
      <c r="AC22" s="1" t="str">
        <f t="shared" si="22"/>
        <v>2006</v>
      </c>
      <c r="AD22" s="1" t="n">
        <f t="shared" si="22"/>
        <v>2007</v>
      </c>
      <c r="AE22" s="1" t="n">
        <f t="shared" si="22"/>
        <v>2008</v>
      </c>
      <c r="AF22" s="1" t="n">
        <f t="shared" si="22"/>
        <v>2009</v>
      </c>
      <c r="AG22" s="1" t="n">
        <f t="shared" si="22"/>
        <v>2010</v>
      </c>
      <c r="AH22" s="1" t="n">
        <f t="shared" si="22"/>
        <v>2011</v>
      </c>
      <c r="AI22" s="1" t="n">
        <f t="shared" si="22"/>
        <v>2012</v>
      </c>
      <c r="AJ22" s="1" t="n">
        <f t="shared" si="22"/>
        <v>2013</v>
      </c>
      <c r="AK22" s="1" t="n">
        <f t="shared" si="22"/>
        <v>2014</v>
      </c>
      <c r="AL22" s="1" t="n">
        <f t="shared" si="22"/>
        <v>2015</v>
      </c>
      <c r="AM22" s="1" t="n">
        <f t="shared" si="22"/>
        <v>2016</v>
      </c>
      <c r="AN22" s="1" t="n">
        <f t="shared" si="22"/>
        <v>2017</v>
      </c>
      <c r="AO22" s="1" t="n">
        <f t="shared" si="22"/>
        <v>2018</v>
      </c>
      <c r="AP22" s="1" t="n">
        <f t="shared" si="22"/>
        <v>2019</v>
      </c>
      <c r="AQ22" s="1" t="n">
        <f t="shared" si="22"/>
        <v>2020</v>
      </c>
      <c r="AR22" s="1" t="n">
        <f t="shared" si="22"/>
        <v>2021</v>
      </c>
      <c r="AS22" s="1" t="n">
        <f t="shared" si="22"/>
        <v>2022</v>
      </c>
      <c r="AT22" s="1" t="n">
        <f t="shared" si="22"/>
        <v>2023</v>
      </c>
    </row>
    <row r="23">
      <c r="C23" s="1"/>
      <c r="L23" s="1" t="str">
        <f t="shared" ref="L23:L29" si="23">L12</f>
        <v>&lt;=2 Months</v>
      </c>
      <c r="M23" s="25" t="str">
        <f>IF(M12="","",M12/#REF!)</f>
      </c>
      <c r="N23" s="25" t="str">
        <f>IF(N12="","",N12/#REF!)</f>
      </c>
      <c r="O23" s="25" t="str">
        <f>IF(O12="","",O12/#REF!)</f>
      </c>
      <c r="P23" s="25" t="str">
        <f>IF(P12="","",P12/#REF!)</f>
      </c>
      <c r="Q23" s="25" t="str">
        <f>IF(Q12="","",Q12/#REF!)</f>
      </c>
      <c r="R23" s="25" t="str">
        <f>IF(R12="","",R12/#REF!)</f>
      </c>
      <c r="S23" s="25" t="str">
        <f>IF(S12="","",S12/#REF!)</f>
      </c>
      <c r="T23" s="25" t="str">
        <f>IF(T12="","",T12/#REF!)</f>
      </c>
      <c r="U23" s="25" t="str">
        <f>IF(U12="","",U12/#REF!)</f>
      </c>
      <c r="V23" s="25" t="str">
        <f>IF(V12="","",V12/#REF!)</f>
      </c>
      <c r="W23" s="25" t="e">
        <f t="shared" ref="W23:AT23" si="24">IF(W12="","",W12/W$19)</f>
        <v>#N/A</v>
      </c>
      <c r="X23" s="25" t="e">
        <f t="shared" si="24"/>
        <v>#N/A</v>
      </c>
      <c r="Y23" s="25" t="e">
        <f t="shared" si="24"/>
        <v>#N/A</v>
      </c>
      <c r="Z23" s="25" t="e">
        <f t="shared" si="24"/>
        <v>#N/A</v>
      </c>
      <c r="AA23" s="25" t="e">
        <f t="shared" si="24"/>
        <v>#N/A</v>
      </c>
      <c r="AB23" s="25" t="e">
        <f t="shared" si="24"/>
        <v>#N/A</v>
      </c>
      <c r="AC23" s="25" t="e">
        <f t="shared" si="24"/>
        <v>#N/A</v>
      </c>
      <c r="AD23" s="25" t="n">
        <f t="shared" si="24"/>
        <v>8.7935848490099777E-2</v>
      </c>
      <c r="AE23" s="25" t="n">
        <f t="shared" si="24"/>
        <v>8.7087601395565511E-2</v>
      </c>
      <c r="AF23" s="25" t="n">
        <f t="shared" si="24"/>
        <v>7.6109396060801832E-2</v>
      </c>
      <c r="AG23" s="25" t="n">
        <f t="shared" si="24"/>
        <v>7.4213453392534448E-2</v>
      </c>
      <c r="AH23" s="25" t="n">
        <f t="shared" si="24"/>
        <v>6.8864792238730252E-2</v>
      </c>
      <c r="AI23" s="25" t="n">
        <f t="shared" si="24"/>
        <v>6.6466410263654699E-2</v>
      </c>
      <c r="AJ23" s="25" t="n">
        <f t="shared" si="24"/>
        <v>6.325560687211404E-2</v>
      </c>
      <c r="AK23" s="25" t="n">
        <f t="shared" si="24"/>
        <v>0.10846442199315007</v>
      </c>
      <c r="AL23" s="25" t="n">
        <f t="shared" si="24"/>
        <v>0.10079548787914423</v>
      </c>
      <c r="AM23" s="25" t="n">
        <f t="shared" si="24"/>
        <v>9.6497856284400024E-2</v>
      </c>
      <c r="AN23" s="25" t="n">
        <f t="shared" si="24"/>
        <v>9.1366948576510565E-2</v>
      </c>
      <c r="AO23" s="25" t="n">
        <f t="shared" si="24"/>
        <v>9.3867159637789785E-2</v>
      </c>
      <c r="AP23" s="25" t="n">
        <f t="shared" si="24"/>
        <v>7.4320753301232279E-2</v>
      </c>
      <c r="AQ23" s="25" t="n">
        <f t="shared" si="24"/>
        <v>6.6896713910288313E-2</v>
      </c>
      <c r="AR23" s="25" t="n">
        <f t="shared" si="24"/>
        <v>7.5360416034235281E-2</v>
      </c>
      <c r="AS23" s="25" t="n">
        <f t="shared" si="24"/>
        <v>8.8707128120434436E-2</v>
      </c>
      <c r="AT23" s="25" t="n">
        <f t="shared" si="24"/>
        <v>7.8611650994847765E-2</v>
      </c>
    </row>
    <row r="24">
      <c r="L24" s="1" t="str">
        <f t="shared" si="23"/>
        <v>&gt;1-2 Years</v>
      </c>
      <c r="M24" s="25" t="str">
        <f>IF(M13="","",M13/#REF!)</f>
      </c>
      <c r="N24" s="25" t="str">
        <f>IF(N13="","",N13/#REF!)</f>
      </c>
      <c r="O24" s="25" t="str">
        <f>IF(O13="","",O13/#REF!)</f>
      </c>
      <c r="P24" s="25" t="str">
        <f>IF(P13="","",P13/#REF!)</f>
      </c>
      <c r="Q24" s="25" t="str">
        <f>IF(Q13="","",Q13/#REF!)</f>
      </c>
      <c r="R24" s="25" t="str">
        <f>IF(R13="","",R13/#REF!)</f>
      </c>
      <c r="S24" s="25" t="str">
        <f>IF(S13="","",S13/#REF!)</f>
      </c>
      <c r="T24" s="25" t="str">
        <f>IF(T13="","",T13/#REF!)</f>
      </c>
      <c r="U24" s="25" t="str">
        <f>IF(U13="","",U13/#REF!)</f>
      </c>
      <c r="V24" s="25" t="e">
        <f>IF(V13="","",V13/#REF!)</f>
        <v>#N/A</v>
      </c>
      <c r="W24" s="25" t="e">
        <f t="shared" ref="W24:AT24" si="25">IF(W13="","",W13/W$19)</f>
        <v>#N/A</v>
      </c>
      <c r="X24" s="25" t="e">
        <f t="shared" si="25"/>
        <v>#N/A</v>
      </c>
      <c r="Y24" s="25" t="e">
        <f t="shared" si="25"/>
        <v>#N/A</v>
      </c>
      <c r="Z24" s="25" t="e">
        <f t="shared" si="25"/>
        <v>#N/A</v>
      </c>
      <c r="AA24" s="25" t="e">
        <f t="shared" si="25"/>
        <v>#N/A</v>
      </c>
      <c r="AB24" s="25" t="e">
        <f t="shared" si="25"/>
        <v>#N/A</v>
      </c>
      <c r="AC24" s="25" t="e">
        <f t="shared" si="25"/>
        <v>#N/A</v>
      </c>
      <c r="AD24" s="25" t="n">
        <f t="shared" si="25"/>
        <v>0.15102025228060784</v>
      </c>
      <c r="AE24" s="25" t="n">
        <f t="shared" si="25"/>
        <v>0.17101846384962691</v>
      </c>
      <c r="AF24" s="25" t="n">
        <f t="shared" si="25"/>
        <v>0.15802701729825874</v>
      </c>
      <c r="AG24" s="25" t="n">
        <f t="shared" si="25"/>
        <v>0.18681445884058551</v>
      </c>
      <c r="AH24" s="25" t="n">
        <f t="shared" si="25"/>
        <v>0.17520920956734928</v>
      </c>
      <c r="AI24" s="25" t="n">
        <f t="shared" si="25"/>
        <v>0.18892302475015915</v>
      </c>
      <c r="AJ24" s="25" t="n">
        <f t="shared" si="25"/>
        <v>0.16703295064527307</v>
      </c>
      <c r="AK24" s="25" t="n">
        <f t="shared" si="25"/>
        <v>0.14686636429454916</v>
      </c>
      <c r="AL24" s="25" t="n">
        <f t="shared" si="25"/>
        <v>0.15716067257415073</v>
      </c>
      <c r="AM24" s="25" t="n">
        <f t="shared" si="25"/>
        <v>0.15870962215413073</v>
      </c>
      <c r="AN24" s="25" t="n">
        <f t="shared" si="25"/>
        <v>0.17860562354968287</v>
      </c>
      <c r="AO24" s="25" t="n">
        <f t="shared" si="25"/>
        <v>0.18156757547338495</v>
      </c>
      <c r="AP24" s="25" t="n">
        <f t="shared" si="25"/>
        <v>0.18919050861068365</v>
      </c>
      <c r="AQ24" s="25" t="n">
        <f t="shared" si="25"/>
        <v>0.22106105075663976</v>
      </c>
      <c r="AR24" s="25" t="n">
        <f t="shared" si="25"/>
        <v>0.15429610496786786</v>
      </c>
      <c r="AS24" s="25" t="n">
        <f t="shared" si="25"/>
        <v>0.15680364481562634</v>
      </c>
      <c r="AT24" s="25" t="n">
        <f t="shared" si="25"/>
        <v>0.15009802438220712</v>
      </c>
    </row>
    <row r="25">
      <c r="L25" s="1" t="str">
        <f t="shared" si="23"/>
        <v>&gt;2-4 Years</v>
      </c>
      <c r="M25" s="25" t="e">
        <f>IF(M14="","",M14/#REF!)</f>
        <v>#N/A</v>
      </c>
      <c r="N25" s="25" t="e">
        <f>IF(N14="","",N14/#REF!)</f>
        <v>#N/A</v>
      </c>
      <c r="O25" s="25" t="str">
        <f>IF(O14="","",O14/#REF!)</f>
      </c>
      <c r="P25" s="25" t="e">
        <f>IF(P14="","",P14/#REF!)</f>
        <v>#N/A</v>
      </c>
      <c r="Q25" s="25" t="e">
        <f>IF(Q14="","",Q14/#REF!)</f>
        <v>#N/A</v>
      </c>
      <c r="R25" s="25" t="e">
        <f>IF(R14="","",R14/#REF!)</f>
        <v>#N/A</v>
      </c>
      <c r="S25" s="25" t="e">
        <f>IF(S14="","",S14/#REF!)</f>
        <v>#N/A</v>
      </c>
      <c r="T25" s="25" t="str">
        <f>IF(T14="","",T14/#REF!)</f>
      </c>
      <c r="U25" s="25" t="str">
        <f>IF(U14="","",U14/#REF!)</f>
      </c>
      <c r="V25" s="25" t="e">
        <f>IF(V14="","",V14/#REF!)</f>
        <v>#N/A</v>
      </c>
      <c r="W25" s="25" t="e">
        <f t="shared" ref="W25:AT25" si="26">IF(W14="","",W14/W$19)</f>
        <v>#N/A</v>
      </c>
      <c r="X25" s="25" t="e">
        <f t="shared" si="26"/>
        <v>#N/A</v>
      </c>
      <c r="Y25" s="25" t="e">
        <f t="shared" si="26"/>
        <v>#N/A</v>
      </c>
      <c r="Z25" s="25" t="e">
        <f t="shared" si="26"/>
        <v>#N/A</v>
      </c>
      <c r="AA25" s="25" t="e">
        <f t="shared" si="26"/>
        <v>#N/A</v>
      </c>
      <c r="AB25" s="25" t="e">
        <f t="shared" si="26"/>
        <v>#N/A</v>
      </c>
      <c r="AC25" s="25" t="e">
        <f t="shared" si="26"/>
        <v>#N/A</v>
      </c>
      <c r="AD25" s="25" t="n">
        <f t="shared" si="26"/>
        <v>0.13107554203032648</v>
      </c>
      <c r="AE25" s="25" t="n">
        <f t="shared" si="26"/>
        <v>0.16258830698488572</v>
      </c>
      <c r="AF25" s="25" t="n">
        <f t="shared" si="26"/>
        <v>0.17649876901490436</v>
      </c>
      <c r="AG25" s="25" t="n">
        <f t="shared" si="26"/>
        <v>0.17527721991172246</v>
      </c>
      <c r="AH25" s="25" t="n">
        <f t="shared" si="26"/>
        <v>0.1729105585164612</v>
      </c>
      <c r="AI25" s="25" t="n">
        <f t="shared" si="26"/>
        <v>0.18441832103634387</v>
      </c>
      <c r="AJ25" s="25" t="n">
        <f t="shared" si="26"/>
        <v>0.21805625966148615</v>
      </c>
      <c r="AK25" s="25" t="n">
        <f t="shared" si="26"/>
        <v>0.2056144019654704</v>
      </c>
      <c r="AL25" s="25" t="n">
        <f t="shared" si="26"/>
        <v>0.21265417681608434</v>
      </c>
      <c r="AM25" s="25" t="n">
        <f t="shared" si="26"/>
        <v>0.22044302717280176</v>
      </c>
      <c r="AN25" s="25" t="n">
        <f t="shared" si="26"/>
        <v>0.21195243166710928</v>
      </c>
      <c r="AO25" s="25" t="n">
        <f t="shared" si="26"/>
        <v>0.22375198815483946</v>
      </c>
      <c r="AP25" s="25" t="n">
        <f t="shared" si="26"/>
        <v>0.22337505104894517</v>
      </c>
      <c r="AQ25" s="25" t="n">
        <f t="shared" si="26"/>
        <v>0.19400251433957011</v>
      </c>
      <c r="AR25" s="25" t="n">
        <f t="shared" si="26"/>
        <v>0.18813273559075044</v>
      </c>
      <c r="AS25" s="25" t="n">
        <f t="shared" si="26"/>
        <v>0.1937625480311623</v>
      </c>
      <c r="AT25" s="25" t="n">
        <f t="shared" si="26"/>
        <v>0.19677603136330213</v>
      </c>
    </row>
    <row r="26">
      <c r="L26" s="1" t="str">
        <f t="shared" si="23"/>
        <v>&gt;2-7 Months</v>
      </c>
      <c r="M26" s="25" t="str">
        <f>IF(M15="","",M15/#REF!)</f>
      </c>
      <c r="N26" s="25" t="str">
        <f>IF(N15="","",N15/#REF!)</f>
      </c>
      <c r="O26" s="25" t="str">
        <f>IF(O15="","",O15/#REF!)</f>
      </c>
      <c r="P26" s="25" t="str">
        <f>IF(P15="","",P15/#REF!)</f>
      </c>
      <c r="Q26" s="25" t="str">
        <f>IF(Q15="","",Q15/#REF!)</f>
      </c>
      <c r="R26" s="25" t="str">
        <f>IF(R15="","",R15/#REF!)</f>
      </c>
      <c r="S26" s="25" t="str">
        <f>IF(S15="","",S15/#REF!)</f>
      </c>
      <c r="T26" s="25" t="str">
        <f>IF(T15="","",T15/#REF!)</f>
      </c>
      <c r="U26" s="25" t="str">
        <f>IF(U15="","",U15/#REF!)</f>
      </c>
      <c r="V26" s="25" t="str">
        <f>IF(V15="","",V15/#REF!)</f>
      </c>
      <c r="W26" s="25" t="e">
        <f t="shared" ref="W26:AT26" si="27">IF(W15="","",W15/W$19)</f>
        <v>#N/A</v>
      </c>
      <c r="X26" s="25" t="e">
        <f t="shared" si="27"/>
        <v>#N/A</v>
      </c>
      <c r="Y26" s="25" t="e">
        <f t="shared" si="27"/>
        <v>#N/A</v>
      </c>
      <c r="Z26" s="25" t="e">
        <f t="shared" si="27"/>
        <v>#N/A</v>
      </c>
      <c r="AA26" s="25" t="e">
        <f t="shared" si="27"/>
        <v>#N/A</v>
      </c>
      <c r="AB26" s="25" t="e">
        <f t="shared" si="27"/>
        <v>#N/A</v>
      </c>
      <c r="AC26" s="25" t="e">
        <f t="shared" si="27"/>
        <v>#N/A</v>
      </c>
      <c r="AD26" s="25" t="n">
        <f t="shared" si="27"/>
        <v>9.962838979296243E-2</v>
      </c>
      <c r="AE26" s="25" t="n">
        <f t="shared" si="27"/>
        <v>0.10936433808797807</v>
      </c>
      <c r="AF26" s="25" t="n">
        <f t="shared" si="27"/>
        <v>0.10577776364575374</v>
      </c>
      <c r="AG26" s="25" t="n">
        <f t="shared" si="27"/>
        <v>0.11533154331329226</v>
      </c>
      <c r="AH26" s="25" t="n">
        <f t="shared" si="27"/>
        <v>0.12465440963659341</v>
      </c>
      <c r="AI26" s="25" t="n">
        <f t="shared" si="27"/>
        <v>0.1153587099837739</v>
      </c>
      <c r="AJ26" s="25" t="n">
        <f t="shared" si="27"/>
        <v>8.9855714838059778E-2</v>
      </c>
      <c r="AK26" s="25" t="n">
        <f t="shared" si="27"/>
        <v>8.5261022842373774E-2</v>
      </c>
      <c r="AL26" s="25" t="n">
        <f t="shared" si="27"/>
        <v>9.5409195487109993E-2</v>
      </c>
      <c r="AM26" s="25" t="n">
        <f t="shared" si="27"/>
        <v>8.2015304419782997E-2</v>
      </c>
      <c r="AN26" s="25" t="n">
        <f t="shared" si="27"/>
        <v>0.10350369113770359</v>
      </c>
      <c r="AO26" s="25" t="n">
        <f t="shared" si="27"/>
        <v>7.862129361393852E-2</v>
      </c>
      <c r="AP26" s="25" t="n">
        <f t="shared" si="27"/>
        <v>6.5188691109804603E-2</v>
      </c>
      <c r="AQ26" s="25" t="n">
        <f t="shared" si="27"/>
        <v>6.7144282376815731E-2</v>
      </c>
      <c r="AR26" s="25" t="n">
        <f t="shared" si="27"/>
        <v>8.5995494655741578E-2</v>
      </c>
      <c r="AS26" s="25" t="n">
        <f t="shared" si="27"/>
        <v>8.4541718709039676E-2</v>
      </c>
      <c r="AT26" s="25" t="n">
        <f t="shared" si="27"/>
        <v>6.228209677529406E-2</v>
      </c>
    </row>
    <row r="27">
      <c r="L27" s="1" t="str">
        <f t="shared" si="23"/>
        <v>&gt;4 years</v>
      </c>
      <c r="M27" s="25" t="e">
        <f>IF(M16="","",M16/#REF!)</f>
        <v>#N/A</v>
      </c>
      <c r="N27" s="25" t="e">
        <f>IF(N16="","",N16/#REF!)</f>
        <v>#N/A</v>
      </c>
      <c r="O27" s="25" t="e">
        <f>IF(O16="","",O16/#REF!)</f>
        <v>#N/A</v>
      </c>
      <c r="P27" s="25" t="e">
        <f>IF(P16="","",P16/#REF!)</f>
        <v>#N/A</v>
      </c>
      <c r="Q27" s="25" t="e">
        <f>IF(Q16="","",Q16/#REF!)</f>
        <v>#N/A</v>
      </c>
      <c r="R27" s="25" t="e">
        <f>IF(R16="","",R16/#REF!)</f>
        <v>#N/A</v>
      </c>
      <c r="S27" s="25" t="e">
        <f>IF(S16="","",S16/#REF!)</f>
        <v>#N/A</v>
      </c>
      <c r="T27" s="25" t="e">
        <f>IF(T16="","",T16/#REF!)</f>
        <v>#N/A</v>
      </c>
      <c r="U27" s="25" t="e">
        <f>IF(U16="","",U16/#REF!)</f>
        <v>#N/A</v>
      </c>
      <c r="V27" s="25" t="e">
        <f>IF(V16="","",V16/#REF!)</f>
        <v>#N/A</v>
      </c>
      <c r="W27" s="25" t="e">
        <f t="shared" ref="W27:AT27" si="28">IF(W16="","",W16/W$19)</f>
        <v>#N/A</v>
      </c>
      <c r="X27" s="25" t="e">
        <f t="shared" si="28"/>
        <v>#N/A</v>
      </c>
      <c r="Y27" s="25" t="e">
        <f t="shared" si="28"/>
        <v>#N/A</v>
      </c>
      <c r="Z27" s="25" t="e">
        <f t="shared" si="28"/>
        <v>#N/A</v>
      </c>
      <c r="AA27" s="25" t="e">
        <f t="shared" si="28"/>
        <v>#N/A</v>
      </c>
      <c r="AB27" s="25" t="e">
        <f t="shared" si="28"/>
        <v>#N/A</v>
      </c>
      <c r="AC27" s="25" t="e">
        <f t="shared" si="28"/>
        <v>#N/A</v>
      </c>
      <c r="AD27" s="25" t="n">
        <f t="shared" si="28"/>
        <v>0.24713352712393419</v>
      </c>
      <c r="AE27" s="25" t="n">
        <f t="shared" si="28"/>
        <v>0.24905627978783304</v>
      </c>
      <c r="AF27" s="25" t="n">
        <f t="shared" si="28"/>
        <v>0.25239576559417315</v>
      </c>
      <c r="AG27" s="25" t="n">
        <f t="shared" si="28"/>
        <v>0.22776713398135248</v>
      </c>
      <c r="AH27" s="25" t="n">
        <f t="shared" si="28"/>
        <v>0.24625639873034194</v>
      </c>
      <c r="AI27" s="25" t="n">
        <f t="shared" si="28"/>
        <v>0.25455253639481429</v>
      </c>
      <c r="AJ27" s="25" t="n">
        <f t="shared" si="28"/>
        <v>0.27969544746185165</v>
      </c>
      <c r="AK27" s="25" t="n">
        <f t="shared" si="28"/>
        <v>0.26198848784054429</v>
      </c>
      <c r="AL27" s="25" t="n">
        <f t="shared" si="28"/>
        <v>0.247240469250052</v>
      </c>
      <c r="AM27" s="25" t="n">
        <f t="shared" si="28"/>
        <v>0.26586692336855045</v>
      </c>
      <c r="AN27" s="25" t="n">
        <f t="shared" si="28"/>
        <v>0.25359010483200511</v>
      </c>
      <c r="AO27" s="25" t="n">
        <f t="shared" si="28"/>
        <v>0.26574522808615081</v>
      </c>
      <c r="AP27" s="25" t="n">
        <f t="shared" si="28"/>
        <v>0.30486073386620144</v>
      </c>
      <c r="AQ27" s="25" t="n">
        <f t="shared" si="28"/>
        <v>0.29900874803758276</v>
      </c>
      <c r="AR27" s="25" t="n">
        <f t="shared" si="28"/>
        <v>0.30691868134081851</v>
      </c>
      <c r="AS27" s="25" t="n">
        <f t="shared" si="28"/>
        <v>0.31113210280284975</v>
      </c>
      <c r="AT27" s="25" t="n">
        <f t="shared" si="28"/>
        <v>0.3711999174181505</v>
      </c>
    </row>
    <row r="28">
      <c r="L28" s="1" t="str">
        <f t="shared" si="23"/>
        <v>&gt;7-12 Months</v>
      </c>
      <c r="M28" s="25" t="e">
        <f>IF(M17="","",M17/#REF!)</f>
        <v>#N/A</v>
      </c>
      <c r="N28" s="25" t="e">
        <f>IF(N17="","",N17/#REF!)</f>
        <v>#N/A</v>
      </c>
      <c r="O28" s="25" t="e">
        <f>IF(O17="","",O17/#REF!)</f>
        <v>#N/A</v>
      </c>
      <c r="P28" s="25" t="e">
        <f>IF(P17="","",P17/#REF!)</f>
        <v>#N/A</v>
      </c>
      <c r="Q28" s="25" t="e">
        <f>IF(Q17="","",Q17/#REF!)</f>
        <v>#N/A</v>
      </c>
      <c r="R28" s="25" t="e">
        <f>IF(R17="","",R17/#REF!)</f>
        <v>#N/A</v>
      </c>
      <c r="S28" s="25" t="e">
        <f>IF(S17="","",S17/#REF!)</f>
        <v>#N/A</v>
      </c>
      <c r="T28" s="25" t="str">
        <f>IF(T17="","",T17/#REF!)</f>
      </c>
      <c r="U28" s="25" t="str">
        <f>IF(U17="","",U17/#REF!)</f>
      </c>
      <c r="V28" s="25" t="str">
        <f>IF(V17="","",V17/#REF!)</f>
      </c>
      <c r="W28" s="25" t="e">
        <f t="shared" ref="W28:AT28" si="29">IF(W17="","",W17/W$19)</f>
        <v>#N/A</v>
      </c>
      <c r="X28" s="25" t="e">
        <f t="shared" si="29"/>
        <v>#N/A</v>
      </c>
      <c r="Y28" s="25" t="e">
        <f t="shared" si="29"/>
        <v>#N/A</v>
      </c>
      <c r="Z28" s="25" t="e">
        <f t="shared" si="29"/>
        <v>#N/A</v>
      </c>
      <c r="AA28" s="25" t="e">
        <f t="shared" si="29"/>
        <v>#N/A</v>
      </c>
      <c r="AB28" s="25" t="e">
        <f t="shared" si="29"/>
        <v>#N/A</v>
      </c>
      <c r="AC28" s="25" t="e">
        <f t="shared" si="29"/>
        <v>#N/A</v>
      </c>
      <c r="AD28" s="25" t="n">
        <f t="shared" si="29"/>
        <v>0.12540415849260894</v>
      </c>
      <c r="AE28" s="25" t="n">
        <f t="shared" si="29"/>
        <v>0.14048460656947592</v>
      </c>
      <c r="AF28" s="25" t="n">
        <f t="shared" si="29"/>
        <v>0.16905160714643366</v>
      </c>
      <c r="AG28" s="25" t="n">
        <f t="shared" si="29"/>
        <v>0.18270016169289138</v>
      </c>
      <c r="AH28" s="25" t="n">
        <f t="shared" si="29"/>
        <v>0.18218459139156523</v>
      </c>
      <c r="AI28" s="25" t="n">
        <f t="shared" si="29"/>
        <v>0.17490946443247696</v>
      </c>
      <c r="AJ28" s="25" t="n">
        <f t="shared" si="29"/>
        <v>0.16499921069978304</v>
      </c>
      <c r="AK28" s="25" t="n">
        <f t="shared" si="29"/>
        <v>0.18192808106045125</v>
      </c>
      <c r="AL28" s="25" t="n">
        <f t="shared" si="29"/>
        <v>0.17778644608073077</v>
      </c>
      <c r="AM28" s="25" t="n">
        <f t="shared" si="29"/>
        <v>0.16849629860311824</v>
      </c>
      <c r="AN28" s="25" t="n">
        <f t="shared" si="29"/>
        <v>0.15492310468226134</v>
      </c>
      <c r="AO28" s="25" t="n">
        <f t="shared" si="29"/>
        <v>0.15354711566729501</v>
      </c>
      <c r="AP28" s="25" t="n">
        <f t="shared" si="29"/>
        <v>0.14317776592019676</v>
      </c>
      <c r="AQ28" s="25" t="n">
        <f t="shared" si="29"/>
        <v>0.15097510965859912</v>
      </c>
      <c r="AR28" s="25" t="n">
        <f t="shared" si="29"/>
        <v>0.18542939524236757</v>
      </c>
      <c r="AS28" s="25" t="n">
        <f t="shared" si="29"/>
        <v>0.16405313659149032</v>
      </c>
      <c r="AT28" s="25" t="n">
        <f t="shared" si="29"/>
        <v>0.14051630328922091</v>
      </c>
    </row>
    <row r="29">
      <c r="L29" s="1" t="n">
        <f t="shared" si="23"/>
        <v>0</v>
      </c>
      <c r="M29" s="25" t="e">
        <f>IF(M18="","",M18/#REF!)</f>
        <v>#N/A</v>
      </c>
      <c r="N29" s="25" t="e">
        <f>IF(N18="","",N18/#REF!)</f>
        <v>#N/A</v>
      </c>
      <c r="O29" s="25" t="e">
        <f>IF(O18="","",O18/#REF!)</f>
        <v>#N/A</v>
      </c>
      <c r="P29" s="25" t="e">
        <f>IF(P18="","",P18/#REF!)</f>
        <v>#N/A</v>
      </c>
      <c r="Q29" s="25" t="e">
        <f>IF(Q18="","",Q18/#REF!)</f>
        <v>#N/A</v>
      </c>
      <c r="R29" s="25" t="e">
        <f>IF(R18="","",R18/#REF!)</f>
        <v>#N/A</v>
      </c>
      <c r="S29" s="25" t="e">
        <f>IF(S18="","",S18/#REF!)</f>
        <v>#N/A</v>
      </c>
      <c r="T29" s="25" t="e">
        <f>IF(T18="","",T18/#REF!)</f>
        <v>#N/A</v>
      </c>
      <c r="U29" s="25" t="e">
        <f>IF(U18="","",U18/#REF!)</f>
        <v>#N/A</v>
      </c>
      <c r="V29" s="25" t="e">
        <f>IF(V18="","",V18/#REF!)</f>
        <v>#N/A</v>
      </c>
      <c r="W29" s="25" t="e">
        <f t="shared" ref="W29:AT29" si="30">IF(W18="","",W18/W$19)</f>
        <v>#N/A</v>
      </c>
      <c r="X29" s="25" t="e">
        <f t="shared" si="30"/>
        <v>#N/A</v>
      </c>
      <c r="Y29" s="25" t="e">
        <f t="shared" si="30"/>
        <v>#N/A</v>
      </c>
      <c r="Z29" s="25" t="e">
        <f t="shared" si="30"/>
        <v>#N/A</v>
      </c>
      <c r="AA29" s="25" t="e">
        <f t="shared" si="30"/>
        <v>#N/A</v>
      </c>
      <c r="AB29" s="25" t="e">
        <f t="shared" si="30"/>
        <v>#N/A</v>
      </c>
      <c r="AC29" s="25" t="e">
        <f t="shared" si="30"/>
        <v>#N/A</v>
      </c>
      <c r="AD29" s="25" t="n">
        <f t="shared" si="30"/>
        <v>0.15780228178946018</v>
      </c>
      <c r="AE29" s="25" t="n">
        <f t="shared" si="30"/>
        <v>8.0400403324634703E-2</v>
      </c>
      <c r="AF29" s="25" t="n">
        <f t="shared" si="30"/>
        <v>6.2139681239674525E-2</v>
      </c>
      <c r="AG29" s="25" t="n">
        <f t="shared" si="30"/>
        <v>3.7896028867621327E-2</v>
      </c>
      <c r="AH29" s="25" t="n">
        <f t="shared" si="30"/>
        <v>2.992003991895878E-2</v>
      </c>
      <c r="AI29" s="25" t="n">
        <f t="shared" si="30"/>
        <v>1.5371533138777232E-2</v>
      </c>
      <c r="AJ29" s="25" t="n">
        <f t="shared" si="30"/>
        <v>1.7104809821432376E-2</v>
      </c>
      <c r="AK29" s="25" t="n">
        <f t="shared" si="30"/>
        <v>9.8772200034608262E-3</v>
      </c>
      <c r="AL29" s="25" t="n">
        <f t="shared" si="30"/>
        <v>8.9535519127277724E-3</v>
      </c>
      <c r="AM29" s="25" t="n">
        <f t="shared" si="30"/>
        <v>7.9709679972157169E-3</v>
      </c>
      <c r="AN29" s="25" t="n">
        <f t="shared" si="30"/>
        <v>6.0580955547271977E-3</v>
      </c>
      <c r="AO29" s="25" t="n">
        <f t="shared" si="30"/>
        <v>2.8996393666014877E-3</v>
      </c>
      <c r="AP29" s="25" t="n">
        <f t="shared" si="30"/>
        <v>-1.1350385706392764E-4</v>
      </c>
      <c r="AQ29" s="25" t="n">
        <f t="shared" si="30"/>
        <v>9.1158092050425078E-4</v>
      </c>
      <c r="AR29" s="25" t="n">
        <f t="shared" si="30"/>
        <v>3.8671721682186533E-3</v>
      </c>
      <c r="AS29" s="25" t="n">
        <f t="shared" si="30"/>
        <v>9.9972092939722948E-4</v>
      </c>
      <c r="AT29" s="25" t="n">
        <f t="shared" si="30"/>
        <v>5.159757769775808E-4</v>
      </c>
    </row>
    <row r="30">
      <c r="L30" s="1" t="str">
        <f>L20</f>
        <v>Checksum</v>
      </c>
      <c r="M30" s="25" t="e">
        <f>IF(#REF!="","",#REF!/#REF!)</f>
        <v>#REF!</v>
      </c>
      <c r="N30" s="25" t="e">
        <f>IF(#REF!="","",#REF!/#REF!)</f>
        <v>#REF!</v>
      </c>
      <c r="O30" s="25" t="e">
        <f>IF(#REF!="","",#REF!/#REF!)</f>
        <v>#REF!</v>
      </c>
      <c r="P30" s="25" t="e">
        <f>IF(#REF!="","",#REF!/#REF!)</f>
        <v>#REF!</v>
      </c>
      <c r="Q30" s="25" t="e">
        <f>IF(#REF!="","",#REF!/#REF!)</f>
        <v>#REF!</v>
      </c>
      <c r="R30" s="25" t="e">
        <f>IF(#REF!="","",#REF!/#REF!)</f>
        <v>#REF!</v>
      </c>
      <c r="S30" s="25" t="e">
        <f>IF(#REF!="","",#REF!/#REF!)</f>
        <v>#REF!</v>
      </c>
      <c r="T30" s="25" t="e">
        <f>IF(#REF!="","",#REF!/#REF!)</f>
        <v>#REF!</v>
      </c>
      <c r="U30" s="25" t="e">
        <f>IF(#REF!="","",#REF!/#REF!)</f>
        <v>#REF!</v>
      </c>
      <c r="V30" s="25" t="e">
        <f>IF(#REF!="","",#REF!/#REF!)</f>
        <v>#REF!</v>
      </c>
      <c r="W30" s="25" t="e">
        <f t="shared" ref="W30:AT30" si="31">SUM(W23:W29)=1</f>
        <v>#N/A</v>
      </c>
      <c r="X30" s="25" t="e">
        <f t="shared" si="31"/>
        <v>#N/A</v>
      </c>
      <c r="Y30" s="25" t="e">
        <f t="shared" si="31"/>
        <v>#N/A</v>
      </c>
      <c r="Z30" s="25" t="e">
        <f t="shared" si="31"/>
        <v>#N/A</v>
      </c>
      <c r="AA30" s="25" t="e">
        <f t="shared" si="31"/>
        <v>#N/A</v>
      </c>
      <c r="AB30" s="25" t="e">
        <f t="shared" si="31"/>
        <v>#N/A</v>
      </c>
      <c r="AC30" s="25" t="e">
        <f t="shared" si="31"/>
        <v>#N/A</v>
      </c>
      <c r="AD30" s="25" t="b">
        <f t="shared" si="31"/>
        <v>1</v>
      </c>
      <c r="AE30" s="25" t="b">
        <f t="shared" si="31"/>
        <v>1</v>
      </c>
      <c r="AF30" s="25" t="b">
        <f t="shared" si="31"/>
        <v>1</v>
      </c>
      <c r="AG30" s="25" t="b">
        <f t="shared" si="31"/>
        <v>1</v>
      </c>
      <c r="AH30" s="25" t="b">
        <f t="shared" si="31"/>
        <v>1</v>
      </c>
      <c r="AI30" s="25" t="b">
        <f t="shared" si="31"/>
        <v>1</v>
      </c>
      <c r="AJ30" s="25" t="b">
        <f t="shared" si="31"/>
        <v>1</v>
      </c>
      <c r="AK30" s="25" t="b">
        <f t="shared" si="31"/>
        <v>1</v>
      </c>
      <c r="AL30" s="25" t="b">
        <f t="shared" si="31"/>
        <v>1</v>
      </c>
      <c r="AM30" s="25" t="b">
        <f t="shared" si="31"/>
        <v>1</v>
      </c>
      <c r="AN30" s="25" t="b">
        <f t="shared" si="31"/>
        <v>1</v>
      </c>
      <c r="AO30" s="25" t="b">
        <f t="shared" si="31"/>
        <v>1</v>
      </c>
      <c r="AP30" s="25" t="b">
        <f t="shared" si="31"/>
        <v>1</v>
      </c>
      <c r="AQ30" s="25" t="b">
        <f t="shared" si="31"/>
        <v>1</v>
      </c>
      <c r="AR30" s="25" t="b">
        <f t="shared" si="31"/>
        <v>1</v>
      </c>
      <c r="AS30" s="25" t="b">
        <f t="shared" si="31"/>
        <v>1</v>
      </c>
      <c r="AT30" s="25" t="b">
        <f t="shared" si="31"/>
        <v>1</v>
      </c>
    </row>
    <row r="32">
      <c r="L32" s="1" t="s">
        <v>126</v>
      </c>
      <c r="W32" s="71" t="e">
        <f t="shared" ref="W32:AT32" si="32">SUM(W27:W28)</f>
        <v>#N/A</v>
      </c>
      <c r="X32" s="71" t="e">
        <f t="shared" si="32"/>
        <v>#N/A</v>
      </c>
      <c r="Y32" s="71" t="e">
        <f t="shared" si="32"/>
        <v>#N/A</v>
      </c>
      <c r="Z32" s="71" t="e">
        <f t="shared" si="32"/>
        <v>#N/A</v>
      </c>
      <c r="AA32" s="71" t="e">
        <f t="shared" si="32"/>
        <v>#N/A</v>
      </c>
      <c r="AB32" s="71" t="e">
        <f t="shared" si="32"/>
        <v>#N/A</v>
      </c>
      <c r="AC32" s="71" t="e">
        <f t="shared" si="32"/>
        <v>#N/A</v>
      </c>
      <c r="AD32" s="71" t="n">
        <f t="shared" si="32"/>
        <v>0.3725376856165431</v>
      </c>
      <c r="AE32" s="71" t="n">
        <f t="shared" si="32"/>
        <v>0.38954088635730899</v>
      </c>
      <c r="AF32" s="71" t="n">
        <f t="shared" si="32"/>
        <v>0.42144737274060684</v>
      </c>
      <c r="AG32" s="71" t="n">
        <f t="shared" si="32"/>
        <v>0.41046729567424389</v>
      </c>
      <c r="AH32" s="71" t="n">
        <f t="shared" si="32"/>
        <v>0.42844099012190717</v>
      </c>
      <c r="AI32" s="71" t="n">
        <f t="shared" si="32"/>
        <v>0.42946200082729125</v>
      </c>
      <c r="AJ32" s="71" t="n">
        <f t="shared" si="32"/>
        <v>0.44469465816163467</v>
      </c>
      <c r="AK32" s="71" t="n">
        <f t="shared" si="32"/>
        <v>0.44391656890099551</v>
      </c>
      <c r="AL32" s="71" t="n">
        <f t="shared" si="32"/>
        <v>0.42502691533078274</v>
      </c>
      <c r="AM32" s="71" t="n">
        <f t="shared" si="32"/>
        <v>0.43436322197166866</v>
      </c>
      <c r="AN32" s="71" t="n">
        <f t="shared" si="32"/>
        <v>0.40851320951426645</v>
      </c>
      <c r="AO32" s="71" t="n">
        <f t="shared" si="32"/>
        <v>0.41929234375344582</v>
      </c>
      <c r="AP32" s="71" t="n">
        <f t="shared" si="32"/>
        <v>0.4480384997863982</v>
      </c>
      <c r="AQ32" s="71" t="n">
        <f t="shared" si="32"/>
        <v>0.44998385769618188</v>
      </c>
      <c r="AR32" s="71" t="n">
        <f t="shared" si="32"/>
        <v>0.49234807658318608</v>
      </c>
      <c r="AS32" s="71" t="n">
        <f t="shared" si="32"/>
        <v>0.4751852393943401</v>
      </c>
      <c r="AT32" s="71" t="n">
        <f t="shared" si="32"/>
        <v>0.51171622070737144</v>
      </c>
    </row>
    <row r="33">
      <c r="L33" s="1" t="s">
        <v>127</v>
      </c>
      <c r="AD33" s="71" t="n">
        <f t="shared" ref="AD33:AT33" si="33">SUM(AD23:AD25)</f>
        <v>0.37003164280103407</v>
      </c>
      <c r="AE33" s="71" t="n">
        <f t="shared" si="33"/>
        <v>0.42069437223007811</v>
      </c>
      <c r="AF33" s="71" t="n">
        <f t="shared" si="33"/>
        <v>0.4106351823739649</v>
      </c>
      <c r="AG33" s="71" t="n">
        <f t="shared" si="33"/>
        <v>0.4363051321448424</v>
      </c>
      <c r="AH33" s="71" t="n">
        <f t="shared" si="33"/>
        <v>0.41698456032254072</v>
      </c>
      <c r="AI33" s="71" t="n">
        <f t="shared" si="33"/>
        <v>0.43980775605015771</v>
      </c>
      <c r="AJ33" s="71" t="n">
        <f t="shared" si="33"/>
        <v>0.44834481717887326</v>
      </c>
      <c r="AK33" s="71" t="n">
        <f t="shared" si="33"/>
        <v>0.46094518825316966</v>
      </c>
      <c r="AL33" s="71" t="n">
        <f t="shared" si="33"/>
        <v>0.47061033726937929</v>
      </c>
      <c r="AM33" s="71" t="n">
        <f t="shared" si="33"/>
        <v>0.47565050561133249</v>
      </c>
      <c r="AN33" s="71" t="n">
        <f t="shared" si="33"/>
        <v>0.48192500379330272</v>
      </c>
      <c r="AO33" s="71" t="n">
        <f t="shared" si="33"/>
        <v>0.49918672326601421</v>
      </c>
      <c r="AP33" s="71" t="n">
        <f t="shared" si="33"/>
        <v>0.4868863129608611</v>
      </c>
      <c r="AQ33" s="71" t="n">
        <f t="shared" si="33"/>
        <v>0.48196027900649818</v>
      </c>
      <c r="AR33" s="71" t="n">
        <f t="shared" si="33"/>
        <v>0.4177892565928536</v>
      </c>
      <c r="AS33" s="71" t="n">
        <f t="shared" si="33"/>
        <v>0.43927332096722305</v>
      </c>
      <c r="AT33" s="71" t="n">
        <f t="shared" si="33"/>
        <v>0.42548570674035702</v>
      </c>
    </row>
    <row r="34">
      <c r="V34" s="38"/>
    </row>
    <row r="35">
      <c r="V35" s="34"/>
    </row>
    <row r="36">
      <c r="V36" s="34"/>
    </row>
    <row r="37">
      <c r="A37" s="1" t="n">
        <v>2021</v>
      </c>
      <c r="V37" s="34"/>
    </row>
    <row r="38">
      <c r="A38" s="7" t="n">
        <v>36807644564</v>
      </c>
      <c r="V38" s="34"/>
    </row>
    <row r="39">
      <c r="A39" s="94" t="n">
        <f>A38/VLOOKUP(A37,deflator,2,FALSE)</f>
        <v>39357957730.66787</v>
      </c>
      <c r="V39" s="34"/>
    </row>
    <row r="40">
      <c r="V40" s="34"/>
    </row>
    <row r="41">
      <c r="V41" s="34"/>
    </row>
    <row r="42">
      <c r="V42" s="34"/>
    </row>
    <row r="43">
      <c r="N43" s="93"/>
      <c r="O43" s="93"/>
    </row>
  </sheetData>
  <pageMargins left="0.7" right="0.7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zoomScale="55" zoomScaleNormal="55" workbookViewId="0">
      <selection activeCell="Q56" sqref="Q56"/>
    </sheetView>
  </sheetViews>
  <sheetFormatPr defaultRowHeight="15.0" baseColWidth="10"/>
  <cols>
    <col min="1" max="1" width="52.42578125" hidden="0" customWidth="1"/>
    <col min="2" max="2" width="20.42578125" hidden="0" customWidth="1"/>
    <col min="3" max="3" width="16.28515625" hidden="0" customWidth="1"/>
    <col min="4" max="4" width="14.7109375" hidden="0" customWidth="1"/>
    <col min="5" max="5" width="16.28515625" hidden="0" customWidth="1"/>
    <col min="6" max="6" width="16.28515625" hidden="0" customWidth="1"/>
    <col min="7" max="7" width="17.42578125" hidden="0" customWidth="1"/>
    <col min="8" max="8" width="17.42578125" hidden="0" customWidth="1"/>
    <col min="9" max="9" width="17.42578125" hidden="0" customWidth="1"/>
    <col min="10" max="10" width="17.42578125" hidden="0" customWidth="1"/>
    <col min="11" max="11" width="17.42578125" hidden="0" customWidth="1"/>
    <col min="12" max="12" width="17.42578125" hidden="0" customWidth="1"/>
    <col min="13" max="13" width="12.7109375" hidden="0" customWidth="1"/>
    <col min="14" max="14" width="11" hidden="0" customWidth="1"/>
  </cols>
  <sheetData>
    <row r="1">
      <c r="A1" s="11" t="s">
        <v>128</v>
      </c>
      <c r="B1" s="11" t="n">
        <v>2011</v>
      </c>
      <c r="C1" s="11" t="n">
        <v>2012</v>
      </c>
      <c r="D1" s="11" t="n">
        <v>2013</v>
      </c>
      <c r="E1" s="11" t="n">
        <v>2014</v>
      </c>
      <c r="F1" s="11" t="n">
        <v>2015</v>
      </c>
      <c r="G1" s="11" t="n">
        <v>2016</v>
      </c>
      <c r="H1" s="11" t="n">
        <v>2017</v>
      </c>
      <c r="I1" s="11" t="n">
        <v>2018</v>
      </c>
      <c r="J1" s="11" t="n">
        <v>2019</v>
      </c>
      <c r="K1" s="11" t="n">
        <v>2020</v>
      </c>
      <c r="L1" s="11" t="n">
        <v>2021</v>
      </c>
      <c r="M1" s="11" t="n">
        <v>2022</v>
      </c>
    </row>
    <row r="2">
      <c r="A2" s="21" t="s">
        <v>129</v>
      </c>
      <c r="B2" s="3" t="n">
        <v>393034568.82999998</v>
      </c>
      <c r="C2" s="3" t="n">
        <v>474005596.36000001</v>
      </c>
      <c r="D2" s="3" t="n">
        <v>340559772.73000002</v>
      </c>
      <c r="E2" s="3" t="n">
        <v>523559084.60000002</v>
      </c>
      <c r="F2" s="3" t="n">
        <v>694883317.67999995</v>
      </c>
      <c r="G2" s="3" t="n">
        <v>1433156330.3</v>
      </c>
      <c r="H2" s="3" t="n">
        <v>2113588321.8699999</v>
      </c>
      <c r="I2" s="3" t="n">
        <v>3953534234.1799998</v>
      </c>
      <c r="J2" s="3" t="n">
        <v>7416385657.79</v>
      </c>
      <c r="K2" s="3" t="n">
        <v>16317685492.58</v>
      </c>
      <c r="L2" s="3" t="n">
        <v>14645097081.370001</v>
      </c>
      <c r="M2" s="3" t="n">
        <v>10900562375.700001</v>
      </c>
    </row>
    <row r="3">
      <c r="A3" s="21" t="s">
        <v>130</v>
      </c>
      <c r="B3" s="3" t="n">
        <v>227972146.03</v>
      </c>
      <c r="C3" s="3" t="n">
        <v>1115381865.6099999</v>
      </c>
      <c r="D3" s="3" t="n">
        <v>273132033.56</v>
      </c>
      <c r="E3" s="3" t="n">
        <v>4210858070.6500001</v>
      </c>
      <c r="F3" s="3" t="n">
        <v>1747946128.04</v>
      </c>
      <c r="G3" s="3" t="n">
        <v>12383155569.65</v>
      </c>
      <c r="H3" s="3" t="n">
        <v>11188129508.360001</v>
      </c>
      <c r="I3" s="3" t="n">
        <v>27108164347.619999</v>
      </c>
      <c r="J3" s="3" t="n">
        <v>17861120766.169998</v>
      </c>
      <c r="K3" s="3" t="n">
        <v>17305865698.959999</v>
      </c>
      <c r="L3" s="3" t="n">
        <v>67166466719.849998</v>
      </c>
      <c r="M3" s="3" t="n">
        <v>4030705980.1100001</v>
      </c>
    </row>
    <row r="7">
      <c r="N7" s="115" t="n">
        <v>1</v>
      </c>
    </row>
    <row r="8">
      <c r="A8" s="13"/>
      <c r="B8" s="13"/>
      <c r="F8" s="13" t="n">
        <f t="shared" ref="F8:M8" si="0">F1+0</f>
        <v>2015</v>
      </c>
      <c r="G8" s="13" t="n">
        <f t="shared" si="0"/>
        <v>2016</v>
      </c>
      <c r="H8" s="13" t="n">
        <f t="shared" si="0"/>
        <v>2017</v>
      </c>
      <c r="I8" s="13" t="n">
        <f t="shared" si="0"/>
        <v>2018</v>
      </c>
      <c r="J8" s="13" t="n">
        <f t="shared" si="0"/>
        <v>2019</v>
      </c>
      <c r="K8" s="13" t="n">
        <f t="shared" si="0"/>
        <v>2020</v>
      </c>
      <c r="L8" s="13" t="n">
        <f t="shared" si="0"/>
        <v>2021</v>
      </c>
      <c r="M8" s="13" t="n">
        <f t="shared" si="0"/>
        <v>2022</v>
      </c>
      <c r="O8" s="4" t="n">
        <f>F8</f>
        <v>2015</v>
      </c>
      <c r="P8" s="4" t="n">
        <f t="shared" ref="P8:Q10" si="1">K8</f>
        <v>2020</v>
      </c>
      <c r="Q8" s="4" t="n">
        <f t="shared" si="1"/>
        <v>2021</v>
      </c>
      <c r="R8" s="4" t="str">
        <f>P8&amp;"-"&amp;$Q$8</f>
        <v>2020-2021</v>
      </c>
      <c r="S8" s="4" t="str">
        <f>O8&amp;"-"&amp;$Q8</f>
        <v>2015-2021</v>
      </c>
    </row>
    <row r="9">
      <c r="A9" s="13" t="s">
        <v>131</v>
      </c>
      <c r="B9" s="13"/>
      <c r="F9" s="3" t="n">
        <f t="shared" ref="F9:M10" si="2">F2/VLOOKUP(F$8,deflator,2,FALSE)/$N$7</f>
        <v>833476104.79268253</v>
      </c>
      <c r="G9" s="3" t="n">
        <f t="shared" si="2"/>
        <v>1704868475.0963326</v>
      </c>
      <c r="H9" s="3" t="n">
        <f t="shared" si="2"/>
        <v>2470201183.3488417</v>
      </c>
      <c r="I9" s="3" t="n">
        <f t="shared" si="2"/>
        <v>4514586199.301383</v>
      </c>
      <c r="J9" s="3" t="n">
        <f t="shared" si="2"/>
        <v>8306167254.0796061</v>
      </c>
      <c r="K9" s="53" t="n">
        <f t="shared" si="2"/>
        <v>18034808980.182587</v>
      </c>
      <c r="L9" s="53" t="n">
        <f t="shared" si="2"/>
        <v>15659820635.570946</v>
      </c>
      <c r="M9" s="53" t="n">
        <f t="shared" si="2"/>
        <v>10900562375.700001</v>
      </c>
      <c r="N9" s="24" t="str">
        <f>A9</f>
        <v>Sum of Dollars Obligated</v>
      </c>
      <c r="O9" s="3" t="n">
        <f>F9</f>
        <v>833476104.79268253</v>
      </c>
      <c r="P9" s="3" t="n">
        <f t="shared" si="1"/>
        <v>18034808980.182587</v>
      </c>
      <c r="Q9" s="3" t="n">
        <f t="shared" si="1"/>
        <v>15659820635.570946</v>
      </c>
      <c r="R9" s="169" t="n">
        <f>(L9/K9)-1</f>
        <v>-0.1316891322343019</v>
      </c>
      <c r="S9" s="169" t="n">
        <f>(L9/F9)-1</f>
        <v>17.788565797535544</v>
      </c>
    </row>
    <row r="10">
      <c r="A10" s="13" t="s">
        <v>132</v>
      </c>
      <c r="B10" s="13"/>
      <c r="F10" s="3" t="n">
        <f t="shared" si="2"/>
        <v>2096569730.6567562</v>
      </c>
      <c r="G10" s="3" t="n">
        <f t="shared" si="2"/>
        <v>14730878346.321499</v>
      </c>
      <c r="H10" s="3" t="n">
        <f t="shared" si="2"/>
        <v>13075834335.874434</v>
      </c>
      <c r="I10" s="3" t="n">
        <f t="shared" si="2"/>
        <v>30955124555.167088</v>
      </c>
      <c r="J10" s="3" t="n">
        <f t="shared" si="2"/>
        <v>20004010480.939762</v>
      </c>
      <c r="K10" s="3" t="n">
        <f t="shared" si="2"/>
        <v>19126976203.785748</v>
      </c>
      <c r="L10" s="3" t="n">
        <f t="shared" si="2"/>
        <v>71820269658.431122</v>
      </c>
      <c r="M10" s="3" t="n">
        <f t="shared" si="2"/>
        <v>4030705980.1100001</v>
      </c>
      <c r="N10" s="24" t="str">
        <f>A10</f>
        <v>Sum of Base and All Options Value (Total Contract Value)</v>
      </c>
      <c r="O10" s="3" t="n">
        <f>F10</f>
        <v>2096569730.6567562</v>
      </c>
      <c r="P10" s="3" t="n">
        <f t="shared" si="1"/>
        <v>19126976203.785748</v>
      </c>
      <c r="Q10" s="3" t="n">
        <f t="shared" si="1"/>
        <v>71820269658.431122</v>
      </c>
      <c r="R10" s="169" t="n">
        <f>(L10/K10)-1</f>
        <v>2.754920218085279</v>
      </c>
      <c r="S10" s="169" t="n">
        <f>(L10/F10)-1</f>
        <v>33.256084406948503</v>
      </c>
    </row>
  </sheetData>
  <pageMargins left="0.7" right="0.7" top="0.75" bottom="0.75" header="0.3" footer="0.3"/>
  <pageSetup paperSize="9"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zoomScale="70" zoomScaleNormal="70" workbookViewId="0">
      <pane xSplit="1" ySplit="2" topLeftCell="B3" activePane="bottomRight" state="frozen"/>
      <selection pane="topRight" activeCell="Q56" sqref="Q56"/>
      <selection pane="bottomLeft" activeCell="Q56" sqref="Q56"/>
      <selection pane="bottomRight" activeCell="Q56" sqref="Q56"/>
    </sheetView>
  </sheetViews>
  <sheetFormatPr defaultRowHeight="15.0" baseColWidth="10"/>
  <cols>
    <col min="1" max="1" width="29.85546875" hidden="0" customWidth="1"/>
    <col min="2" max="2" width="10" hidden="0" customWidth="1"/>
    <col min="3" max="3" width="11" hidden="0" customWidth="1"/>
    <col min="4" max="4" width="11.28515625" hidden="0" customWidth="1"/>
    <col min="5" max="5" width="10.85546875" hidden="0" customWidth="1"/>
    <col min="6" max="6" width="10.5703125" hidden="0" customWidth="1"/>
    <col min="7" max="7" width="10.5703125" hidden="0" customWidth="1"/>
    <col min="8" max="8" width="11.28515625" hidden="0" customWidth="1"/>
    <col min="9" max="9" width="10.5703125" hidden="0" customWidth="1"/>
    <col min="10" max="10" width="11.28515625" hidden="0" customWidth="1"/>
    <col min="11" max="11" width="10.28515625" hidden="0" customWidth="1"/>
    <col min="12" max="12" width="10.28515625" hidden="0" customWidth="1"/>
    <col min="13" max="13" width="11" hidden="0" customWidth="1"/>
    <col min="14" max="14" width="20.5703125" hidden="0" customWidth="1"/>
    <col min="15" max="15" width="12.28515625" hidden="0" customWidth="1"/>
  </cols>
  <sheetData>
    <row r="1">
      <c r="A1" s="4" t="s">
        <v>106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P1" s="20" t="n">
        <v>1000000000</v>
      </c>
    </row>
    <row r="2">
      <c r="A2" s="1" t="s">
        <v>133</v>
      </c>
      <c r="B2" s="1" t="n">
        <v>2011</v>
      </c>
      <c r="C2" s="1" t="n">
        <v>2012</v>
      </c>
      <c r="D2" s="1" t="n">
        <v>2013</v>
      </c>
      <c r="E2" s="1" t="n">
        <v>2014</v>
      </c>
      <c r="F2" s="1" t="n">
        <v>2015</v>
      </c>
      <c r="G2" s="1" t="n">
        <v>2016</v>
      </c>
      <c r="H2" s="1" t="n">
        <v>2017</v>
      </c>
      <c r="I2" s="1" t="n">
        <v>2018</v>
      </c>
      <c r="J2" s="1" t="n">
        <v>2019</v>
      </c>
      <c r="K2" s="1" t="n">
        <v>2020</v>
      </c>
      <c r="L2" s="1" t="n">
        <v>2021</v>
      </c>
      <c r="M2" s="1" t="n">
        <v>2022</v>
      </c>
      <c r="N2" s="38"/>
    </row>
    <row r="3">
      <c r="A3" s="1" t="s">
        <v>42</v>
      </c>
      <c r="B3" s="3" t="n">
        <v>195000</v>
      </c>
      <c r="C3" s="3" t="n">
        <v>1897530</v>
      </c>
      <c r="D3" s="3" t="n">
        <v>3903539</v>
      </c>
      <c r="E3" s="3" t="n">
        <v>4636181</v>
      </c>
      <c r="F3" s="3" t="n">
        <v>4993631</v>
      </c>
      <c r="G3" s="3" t="n">
        <v>250037783</v>
      </c>
      <c r="H3" s="3" t="n">
        <v>187693198</v>
      </c>
      <c r="I3" s="3" t="n">
        <v>526134344.38</v>
      </c>
      <c r="J3" s="3" t="n">
        <v>1635461728.3</v>
      </c>
      <c r="K3" s="3" t="n">
        <v>1432698356.1199999</v>
      </c>
      <c r="L3" s="3" t="n">
        <v>1971041069.1199999</v>
      </c>
      <c r="M3" s="3" t="n">
        <v>2072824581.1099999</v>
      </c>
      <c r="N3" s="3"/>
    </row>
    <row r="4">
      <c r="A4" s="1" t="s">
        <v>43</v>
      </c>
      <c r="B4" s="3" t="n">
        <v>265546547.94999999</v>
      </c>
      <c r="C4" s="3" t="n">
        <v>417275713.02999997</v>
      </c>
      <c r="D4" s="3" t="n">
        <v>305798391.22000003</v>
      </c>
      <c r="E4" s="3" t="n">
        <v>467083660.60000002</v>
      </c>
      <c r="F4" s="3" t="n">
        <v>623306976.78999996</v>
      </c>
      <c r="G4" s="3" t="n">
        <v>902166349.30999994</v>
      </c>
      <c r="H4" s="3" t="n">
        <v>1543504234.55</v>
      </c>
      <c r="I4" s="3" t="n">
        <v>2947049116.6799998</v>
      </c>
      <c r="J4" s="3" t="n">
        <v>4946705602.0699997</v>
      </c>
      <c r="K4" s="3" t="n">
        <v>13253348989.6</v>
      </c>
      <c r="L4" s="3" t="n">
        <v>10550041410.1</v>
      </c>
      <c r="M4" s="3" t="n">
        <v>6026337389.3500004</v>
      </c>
      <c r="N4" s="3"/>
    </row>
    <row r="5">
      <c r="A5" s="1" t="s">
        <v>134</v>
      </c>
      <c r="B5" s="3" t="n">
        <v>61502552</v>
      </c>
      <c r="C5" s="3" t="n">
        <v>38758780</v>
      </c>
      <c r="D5" s="3" t="n">
        <v>22014936</v>
      </c>
      <c r="E5" s="3" t="n">
        <v>40849581</v>
      </c>
      <c r="F5" s="3" t="n">
        <v>62907051</v>
      </c>
      <c r="G5" s="3" t="n">
        <v>214782354.78</v>
      </c>
      <c r="H5" s="3" t="n">
        <v>379711068.31999999</v>
      </c>
      <c r="I5" s="3" t="n">
        <v>377879847.47000003</v>
      </c>
      <c r="J5" s="3" t="n">
        <v>421907550.86000001</v>
      </c>
      <c r="K5" s="3" t="n">
        <v>354104917.18000001</v>
      </c>
      <c r="L5" s="3" t="n">
        <v>347468914.33999997</v>
      </c>
      <c r="M5" s="3" t="n">
        <v>312343199.61000001</v>
      </c>
      <c r="N5" s="3"/>
    </row>
    <row r="6">
      <c r="A6" s="1" t="s">
        <v>135</v>
      </c>
      <c r="B6" s="3"/>
      <c r="C6" s="3"/>
      <c r="D6" s="3"/>
      <c r="E6" s="3"/>
      <c r="F6" s="3"/>
      <c r="G6" s="3"/>
      <c r="H6" s="3"/>
      <c r="I6" s="3"/>
      <c r="J6" s="3" t="n">
        <v>11787736.15</v>
      </c>
      <c r="K6" s="3" t="n">
        <v>38032189.82</v>
      </c>
      <c r="L6" s="3" t="n">
        <v>43727334.670000002</v>
      </c>
      <c r="M6" s="3" t="n">
        <v>84519055.540000007</v>
      </c>
      <c r="N6" s="3"/>
    </row>
    <row r="7">
      <c r="A7" s="1" t="s">
        <v>46</v>
      </c>
      <c r="B7" s="3"/>
      <c r="C7" s="3"/>
      <c r="D7" s="3"/>
      <c r="E7" s="3"/>
      <c r="F7" s="3"/>
      <c r="G7" s="3"/>
      <c r="H7" s="3"/>
      <c r="I7" s="3"/>
      <c r="J7" s="3" t="n">
        <v>600000</v>
      </c>
      <c r="K7" s="3" t="n">
        <v>1096960</v>
      </c>
      <c r="L7" s="3" t="n">
        <v>607537.56999999995</v>
      </c>
      <c r="M7" s="3" t="n">
        <v>244088.95999999999</v>
      </c>
      <c r="N7" s="3"/>
    </row>
    <row r="8">
      <c r="A8" s="1" t="s">
        <v>47</v>
      </c>
      <c r="B8" s="3"/>
      <c r="C8" s="3"/>
      <c r="D8" s="3"/>
      <c r="E8" s="3"/>
      <c r="F8" s="3"/>
      <c r="G8" s="3"/>
      <c r="H8" s="3"/>
      <c r="I8" s="3"/>
      <c r="J8" s="3"/>
      <c r="K8" s="3" t="n">
        <v>79948980</v>
      </c>
      <c r="L8" s="3" t="n">
        <v>164193402</v>
      </c>
      <c r="M8" s="3" t="n">
        <v>239101539</v>
      </c>
      <c r="N8" s="3"/>
    </row>
    <row r="9">
      <c r="A9" s="1" t="s">
        <v>44</v>
      </c>
      <c r="B9" s="3"/>
      <c r="C9" s="3"/>
      <c r="D9" s="3" t="n">
        <v>1087637</v>
      </c>
      <c r="E9" s="3" t="n">
        <v>2694831</v>
      </c>
      <c r="F9" s="3" t="n">
        <v>2316363</v>
      </c>
      <c r="G9" s="3" t="n">
        <v>4928841</v>
      </c>
      <c r="H9" s="3" t="n">
        <v>50000</v>
      </c>
      <c r="I9" s="3" t="n">
        <v>31955707.710000001</v>
      </c>
      <c r="J9" s="3" t="n">
        <v>167767241.66999999</v>
      </c>
      <c r="K9" s="3" t="n">
        <v>631276825.10000002</v>
      </c>
      <c r="L9" s="3" t="n">
        <v>979379139.37</v>
      </c>
      <c r="M9" s="3" t="n">
        <v>1451720368.3299999</v>
      </c>
      <c r="N9" s="3"/>
    </row>
    <row r="10">
      <c r="A10" s="1" t="s">
        <v>45</v>
      </c>
      <c r="B10" s="3" t="n">
        <v>65790468.880000003</v>
      </c>
      <c r="C10" s="3" t="n">
        <v>16073573.33</v>
      </c>
      <c r="D10" s="3" t="n">
        <v>7755269.5099999998</v>
      </c>
      <c r="E10" s="3" t="n">
        <v>8294831</v>
      </c>
      <c r="F10" s="3" t="n">
        <v>1359295.89</v>
      </c>
      <c r="G10" s="3" t="n">
        <v>61241002.210000001</v>
      </c>
      <c r="H10" s="3" t="n">
        <v>2629821</v>
      </c>
      <c r="I10" s="3" t="n">
        <v>70515217.939999998</v>
      </c>
      <c r="J10" s="3" t="n">
        <v>232155798.74000001</v>
      </c>
      <c r="K10" s="3" t="n">
        <v>527178274.75999999</v>
      </c>
      <c r="L10" s="3" t="n">
        <v>588638274.20000005</v>
      </c>
      <c r="M10" s="3" t="n">
        <v>713472153.79999995</v>
      </c>
      <c r="N10" s="3"/>
    </row>
    <row r="11">
      <c r="A11" s="37" t="s">
        <v>39</v>
      </c>
      <c r="B11" s="3" t="n">
        <f t="shared" ref="B11:M11" si="0">SUM(B3:B10)</f>
        <v>393034568.82999998</v>
      </c>
      <c r="C11" s="3" t="n">
        <f t="shared" si="0"/>
        <v>474005596.35999995</v>
      </c>
      <c r="D11" s="3" t="n">
        <f t="shared" si="0"/>
        <v>340559772.73000002</v>
      </c>
      <c r="E11" s="3" t="n">
        <f t="shared" si="0"/>
        <v>523559084.60000002</v>
      </c>
      <c r="F11" s="3" t="n">
        <f t="shared" si="0"/>
        <v>694883317.67999995</v>
      </c>
      <c r="G11" s="3" t="n">
        <f t="shared" si="0"/>
        <v>1433156330.3</v>
      </c>
      <c r="H11" s="3" t="n">
        <f t="shared" si="0"/>
        <v>2113588321.8699999</v>
      </c>
      <c r="I11" s="3" t="n">
        <f t="shared" si="0"/>
        <v>3953534234.1799998</v>
      </c>
      <c r="J11" s="3" t="n">
        <f t="shared" si="0"/>
        <v>7416385657.789999</v>
      </c>
      <c r="K11" s="3" t="n">
        <f t="shared" si="0"/>
        <v>16317685492.580002</v>
      </c>
      <c r="L11" s="3" t="n">
        <f t="shared" si="0"/>
        <v>14645097081.370003</v>
      </c>
      <c r="M11" s="3" t="n">
        <f t="shared" si="0"/>
        <v>10900562375.699999</v>
      </c>
      <c r="N11" s="3"/>
    </row>
    <row r="15">
      <c r="A15" s="1" t="s">
        <v>38</v>
      </c>
      <c r="B15" s="38" t="n">
        <f t="shared" ref="B15:M15" si="1">B2</f>
        <v>2011</v>
      </c>
      <c r="C15" s="38" t="n">
        <f t="shared" si="1"/>
        <v>2012</v>
      </c>
      <c r="D15" s="38" t="n">
        <f t="shared" si="1"/>
        <v>2013</v>
      </c>
      <c r="E15" s="38" t="n">
        <f t="shared" si="1"/>
        <v>2014</v>
      </c>
      <c r="F15" s="38" t="n">
        <f t="shared" si="1"/>
        <v>2015</v>
      </c>
      <c r="G15" s="38" t="n">
        <f t="shared" si="1"/>
        <v>2016</v>
      </c>
      <c r="H15" s="38" t="n">
        <f t="shared" si="1"/>
        <v>2017</v>
      </c>
      <c r="I15" s="38" t="n">
        <f t="shared" si="1"/>
        <v>2018</v>
      </c>
      <c r="J15" s="38" t="n">
        <f t="shared" si="1"/>
        <v>2019</v>
      </c>
      <c r="K15" s="38" t="n">
        <f t="shared" si="1"/>
        <v>2020</v>
      </c>
      <c r="L15" s="38" t="n">
        <f t="shared" si="1"/>
        <v>2021</v>
      </c>
      <c r="M15" s="38" t="n">
        <f t="shared" si="1"/>
        <v>2022</v>
      </c>
      <c r="P15" s="4" t="n">
        <f t="shared" ref="P15:P21" si="2">F15</f>
        <v>2015</v>
      </c>
      <c r="Q15" s="4" t="n">
        <f t="shared" ref="Q15:R21" si="3">L15</f>
        <v>2021</v>
      </c>
      <c r="R15" s="4" t="n">
        <f t="shared" si="3"/>
        <v>2022</v>
      </c>
      <c r="S15" s="1" t="str">
        <f>Q15&amp;"-"&amp;$R15</f>
        <v>2021-2022</v>
      </c>
      <c r="T15" s="1" t="str">
        <f>P15&amp;"-"&amp;$R15</f>
        <v>2015-2022</v>
      </c>
      <c r="U15" s="1" t="str">
        <f>"Share "&amp;M15</f>
        <v>Share 2022</v>
      </c>
    </row>
    <row r="16">
      <c r="A16" s="1" t="str">
        <f t="shared" ref="A16:A23" si="4">A3</f>
        <v>Air Force</v>
      </c>
      <c r="B16" s="9" t="n">
        <f t="shared" ref="B16:M16" si="5">IF(B3="","",B3/VLOOKUP(B$15,deflator,2,FALSE)/$P$1)</f>
        <v>2.5006466383670667E-4</v>
      </c>
      <c r="C16" s="9" t="n">
        <f t="shared" si="5"/>
        <v>2.3895595285440721E-3</v>
      </c>
      <c r="D16" s="9" t="n">
        <f t="shared" si="5"/>
        <v>4.8273855057592487E-3</v>
      </c>
      <c r="E16" s="9" t="n">
        <f t="shared" si="5"/>
        <v>5.6246076440359255E-3</v>
      </c>
      <c r="F16" s="9" t="n">
        <f t="shared" si="5"/>
        <v>5.9895985538231901E-3</v>
      </c>
      <c r="G16" s="9" t="n">
        <f t="shared" si="5"/>
        <v>0.29744245258327467</v>
      </c>
      <c r="H16" s="9" t="n">
        <f t="shared" si="5"/>
        <v>0.21936152608750337</v>
      </c>
      <c r="I16" s="9" t="n">
        <f t="shared" si="5"/>
        <v>0.60079885728094229</v>
      </c>
      <c r="J16" s="9" t="n">
        <f t="shared" si="5"/>
        <v>1.8316764094700413</v>
      </c>
      <c r="K16" s="9" t="n">
        <f t="shared" si="5"/>
        <v>1.583462384453671</v>
      </c>
      <c r="L16" s="9" t="n">
        <f t="shared" si="5"/>
        <v>2.1076097642963365</v>
      </c>
      <c r="M16" s="9" t="n">
        <f t="shared" si="5"/>
        <v>2.0728245811099999</v>
      </c>
      <c r="N16" s="24" t="e">
        <f>#REF!</f>
        <v>#REF!</v>
      </c>
      <c r="O16" s="24" t="str">
        <f t="shared" ref="O16:O24" si="6">A16</f>
        <v>Air Force</v>
      </c>
      <c r="P16" s="7" t="n">
        <f t="shared" si="2"/>
        <v>5.9895985538231901E-3</v>
      </c>
      <c r="Q16" s="7" t="n">
        <f t="shared" si="3"/>
        <v>2.1076097642963365</v>
      </c>
      <c r="R16" s="7" t="n">
        <f t="shared" si="3"/>
        <v>2.0728245811099999</v>
      </c>
      <c r="S16" s="26" t="n">
        <f t="shared" ref="S16:S21" si="7">(M16/L16)-1</f>
        <v>-1.6504565397072124E-2</v>
      </c>
      <c r="T16" s="25" t="n">
        <f t="shared" ref="T16:T21" si="8">(M16/F16)-1</f>
        <v>345.07070281645269</v>
      </c>
      <c r="U16" s="16" t="n">
        <f t="shared" ref="U16:U21" si="9">M28</f>
        <v>0.19015758175292216</v>
      </c>
      <c r="V16" s="25"/>
    </row>
    <row r="17">
      <c r="A17" s="1" t="str">
        <f t="shared" si="4"/>
        <v>Army</v>
      </c>
      <c r="B17" s="9" t="n">
        <f t="shared" ref="B17:M17" si="10">IF(B4="","",B4/VLOOKUP(B$15,deflator,2,FALSE)/$P$1)</f>
        <v>0.34053234998007514</v>
      </c>
      <c r="C17" s="9" t="n">
        <f t="shared" si="10"/>
        <v>0.52547530531841824</v>
      </c>
      <c r="D17" s="9" t="n">
        <f t="shared" si="10"/>
        <v>0.378171377680593</v>
      </c>
      <c r="E17" s="9" t="n">
        <f t="shared" si="10"/>
        <v>0.56666517718247877</v>
      </c>
      <c r="F17" s="9" t="n">
        <f t="shared" si="10"/>
        <v>0.74762403685199974</v>
      </c>
      <c r="G17" s="9" t="n">
        <f t="shared" si="10"/>
        <v>1.0732080902223713</v>
      </c>
      <c r="H17" s="9" t="n">
        <f t="shared" si="10"/>
        <v>1.8039302863464011</v>
      </c>
      <c r="I17" s="9" t="n">
        <f t="shared" si="10"/>
        <v>3.3652692711756367</v>
      </c>
      <c r="J17" s="9" t="n">
        <f t="shared" si="10"/>
        <v>5.5401870915825313</v>
      </c>
      <c r="K17" s="9" t="n">
        <f t="shared" si="10"/>
        <v>14.648009822460429</v>
      </c>
      <c r="L17" s="9" t="n">
        <f t="shared" si="10"/>
        <v>11.281028405757551</v>
      </c>
      <c r="M17" s="9" t="n">
        <f t="shared" si="10"/>
        <v>6.0263373893500001</v>
      </c>
      <c r="N17" s="24" t="e">
        <f>#REF!</f>
        <v>#REF!</v>
      </c>
      <c r="O17" s="24" t="str">
        <f t="shared" si="6"/>
        <v>Army</v>
      </c>
      <c r="P17" s="7" t="n">
        <f t="shared" si="2"/>
        <v>0.74762403685199974</v>
      </c>
      <c r="Q17" s="7" t="n">
        <f t="shared" si="3"/>
        <v>11.281028405757551</v>
      </c>
      <c r="R17" s="7" t="n">
        <f t="shared" si="3"/>
        <v>6.0263373893500001</v>
      </c>
      <c r="S17" s="25" t="n">
        <f t="shared" si="7"/>
        <v>-0.46579893493803193</v>
      </c>
      <c r="T17" s="25" t="n">
        <f t="shared" si="8"/>
        <v>7.0606522694547582</v>
      </c>
      <c r="U17" s="16" t="n">
        <f t="shared" si="9"/>
        <v>0.55284646623225331</v>
      </c>
      <c r="V17" s="25"/>
    </row>
    <row r="18">
      <c r="A18" s="1" t="str">
        <f t="shared" si="4"/>
        <v>DARPA</v>
      </c>
      <c r="B18" s="9" t="n">
        <f t="shared" ref="B18:M18" si="11">IF(B5="","",B5/VLOOKUP(B$15,deflator,2,FALSE)/$P$1)</f>
        <v>7.8869820466561893E-2</v>
      </c>
      <c r="C18" s="9" t="n">
        <f t="shared" si="11"/>
        <v>4.8808931644687248E-2</v>
      </c>
      <c r="D18" s="9" t="n">
        <f t="shared" si="11"/>
        <v>2.7225187952936422E-2</v>
      </c>
      <c r="E18" s="9" t="n">
        <f t="shared" si="11"/>
        <v>4.9558648712866193E-2</v>
      </c>
      <c r="F18" s="9" t="n">
        <f t="shared" si="11"/>
        <v>7.5453709273849354E-2</v>
      </c>
      <c r="G18" s="9" t="n">
        <f t="shared" si="11"/>
        <v>0.2555029468381354</v>
      </c>
      <c r="H18" s="9" t="n">
        <f t="shared" si="11"/>
        <v>0.44377740006854938</v>
      </c>
      <c r="I18" s="9" t="n">
        <f t="shared" si="11"/>
        <v>0.4315053426459094</v>
      </c>
      <c r="J18" s="9" t="n">
        <f t="shared" si="11"/>
        <v>0.47252595063220326</v>
      </c>
      <c r="K18" s="9" t="n">
        <f t="shared" si="11"/>
        <v>0.39136766934186978</v>
      </c>
      <c r="L18" s="9" t="n">
        <f t="shared" si="11"/>
        <v>0.37154419972557456</v>
      </c>
      <c r="M18" s="9" t="n">
        <f t="shared" si="11"/>
        <v>0.31234319961000001</v>
      </c>
      <c r="N18" s="24" t="e">
        <f>#REF!</f>
        <v>#REF!</v>
      </c>
      <c r="O18" s="24" t="str">
        <f t="shared" si="6"/>
        <v>DARPA</v>
      </c>
      <c r="P18" s="7" t="n">
        <f t="shared" si="2"/>
        <v>7.5453709273849354E-2</v>
      </c>
      <c r="Q18" s="7" t="n">
        <f t="shared" si="3"/>
        <v>0.37154419972557456</v>
      </c>
      <c r="R18" s="7" t="n">
        <f t="shared" si="3"/>
        <v>0.31234319961000001</v>
      </c>
      <c r="S18" s="25" t="n">
        <f t="shared" si="7"/>
        <v>-0.15933770506793232</v>
      </c>
      <c r="T18" s="25" t="n">
        <f t="shared" si="8"/>
        <v>3.139534061558078</v>
      </c>
      <c r="U18" s="16" t="n">
        <f t="shared" si="9"/>
        <v>2.8653861043563118E-2</v>
      </c>
      <c r="V18" s="25"/>
    </row>
    <row r="19">
      <c r="A19" s="1" t="str">
        <f t="shared" si="4"/>
        <v>DISA</v>
      </c>
      <c r="B19" s="9" t="str">
        <f t="shared" ref="B19:M19" si="12">IF(B6="","",B6/VLOOKUP(B$15,deflator,2,FALSE)/$P$1)</f>
      </c>
      <c r="C19" s="9" t="str">
        <f t="shared" si="12"/>
      </c>
      <c r="D19" s="9" t="str">
        <f t="shared" si="12"/>
      </c>
      <c r="E19" s="9" t="str">
        <f t="shared" si="12"/>
      </c>
      <c r="F19" s="9" t="str">
        <f t="shared" si="12"/>
      </c>
      <c r="G19" s="9" t="str">
        <f t="shared" si="12"/>
      </c>
      <c r="H19" s="9" t="str">
        <f t="shared" si="12"/>
      </c>
      <c r="I19" s="9" t="str">
        <f t="shared" si="12"/>
      </c>
      <c r="J19" s="9" t="n">
        <f t="shared" si="12"/>
        <v>1.3201970950097109E-2</v>
      </c>
      <c r="K19" s="9" t="n">
        <f t="shared" si="12"/>
        <v>4.2034348487329259E-2</v>
      </c>
      <c r="L19" s="9" t="n">
        <f t="shared" si="12"/>
        <v>4.6757096521734057E-2</v>
      </c>
      <c r="M19" s="9" t="n">
        <f t="shared" si="12"/>
        <v>8.4519055540000013E-2</v>
      </c>
      <c r="N19" s="24" t="e">
        <f>#REF!</f>
        <v>#REF!</v>
      </c>
      <c r="O19" s="24" t="str">
        <f t="shared" si="6"/>
        <v>DISA</v>
      </c>
      <c r="P19" s="7" t="str">
        <f t="shared" si="2"/>
      </c>
      <c r="Q19" s="7" t="n">
        <f t="shared" si="3"/>
        <v>4.6757096521734057E-2</v>
      </c>
      <c r="R19" s="7" t="n">
        <f t="shared" si="3"/>
        <v>8.4519055540000013E-2</v>
      </c>
      <c r="S19" s="119" t="n">
        <f t="shared" si="7"/>
        <v>0.80761984441683832</v>
      </c>
      <c r="T19" s="25" t="e">
        <f t="shared" si="8"/>
        <v>#VALUE!</v>
      </c>
      <c r="U19" s="16" t="n">
        <f t="shared" si="9"/>
        <v>7.7536417504856011E-3</v>
      </c>
      <c r="V19" s="25"/>
    </row>
    <row r="20">
      <c r="A20" s="1" t="str">
        <f t="shared" si="4"/>
        <v>DLA</v>
      </c>
      <c r="B20" s="9" t="str">
        <f t="shared" ref="B20:M20" si="13">IF(B7="","",B7/VLOOKUP(B$15,deflator,2,FALSE)/$P$1)</f>
      </c>
      <c r="C20" s="9" t="str">
        <f t="shared" si="13"/>
      </c>
      <c r="D20" s="9" t="str">
        <f t="shared" si="13"/>
      </c>
      <c r="E20" s="9" t="str">
        <f t="shared" si="13"/>
      </c>
      <c r="F20" s="9" t="str">
        <f t="shared" si="13"/>
      </c>
      <c r="G20" s="9" t="str">
        <f t="shared" si="13"/>
      </c>
      <c r="H20" s="9" t="str">
        <f t="shared" si="13"/>
      </c>
      <c r="I20" s="9" t="str">
        <f t="shared" si="13"/>
      </c>
      <c r="J20" s="9" t="n">
        <f t="shared" si="13"/>
        <v>6.7198505881540822E-4</v>
      </c>
      <c r="K20" s="9" t="n">
        <f t="shared" si="13"/>
        <v>1.2123940045233165E-3</v>
      </c>
      <c r="L20" s="9" t="n">
        <f t="shared" si="13"/>
        <v>6.4963238705145071E-4</v>
      </c>
      <c r="M20" s="9" t="n">
        <f t="shared" si="13"/>
        <v>2.4408895999999998E-4</v>
      </c>
      <c r="N20" s="24" t="e">
        <f>#REF!</f>
        <v>#REF!</v>
      </c>
      <c r="O20" s="24" t="str">
        <f t="shared" si="6"/>
        <v>DLA</v>
      </c>
      <c r="P20" s="7" t="str">
        <f t="shared" si="2"/>
      </c>
      <c r="Q20" s="7" t="n">
        <f t="shared" si="3"/>
        <v>6.4963238705145071E-4</v>
      </c>
      <c r="R20" s="7" t="n">
        <f t="shared" si="3"/>
        <v>2.4408895999999998E-4</v>
      </c>
      <c r="S20" s="25" t="n">
        <f t="shared" si="7"/>
        <v>-0.62426602357701078</v>
      </c>
      <c r="T20" s="25" t="e">
        <f t="shared" si="8"/>
        <v>#VALUE!</v>
      </c>
      <c r="U20" s="16" t="n">
        <f t="shared" si="9"/>
        <v>2.2392327256815077E-5</v>
      </c>
      <c r="V20" s="25"/>
    </row>
    <row r="21">
      <c r="A21" s="1" t="str">
        <f t="shared" si="4"/>
        <v>MDA</v>
      </c>
      <c r="B21" s="9" t="str">
        <f t="shared" ref="B21:M21" si="14">IF(B8="","",B8/VLOOKUP(B$15,deflator,2,FALSE)/$P$1)</f>
      </c>
      <c r="C21" s="9" t="str">
        <f t="shared" si="14"/>
      </c>
      <c r="D21" s="9" t="str">
        <f t="shared" si="14"/>
      </c>
      <c r="E21" s="9" t="str">
        <f t="shared" si="14"/>
      </c>
      <c r="F21" s="9" t="str">
        <f t="shared" si="14"/>
      </c>
      <c r="G21" s="9" t="str">
        <f t="shared" si="14"/>
      </c>
      <c r="H21" s="9" t="str">
        <f t="shared" si="14"/>
      </c>
      <c r="I21" s="9" t="str">
        <f t="shared" si="14"/>
      </c>
      <c r="J21" s="9" t="str">
        <f t="shared" si="14"/>
      </c>
      <c r="K21" s="9" t="n">
        <f t="shared" si="14"/>
        <v>8.8362077030843894E-2</v>
      </c>
      <c r="L21" s="9" t="n">
        <f t="shared" si="14"/>
        <v>0.17556996792701798</v>
      </c>
      <c r="M21" s="9" t="n">
        <f t="shared" si="14"/>
        <v>0.239101539</v>
      </c>
      <c r="N21" s="24" t="e">
        <f>#REF!</f>
        <v>#REF!</v>
      </c>
      <c r="O21" s="24" t="str">
        <f t="shared" si="6"/>
        <v>MDA</v>
      </c>
      <c r="P21" s="7" t="str">
        <f t="shared" si="2"/>
      </c>
      <c r="Q21" s="7" t="n">
        <f t="shared" si="3"/>
        <v>0.17556996792701798</v>
      </c>
      <c r="R21" s="7" t="n">
        <f t="shared" si="3"/>
        <v>0.239101539</v>
      </c>
      <c r="S21" s="119" t="n">
        <f t="shared" si="7"/>
        <v>0.36185898888693324</v>
      </c>
      <c r="T21" s="25" t="e">
        <f t="shared" si="8"/>
        <v>#VALUE!</v>
      </c>
      <c r="U21" s="16" t="n">
        <f t="shared" si="9"/>
        <v>2.1934789303441393E-2</v>
      </c>
      <c r="V21" s="25"/>
    </row>
    <row r="22">
      <c r="A22" s="1" t="str">
        <f t="shared" si="4"/>
        <v>Navy</v>
      </c>
      <c r="B22" s="9" t="str">
        <f t="shared" ref="B22:M22" si="15">IF(B9="","",B9/VLOOKUP(B$15,deflator,2,FALSE)/$P$1)</f>
      </c>
      <c r="C22" s="9" t="str">
        <f t="shared" si="15"/>
      </c>
      <c r="D22" s="9" t="n">
        <f t="shared" si="15"/>
        <v>1.3450469149475571E-3</v>
      </c>
      <c r="E22" s="9" t="n">
        <f t="shared" si="15"/>
        <v>3.2693648159950995E-3</v>
      </c>
      <c r="F22" s="9" t="n">
        <f t="shared" si="15"/>
        <v>2.7783559648138891E-3</v>
      </c>
      <c r="G22" s="9" t="n">
        <f t="shared" si="15"/>
        <v>5.8633000894628799E-3</v>
      </c>
      <c r="H22" s="9" t="n">
        <f t="shared" si="15"/>
        <v>5.8436194924736529E-5</v>
      </c>
      <c r="I22" s="9" t="n">
        <f t="shared" si="15"/>
        <v>3.6490590057176302E-2</v>
      </c>
      <c r="J22" s="9" t="n">
        <f t="shared" si="15"/>
        <v>0.18789513293485627</v>
      </c>
      <c r="K22" s="9" t="n">
        <f t="shared" si="15"/>
        <v>0.69770660547855368</v>
      </c>
      <c r="L22" s="9" t="n">
        <f t="shared" si="15"/>
        <v>1.0472379644559735</v>
      </c>
      <c r="M22" s="9" t="n">
        <f t="shared" si="15"/>
        <v>1.45172036833</v>
      </c>
      <c r="N22" s="24" t="e">
        <f>#REF!</f>
        <v>#REF!</v>
      </c>
      <c r="O22" s="24" t="str">
        <f t="shared" si="6"/>
        <v>Navy</v>
      </c>
      <c r="P22" s="7"/>
      <c r="Q22" s="7"/>
      <c r="R22" s="7"/>
      <c r="S22" s="119"/>
      <c r="T22" s="25"/>
      <c r="U22" s="16"/>
      <c r="V22" s="25"/>
    </row>
    <row r="23">
      <c r="A23" s="1" t="str">
        <f t="shared" si="4"/>
        <v>Other DoD</v>
      </c>
      <c r="B23" s="9" t="n">
        <f t="shared" ref="B23:M23" si="16">IF(B10="","",B10/VLOOKUP(B$15,deflator,2,FALSE)/$P$1)</f>
        <v>8.4368571713520565E-2</v>
      </c>
      <c r="C23" s="9" t="n">
        <f t="shared" si="16"/>
        <v>2.024145089060693E-2</v>
      </c>
      <c r="D23" s="9" t="n">
        <f t="shared" si="16"/>
        <v>9.5907010601996353E-3</v>
      </c>
      <c r="E23" s="9" t="n">
        <f t="shared" si="16"/>
        <v>1.0063276185417731E-2</v>
      </c>
      <c r="F23" s="9" t="n">
        <f t="shared" si="16"/>
        <v>1.6304041481963335E-3</v>
      </c>
      <c r="G23" s="9" t="n">
        <f t="shared" si="16"/>
        <v>7.2851685363088281E-2</v>
      </c>
      <c r="H23" s="9" t="n">
        <f t="shared" si="16"/>
        <v>3.0735346514633105E-3</v>
      </c>
      <c r="I23" s="9" t="n">
        <f t="shared" si="16"/>
        <v>8.0522138141718019E-2</v>
      </c>
      <c r="J23" s="9" t="n">
        <f t="shared" si="16"/>
        <v>0.26000871345106169</v>
      </c>
      <c r="K23" s="9" t="n">
        <f t="shared" si="16"/>
        <v>0.58265367892536601</v>
      </c>
      <c r="L23" s="9" t="n">
        <f t="shared" si="16"/>
        <v>0.62942360449970591</v>
      </c>
      <c r="M23" s="9" t="n">
        <f t="shared" si="16"/>
        <v>0.71347215379999995</v>
      </c>
      <c r="N23" s="24" t="e">
        <f>#REF!</f>
        <v>#REF!</v>
      </c>
      <c r="O23" s="24" t="str">
        <f t="shared" si="6"/>
        <v>Other DoD</v>
      </c>
      <c r="P23" s="7" t="n">
        <f>F23</f>
        <v>1.6304041481963335E-3</v>
      </c>
      <c r="Q23" s="7" t="n">
        <f>L23</f>
        <v>0.62942360449970591</v>
      </c>
      <c r="R23" s="7" t="n">
        <f>M23</f>
        <v>0.71347215379999995</v>
      </c>
      <c r="S23" s="119" t="n">
        <f>(M23/L23)-1</f>
        <v>0.13353256646150036</v>
      </c>
      <c r="T23" s="25" t="n">
        <f>(M23/F23)-1</f>
        <v>436.60447652767107</v>
      </c>
      <c r="U23" s="16" t="n">
        <f>M35</f>
        <v>6.5452783921543606E-2</v>
      </c>
      <c r="V23" s="25"/>
    </row>
    <row r="24">
      <c r="A24" s="1" t="s">
        <v>39</v>
      </c>
      <c r="B24" s="9" t="n">
        <f t="shared" ref="B24:M24" si="17">B11/VLOOKUP(B$15,deflator,2,FALSE)/$P$1</f>
        <v>0.50402080682399431</v>
      </c>
      <c r="C24" s="9" t="n">
        <f t="shared" si="17"/>
        <v>0.59691524738225654</v>
      </c>
      <c r="D24" s="9" t="n">
        <f t="shared" si="17"/>
        <v>0.42115969911443585</v>
      </c>
      <c r="E24" s="9" t="n">
        <f t="shared" si="17"/>
        <v>0.63518107454079376</v>
      </c>
      <c r="F24" s="43" t="n">
        <f t="shared" si="17"/>
        <v>0.83347610479268253</v>
      </c>
      <c r="G24" s="9" t="n">
        <f t="shared" si="17"/>
        <v>1.7048684750963325</v>
      </c>
      <c r="H24" s="9" t="n">
        <f t="shared" si="17"/>
        <v>2.4702011833488418</v>
      </c>
      <c r="I24" s="9" t="n">
        <f t="shared" si="17"/>
        <v>4.5145861993013829</v>
      </c>
      <c r="J24" s="9" t="n">
        <f t="shared" si="17"/>
        <v>8.3061672540796057</v>
      </c>
      <c r="K24" s="9" t="n">
        <f t="shared" si="17"/>
        <v>18.034808980182586</v>
      </c>
      <c r="L24" s="9" t="n">
        <f t="shared" si="17"/>
        <v>15.659820635570947</v>
      </c>
      <c r="M24" s="43" t="n">
        <f t="shared" si="17"/>
        <v>10.900562375699998</v>
      </c>
      <c r="N24" s="24"/>
      <c r="O24" s="24" t="str">
        <f t="shared" si="6"/>
        <v>Grand Total</v>
      </c>
      <c r="P24" s="7" t="n">
        <f>F24</f>
        <v>0.83347610479268253</v>
      </c>
      <c r="Q24" s="7" t="n">
        <f>L24</f>
        <v>15.659820635570947</v>
      </c>
      <c r="R24" s="7" t="n">
        <f>M24</f>
        <v>10.900562375699998</v>
      </c>
      <c r="S24" s="25" t="n">
        <f>(M24/L24)-1</f>
        <v>-0.30391524721939633</v>
      </c>
      <c r="T24" s="25" t="n">
        <f>(M24/F24)-1</f>
        <v>12.078434178279636</v>
      </c>
      <c r="U24" s="16" t="b">
        <f>M36</f>
        <v>1</v>
      </c>
    </row>
    <row r="25">
      <c r="A25" s="21"/>
      <c r="B25" s="21" t="b">
        <f t="shared" ref="B25:M25" si="18">B24=SUM(B16:B23)</f>
        <v>1</v>
      </c>
      <c r="C25" s="21" t="b">
        <f t="shared" si="18"/>
        <v>0</v>
      </c>
      <c r="D25" s="21" t="b">
        <f t="shared" si="18"/>
        <v>1</v>
      </c>
      <c r="E25" s="21" t="b">
        <f t="shared" si="18"/>
        <v>1</v>
      </c>
      <c r="F25" s="21" t="b">
        <f t="shared" si="18"/>
        <v>1</v>
      </c>
      <c r="G25" s="21" t="b">
        <f t="shared" si="18"/>
        <v>1</v>
      </c>
      <c r="H25" s="21" t="b">
        <f t="shared" si="18"/>
        <v>1</v>
      </c>
      <c r="I25" s="21" t="b">
        <f t="shared" si="18"/>
        <v>1</v>
      </c>
      <c r="J25" s="21" t="b">
        <f t="shared" si="18"/>
        <v>1</v>
      </c>
      <c r="K25" s="21" t="b">
        <f t="shared" si="18"/>
        <v>1</v>
      </c>
      <c r="L25" s="21" t="b">
        <f t="shared" si="18"/>
        <v>1</v>
      </c>
      <c r="M25" s="21" t="b">
        <f t="shared" si="18"/>
        <v>1</v>
      </c>
    </row>
    <row r="26">
      <c r="B26" s="24"/>
      <c r="C26" s="24"/>
      <c r="D26" s="24"/>
      <c r="E26" s="24"/>
      <c r="F26" s="35"/>
      <c r="G26" s="35"/>
      <c r="H26" s="24"/>
      <c r="I26" s="24"/>
      <c r="J26" s="24"/>
      <c r="K26" s="35"/>
      <c r="L26" s="35"/>
      <c r="M26" s="35"/>
      <c r="O26" s="25"/>
      <c r="P26" s="25"/>
      <c r="Q26" s="10"/>
      <c r="R26" s="34"/>
    </row>
    <row r="27">
      <c r="A27" s="1" t="s">
        <v>38</v>
      </c>
      <c r="B27" s="38" t="n">
        <f t="shared" ref="B27:M27" si="19">B15</f>
        <v>2011</v>
      </c>
      <c r="C27" s="38" t="n">
        <f t="shared" si="19"/>
        <v>2012</v>
      </c>
      <c r="D27" s="38" t="n">
        <f t="shared" si="19"/>
        <v>2013</v>
      </c>
      <c r="E27" s="38" t="n">
        <f t="shared" si="19"/>
        <v>2014</v>
      </c>
      <c r="F27" s="38" t="n">
        <f t="shared" si="19"/>
        <v>2015</v>
      </c>
      <c r="G27" s="38" t="n">
        <f t="shared" si="19"/>
        <v>2016</v>
      </c>
      <c r="H27" s="38" t="n">
        <f t="shared" si="19"/>
        <v>2017</v>
      </c>
      <c r="I27" s="38" t="n">
        <f t="shared" si="19"/>
        <v>2018</v>
      </c>
      <c r="J27" s="38" t="n">
        <f t="shared" si="19"/>
        <v>2019</v>
      </c>
      <c r="K27" s="38" t="n">
        <f t="shared" si="19"/>
        <v>2020</v>
      </c>
      <c r="L27" s="38" t="n">
        <f t="shared" si="19"/>
        <v>2021</v>
      </c>
      <c r="M27" s="38" t="n">
        <f t="shared" si="19"/>
        <v>2022</v>
      </c>
    </row>
    <row r="28">
      <c r="A28" s="1" t="str">
        <f t="shared" ref="A28:A35" si="20">A16</f>
        <v>Air Force</v>
      </c>
      <c r="B28" s="26" t="n">
        <f t="shared" ref="B28:M28" si="21">IF(B16="","",B16/B$24)</f>
        <v>4.961395649763921E-4</v>
      </c>
      <c r="C28" s="26" t="n">
        <f t="shared" si="21"/>
        <v>4.003180583882506E-3</v>
      </c>
      <c r="D28" s="26" t="n">
        <f t="shared" si="21"/>
        <v>1.1462125924939391E-2</v>
      </c>
      <c r="E28" s="26" t="n">
        <f t="shared" si="21"/>
        <v>8.8551247344739511E-3</v>
      </c>
      <c r="F28" s="5" t="n">
        <f t="shared" si="21"/>
        <v>7.1862870685573321E-3</v>
      </c>
      <c r="G28" s="26" t="n">
        <f t="shared" si="21"/>
        <v>0.17446650983822543</v>
      </c>
      <c r="H28" s="26" t="n">
        <f t="shared" si="21"/>
        <v>8.8803101369304596E-2</v>
      </c>
      <c r="I28" s="26" t="n">
        <f t="shared" si="21"/>
        <v>0.13307949627230817</v>
      </c>
      <c r="J28" s="26" t="n">
        <f t="shared" si="21"/>
        <v>0.22052004895162766</v>
      </c>
      <c r="K28" s="26" t="n">
        <f t="shared" si="21"/>
        <v>8.7800341339553237E-2</v>
      </c>
      <c r="L28" s="26" t="n">
        <f t="shared" si="21"/>
        <v>0.1345870947914273</v>
      </c>
      <c r="M28" s="26" t="n">
        <f t="shared" si="21"/>
        <v>0.19015758175292216</v>
      </c>
      <c r="R28" s="34"/>
    </row>
    <row r="29">
      <c r="A29" s="1" t="str">
        <f t="shared" si="20"/>
        <v>Army</v>
      </c>
      <c r="B29" s="26" t="n">
        <f t="shared" ref="B29:M29" si="22">IF(B17="","",B17/B$24)</f>
        <v>0.67563153220972116</v>
      </c>
      <c r="C29" s="26" t="n">
        <f t="shared" si="22"/>
        <v>0.88031811487956657</v>
      </c>
      <c r="D29" s="26" t="n">
        <f t="shared" si="22"/>
        <v>0.89792869183771962</v>
      </c>
      <c r="E29" s="26" t="n">
        <f t="shared" si="22"/>
        <v>0.89213170841425216</v>
      </c>
      <c r="F29" s="5" t="n">
        <f t="shared" si="22"/>
        <v>0.8969951658517703</v>
      </c>
      <c r="G29" s="26" t="n">
        <f t="shared" si="22"/>
        <v>0.62949612002282485</v>
      </c>
      <c r="H29" s="26" t="n">
        <f t="shared" si="22"/>
        <v>0.73027666673724934</v>
      </c>
      <c r="I29" s="26" t="n">
        <f t="shared" si="22"/>
        <v>0.74542142349533624</v>
      </c>
      <c r="J29" s="26" t="n">
        <f t="shared" si="22"/>
        <v>0.66699681358588669</v>
      </c>
      <c r="K29" s="26" t="n">
        <f t="shared" si="22"/>
        <v>0.81220765013681506</v>
      </c>
      <c r="L29" s="26" t="n">
        <f t="shared" si="22"/>
        <v>0.72038043527350093</v>
      </c>
      <c r="M29" s="26" t="n">
        <f t="shared" si="22"/>
        <v>0.55284646623225331</v>
      </c>
      <c r="R29" s="34"/>
    </row>
    <row r="30">
      <c r="A30" s="1" t="str">
        <f t="shared" si="20"/>
        <v>DARPA</v>
      </c>
      <c r="B30" s="26" t="n">
        <f t="shared" ref="B30:M30" si="23">IF(B18="","",B18/B$24)</f>
        <v>0.15648127894470731</v>
      </c>
      <c r="C30" s="26" t="n">
        <f t="shared" si="23"/>
        <v>8.1768612644318436E-2</v>
      </c>
      <c r="D30" s="26" t="n">
        <f t="shared" si="23"/>
        <v>6.4643383519796135E-2</v>
      </c>
      <c r="E30" s="26" t="n">
        <f t="shared" si="23"/>
        <v>7.8022867335420507E-2</v>
      </c>
      <c r="F30" s="5" t="n">
        <f t="shared" si="23"/>
        <v>9.0528941189762818E-2</v>
      </c>
      <c r="G30" s="26" t="n">
        <f t="shared" si="23"/>
        <v>0.14986666160490672</v>
      </c>
      <c r="H30" s="26" t="n">
        <f t="shared" si="23"/>
        <v>0.17965233077369114</v>
      </c>
      <c r="I30" s="26" t="n">
        <f t="shared" si="23"/>
        <v>9.5580264413310662E-2</v>
      </c>
      <c r="J30" s="26" t="n">
        <f t="shared" si="23"/>
        <v>5.688856679356178E-2</v>
      </c>
      <c r="K30" s="26" t="n">
        <f t="shared" si="23"/>
        <v>2.1700682816874924E-2</v>
      </c>
      <c r="L30" s="26" t="n">
        <f t="shared" si="23"/>
        <v>2.3725955001146045E-2</v>
      </c>
      <c r="M30" s="26" t="n">
        <f t="shared" si="23"/>
        <v>2.8653861043563118E-2</v>
      </c>
      <c r="R30" s="34"/>
    </row>
    <row r="31">
      <c r="A31" s="1" t="str">
        <f t="shared" si="20"/>
        <v>DISA</v>
      </c>
      <c r="B31" s="26" t="str">
        <f t="shared" ref="B31:M31" si="24">IF(B19="","",B19/B$24)</f>
      </c>
      <c r="C31" s="26" t="str">
        <f t="shared" si="24"/>
      </c>
      <c r="D31" s="26" t="str">
        <f t="shared" si="24"/>
      </c>
      <c r="E31" s="26" t="str">
        <f t="shared" si="24"/>
      </c>
      <c r="F31" s="42" t="str">
        <f t="shared" si="24"/>
      </c>
      <c r="G31" s="26" t="str">
        <f t="shared" si="24"/>
      </c>
      <c r="H31" s="26" t="str">
        <f t="shared" si="24"/>
      </c>
      <c r="I31" s="26" t="str">
        <f t="shared" si="24"/>
      </c>
      <c r="J31" s="26" t="n">
        <f t="shared" si="24"/>
        <v>1.5894179043424524E-3</v>
      </c>
      <c r="K31" s="26" t="n">
        <f t="shared" si="24"/>
        <v>2.3307343334502953E-3</v>
      </c>
      <c r="L31" s="26" t="n">
        <f t="shared" si="24"/>
        <v>2.9858002597760486E-3</v>
      </c>
      <c r="M31" s="26" t="n">
        <f t="shared" si="24"/>
        <v>7.7536417504856011E-3</v>
      </c>
      <c r="R31" s="34"/>
    </row>
    <row r="32">
      <c r="A32" s="1" t="str">
        <f t="shared" si="20"/>
        <v>DLA</v>
      </c>
      <c r="B32" s="26" t="str">
        <f t="shared" ref="B32:M32" si="25">IF(B20="","",B20/B$24)</f>
      </c>
      <c r="C32" s="26" t="str">
        <f t="shared" si="25"/>
      </c>
      <c r="D32" s="26" t="str">
        <f t="shared" si="25"/>
      </c>
      <c r="E32" s="26" t="str">
        <f t="shared" si="25"/>
      </c>
      <c r="F32" s="5" t="str">
        <f t="shared" si="25"/>
      </c>
      <c r="G32" s="26" t="str">
        <f t="shared" si="25"/>
      </c>
      <c r="H32" s="26" t="str">
        <f t="shared" si="25"/>
      </c>
      <c r="I32" s="26" t="str">
        <f t="shared" si="25"/>
      </c>
      <c r="J32" s="26" t="n">
        <f t="shared" si="25"/>
        <v>8.0901941685000407E-5</v>
      </c>
      <c r="K32" s="26" t="n">
        <f t="shared" si="25"/>
        <v>6.7225220175913506E-5</v>
      </c>
      <c r="L32" s="26" t="n">
        <f t="shared" si="25"/>
        <v>4.148402476435935E-5</v>
      </c>
      <c r="M32" s="26" t="n">
        <f t="shared" si="25"/>
        <v>2.2392327256815077E-5</v>
      </c>
      <c r="R32" s="34"/>
    </row>
    <row r="33">
      <c r="A33" s="1" t="str">
        <f t="shared" si="20"/>
        <v>MDA</v>
      </c>
      <c r="B33" s="26" t="str">
        <f t="shared" ref="B33:M33" si="26">IF(B21="","",B21/B$24)</f>
      </c>
      <c r="C33" s="26" t="str">
        <f t="shared" si="26"/>
      </c>
      <c r="D33" s="26" t="str">
        <f t="shared" si="26"/>
      </c>
      <c r="E33" s="26" t="str">
        <f t="shared" si="26"/>
      </c>
      <c r="F33" s="5" t="str">
        <f t="shared" si="26"/>
      </c>
      <c r="G33" s="26" t="str">
        <f t="shared" si="26"/>
      </c>
      <c r="H33" s="26" t="str">
        <f t="shared" si="26"/>
      </c>
      <c r="I33" s="26" t="str">
        <f t="shared" si="26"/>
      </c>
      <c r="J33" s="26" t="str">
        <f t="shared" si="26"/>
      </c>
      <c r="K33" s="26" t="n">
        <f t="shared" si="26"/>
        <v>4.8995294115917664E-3</v>
      </c>
      <c r="L33" s="26" t="n">
        <f t="shared" si="26"/>
        <v>1.1211492903578637E-2</v>
      </c>
      <c r="M33" s="26" t="n">
        <f t="shared" si="26"/>
        <v>2.1934789303441393E-2</v>
      </c>
      <c r="R33" s="34"/>
    </row>
    <row r="34">
      <c r="A34" s="1" t="str">
        <f t="shared" si="20"/>
        <v>Navy</v>
      </c>
      <c r="B34" s="26" t="str">
        <f t="shared" ref="B34:M34" si="27">IF(B22="","",B22/B$24)</f>
      </c>
      <c r="C34" s="26" t="str">
        <f t="shared" si="27"/>
      </c>
      <c r="D34" s="26" t="n">
        <f t="shared" si="27"/>
        <v>3.1936743182592272E-3</v>
      </c>
      <c r="E34" s="26" t="n">
        <f t="shared" si="27"/>
        <v>5.1471382681839151E-3</v>
      </c>
      <c r="F34" s="5" t="n">
        <f t="shared" si="27"/>
        <v>3.3334560509145883E-3</v>
      </c>
      <c r="G34" s="26" t="n">
        <f t="shared" si="27"/>
        <v>3.4391509815040588E-3</v>
      </c>
      <c r="H34" s="26" t="n">
        <f t="shared" si="27"/>
        <v>2.3656451676342739E-5</v>
      </c>
      <c r="I34" s="26" t="n">
        <f t="shared" si="27"/>
        <v>8.0828205390835375E-3</v>
      </c>
      <c r="J34" s="26" t="n">
        <f t="shared" si="27"/>
        <v>2.2621159337066186E-2</v>
      </c>
      <c r="K34" s="26" t="n">
        <f t="shared" si="27"/>
        <v>3.8686664563246737E-2</v>
      </c>
      <c r="L34" s="26" t="n">
        <f t="shared" si="27"/>
        <v>6.6874199189561279E-2</v>
      </c>
      <c r="M34" s="26" t="n">
        <f t="shared" si="27"/>
        <v>0.13317848366853413</v>
      </c>
      <c r="R34" s="34"/>
    </row>
    <row r="35">
      <c r="A35" s="1" t="str">
        <f t="shared" si="20"/>
        <v>Other DoD</v>
      </c>
      <c r="B35" s="26" t="n">
        <f t="shared" ref="B35:J35" si="28">IF(B23="","",B23/B$24)</f>
        <v>0.16739104928059517</v>
      </c>
      <c r="C35" s="26" t="n">
        <f t="shared" si="28"/>
        <v>3.3910091892232361E-2</v>
      </c>
      <c r="D35" s="26" t="n">
        <f t="shared" si="28"/>
        <v>2.277212439928562E-2</v>
      </c>
      <c r="E35" s="26" t="n">
        <f t="shared" si="28"/>
        <v>1.5843161247669428E-2</v>
      </c>
      <c r="F35" s="5" t="n">
        <f t="shared" si="28"/>
        <v>1.9561498389949372E-3</v>
      </c>
      <c r="G35" s="26" t="n">
        <f t="shared" si="28"/>
        <v>4.2731557552538969E-2</v>
      </c>
      <c r="H35" s="26" t="n">
        <f t="shared" si="28"/>
        <v>1.2442446680786267E-3</v>
      </c>
      <c r="I35" s="26" t="n">
        <f t="shared" si="28"/>
        <v>1.7835995279961329E-2</v>
      </c>
      <c r="J35" s="26" t="n">
        <f t="shared" si="28"/>
        <v>3.1303091485830291E-2</v>
      </c>
      <c r="K35" s="5" t="n">
        <f>IF(L23="","",L23/L$24)</f>
        <v>4.0193538556245252E-2</v>
      </c>
      <c r="L35" s="5"/>
      <c r="M35" s="42" t="n">
        <f>IF(M23="","",M23/M$24)</f>
        <v>6.5452783921543606E-2</v>
      </c>
      <c r="R35" s="34"/>
    </row>
    <row r="36">
      <c r="A36" s="34" t="s">
        <v>40</v>
      </c>
      <c r="B36" s="26" t="b">
        <f t="shared" ref="B36:K36" si="29">SUM(B28:B35)=1</f>
        <v>1</v>
      </c>
      <c r="C36" s="26" t="b">
        <f t="shared" si="29"/>
        <v>1</v>
      </c>
      <c r="D36" s="26" t="b">
        <f t="shared" si="29"/>
        <v>1</v>
      </c>
      <c r="E36" s="26" t="b">
        <f t="shared" si="29"/>
        <v>1</v>
      </c>
      <c r="F36" s="26" t="b">
        <f t="shared" si="29"/>
        <v>1</v>
      </c>
      <c r="G36" s="26" t="b">
        <f t="shared" si="29"/>
        <v>1</v>
      </c>
      <c r="H36" s="26" t="b">
        <f t="shared" si="29"/>
        <v>1</v>
      </c>
      <c r="I36" s="26" t="b">
        <f t="shared" si="29"/>
        <v>1</v>
      </c>
      <c r="J36" s="26" t="b">
        <f t="shared" si="29"/>
        <v>1</v>
      </c>
      <c r="K36" s="26" t="b">
        <f t="shared" si="29"/>
        <v>0</v>
      </c>
      <c r="L36" s="26"/>
      <c r="M36" s="26" t="b">
        <f>SUM(M28:M35)=1</f>
        <v>1</v>
      </c>
      <c r="R36" s="34"/>
    </row>
    <row r="37">
      <c r="B37" s="16"/>
      <c r="C37" s="16"/>
      <c r="D37" s="16"/>
      <c r="E37" s="16"/>
      <c r="F37" s="41"/>
      <c r="G37" s="16"/>
      <c r="H37" s="16"/>
      <c r="I37" s="16"/>
      <c r="J37" s="16"/>
      <c r="K37" s="16"/>
      <c r="L37" s="16"/>
      <c r="M37" s="16"/>
    </row>
  </sheetData>
  <pageMargins left="0.7" right="0.7" top="0.75" bottom="0.75" header="0.3" footer="0.3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workbookViewId="0">
      <pane xSplit="1" ySplit="1" topLeftCell="B3" activePane="bottomRight" state="frozen"/>
      <selection pane="topRight" activeCell="Q56" sqref="Q56"/>
      <selection pane="bottomLeft" activeCell="Q56" sqref="Q56"/>
      <selection pane="bottomRight" activeCell="A28" sqref="A28"/>
    </sheetView>
  </sheetViews>
  <sheetFormatPr defaultRowHeight="15.0" baseColWidth="10"/>
  <cols>
    <col min="1" max="1" width="14.7109375" hidden="0" customWidth="1"/>
    <col min="2" max="2" width="10.28515625" hidden="0" customWidth="1"/>
    <col min="3" max="3" width="10.28515625" hidden="0" customWidth="1"/>
    <col min="4" max="4" width="10.28515625" hidden="0" customWidth="1"/>
    <col min="5" max="5" width="10.28515625" hidden="0" customWidth="1"/>
    <col min="6" max="6" width="10.28515625" hidden="0" customWidth="1"/>
    <col min="7" max="7" width="10.28515625" hidden="0" customWidth="1"/>
    <col min="8" max="8" width="10.28515625" hidden="0" customWidth="1"/>
    <col min="9" max="9" width="10.28515625" hidden="0" customWidth="1"/>
    <col min="10" max="10" width="10.28515625" hidden="0" customWidth="1"/>
    <col min="11" max="11" width="10.28515625" hidden="0" customWidth="1"/>
    <col min="12" max="12" width="10.28515625" hidden="0" customWidth="1"/>
    <col min="13" max="13" width="10.28515625" hidden="0" customWidth="1"/>
    <col min="14" max="14" width="10.28515625" hidden="0" customWidth="1"/>
    <col min="15" max="15" width="10.28515625" hidden="0" customWidth="1"/>
    <col min="16" max="16" width="10.28515625" hidden="0" customWidth="1"/>
    <col min="17" max="17" width="10.140625" hidden="0" customWidth="1"/>
  </cols>
  <sheetData>
    <row r="1">
      <c r="A1" s="1" t="s">
        <v>136</v>
      </c>
      <c r="B1" s="1" t="n">
        <v>2005</v>
      </c>
      <c r="C1" s="1" t="n">
        <v>2006</v>
      </c>
      <c r="D1" s="1" t="n">
        <v>2007</v>
      </c>
      <c r="E1" s="1" t="n">
        <v>2008</v>
      </c>
      <c r="F1" s="1" t="n">
        <v>2009</v>
      </c>
      <c r="G1" s="1" t="n">
        <v>2010</v>
      </c>
      <c r="H1" s="1" t="n">
        <v>2011</v>
      </c>
      <c r="I1" s="1" t="n">
        <v>2012</v>
      </c>
      <c r="J1" s="1" t="n">
        <v>2013</v>
      </c>
      <c r="K1" s="1" t="n">
        <v>2014</v>
      </c>
      <c r="L1" s="1" t="n">
        <v>2015</v>
      </c>
      <c r="M1" s="1" t="n">
        <v>2016</v>
      </c>
      <c r="N1" s="1" t="n">
        <v>2017</v>
      </c>
      <c r="O1" s="1" t="n">
        <v>2018</v>
      </c>
      <c r="P1" s="1" t="n">
        <v>2019</v>
      </c>
      <c r="Q1" s="1" t="n">
        <v>2020</v>
      </c>
      <c r="S1" s="1" t="s">
        <v>137</v>
      </c>
      <c r="T1" s="1" t="s">
        <v>138</v>
      </c>
    </row>
    <row r="2">
      <c r="A2" s="1" t="s">
        <v>139</v>
      </c>
      <c r="B2" s="1" t="n">
        <v>40187</v>
      </c>
      <c r="C2" s="1" t="n">
        <v>39516</v>
      </c>
      <c r="D2" s="1" t="n">
        <v>40925</v>
      </c>
      <c r="E2" s="1" t="n">
        <v>41089</v>
      </c>
      <c r="F2" s="1" t="n">
        <v>40944</v>
      </c>
      <c r="G2" s="1" t="n">
        <v>40196</v>
      </c>
      <c r="H2" s="1" t="n">
        <v>38962</v>
      </c>
      <c r="I2" s="1" t="n">
        <v>37066</v>
      </c>
      <c r="J2" s="1" t="n">
        <v>34152</v>
      </c>
      <c r="K2" s="1" t="n">
        <v>33848</v>
      </c>
      <c r="L2" s="1" t="n">
        <v>32527</v>
      </c>
      <c r="M2" s="1" t="n">
        <v>31793</v>
      </c>
      <c r="N2" s="1" t="n">
        <v>31146</v>
      </c>
      <c r="O2" s="1" t="n">
        <v>28180</v>
      </c>
      <c r="P2" s="1" t="n">
        <v>29587</v>
      </c>
      <c r="Q2" s="1" t="n">
        <v>26626</v>
      </c>
    </row>
    <row r="3">
      <c r="A3" s="1" t="s">
        <v>140</v>
      </c>
      <c r="B3" s="1" t="n">
        <v>10529</v>
      </c>
      <c r="C3" s="1" t="n">
        <v>11017</v>
      </c>
      <c r="D3" s="1" t="n">
        <v>12823</v>
      </c>
      <c r="E3" s="1" t="n">
        <v>13054</v>
      </c>
      <c r="F3" s="1" t="n">
        <v>12713</v>
      </c>
      <c r="G3" s="1" t="n">
        <v>12501</v>
      </c>
      <c r="H3" s="1" t="n">
        <v>11429</v>
      </c>
      <c r="I3" s="1" t="n">
        <v>10911</v>
      </c>
      <c r="J3" s="1" t="n">
        <v>10134</v>
      </c>
      <c r="K3" s="1" t="n">
        <v>9541</v>
      </c>
      <c r="L3" s="1" t="n">
        <v>9925</v>
      </c>
      <c r="M3" s="1" t="n">
        <v>9689</v>
      </c>
      <c r="N3" s="1" t="n">
        <v>9562</v>
      </c>
      <c r="O3" s="1" t="n">
        <v>8502</v>
      </c>
      <c r="P3" s="1" t="n">
        <v>7950</v>
      </c>
      <c r="Q3" s="1" t="n">
        <v>7149</v>
      </c>
    </row>
    <row r="4">
      <c r="A4" s="1" t="s">
        <v>141</v>
      </c>
      <c r="B4" s="1" t="n">
        <v>11109</v>
      </c>
      <c r="C4" s="1" t="n">
        <v>9857</v>
      </c>
      <c r="D4" s="1" t="n">
        <v>10103</v>
      </c>
      <c r="E4" s="1" t="n">
        <v>10594</v>
      </c>
      <c r="F4" s="1" t="n">
        <v>11290</v>
      </c>
      <c r="G4" s="1" t="n">
        <v>11489</v>
      </c>
      <c r="H4" s="1" t="n">
        <v>12092</v>
      </c>
      <c r="I4" s="1" t="n">
        <v>11321</v>
      </c>
      <c r="J4" s="1" t="n">
        <v>10404</v>
      </c>
      <c r="K4" s="1" t="n">
        <v>9925</v>
      </c>
      <c r="L4" s="1" t="n">
        <v>9602</v>
      </c>
      <c r="M4" s="1" t="n">
        <v>9510</v>
      </c>
      <c r="N4" s="1" t="n">
        <v>8941</v>
      </c>
      <c r="O4" s="1" t="n">
        <v>8640</v>
      </c>
      <c r="P4" s="1" t="n">
        <v>8672</v>
      </c>
      <c r="Q4" s="1" t="n">
        <v>7806</v>
      </c>
    </row>
    <row r="5">
      <c r="A5" s="1" t="s">
        <v>142</v>
      </c>
      <c r="B5" s="1" t="n">
        <v>5</v>
      </c>
      <c r="C5" s="1" t="n">
        <v>5</v>
      </c>
      <c r="D5" s="1" t="n">
        <v>6</v>
      </c>
      <c r="E5" s="1" t="n">
        <v>6</v>
      </c>
      <c r="F5" s="1" t="n">
        <v>5</v>
      </c>
      <c r="G5" s="1" t="n">
        <v>6</v>
      </c>
      <c r="H5" s="1" t="n">
        <v>1</v>
      </c>
      <c r="I5" s="1" t="n">
        <v>2</v>
      </c>
      <c r="J5" s="1" t="n">
        <v>1</v>
      </c>
      <c r="K5" s="1" t="n">
        <v>2</v>
      </c>
      <c r="L5" s="1" t="n">
        <v>27</v>
      </c>
      <c r="M5" s="1" t="n">
        <v>16</v>
      </c>
      <c r="N5" s="1" t="n">
        <v>4</v>
      </c>
      <c r="O5" s="1" t="n">
        <v>3</v>
      </c>
      <c r="P5" s="1" t="n">
        <v>2</v>
      </c>
      <c r="Q5" s="1" t="n">
        <v>6</v>
      </c>
    </row>
    <row r="6">
      <c r="B6" s="1" t="n">
        <f t="shared" ref="B6:Q6" si="0">SUBTOTAL(9,B2:B5)</f>
        <v>61830</v>
      </c>
      <c r="C6" s="1" t="n">
        <f t="shared" si="0"/>
        <v>60395</v>
      </c>
      <c r="D6" s="1" t="n">
        <f t="shared" si="0"/>
        <v>63857</v>
      </c>
      <c r="E6" s="1" t="n">
        <f t="shared" si="0"/>
        <v>64743</v>
      </c>
      <c r="F6" s="1" t="n">
        <f t="shared" si="0"/>
        <v>64952</v>
      </c>
      <c r="G6" s="1" t="n">
        <f t="shared" si="0"/>
        <v>64192</v>
      </c>
      <c r="H6" s="1" t="n">
        <f t="shared" si="0"/>
        <v>62484</v>
      </c>
      <c r="I6" s="1" t="n">
        <f t="shared" si="0"/>
        <v>59300</v>
      </c>
      <c r="J6" s="1" t="n">
        <f t="shared" si="0"/>
        <v>54691</v>
      </c>
      <c r="K6" s="1" t="n">
        <f t="shared" si="0"/>
        <v>53316</v>
      </c>
      <c r="L6" s="1" t="n">
        <f t="shared" si="0"/>
        <v>52081</v>
      </c>
      <c r="M6" s="1" t="n">
        <f t="shared" si="0"/>
        <v>51008</v>
      </c>
      <c r="N6" s="1" t="n">
        <f t="shared" si="0"/>
        <v>49653</v>
      </c>
      <c r="O6" s="1" t="n">
        <f t="shared" si="0"/>
        <v>45325</v>
      </c>
      <c r="P6" s="1" t="n">
        <f t="shared" si="0"/>
        <v>46211</v>
      </c>
      <c r="Q6" s="1" t="n">
        <f t="shared" si="0"/>
        <v>41587</v>
      </c>
    </row>
    <row r="11">
      <c r="B11" s="15" t="n">
        <v>87270</v>
      </c>
      <c r="C11" s="15" t="n">
        <v>84132</v>
      </c>
      <c r="D11" s="15" t="n">
        <v>86574</v>
      </c>
      <c r="E11" s="15" t="n">
        <v>86461</v>
      </c>
      <c r="F11" s="15" t="n">
        <v>86394</v>
      </c>
      <c r="G11" s="15" t="n">
        <v>84614</v>
      </c>
      <c r="H11" s="15" t="n">
        <v>81848</v>
      </c>
      <c r="I11" s="15" t="n">
        <v>76343</v>
      </c>
      <c r="J11" s="15" t="n">
        <v>69392</v>
      </c>
      <c r="K11" s="15" t="n">
        <v>66873</v>
      </c>
      <c r="L11" s="15" t="n">
        <v>66788</v>
      </c>
      <c r="M11" s="15" t="n">
        <v>65096</v>
      </c>
      <c r="N11" s="15" t="n">
        <v>61870</v>
      </c>
      <c r="O11" s="15" t="n">
        <v>56702</v>
      </c>
      <c r="P11" s="15" t="n">
        <v>56163</v>
      </c>
      <c r="Q11" s="15" t="n">
        <v>50786</v>
      </c>
      <c r="S11" s="26" t="n">
        <f>Q11/L11-1</f>
        <v>-0.2395939390309636</v>
      </c>
      <c r="T11" s="26" t="n">
        <f>Q11/P11-1</f>
        <v>-9.5739187721453622E-2</v>
      </c>
    </row>
    <row r="16">
      <c r="A16" s="1" t="s">
        <v>143</v>
      </c>
      <c r="B16" s="59" t="n">
        <v>2005</v>
      </c>
      <c r="C16" s="59" t="n">
        <v>2006</v>
      </c>
      <c r="D16" s="59" t="n">
        <v>2007</v>
      </c>
      <c r="E16" s="59" t="n">
        <v>2008</v>
      </c>
      <c r="F16" s="59" t="n">
        <v>2009</v>
      </c>
      <c r="G16" s="59" t="n">
        <v>2010</v>
      </c>
      <c r="H16" s="59" t="n">
        <v>2011</v>
      </c>
      <c r="I16" s="59" t="n">
        <v>2012</v>
      </c>
      <c r="J16" s="59" t="n">
        <v>2013</v>
      </c>
      <c r="K16" s="59" t="n">
        <v>2014</v>
      </c>
      <c r="L16" s="59" t="n">
        <v>2015</v>
      </c>
      <c r="M16" s="59" t="n">
        <v>2016</v>
      </c>
      <c r="N16" s="59" t="n">
        <v>2017</v>
      </c>
      <c r="O16" s="59" t="n">
        <v>2018</v>
      </c>
      <c r="P16" s="59" t="n">
        <v>2019</v>
      </c>
      <c r="Q16" s="59" t="n">
        <v>2020</v>
      </c>
    </row>
    <row r="17">
      <c r="A17" s="1" t="s">
        <v>50</v>
      </c>
      <c r="B17" s="15" t="n">
        <v>7910</v>
      </c>
      <c r="C17" s="15" t="n">
        <v>6573</v>
      </c>
      <c r="D17" s="15" t="n">
        <v>6359</v>
      </c>
      <c r="E17" s="15" t="n">
        <v>6856</v>
      </c>
      <c r="F17" s="15" t="n">
        <v>6472</v>
      </c>
      <c r="G17" s="15" t="n">
        <v>6257</v>
      </c>
      <c r="H17" s="15" t="n">
        <v>6087</v>
      </c>
      <c r="I17" s="15" t="n">
        <v>5939</v>
      </c>
      <c r="J17" s="15" t="n">
        <v>5865</v>
      </c>
      <c r="K17" s="15" t="n">
        <v>5809</v>
      </c>
      <c r="L17" s="15" t="n">
        <v>6654</v>
      </c>
      <c r="M17" s="15" t="n">
        <v>6545</v>
      </c>
      <c r="N17" s="15" t="n">
        <v>6148</v>
      </c>
      <c r="O17" s="15" t="n">
        <v>5705</v>
      </c>
      <c r="P17" s="15" t="n">
        <v>5530</v>
      </c>
      <c r="Q17" s="15" t="n">
        <v>5117</v>
      </c>
      <c r="S17" s="26" t="n">
        <f t="shared" ref="S17:S28" si="1">Q17/L17-1</f>
        <v>-0.23098887886985275</v>
      </c>
      <c r="T17" s="26" t="n">
        <f t="shared" ref="T17:T28" si="2">Q17/P17-1</f>
        <v>-7.4683544303797422E-2</v>
      </c>
    </row>
    <row r="18" ht="45" customHeight="1">
      <c r="A18" s="21" t="s">
        <v>144</v>
      </c>
      <c r="B18" s="15" t="n">
        <v>18464</v>
      </c>
      <c r="C18" s="15" t="n">
        <v>18311</v>
      </c>
      <c r="D18" s="15" t="n">
        <v>18657</v>
      </c>
      <c r="E18" s="15" t="n">
        <v>18678</v>
      </c>
      <c r="F18" s="15" t="n">
        <v>18296</v>
      </c>
      <c r="G18" s="15" t="n">
        <v>18037</v>
      </c>
      <c r="H18" s="15" t="n">
        <v>17091</v>
      </c>
      <c r="I18" s="15" t="n">
        <v>15983</v>
      </c>
      <c r="J18" s="15" t="n">
        <v>14471</v>
      </c>
      <c r="K18" s="15" t="n">
        <v>14175</v>
      </c>
      <c r="L18" s="15" t="n">
        <v>14536</v>
      </c>
      <c r="M18" s="15" t="n">
        <v>13812</v>
      </c>
      <c r="N18" s="15" t="n">
        <v>13183</v>
      </c>
      <c r="O18" s="15" t="n">
        <v>12347</v>
      </c>
      <c r="P18" s="15" t="n">
        <v>11800</v>
      </c>
      <c r="Q18" s="15" t="n">
        <v>11639</v>
      </c>
      <c r="S18" s="26" t="n">
        <f t="shared" si="1"/>
        <v>-0.19929829389102915</v>
      </c>
      <c r="T18" s="26" t="n">
        <f t="shared" si="2"/>
        <v>-1.3644067796610204E-2</v>
      </c>
    </row>
    <row r="19" ht="30" customHeight="1">
      <c r="A19" s="21" t="s">
        <v>93</v>
      </c>
      <c r="B19" s="15" t="n">
        <v>36382</v>
      </c>
      <c r="C19" s="15" t="n">
        <v>36406</v>
      </c>
      <c r="D19" s="15" t="n">
        <v>37028</v>
      </c>
      <c r="E19" s="15" t="n">
        <v>36678</v>
      </c>
      <c r="F19" s="15" t="n">
        <v>37064</v>
      </c>
      <c r="G19" s="15" t="n">
        <v>36287</v>
      </c>
      <c r="H19" s="15" t="n">
        <v>35228</v>
      </c>
      <c r="I19" s="15" t="n">
        <v>32714</v>
      </c>
      <c r="J19" s="15" t="n">
        <v>28593</v>
      </c>
      <c r="K19" s="15" t="n">
        <v>27813</v>
      </c>
      <c r="L19" s="15" t="n">
        <v>27478</v>
      </c>
      <c r="M19" s="15" t="n">
        <v>26315</v>
      </c>
      <c r="N19" s="15" t="n">
        <v>25182</v>
      </c>
      <c r="O19" s="15" t="n">
        <v>23260</v>
      </c>
      <c r="P19" s="15" t="n">
        <v>21998</v>
      </c>
      <c r="Q19" s="15" t="n">
        <v>20345</v>
      </c>
      <c r="S19" s="26" t="n">
        <f t="shared" si="1"/>
        <v>-0.25958948977363705</v>
      </c>
      <c r="T19" s="26" t="n">
        <f t="shared" si="2"/>
        <v>-7.5143194835894156E-2</v>
      </c>
    </row>
    <row r="20">
      <c r="A20" s="1" t="s">
        <v>53</v>
      </c>
      <c r="B20" s="15" t="n">
        <v>6206</v>
      </c>
      <c r="C20" s="15" t="n">
        <v>5838</v>
      </c>
      <c r="D20" s="15" t="n">
        <v>6005</v>
      </c>
      <c r="E20" s="15" t="n">
        <v>5908</v>
      </c>
      <c r="F20" s="15" t="n">
        <v>6277</v>
      </c>
      <c r="G20" s="15" t="n">
        <v>5502</v>
      </c>
      <c r="H20" s="15" t="n">
        <v>5220</v>
      </c>
      <c r="I20" s="15" t="n">
        <v>4603</v>
      </c>
      <c r="J20" s="15" t="n">
        <v>4258</v>
      </c>
      <c r="K20" s="15" t="n">
        <v>4316</v>
      </c>
      <c r="L20" s="15" t="n">
        <v>4487</v>
      </c>
      <c r="M20" s="15" t="n">
        <v>4439</v>
      </c>
      <c r="N20" s="15" t="n">
        <v>4277</v>
      </c>
      <c r="O20" s="15" t="n">
        <v>3938</v>
      </c>
      <c r="P20" s="15" t="n">
        <v>3727</v>
      </c>
      <c r="Q20" s="15" t="n">
        <v>3391</v>
      </c>
      <c r="S20" s="26" t="n">
        <f t="shared" si="1"/>
        <v>-0.24426119901938936</v>
      </c>
      <c r="T20" s="26" t="n">
        <f t="shared" si="2"/>
        <v>-9.0152938019855133E-2</v>
      </c>
    </row>
    <row r="21" ht="30" customHeight="1">
      <c r="A21" s="21" t="s">
        <v>90</v>
      </c>
      <c r="B21" s="15" t="n">
        <v>644</v>
      </c>
      <c r="C21" s="15" t="n">
        <v>552</v>
      </c>
      <c r="D21" s="15" t="n">
        <v>672</v>
      </c>
      <c r="E21" s="15" t="n">
        <v>666</v>
      </c>
      <c r="F21" s="15" t="n">
        <v>660</v>
      </c>
      <c r="G21" s="15" t="n">
        <v>616</v>
      </c>
      <c r="H21" s="15" t="n">
        <v>645</v>
      </c>
      <c r="I21" s="15" t="n">
        <v>579</v>
      </c>
      <c r="J21" s="15" t="n">
        <v>558</v>
      </c>
      <c r="K21" s="15" t="n">
        <v>526</v>
      </c>
      <c r="L21" s="15" t="n">
        <v>492</v>
      </c>
      <c r="M21" s="15" t="n">
        <v>560</v>
      </c>
      <c r="N21" s="15" t="n">
        <v>523</v>
      </c>
      <c r="O21" s="15" t="n">
        <v>491</v>
      </c>
      <c r="P21" s="15" t="n">
        <v>562</v>
      </c>
      <c r="Q21" s="15" t="n">
        <v>550</v>
      </c>
      <c r="S21" s="26" t="n">
        <f t="shared" si="1"/>
        <v>0.11788617886178865</v>
      </c>
      <c r="T21" s="26" t="n">
        <f t="shared" si="2"/>
        <v>-2.1352313167259829E-2</v>
      </c>
    </row>
    <row r="22" ht="30" customHeight="1">
      <c r="A22" s="21" t="s">
        <v>91</v>
      </c>
      <c r="B22" s="15" t="n">
        <v>3168</v>
      </c>
      <c r="C22" s="15" t="n">
        <v>3372</v>
      </c>
      <c r="D22" s="15" t="n">
        <v>3129</v>
      </c>
      <c r="E22" s="15" t="n">
        <v>3226</v>
      </c>
      <c r="F22" s="15" t="n">
        <v>3116</v>
      </c>
      <c r="G22" s="15" t="n">
        <v>3039</v>
      </c>
      <c r="H22" s="15" t="n">
        <v>2910</v>
      </c>
      <c r="I22" s="15" t="n">
        <v>2690</v>
      </c>
      <c r="J22" s="15" t="n">
        <v>2497</v>
      </c>
      <c r="K22" s="15" t="n">
        <v>2358</v>
      </c>
      <c r="L22" s="15" t="n">
        <v>2486</v>
      </c>
      <c r="M22" s="15" t="n">
        <v>2502</v>
      </c>
      <c r="N22" s="15" t="n">
        <v>2314</v>
      </c>
      <c r="O22" s="15" t="n">
        <v>2350</v>
      </c>
      <c r="P22" s="15" t="n">
        <v>2603</v>
      </c>
      <c r="Q22" s="15" t="n">
        <v>2179</v>
      </c>
      <c r="S22" s="26" t="n">
        <f t="shared" si="1"/>
        <v>-0.12349155269509249</v>
      </c>
      <c r="T22" s="26" t="n">
        <f t="shared" si="2"/>
        <v>-0.16288897426046867</v>
      </c>
    </row>
    <row r="23">
      <c r="A23" s="1" t="s">
        <v>56</v>
      </c>
      <c r="B23" s="15" t="n">
        <v>17009</v>
      </c>
      <c r="C23" s="15" t="n">
        <v>14450</v>
      </c>
      <c r="D23" s="15" t="n">
        <v>14801</v>
      </c>
      <c r="E23" s="15" t="n">
        <v>14939</v>
      </c>
      <c r="F23" s="15" t="n">
        <v>14224</v>
      </c>
      <c r="G23" s="15" t="n">
        <v>13369</v>
      </c>
      <c r="H23" s="15" t="n">
        <v>13075</v>
      </c>
      <c r="I23" s="15" t="n">
        <v>12194</v>
      </c>
      <c r="J23" s="15" t="n">
        <v>10863</v>
      </c>
      <c r="K23" s="15" t="n">
        <v>10713</v>
      </c>
      <c r="L23" s="15" t="n">
        <v>11877</v>
      </c>
      <c r="M23" s="15" t="n">
        <v>11290</v>
      </c>
      <c r="N23" s="15" t="n">
        <v>10511</v>
      </c>
      <c r="O23" s="15" t="n">
        <v>9611</v>
      </c>
      <c r="P23" s="15" t="n">
        <v>8665</v>
      </c>
      <c r="Q23" s="15" t="n">
        <v>8011</v>
      </c>
      <c r="S23" s="26" t="n">
        <f t="shared" si="1"/>
        <v>-0.32550307316662452</v>
      </c>
      <c r="T23" s="26" t="n">
        <f t="shared" si="2"/>
        <v>-7.5476053087132122E-2</v>
      </c>
    </row>
    <row r="24" ht="45" customHeight="1">
      <c r="A24" s="21" t="s">
        <v>96</v>
      </c>
      <c r="B24" s="15" t="n">
        <v>14985</v>
      </c>
      <c r="C24" s="15" t="n">
        <v>13965</v>
      </c>
      <c r="D24" s="15" t="n">
        <v>14730</v>
      </c>
      <c r="E24" s="15" t="n">
        <v>14646</v>
      </c>
      <c r="F24" s="15" t="n">
        <v>14544</v>
      </c>
      <c r="G24" s="15" t="n">
        <v>14867</v>
      </c>
      <c r="H24" s="15" t="n">
        <v>14289</v>
      </c>
      <c r="I24" s="15" t="n">
        <v>13263</v>
      </c>
      <c r="J24" s="15" t="n">
        <v>13233</v>
      </c>
      <c r="K24" s="15" t="n">
        <v>13054</v>
      </c>
      <c r="L24" s="15" t="n">
        <v>12611</v>
      </c>
      <c r="M24" s="15" t="n">
        <v>12764</v>
      </c>
      <c r="N24" s="15" t="n">
        <v>12319</v>
      </c>
      <c r="O24" s="15" t="n">
        <v>10395</v>
      </c>
      <c r="P24" s="15" t="n">
        <v>12396</v>
      </c>
      <c r="Q24" s="15" t="n">
        <v>9852</v>
      </c>
      <c r="S24" s="26" t="n">
        <f t="shared" si="1"/>
        <v>-0.21877725794940928</v>
      </c>
      <c r="T24" s="26" t="n">
        <f t="shared" si="2"/>
        <v>-0.2052274927395934</v>
      </c>
    </row>
    <row r="25">
      <c r="A25" s="1" t="s">
        <v>58</v>
      </c>
      <c r="B25" s="15" t="n">
        <v>9668</v>
      </c>
      <c r="C25" s="15" t="n">
        <v>9661</v>
      </c>
      <c r="D25" s="15" t="n">
        <v>9974</v>
      </c>
      <c r="E25" s="15" t="n">
        <v>10238</v>
      </c>
      <c r="F25" s="15" t="n">
        <v>10510</v>
      </c>
      <c r="G25" s="15" t="n">
        <v>10343</v>
      </c>
      <c r="H25" s="15" t="n">
        <v>9858</v>
      </c>
      <c r="I25" s="15" t="n">
        <v>9367</v>
      </c>
      <c r="J25" s="15" t="n">
        <v>8361</v>
      </c>
      <c r="K25" s="15" t="n">
        <v>7955</v>
      </c>
      <c r="L25" s="15" t="n">
        <v>7761</v>
      </c>
      <c r="M25" s="15" t="n">
        <v>7728</v>
      </c>
      <c r="N25" s="15" t="n">
        <v>7708</v>
      </c>
      <c r="O25" s="15" t="n">
        <v>6966</v>
      </c>
      <c r="P25" s="15" t="n">
        <v>6927</v>
      </c>
      <c r="Q25" s="15" t="n">
        <v>5747</v>
      </c>
      <c r="S25" s="26" t="n">
        <f t="shared" si="1"/>
        <v>-0.25950264141218915</v>
      </c>
      <c r="T25" s="26" t="n">
        <f t="shared" si="2"/>
        <v>-0.17034791395986715</v>
      </c>
    </row>
    <row r="26" ht="30" customHeight="1">
      <c r="A26" s="21" t="s">
        <v>89</v>
      </c>
      <c r="B26" s="15" t="n">
        <v>5338</v>
      </c>
      <c r="C26" s="15" t="n">
        <v>5765</v>
      </c>
      <c r="D26" s="15" t="n">
        <v>5572</v>
      </c>
      <c r="E26" s="15" t="n">
        <v>5690</v>
      </c>
      <c r="F26" s="15" t="n">
        <v>5436</v>
      </c>
      <c r="G26" s="15" t="n">
        <v>5459</v>
      </c>
      <c r="H26" s="15" t="n">
        <v>5578</v>
      </c>
      <c r="I26" s="15" t="n">
        <v>5407</v>
      </c>
      <c r="J26" s="15" t="n">
        <v>5330</v>
      </c>
      <c r="K26" s="15" t="n">
        <v>5432</v>
      </c>
      <c r="L26" s="15" t="n">
        <v>5856</v>
      </c>
      <c r="M26" s="15" t="n">
        <v>5876</v>
      </c>
      <c r="N26" s="15" t="n">
        <v>5436</v>
      </c>
      <c r="O26" s="15" t="n">
        <v>4935</v>
      </c>
      <c r="P26" s="15" t="n">
        <v>4640</v>
      </c>
      <c r="Q26" s="15" t="n">
        <v>4261</v>
      </c>
      <c r="S26" s="26" t="n">
        <f t="shared" si="1"/>
        <v>-0.27237021857923494</v>
      </c>
      <c r="T26" s="26" t="n">
        <f t="shared" si="2"/>
        <v>-8.1681034482758652E-2</v>
      </c>
    </row>
    <row r="27">
      <c r="A27" s="1" t="s">
        <v>60</v>
      </c>
      <c r="B27" s="15" t="n">
        <v>473</v>
      </c>
      <c r="C27" s="15" t="n">
        <v>474</v>
      </c>
      <c r="D27" s="15" t="n">
        <v>610</v>
      </c>
      <c r="E27" s="15" t="n">
        <v>599</v>
      </c>
      <c r="F27" s="15" t="n">
        <v>597</v>
      </c>
      <c r="G27" s="15" t="n">
        <v>679</v>
      </c>
      <c r="H27" s="15" t="n">
        <v>674</v>
      </c>
      <c r="I27" s="15" t="n">
        <v>695</v>
      </c>
      <c r="J27" s="15" t="n">
        <v>663</v>
      </c>
      <c r="K27" s="15" t="n">
        <v>665</v>
      </c>
      <c r="L27" s="15" t="n">
        <v>590</v>
      </c>
      <c r="M27" s="15" t="n">
        <v>586</v>
      </c>
      <c r="N27" s="15" t="n">
        <v>586</v>
      </c>
      <c r="O27" s="15" t="n">
        <v>539</v>
      </c>
      <c r="P27" s="15" t="n">
        <v>527</v>
      </c>
      <c r="Q27" s="15" t="n">
        <v>398</v>
      </c>
      <c r="S27" s="26" t="n">
        <f t="shared" si="1"/>
        <v>-0.3254237288135593</v>
      </c>
      <c r="T27" s="26" t="n">
        <f t="shared" si="2"/>
        <v>-0.24478178368121439</v>
      </c>
    </row>
    <row r="28">
      <c r="A28" s="1" t="s">
        <v>34</v>
      </c>
      <c r="B28" s="15" t="n">
        <v>105</v>
      </c>
      <c r="C28" s="15" t="n">
        <v>287</v>
      </c>
      <c r="D28" s="15" t="n">
        <v>28</v>
      </c>
      <c r="E28" s="15" t="n">
        <v>96</v>
      </c>
      <c r="F28" s="15" t="n">
        <v>23</v>
      </c>
      <c r="G28" s="15" t="n">
        <v>26</v>
      </c>
      <c r="H28" s="15" t="n">
        <v>28</v>
      </c>
      <c r="I28" s="15" t="n">
        <v>7</v>
      </c>
      <c r="J28" s="15" t="n">
        <v>9</v>
      </c>
      <c r="K28" s="15" t="s">
        <v>145</v>
      </c>
      <c r="L28" s="15" t="n">
        <v>2</v>
      </c>
      <c r="M28" s="15" t="n">
        <v>7</v>
      </c>
      <c r="N28" s="15" t="n">
        <v>5</v>
      </c>
      <c r="O28" s="15" t="n">
        <v>3</v>
      </c>
      <c r="P28" s="15" t="n">
        <v>2</v>
      </c>
      <c r="Q28" s="15" t="n">
        <v>4</v>
      </c>
      <c r="S28" s="26" t="n">
        <f t="shared" si="1"/>
        <v>1</v>
      </c>
      <c r="T28" s="26" t="n">
        <f t="shared" si="2"/>
        <v>1</v>
      </c>
    </row>
    <row r="30">
      <c r="A30" s="1" t="s">
        <v>146</v>
      </c>
    </row>
    <row r="31">
      <c r="A31" s="1" t="s">
        <v>143</v>
      </c>
    </row>
    <row r="32">
      <c r="A32" s="1" t="s">
        <v>50</v>
      </c>
      <c r="B32" s="25" t="n">
        <f t="shared" ref="B32:Q32" si="3">B17/B$11</f>
        <v>9.0638249111951411E-2</v>
      </c>
      <c r="C32" s="25" t="n">
        <f t="shared" si="3"/>
        <v>7.8127228640707466E-2</v>
      </c>
      <c r="D32" s="25" t="n">
        <f t="shared" si="3"/>
        <v>7.3451613648439482E-2</v>
      </c>
      <c r="E32" s="25" t="n">
        <f t="shared" si="3"/>
        <v>7.9295867500954187E-2</v>
      </c>
      <c r="F32" s="25" t="n">
        <f t="shared" si="3"/>
        <v>7.4912609671967959E-2</v>
      </c>
      <c r="G32" s="25" t="n">
        <f t="shared" si="3"/>
        <v>7.3947573687569434E-2</v>
      </c>
      <c r="H32" s="25" t="n">
        <f t="shared" si="3"/>
        <v>7.4369563092561819E-2</v>
      </c>
      <c r="I32" s="25" t="n">
        <f t="shared" si="3"/>
        <v>7.7793641853215093E-2</v>
      </c>
      <c r="J32" s="25" t="n">
        <f t="shared" si="3"/>
        <v>8.4519829375144115E-2</v>
      </c>
      <c r="K32" s="25" t="n">
        <f t="shared" si="3"/>
        <v>8.6866149268015488E-2</v>
      </c>
      <c r="L32" s="25" t="n">
        <f t="shared" si="3"/>
        <v>9.9628675810025755E-2</v>
      </c>
      <c r="M32" s="25" t="n">
        <f t="shared" si="3"/>
        <v>0.10054381221580436</v>
      </c>
      <c r="N32" s="25" t="n">
        <f t="shared" si="3"/>
        <v>9.9369646032002587E-2</v>
      </c>
      <c r="O32" s="25" t="n">
        <f t="shared" si="3"/>
        <v>0.10061373496525695</v>
      </c>
      <c r="P32" s="25" t="n">
        <f t="shared" si="3"/>
        <v>9.8463401171589832E-2</v>
      </c>
      <c r="Q32" s="25" t="n">
        <f t="shared" si="3"/>
        <v>0.10075611388965464</v>
      </c>
    </row>
    <row r="33" ht="45" customHeight="1">
      <c r="A33" s="21" t="s">
        <v>144</v>
      </c>
      <c r="B33" s="25" t="n">
        <f t="shared" ref="B33:Q33" si="4">B18/B$11</f>
        <v>0.21157327833161452</v>
      </c>
      <c r="C33" s="25" t="n">
        <f t="shared" si="4"/>
        <v>0.21764607996957164</v>
      </c>
      <c r="D33" s="25" t="n">
        <f t="shared" si="4"/>
        <v>0.2155034998960427</v>
      </c>
      <c r="E33" s="25" t="n">
        <f t="shared" si="4"/>
        <v>0.21602803576178856</v>
      </c>
      <c r="F33" s="25" t="n">
        <f t="shared" si="4"/>
        <v>0.21177396578466098</v>
      </c>
      <c r="G33" s="25" t="n">
        <f t="shared" si="4"/>
        <v>0.2131680336587326</v>
      </c>
      <c r="H33" s="25" t="n">
        <f t="shared" si="4"/>
        <v>0.2088138989346105</v>
      </c>
      <c r="I33" s="25" t="n">
        <f t="shared" si="4"/>
        <v>0.20935776692034633</v>
      </c>
      <c r="J33" s="25" t="n">
        <f t="shared" si="4"/>
        <v>0.2085398893244178</v>
      </c>
      <c r="K33" s="25" t="n">
        <f t="shared" si="4"/>
        <v>0.21196895608092953</v>
      </c>
      <c r="L33" s="25" t="n">
        <f t="shared" si="4"/>
        <v>0.21764388812361501</v>
      </c>
      <c r="M33" s="25" t="n">
        <f t="shared" si="4"/>
        <v>0.21217893572569743</v>
      </c>
      <c r="N33" s="25" t="n">
        <f t="shared" si="4"/>
        <v>0.21307580410538227</v>
      </c>
      <c r="O33" s="25" t="n">
        <f t="shared" si="4"/>
        <v>0.21775246023067971</v>
      </c>
      <c r="P33" s="25" t="n">
        <f t="shared" si="4"/>
        <v>0.2101027366771718</v>
      </c>
      <c r="Q33" s="25" t="n">
        <f t="shared" si="4"/>
        <v>0.22917733233568308</v>
      </c>
    </row>
    <row r="34" ht="30" customHeight="1">
      <c r="A34" s="21" t="s">
        <v>93</v>
      </c>
      <c r="B34" s="25" t="n">
        <f t="shared" ref="B34:Q34" si="5">B19/B$11</f>
        <v>0.41689011114930674</v>
      </c>
      <c r="C34" s="25" t="n">
        <f t="shared" si="5"/>
        <v>0.43272476584414965</v>
      </c>
      <c r="D34" s="25" t="n">
        <f t="shared" si="5"/>
        <v>0.42770346755376903</v>
      </c>
      <c r="E34" s="25" t="n">
        <f t="shared" si="5"/>
        <v>0.4242143856767791</v>
      </c>
      <c r="F34" s="25" t="n">
        <f t="shared" si="5"/>
        <v>0.42901127393106003</v>
      </c>
      <c r="G34" s="25" t="n">
        <f t="shared" si="5"/>
        <v>0.4288533812371475</v>
      </c>
      <c r="H34" s="25" t="n">
        <f t="shared" si="5"/>
        <v>0.43040758479132052</v>
      </c>
      <c r="I34" s="25" t="n">
        <f t="shared" si="5"/>
        <v>0.42851341969794216</v>
      </c>
      <c r="J34" s="25" t="n">
        <f t="shared" si="5"/>
        <v>0.41205038044731379</v>
      </c>
      <c r="K34" s="25" t="n">
        <f t="shared" si="5"/>
        <v>0.41590776546588309</v>
      </c>
      <c r="L34" s="25" t="n">
        <f t="shared" si="5"/>
        <v>0.41142121339162724</v>
      </c>
      <c r="M34" s="25" t="n">
        <f t="shared" si="5"/>
        <v>0.40424910900823402</v>
      </c>
      <c r="N34" s="25" t="n">
        <f t="shared" si="5"/>
        <v>0.40701470825925329</v>
      </c>
      <c r="O34" s="25" t="n">
        <f t="shared" si="5"/>
        <v>0.41021480723783993</v>
      </c>
      <c r="P34" s="25" t="n">
        <f t="shared" si="5"/>
        <v>0.39168135605291743</v>
      </c>
      <c r="Q34" s="25" t="n">
        <f t="shared" si="5"/>
        <v>0.40060252825581855</v>
      </c>
    </row>
    <row r="35">
      <c r="A35" s="1" t="s">
        <v>53</v>
      </c>
      <c r="B35" s="25" t="n">
        <f t="shared" ref="B35:Q35" si="6">B20/B$11</f>
        <v>7.1112638936633443E-2</v>
      </c>
      <c r="C35" s="25" t="n">
        <f t="shared" si="6"/>
        <v>6.9390957067465411E-2</v>
      </c>
      <c r="D35" s="25" t="n">
        <f t="shared" si="6"/>
        <v>6.9362626192621346E-2</v>
      </c>
      <c r="E35" s="25" t="n">
        <f t="shared" si="6"/>
        <v>6.8331386405431349E-2</v>
      </c>
      <c r="F35" s="25" t="n">
        <f t="shared" si="6"/>
        <v>7.2655508484385484E-2</v>
      </c>
      <c r="G35" s="25" t="n">
        <f t="shared" si="6"/>
        <v>6.5024700404188437E-2</v>
      </c>
      <c r="H35" s="25" t="n">
        <f t="shared" si="6"/>
        <v>6.3776756915257554E-2</v>
      </c>
      <c r="I35" s="25" t="n">
        <f t="shared" si="6"/>
        <v>6.0293674600159802E-2</v>
      </c>
      <c r="J35" s="25" t="n">
        <f t="shared" si="6"/>
        <v>6.1361540235185613E-2</v>
      </c>
      <c r="K35" s="25" t="n">
        <f t="shared" si="6"/>
        <v>6.4540247932648453E-2</v>
      </c>
      <c r="L35" s="25" t="n">
        <f t="shared" si="6"/>
        <v>6.7182727436066361E-2</v>
      </c>
      <c r="M35" s="25" t="n">
        <f t="shared" si="6"/>
        <v>6.8191593953545529E-2</v>
      </c>
      <c r="N35" s="25" t="n">
        <f t="shared" si="6"/>
        <v>6.9128818490383062E-2</v>
      </c>
      <c r="O35" s="25" t="n">
        <f t="shared" si="6"/>
        <v>6.9450813022468347E-2</v>
      </c>
      <c r="P35" s="25" t="n">
        <f t="shared" si="6"/>
        <v>6.6360415219984689E-2</v>
      </c>
      <c r="Q35" s="25" t="n">
        <f t="shared" si="6"/>
        <v>6.6770369786949155E-2</v>
      </c>
    </row>
    <row r="36" ht="30" customHeight="1">
      <c r="A36" s="21" t="s">
        <v>90</v>
      </c>
      <c r="B36" s="25" t="n">
        <f t="shared" ref="B36:Q36" si="7">B21/B$11</f>
        <v>7.3793972728314425E-3</v>
      </c>
      <c r="C36" s="25" t="n">
        <f t="shared" si="7"/>
        <v>6.5611182427613747E-3</v>
      </c>
      <c r="D36" s="25" t="n">
        <f t="shared" si="7"/>
        <v>7.7621456788412226E-3</v>
      </c>
      <c r="E36" s="25" t="n">
        <f t="shared" si="7"/>
        <v>7.7028949468546512E-3</v>
      </c>
      <c r="F36" s="25" t="n">
        <f t="shared" si="7"/>
        <v>7.6394194041252868E-3</v>
      </c>
      <c r="G36" s="25" t="n">
        <f t="shared" si="7"/>
        <v>7.2801191292221146E-3</v>
      </c>
      <c r="H36" s="25" t="n">
        <f t="shared" si="7"/>
        <v>7.8804613429772265E-3</v>
      </c>
      <c r="I36" s="25" t="n">
        <f t="shared" si="7"/>
        <v>7.5841923948495602E-3</v>
      </c>
      <c r="J36" s="25" t="n">
        <f t="shared" si="7"/>
        <v>8.0412727691952963E-3</v>
      </c>
      <c r="K36" s="25" t="n">
        <f t="shared" si="7"/>
        <v>7.8656557953135052E-3</v>
      </c>
      <c r="L36" s="25" t="n">
        <f t="shared" si="7"/>
        <v>7.3665928011019946E-3</v>
      </c>
      <c r="M36" s="25" t="n">
        <f t="shared" si="7"/>
        <v>8.6026791200688214E-3</v>
      </c>
      <c r="N36" s="25" t="n">
        <f t="shared" si="7"/>
        <v>8.4532083400678838E-3</v>
      </c>
      <c r="O36" s="25" t="n">
        <f t="shared" si="7"/>
        <v>8.6593065500335086E-3</v>
      </c>
      <c r="P36" s="25" t="n">
        <f t="shared" si="7"/>
        <v>1.0006587967166997E-2</v>
      </c>
      <c r="Q36" s="25" t="n">
        <f t="shared" si="7"/>
        <v>1.082975623203245E-2</v>
      </c>
    </row>
    <row r="37" ht="30" customHeight="1">
      <c r="A37" s="21" t="s">
        <v>91</v>
      </c>
      <c r="B37" s="25" t="n">
        <f t="shared" ref="B37:Q37" si="8">B22/B$11</f>
        <v>3.6301134410450325E-2</v>
      </c>
      <c r="C37" s="25" t="n">
        <f t="shared" si="8"/>
        <v>4.0079874482955358E-2</v>
      </c>
      <c r="D37" s="25" t="n">
        <f t="shared" si="8"/>
        <v>3.6142490817104439E-2</v>
      </c>
      <c r="E37" s="25" t="n">
        <f t="shared" si="8"/>
        <v>3.7311620268097756E-2</v>
      </c>
      <c r="F37" s="25" t="n">
        <f t="shared" si="8"/>
        <v>3.6067319489779384E-2</v>
      </c>
      <c r="G37" s="25" t="n">
        <f t="shared" si="8"/>
        <v>3.5916042262509752E-2</v>
      </c>
      <c r="H37" s="25" t="n">
        <f t="shared" si="8"/>
        <v>3.5553709314827486E-2</v>
      </c>
      <c r="I37" s="25" t="n">
        <f t="shared" si="8"/>
        <v>3.5235712508023001E-2</v>
      </c>
      <c r="J37" s="25" t="n">
        <f t="shared" si="8"/>
        <v>3.5983975097994003E-2</v>
      </c>
      <c r="K37" s="25" t="n">
        <f t="shared" si="8"/>
        <v>3.5260867614732405E-2</v>
      </c>
      <c r="L37" s="25" t="n">
        <f t="shared" si="8"/>
        <v>3.72222554949991E-2</v>
      </c>
      <c r="M37" s="25" t="n">
        <f t="shared" si="8"/>
        <v>3.8435541354307483E-2</v>
      </c>
      <c r="N37" s="25" t="n">
        <f t="shared" si="8"/>
        <v>3.7401002101179893E-2</v>
      </c>
      <c r="O37" s="25" t="n">
        <f t="shared" si="8"/>
        <v>4.1444746217064656E-2</v>
      </c>
      <c r="P37" s="25" t="n">
        <f t="shared" si="8"/>
        <v>4.6347239285650696E-2</v>
      </c>
      <c r="Q37" s="25" t="n">
        <f t="shared" si="8"/>
        <v>4.2905525144724926E-2</v>
      </c>
    </row>
    <row r="38">
      <c r="A38" s="1" t="s">
        <v>56</v>
      </c>
      <c r="B38" s="25" t="n">
        <f t="shared" ref="B38:Q38" si="9">B23/B$11</f>
        <v>0.19490088231923913</v>
      </c>
      <c r="C38" s="25" t="n">
        <f t="shared" si="9"/>
        <v>0.17175391052156136</v>
      </c>
      <c r="D38" s="25" t="n">
        <f t="shared" si="9"/>
        <v>0.17096356873888235</v>
      </c>
      <c r="E38" s="25" t="n">
        <f t="shared" si="9"/>
        <v>0.17278310452111356</v>
      </c>
      <c r="F38" s="25" t="n">
        <f t="shared" si="9"/>
        <v>0.16464106303678497</v>
      </c>
      <c r="G38" s="25" t="n">
        <f t="shared" si="9"/>
        <v>0.15799985817949749</v>
      </c>
      <c r="H38" s="25" t="n">
        <f t="shared" si="9"/>
        <v>0.15974733652624376</v>
      </c>
      <c r="I38" s="25" t="n">
        <f t="shared" si="9"/>
        <v>0.15972649751778159</v>
      </c>
      <c r="J38" s="25" t="n">
        <f t="shared" si="9"/>
        <v>0.15654542310352779</v>
      </c>
      <c r="K38" s="25" t="n">
        <f t="shared" si="9"/>
        <v>0.16019918352698398</v>
      </c>
      <c r="L38" s="25" t="n">
        <f t="shared" si="9"/>
        <v>0.17783134694855363</v>
      </c>
      <c r="M38" s="25" t="n">
        <f t="shared" si="9"/>
        <v>0.1734361558313875</v>
      </c>
      <c r="N38" s="25" t="n">
        <f t="shared" si="9"/>
        <v>0.16988847583643121</v>
      </c>
      <c r="O38" s="25" t="n">
        <f t="shared" si="9"/>
        <v>0.16950019399668442</v>
      </c>
      <c r="P38" s="25" t="n">
        <f t="shared" si="9"/>
        <v>0.15428306892438082</v>
      </c>
      <c r="Q38" s="25" t="n">
        <f t="shared" si="9"/>
        <v>0.15774032213602174</v>
      </c>
    </row>
    <row r="39" ht="45" customHeight="1">
      <c r="A39" s="21" t="s">
        <v>96</v>
      </c>
      <c r="B39" s="25" t="n">
        <f t="shared" ref="B39:Q39" si="10">B24/B$11</f>
        <v>0.17170849089034032</v>
      </c>
      <c r="C39" s="25" t="n">
        <f t="shared" si="10"/>
        <v>0.1659891598915989</v>
      </c>
      <c r="D39" s="25" t="n">
        <f t="shared" si="10"/>
        <v>0.17014346108531431</v>
      </c>
      <c r="E39" s="25" t="n">
        <f t="shared" si="10"/>
        <v>0.16939429338083067</v>
      </c>
      <c r="F39" s="25" t="n">
        <f t="shared" si="10"/>
        <v>0.16834502395999723</v>
      </c>
      <c r="G39" s="25" t="n">
        <f t="shared" si="10"/>
        <v>0.17570378424374217</v>
      </c>
      <c r="H39" s="25" t="n">
        <f t="shared" si="10"/>
        <v>0.17457970872837456</v>
      </c>
      <c r="I39" s="25" t="n">
        <f t="shared" si="10"/>
        <v>0.17372909107580262</v>
      </c>
      <c r="J39" s="25" t="n">
        <f t="shared" si="10"/>
        <v>0.19069921604795942</v>
      </c>
      <c r="K39" s="25" t="n">
        <f t="shared" si="10"/>
        <v>0.19520583793160171</v>
      </c>
      <c r="L39" s="25" t="n">
        <f t="shared" si="10"/>
        <v>0.18882134515182369</v>
      </c>
      <c r="M39" s="25" t="n">
        <f t="shared" si="10"/>
        <v>0.19607963622956864</v>
      </c>
      <c r="N39" s="25" t="n">
        <f t="shared" si="10"/>
        <v>0.19911103927590107</v>
      </c>
      <c r="O39" s="25" t="n">
        <f t="shared" si="10"/>
        <v>0.18332686677718599</v>
      </c>
      <c r="P39" s="25" t="n">
        <f t="shared" si="10"/>
        <v>0.22071470541103574</v>
      </c>
      <c r="Q39" s="25" t="n">
        <f t="shared" si="10"/>
        <v>0.19399046981451581</v>
      </c>
    </row>
    <row r="40">
      <c r="A40" s="1" t="s">
        <v>58</v>
      </c>
      <c r="B40" s="25" t="n">
        <f t="shared" ref="B40:Q40" si="11">B25/B$11</f>
        <v>0.11078262862381116</v>
      </c>
      <c r="C40" s="25" t="n">
        <f t="shared" si="11"/>
        <v>0.11483145533209718</v>
      </c>
      <c r="D40" s="25" t="n">
        <f t="shared" si="11"/>
        <v>0.11520779910827732</v>
      </c>
      <c r="E40" s="25" t="n">
        <f t="shared" si="11"/>
        <v>0.11841176946831519</v>
      </c>
      <c r="F40" s="25" t="n">
        <f t="shared" si="11"/>
        <v>0.12165196657175267</v>
      </c>
      <c r="G40" s="25" t="n">
        <f t="shared" si="11"/>
        <v>0.12223745479471482</v>
      </c>
      <c r="H40" s="25" t="n">
        <f t="shared" si="11"/>
        <v>0.1204427719675496</v>
      </c>
      <c r="I40" s="25" t="n">
        <f t="shared" si="11"/>
        <v>0.12269625243964738</v>
      </c>
      <c r="J40" s="25" t="n">
        <f t="shared" si="11"/>
        <v>0.1204893935900392</v>
      </c>
      <c r="K40" s="25" t="n">
        <f t="shared" si="11"/>
        <v>0.11895682861543523</v>
      </c>
      <c r="L40" s="25" t="n">
        <f t="shared" si="11"/>
        <v>0.11620350961250524</v>
      </c>
      <c r="M40" s="25" t="n">
        <f t="shared" si="11"/>
        <v>0.11871697185694974</v>
      </c>
      <c r="N40" s="25" t="n">
        <f t="shared" si="11"/>
        <v>0.12458380475189915</v>
      </c>
      <c r="O40" s="25" t="n">
        <f t="shared" si="11"/>
        <v>0.12285280942471165</v>
      </c>
      <c r="P40" s="25" t="n">
        <f t="shared" si="11"/>
        <v>0.12333742855616688</v>
      </c>
      <c r="Q40" s="25" t="n">
        <f t="shared" si="11"/>
        <v>0.11316110739180089</v>
      </c>
    </row>
    <row r="41" ht="30" customHeight="1">
      <c r="A41" s="21" t="s">
        <v>89</v>
      </c>
      <c r="B41" s="25" t="n">
        <f t="shared" ref="B41:Q41" si="12">B26/B$11</f>
        <v>6.1166494786295406E-2</v>
      </c>
      <c r="C41" s="25" t="n">
        <f t="shared" si="12"/>
        <v>6.8523272952027772E-2</v>
      </c>
      <c r="D41" s="25" t="n">
        <f t="shared" si="12"/>
        <v>6.4361124587058477E-2</v>
      </c>
      <c r="E41" s="25" t="n">
        <f t="shared" si="12"/>
        <v>6.5810018389794236E-2</v>
      </c>
      <c r="F41" s="25" t="n">
        <f t="shared" si="12"/>
        <v>6.2921036183068269E-2</v>
      </c>
      <c r="G41" s="25" t="n">
        <f t="shared" si="12"/>
        <v>6.4516510270168054E-2</v>
      </c>
      <c r="H41" s="25" t="n">
        <f t="shared" si="12"/>
        <v>6.8150718404848015E-2</v>
      </c>
      <c r="I41" s="25" t="n">
        <f t="shared" si="12"/>
        <v>7.082509201891464E-2</v>
      </c>
      <c r="J41" s="25" t="n">
        <f t="shared" si="12"/>
        <v>7.6810006917223894E-2</v>
      </c>
      <c r="K41" s="25" t="n">
        <f t="shared" si="12"/>
        <v>8.122859749076608E-2</v>
      </c>
      <c r="L41" s="25" t="n">
        <f t="shared" si="12"/>
        <v>8.7680421632628611E-2</v>
      </c>
      <c r="M41" s="25" t="n">
        <f t="shared" si="12"/>
        <v>9.0266683052722133E-2</v>
      </c>
      <c r="N41" s="25" t="n">
        <f t="shared" si="12"/>
        <v>8.7861645385485701E-2</v>
      </c>
      <c r="O41" s="25" t="n">
        <f t="shared" si="12"/>
        <v>8.703396705583577E-2</v>
      </c>
      <c r="P41" s="25" t="n">
        <f t="shared" si="12"/>
        <v>8.2616669337464171E-2</v>
      </c>
      <c r="Q41" s="25" t="n">
        <f t="shared" si="12"/>
        <v>8.3901075099436853E-2</v>
      </c>
    </row>
    <row r="42">
      <c r="A42" s="1" t="s">
        <v>60</v>
      </c>
      <c r="B42" s="25" t="n">
        <f t="shared" ref="B42:Q42" si="13">B27/B$11</f>
        <v>5.4199610404491805E-3</v>
      </c>
      <c r="C42" s="25" t="n">
        <f t="shared" si="13"/>
        <v>5.634003708458137E-3</v>
      </c>
      <c r="D42" s="25" t="n">
        <f t="shared" si="13"/>
        <v>7.045995333471943E-3</v>
      </c>
      <c r="E42" s="25" t="n">
        <f t="shared" si="13"/>
        <v>6.9279790888377418E-3</v>
      </c>
      <c r="F42" s="25" t="n">
        <f t="shared" si="13"/>
        <v>6.9102020973678732E-3</v>
      </c>
      <c r="G42" s="25" t="n">
        <f t="shared" si="13"/>
        <v>8.0246767674380121E-3</v>
      </c>
      <c r="H42" s="25" t="n">
        <f t="shared" si="13"/>
        <v>8.2347766591731007E-3</v>
      </c>
      <c r="I42" s="25" t="n">
        <f t="shared" si="13"/>
        <v>9.1036506293962777E-3</v>
      </c>
      <c r="J42" s="25" t="n">
        <f t="shared" si="13"/>
        <v>9.5544154945815078E-3</v>
      </c>
      <c r="K42" s="25" t="n">
        <f t="shared" si="13"/>
        <v>9.9442226309571884E-3</v>
      </c>
      <c r="L42" s="25" t="n">
        <f t="shared" si="13"/>
        <v>8.8339222614840993E-3</v>
      </c>
      <c r="M42" s="25" t="n">
        <f t="shared" si="13"/>
        <v>9.0020892220720166E-3</v>
      </c>
      <c r="N42" s="25" t="n">
        <f t="shared" si="13"/>
        <v>9.4714724422175524E-3</v>
      </c>
      <c r="O42" s="25" t="n">
        <f t="shared" si="13"/>
        <v>9.505837536594829E-3</v>
      </c>
      <c r="P42" s="25" t="n">
        <f t="shared" si="13"/>
        <v>9.383401883802503E-3</v>
      </c>
      <c r="Q42" s="25" t="n">
        <f t="shared" si="13"/>
        <v>7.8368054188162097E-3</v>
      </c>
    </row>
    <row r="43">
      <c r="A43" s="1" t="s">
        <v>34</v>
      </c>
      <c r="B43" s="25" t="n">
        <f t="shared" ref="B43:Q43" si="14">B28/B$11</f>
        <v>1.2031625988312134E-3</v>
      </c>
      <c r="C43" s="25" t="n">
        <f t="shared" si="14"/>
        <v>3.4113060428849901E-3</v>
      </c>
      <c r="D43" s="25" t="n">
        <f t="shared" si="14"/>
        <v>3.2342273661838426E-4</v>
      </c>
      <c r="E43" s="25" t="n">
        <f t="shared" si="14"/>
        <v>1.1103271995466164E-3</v>
      </c>
      <c r="F43" s="25" t="n">
        <f t="shared" si="14"/>
        <v>2.6622219135588121E-4</v>
      </c>
      <c r="G43" s="25" t="n">
        <f t="shared" si="14"/>
        <v>3.0727775545418018E-4</v>
      </c>
      <c r="H43" s="25" t="n">
        <f t="shared" si="14"/>
        <v>3.4209754667187956E-4</v>
      </c>
      <c r="I43" s="25" t="n">
        <f t="shared" si="14"/>
        <v>9.1691445188163949E-5</v>
      </c>
      <c r="J43" s="25" t="n">
        <f t="shared" si="14"/>
        <v>1.2969794789024672E-4</v>
      </c>
      <c r="K43" s="25" t="e">
        <f t="shared" si="14"/>
        <v>#VALUE!</v>
      </c>
      <c r="L43" s="25" t="n">
        <f t="shared" si="14"/>
        <v>2.994549919147152E-5</v>
      </c>
      <c r="M43" s="25" t="n">
        <f t="shared" si="14"/>
        <v>1.0753348900086027E-4</v>
      </c>
      <c r="N43" s="25" t="n">
        <f t="shared" si="14"/>
        <v>8.081461128171973E-5</v>
      </c>
      <c r="O43" s="25" t="n">
        <f t="shared" si="14"/>
        <v>5.2908186660082535E-5</v>
      </c>
      <c r="P43" s="25" t="n">
        <f t="shared" si="14"/>
        <v>3.5610633335113865E-5</v>
      </c>
      <c r="Q43" s="25" t="n">
        <f t="shared" si="14"/>
        <v>7.8761863505690549E-5</v>
      </c>
    </row>
  </sheetData>
  <pageMargins left="0.7" right="0.7" top="0.75" bottom="0.75" header="0.3" footer="0.3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topLeftCell="A26" workbookViewId="0">
      <selection activeCell="I45" sqref="I45:I46"/>
    </sheetView>
  </sheetViews>
  <sheetFormatPr defaultRowHeight="15.0" baseColWidth="10"/>
  <sheetData>
    <row r="1">
      <c r="A1" s="1" t="s">
        <v>147</v>
      </c>
      <c r="B1" s="1" t="s">
        <v>148</v>
      </c>
    </row>
    <row r="2">
      <c r="A2" s="1" t="n">
        <v>1977</v>
      </c>
      <c r="B2" s="1" t="n">
        <v>0.26268561899999998</v>
      </c>
    </row>
    <row r="3">
      <c r="A3" s="1" t="n">
        <v>1978</v>
      </c>
      <c r="B3" s="1" t="n">
        <v>0.28039386999999999</v>
      </c>
    </row>
    <row r="4">
      <c r="A4" s="1" t="n">
        <v>1979</v>
      </c>
      <c r="B4" s="1" t="n">
        <v>0.30302549000000001</v>
      </c>
    </row>
    <row r="5">
      <c r="A5" s="1" t="n">
        <v>1980</v>
      </c>
      <c r="B5" s="1" t="n">
        <v>0.32946875199999998</v>
      </c>
    </row>
    <row r="6">
      <c r="A6" s="1" t="n">
        <v>1981</v>
      </c>
      <c r="B6" s="1" t="n">
        <v>0.36178829499999998</v>
      </c>
    </row>
    <row r="7">
      <c r="A7" s="1" t="n">
        <v>1982</v>
      </c>
      <c r="B7" s="1" t="n">
        <v>0.38688160100000002</v>
      </c>
    </row>
    <row r="8">
      <c r="A8" s="1" t="n">
        <v>1983</v>
      </c>
      <c r="B8" s="1" t="n">
        <v>0.40379576</v>
      </c>
    </row>
    <row r="9">
      <c r="A9" s="1" t="n">
        <v>1984</v>
      </c>
      <c r="B9" s="1" t="n">
        <v>0.41824823300000002</v>
      </c>
    </row>
    <row r="10">
      <c r="A10" s="1" t="n">
        <v>1985</v>
      </c>
      <c r="B10" s="1" t="n">
        <v>0.43222425199999998</v>
      </c>
    </row>
    <row r="11">
      <c r="A11" s="1" t="n">
        <v>1986</v>
      </c>
      <c r="B11" s="1" t="n">
        <v>0.44199158300000002</v>
      </c>
    </row>
    <row r="12">
      <c r="A12" s="1" t="n">
        <v>1987</v>
      </c>
      <c r="B12" s="1" t="n">
        <v>0.45183832299999999</v>
      </c>
    </row>
    <row r="13">
      <c r="A13" s="1" t="n">
        <v>1988</v>
      </c>
      <c r="B13" s="1" t="n">
        <v>0.46644961499999998</v>
      </c>
    </row>
    <row r="14">
      <c r="A14" s="1" t="n">
        <v>1989</v>
      </c>
      <c r="B14" s="1" t="n">
        <v>0.485349003</v>
      </c>
    </row>
    <row r="15">
      <c r="A15" s="1" t="n">
        <v>1990</v>
      </c>
      <c r="B15" s="1" t="n">
        <v>0.50313666300000004</v>
      </c>
    </row>
    <row r="16">
      <c r="A16" s="1" t="n">
        <v>1991</v>
      </c>
      <c r="B16" s="1" t="n">
        <v>0.52108314099999997</v>
      </c>
    </row>
    <row r="17">
      <c r="A17" s="1" t="n">
        <v>1992</v>
      </c>
      <c r="B17" s="1" t="n">
        <v>0.53410625</v>
      </c>
    </row>
    <row r="18">
      <c r="A18" s="1" t="n">
        <v>1993</v>
      </c>
      <c r="B18" s="1" t="n">
        <v>0.54665290200000005</v>
      </c>
    </row>
    <row r="19">
      <c r="A19" s="1" t="n">
        <v>1994</v>
      </c>
      <c r="B19" s="1" t="n">
        <v>0.55856428199999997</v>
      </c>
    </row>
    <row r="20">
      <c r="A20" s="1" t="n">
        <v>1995</v>
      </c>
      <c r="B20" s="1" t="n">
        <v>0.57039625199999999</v>
      </c>
    </row>
    <row r="21">
      <c r="A21" s="1" t="n">
        <v>1996</v>
      </c>
      <c r="B21" s="1" t="n">
        <v>0.58111649300000001</v>
      </c>
    </row>
    <row r="22">
      <c r="A22" s="1" t="n">
        <v>1997</v>
      </c>
      <c r="B22" s="1" t="n">
        <v>0.59143968899999999</v>
      </c>
    </row>
    <row r="23">
      <c r="A23" s="1" t="n">
        <v>1998</v>
      </c>
      <c r="B23" s="1" t="n">
        <v>0.59882474399999996</v>
      </c>
    </row>
    <row r="24">
      <c r="A24" s="1" t="n">
        <v>1999</v>
      </c>
      <c r="B24" s="1" t="n">
        <v>0.60628920799999997</v>
      </c>
    </row>
    <row r="25">
      <c r="A25" s="1" t="n">
        <v>2000</v>
      </c>
      <c r="B25" s="1" t="n">
        <v>0.61891527000000002</v>
      </c>
    </row>
    <row r="26">
      <c r="A26" s="1" t="n">
        <v>2001</v>
      </c>
      <c r="B26" s="1" t="n">
        <v>0.63392360800000003</v>
      </c>
    </row>
    <row r="27">
      <c r="A27" s="1" t="n">
        <v>2002</v>
      </c>
      <c r="B27" s="1" t="n">
        <v>0.64392916700000002</v>
      </c>
    </row>
    <row r="28">
      <c r="A28" s="1" t="n">
        <v>2003</v>
      </c>
      <c r="B28" s="1" t="n">
        <v>0.65623759199999998</v>
      </c>
    </row>
    <row r="29">
      <c r="A29" s="1" t="n">
        <v>2004</v>
      </c>
      <c r="B29" s="1" t="n">
        <v>0.67227824999999997</v>
      </c>
    </row>
    <row r="30">
      <c r="A30" s="1" t="n">
        <v>2005</v>
      </c>
      <c r="B30" s="1" t="n">
        <v>0.692686413</v>
      </c>
    </row>
    <row r="31">
      <c r="A31" s="1" t="n">
        <v>2006</v>
      </c>
      <c r="B31" s="1" t="n">
        <v>0.71523862500000002</v>
      </c>
    </row>
    <row r="32">
      <c r="A32" s="1" t="n">
        <v>2007</v>
      </c>
      <c r="B32" s="1" t="n">
        <v>0.73485269600000003</v>
      </c>
    </row>
    <row r="33">
      <c r="A33" s="1" t="n">
        <v>2008</v>
      </c>
      <c r="B33" s="1" t="n">
        <v>0.75017867100000002</v>
      </c>
    </row>
    <row r="34">
      <c r="A34" s="1" t="n">
        <v>2009</v>
      </c>
      <c r="B34" s="1" t="n">
        <v>0.75780195299999997</v>
      </c>
    </row>
    <row r="35">
      <c r="A35" s="1" t="n">
        <v>2010</v>
      </c>
      <c r="B35" s="1" t="n">
        <v>0.76439291700000001</v>
      </c>
    </row>
    <row r="36">
      <c r="A36" s="1" t="n">
        <v>2011</v>
      </c>
      <c r="B36" s="1" t="n">
        <v>0.77979830100000003</v>
      </c>
    </row>
    <row r="37">
      <c r="A37" s="1" t="n">
        <v>2012</v>
      </c>
      <c r="B37" s="1" t="n">
        <v>0.79409195600000004</v>
      </c>
    </row>
    <row r="38">
      <c r="A38" s="1" t="n">
        <v>2013</v>
      </c>
      <c r="B38" s="1" t="n">
        <v>0.80862383900000001</v>
      </c>
    </row>
    <row r="39">
      <c r="A39" s="1" t="n">
        <v>2014</v>
      </c>
      <c r="B39" s="1" t="n">
        <v>0.82426745000000001</v>
      </c>
    </row>
    <row r="40">
      <c r="A40" s="1" t="n">
        <v>2015</v>
      </c>
      <c r="B40" s="1" t="n">
        <v>0.83371714399999997</v>
      </c>
    </row>
    <row r="41">
      <c r="A41" s="1" t="n">
        <v>2016</v>
      </c>
      <c r="B41" s="1" t="n">
        <v>0.84062574400000001</v>
      </c>
    </row>
    <row r="42">
      <c r="A42" s="1" t="n">
        <v>2017</v>
      </c>
      <c r="B42" s="1" t="n">
        <v>0.85563408200000002</v>
      </c>
    </row>
    <row r="43">
      <c r="A43" s="1" t="n">
        <v>2018</v>
      </c>
      <c r="B43" s="1" t="n">
        <v>0.87572460900000004</v>
      </c>
    </row>
    <row r="44">
      <c r="A44" s="1" t="n">
        <v>2019</v>
      </c>
      <c r="B44" s="1" t="n">
        <v>0.89287699499999995</v>
      </c>
    </row>
    <row r="45">
      <c r="A45" s="1" t="n">
        <v>2020</v>
      </c>
      <c r="B45" s="1" t="n">
        <v>0.90478837400000001</v>
      </c>
    </row>
    <row r="46">
      <c r="A46" s="1" t="n">
        <v>2021</v>
      </c>
      <c r="B46" s="1" t="n">
        <v>0.93520209600000004</v>
      </c>
    </row>
    <row r="47">
      <c r="A47" s="1" t="n">
        <v>2022</v>
      </c>
      <c r="B47" s="1" t="n">
        <v>1</v>
      </c>
    </row>
    <row r="48">
      <c r="A48" s="1" t="n">
        <v>2023</v>
      </c>
      <c r="B48" s="1" t="n">
        <v>1.0484396090000001</v>
      </c>
    </row>
    <row r="49">
      <c r="A49" s="1" t="n">
        <v>2024</v>
      </c>
      <c r="B49" s="1" t="n">
        <v>1.0732152779999999</v>
      </c>
    </row>
    <row r="50">
      <c r="A50" s="1" t="n">
        <v>2025</v>
      </c>
      <c r="B50" s="1" t="n">
        <v>1.0960057169999999</v>
      </c>
    </row>
    <row r="51">
      <c r="A51" s="1" t="n">
        <v>2026</v>
      </c>
      <c r="B51" s="1" t="n">
        <v>1.118875566</v>
      </c>
    </row>
    <row r="52">
      <c r="A52" s="1" t="n">
        <v>2027</v>
      </c>
      <c r="B52" s="1" t="n">
        <v>1.1424600970000001</v>
      </c>
    </row>
    <row r="53">
      <c r="A53" s="1" t="n">
        <v>2028</v>
      </c>
      <c r="B53" s="1" t="n">
        <v>1.1663622650000001</v>
      </c>
    </row>
  </sheetData>
  <pageMargins left="0.7" right="0.7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41" activePane="bottomRight" state="frozen"/>
      <selection pane="topRight"/>
      <selection pane="bottomLeft"/>
      <selection pane="bottomRight" activeCell="A74" sqref="A74"/>
    </sheetView>
  </sheetViews>
  <sheetFormatPr defaultRowHeight="15.0" baseColWidth="10"/>
  <sheetData>
    <row r="1">
      <c r="A1" t="str">
        <f t="shared" ref="A1:A32" si="0">L1</f>
        <v>VendorSize_Intl</v>
      </c>
      <c r="B1" t="str">
        <f t="shared" ref="B1:B32" si="1">M1</f>
        <v>PlatformPortfolio</v>
      </c>
      <c r="L1" t="s">
        <v>284</v>
      </c>
      <c r="M1" t="s">
        <v>285</v>
      </c>
      <c r="N1" t="s">
        <v>242</v>
      </c>
      <c r="O1" t="s">
        <v>243</v>
      </c>
      <c r="P1" t="s">
        <v>244</v>
      </c>
      <c r="Q1" t="s">
        <v>245</v>
      </c>
      <c r="R1" t="s">
        <v>246</v>
      </c>
      <c r="S1" t="s">
        <v>247</v>
      </c>
      <c r="T1" t="s">
        <v>248</v>
      </c>
      <c r="U1" t="s">
        <v>249</v>
      </c>
      <c r="V1" t="s">
        <v>250</v>
      </c>
      <c r="W1" t="s">
        <v>251</v>
      </c>
      <c r="X1" t="s">
        <v>252</v>
      </c>
      <c r="Y1" t="s">
        <v>253</v>
      </c>
      <c r="Z1" t="s">
        <v>254</v>
      </c>
      <c r="AA1" t="s">
        <v>255</v>
      </c>
      <c r="AB1" t="s">
        <v>256</v>
      </c>
      <c r="AC1" t="s">
        <v>257</v>
      </c>
      <c r="AD1" t="s">
        <v>258</v>
      </c>
      <c r="AE1" t="s">
        <v>259</v>
      </c>
      <c r="AF1" t="s">
        <v>260</v>
      </c>
      <c r="AG1" t="s">
        <v>261</v>
      </c>
      <c r="AH1" t="s">
        <v>262</v>
      </c>
      <c r="AI1" t="s">
        <v>263</v>
      </c>
      <c r="AJ1" t="s">
        <v>264</v>
      </c>
      <c r="AK1" t="s">
        <v>265</v>
      </c>
      <c r="AL1" t="s">
        <v>266</v>
      </c>
      <c r="AM1" t="s">
        <v>267</v>
      </c>
      <c r="AN1" t="s">
        <v>268</v>
      </c>
      <c r="AO1" t="s">
        <v>269</v>
      </c>
      <c r="AP1" t="s">
        <v>270</v>
      </c>
      <c r="AQ1" t="s">
        <v>271</v>
      </c>
      <c r="AR1" t="s">
        <v>272</v>
      </c>
      <c r="AS1" t="s">
        <v>273</v>
      </c>
      <c r="AT1" t="s">
        <v>274</v>
      </c>
      <c r="AU1" t="s">
        <v>275</v>
      </c>
    </row>
    <row r="2">
      <c r="A2" t="str">
        <f t="shared" si="0"/>
        <v>Unlabeled</v>
      </c>
      <c r="B2" t="str">
        <f t="shared" si="1"/>
        <v>Aircraft</v>
      </c>
      <c r="L2" t="s">
        <v>283</v>
      </c>
      <c r="M2" t="s">
        <v>286</v>
      </c>
      <c r="N2" s="3" t="n">
        <v>30980247148</v>
      </c>
      <c r="O2" s="3" t="n">
        <v>30513099255</v>
      </c>
      <c r="P2" s="3" t="n">
        <v>30337971567</v>
      </c>
      <c r="Q2" s="3" t="n">
        <v>29918044865</v>
      </c>
      <c r="R2" s="3" t="n">
        <v>30546960405</v>
      </c>
      <c r="S2" s="3" t="n">
        <v>26815505318</v>
      </c>
      <c r="T2" s="3" t="n">
        <v>28856006190</v>
      </c>
      <c r="U2" s="3" t="n">
        <v>24930833919</v>
      </c>
      <c r="V2" s="3" t="n">
        <v>26529770069</v>
      </c>
      <c r="W2" s="3" t="n">
        <v>27545374131</v>
      </c>
      <c r="X2" s="3" t="n">
        <v>462588126</v>
      </c>
      <c r="Y2" s="3" t="n">
        <v>342145895</v>
      </c>
      <c r="Z2" s="3" t="n">
        <v>405951469</v>
      </c>
      <c r="AA2" s="3" t="n">
        <v>296941905</v>
      </c>
      <c r="AB2" s="3" t="n">
        <v>388529775</v>
      </c>
      <c r="AC2" s="3" t="n">
        <v>393379002.8125</v>
      </c>
      <c r="AD2" s="3" t="n">
        <v>724039093.70430005</v>
      </c>
      <c r="AE2" s="3" t="n">
        <v>168455350.01089999</v>
      </c>
      <c r="AF2" s="3" t="n">
        <v>123529600.73540001</v>
      </c>
      <c r="AG2" s="3" t="n">
        <v>115334268.8724</v>
      </c>
      <c r="AH2" s="3" t="n">
        <v>124638399.8433</v>
      </c>
      <c r="AI2" s="3" t="n">
        <v>95868664.663000003</v>
      </c>
      <c r="AJ2" s="3" t="n">
        <v>14412389.4571</v>
      </c>
      <c r="AK2" s="3" t="n">
        <v>5873504</v>
      </c>
      <c r="AL2" s="3" t="n">
        <v>4026096.19</v>
      </c>
      <c r="AM2" s="3" t="n">
        <v>-753335.97039999999</v>
      </c>
      <c r="AN2" s="3" t="n">
        <v>-938829.74490000005</v>
      </c>
      <c r="AO2" s="3" t="n">
        <v>-3320488.2536999998</v>
      </c>
      <c r="AP2" s="3" t="n">
        <v>775483.08279999997</v>
      </c>
      <c r="AQ2" s="3" t="n">
        <v>22335.49</v>
      </c>
      <c r="AR2" s="3" t="n">
        <v>38586497.122299999</v>
      </c>
      <c r="AS2" s="3" t="n">
        <v>39547409.767700002</v>
      </c>
      <c r="AT2" s="3" t="n">
        <v>-16790953.1998</v>
      </c>
      <c r="AU2" s="3" t="n">
        <v>-3614290.3764</v>
      </c>
      <c r="AV2" s="3"/>
    </row>
    <row r="3">
      <c r="A3" t="str">
        <f t="shared" si="0"/>
        <v>Unlabeled</v>
      </c>
      <c r="B3" t="str">
        <f t="shared" si="1"/>
        <v>Electronics, Comms, &amp; Sensors</v>
      </c>
      <c r="L3" t="s">
        <v>283</v>
      </c>
      <c r="M3" t="s">
        <v>287</v>
      </c>
      <c r="N3" s="3" t="n">
        <v>19702439894</v>
      </c>
      <c r="O3" s="3" t="n">
        <v>19319595733</v>
      </c>
      <c r="P3" s="3" t="n">
        <v>19385047958</v>
      </c>
      <c r="Q3" s="3" t="n">
        <v>18241613499</v>
      </c>
      <c r="R3" s="3" t="n">
        <v>17643919462</v>
      </c>
      <c r="S3" s="3" t="n">
        <v>18690643667</v>
      </c>
      <c r="T3" s="3" t="n">
        <v>18181185718</v>
      </c>
      <c r="U3" s="3" t="n">
        <v>18425728076</v>
      </c>
      <c r="V3" s="3" t="n">
        <v>17479311563</v>
      </c>
      <c r="W3" s="3" t="n">
        <v>19571291342</v>
      </c>
      <c r="X3" s="3" t="n">
        <v>500425380.542</v>
      </c>
      <c r="Y3" s="3" t="n">
        <v>431077843.30500001</v>
      </c>
      <c r="Z3" s="3" t="n">
        <v>332603145.01999998</v>
      </c>
      <c r="AA3" s="3" t="n">
        <v>664121642.88919997</v>
      </c>
      <c r="AB3" s="3" t="n">
        <v>1101988848.2623</v>
      </c>
      <c r="AC3" s="3" t="n">
        <v>450102041.48869997</v>
      </c>
      <c r="AD3" s="3" t="n">
        <v>379862200.88160002</v>
      </c>
      <c r="AE3" s="3" t="n">
        <v>214731282.3655</v>
      </c>
      <c r="AF3" s="3" t="n">
        <v>158413679.8838</v>
      </c>
      <c r="AG3" s="3" t="n">
        <v>295958499.37470001</v>
      </c>
      <c r="AH3" s="3" t="n">
        <v>247870661.49450001</v>
      </c>
      <c r="AI3" s="3" t="n">
        <v>292234989.05040002</v>
      </c>
      <c r="AJ3" s="3" t="n">
        <v>135918957.9948</v>
      </c>
      <c r="AK3" s="3" t="n">
        <v>89694184.859400004</v>
      </c>
      <c r="AL3" s="3" t="n">
        <v>13604776.8673</v>
      </c>
      <c r="AM3" s="3" t="n">
        <v>81822527.372600004</v>
      </c>
      <c r="AN3" s="3" t="n">
        <v>79036846.550400004</v>
      </c>
      <c r="AO3" s="3" t="n">
        <v>40827541.918899998</v>
      </c>
      <c r="AP3" s="3" t="n">
        <v>15399617.2005</v>
      </c>
      <c r="AQ3" s="3" t="n">
        <v>24327187.540399998</v>
      </c>
      <c r="AR3" s="3" t="n">
        <v>53227440.151799999</v>
      </c>
      <c r="AS3" s="3" t="n">
        <v>22693632.773699999</v>
      </c>
      <c r="AT3" s="3" t="n">
        <v>5131391.1272</v>
      </c>
      <c r="AU3" s="3" t="n">
        <v>1742109.8524</v>
      </c>
      <c r="AV3" s="3"/>
    </row>
    <row r="4">
      <c r="A4" t="str">
        <f t="shared" si="0"/>
        <v>Unlabeled</v>
      </c>
      <c r="B4" t="str">
        <f t="shared" si="1"/>
        <v>Facilities and Construction</v>
      </c>
      <c r="L4" t="s">
        <v>283</v>
      </c>
      <c r="M4" t="s">
        <v>288</v>
      </c>
      <c r="N4" s="3" t="n">
        <v>12183236305</v>
      </c>
      <c r="O4" s="3" t="n">
        <v>18492829868</v>
      </c>
      <c r="P4" s="3" t="n">
        <v>17657715911</v>
      </c>
      <c r="Q4" s="3" t="n">
        <v>17178015869</v>
      </c>
      <c r="R4" s="3" t="n">
        <v>20332444544</v>
      </c>
      <c r="S4" s="3" t="n">
        <v>20137905407</v>
      </c>
      <c r="T4" s="3" t="n">
        <v>20282796585</v>
      </c>
      <c r="U4" s="3" t="n">
        <v>20228512717</v>
      </c>
      <c r="V4" s="3" t="n">
        <v>19564618261</v>
      </c>
      <c r="W4" s="3" t="n">
        <v>20604829391</v>
      </c>
      <c r="X4" s="3" t="n">
        <v>1944358451.7842</v>
      </c>
      <c r="Y4" s="3" t="n">
        <v>1813619020.8578999</v>
      </c>
      <c r="Z4" s="3" t="n">
        <v>1630515879.8582001</v>
      </c>
      <c r="AA4" s="3" t="n">
        <v>2411152064.4033999</v>
      </c>
      <c r="AB4" s="3" t="n">
        <v>2594510140.7228999</v>
      </c>
      <c r="AC4" s="3" t="n">
        <v>3092377523.3762002</v>
      </c>
      <c r="AD4" s="3" t="n">
        <v>2499259752.1406999</v>
      </c>
      <c r="AE4" s="3" t="n">
        <v>1543309235.7449999</v>
      </c>
      <c r="AF4" s="3" t="n">
        <v>2195666598.6104999</v>
      </c>
      <c r="AG4" s="3" t="n">
        <v>3322898510.6318002</v>
      </c>
      <c r="AH4" s="3" t="n">
        <v>2593001533.0626001</v>
      </c>
      <c r="AI4" s="3" t="n">
        <v>1956610541.4324999</v>
      </c>
      <c r="AJ4" s="3" t="n">
        <v>1482495543.4730999</v>
      </c>
      <c r="AK4" s="3" t="n">
        <v>583005167.97039998</v>
      </c>
      <c r="AL4" s="3" t="n">
        <v>269539299.546</v>
      </c>
      <c r="AM4" s="3" t="n">
        <v>346741087.36870003</v>
      </c>
      <c r="AN4" s="3" t="n">
        <v>423590443.54650003</v>
      </c>
      <c r="AO4" s="3" t="n">
        <v>217479731.29409999</v>
      </c>
      <c r="AP4" s="3" t="n">
        <v>156087799.5196</v>
      </c>
      <c r="AQ4" s="3" t="n">
        <v>307084184.60299999</v>
      </c>
      <c r="AR4" s="3" t="n">
        <v>154561294.47029999</v>
      </c>
      <c r="AS4" s="3" t="n">
        <v>326124707.45599997</v>
      </c>
      <c r="AT4" s="3" t="n">
        <v>270211555.14200002</v>
      </c>
      <c r="AU4" s="3" t="n">
        <v>215227054.69389999</v>
      </c>
      <c r="AV4" s="3"/>
    </row>
    <row r="5">
      <c r="A5" t="str">
        <f t="shared" si="0"/>
        <v>Unlabeled</v>
      </c>
      <c r="B5" t="str">
        <f t="shared" si="1"/>
        <v>Land Vehicles</v>
      </c>
      <c r="L5" t="s">
        <v>283</v>
      </c>
      <c r="M5" t="s">
        <v>289</v>
      </c>
      <c r="N5" s="3" t="n">
        <v>4275032000</v>
      </c>
      <c r="O5" s="3" t="n">
        <v>6503975889</v>
      </c>
      <c r="P5" s="3" t="n">
        <v>4166812450</v>
      </c>
      <c r="Q5" s="3" t="n">
        <v>4396364530</v>
      </c>
      <c r="R5" s="3" t="n">
        <v>3619043411</v>
      </c>
      <c r="S5" s="3" t="n">
        <v>3098454659</v>
      </c>
      <c r="T5" s="3" t="n">
        <v>3678250068</v>
      </c>
      <c r="U5" s="3" t="n">
        <v>3652647546</v>
      </c>
      <c r="V5" s="3" t="n">
        <v>2804250415</v>
      </c>
      <c r="W5" s="3" t="n">
        <v>3507393596</v>
      </c>
      <c r="X5" s="3" t="n">
        <v>110636726</v>
      </c>
      <c r="Y5" s="3" t="n">
        <v>205751478</v>
      </c>
      <c r="Z5" s="3" t="n">
        <v>118937832.042</v>
      </c>
      <c r="AA5" s="3" t="n">
        <v>203146487.6992</v>
      </c>
      <c r="AB5" s="3" t="n">
        <v>315425548.45480001</v>
      </c>
      <c r="AC5" s="3" t="n">
        <v>222726751.17469999</v>
      </c>
      <c r="AD5" s="3" t="n">
        <v>202706217.10069999</v>
      </c>
      <c r="AE5" s="3" t="n">
        <v>96342009.407700002</v>
      </c>
      <c r="AF5" s="3" t="n">
        <v>102572665.6375</v>
      </c>
      <c r="AG5" s="3" t="n">
        <v>116168208.545</v>
      </c>
      <c r="AH5" s="3" t="n">
        <v>210082648.94710001</v>
      </c>
      <c r="AI5" s="3" t="n">
        <v>180870458.4429</v>
      </c>
      <c r="AJ5" s="3" t="n">
        <v>151593779.11680001</v>
      </c>
      <c r="AK5" s="3" t="n">
        <v>70063824.929000005</v>
      </c>
      <c r="AL5" s="3" t="n">
        <v>9418761.6630000006</v>
      </c>
      <c r="AM5" s="3" t="n">
        <v>19152810.308699999</v>
      </c>
      <c r="AN5" s="3" t="n">
        <v>10308262.911699999</v>
      </c>
      <c r="AO5" s="3" t="n">
        <v>13900040.3193</v>
      </c>
      <c r="AP5" s="3" t="n">
        <v>16393298.179500001</v>
      </c>
      <c r="AQ5" s="3" t="n">
        <v>6142102.0696999999</v>
      </c>
      <c r="AR5" s="3" t="n">
        <v>117230837.0275</v>
      </c>
      <c r="AS5" s="3" t="n">
        <v>71493208.360599995</v>
      </c>
      <c r="AT5" s="3" t="n">
        <v>3308557.7014000001</v>
      </c>
      <c r="AU5" s="3" t="n">
        <v>1060701.6976000001</v>
      </c>
      <c r="AV5" s="3"/>
    </row>
    <row r="6">
      <c r="A6" t="str">
        <f t="shared" si="0"/>
        <v>Unlabeled</v>
      </c>
      <c r="B6" t="str">
        <f t="shared" si="1"/>
        <v>Missile Defense</v>
      </c>
      <c r="L6" t="s">
        <v>283</v>
      </c>
      <c r="M6" t="s">
        <v>290</v>
      </c>
      <c r="N6" s="3" t="n">
        <v>3035334000</v>
      </c>
      <c r="O6" s="3" t="n">
        <v>5206015283</v>
      </c>
      <c r="P6" s="3" t="n">
        <v>3918554592</v>
      </c>
      <c r="Q6" s="3" t="n">
        <v>4991418711</v>
      </c>
      <c r="R6" s="3" t="n">
        <v>4289293657</v>
      </c>
      <c r="S6" s="3" t="n">
        <v>3486356407</v>
      </c>
      <c r="T6" s="3" t="n">
        <v>3715624896</v>
      </c>
      <c r="U6" s="3" t="n">
        <v>4012460461</v>
      </c>
      <c r="V6" s="3" t="n">
        <v>3602703203</v>
      </c>
      <c r="W6" s="3" t="n">
        <v>3665542951</v>
      </c>
      <c r="X6" s="3" t="n">
        <v>35268789</v>
      </c>
      <c r="Y6" s="3" t="n">
        <v>19050698.399900001</v>
      </c>
      <c r="Z6" s="3" t="n">
        <v>10952921</v>
      </c>
      <c r="AA6" s="3" t="n">
        <v>15424469</v>
      </c>
      <c r="AB6" s="3" t="n">
        <v>16438336</v>
      </c>
      <c r="AC6" s="3" t="n">
        <v>11321208</v>
      </c>
      <c r="AD6" s="3" t="n">
        <v>8499834.5699000005</v>
      </c>
      <c r="AE6" s="3" t="n">
        <v>6211111</v>
      </c>
      <c r="AF6" s="3" t="n">
        <v>1494070.8437999999</v>
      </c>
      <c r="AG6" s="3" t="n">
        <v>1249704.4502000001</v>
      </c>
      <c r="AH6" s="3" t="n">
        <v>3290.28</v>
      </c>
      <c r="AI6" s="3" t="n">
        <v>36427.121099999997</v>
      </c>
      <c r="AJ6" s="3"/>
      <c r="AK6" s="3" t="n">
        <v>864699</v>
      </c>
      <c r="AL6" s="3" t="n">
        <v>0</v>
      </c>
      <c r="AM6" s="3" t="n">
        <v>0</v>
      </c>
      <c r="AN6" s="3"/>
      <c r="AO6" s="3"/>
      <c r="AP6" s="3"/>
      <c r="AQ6" s="3" t="n">
        <v>98917.8603</v>
      </c>
      <c r="AR6" s="3" t="n">
        <v>77045.221600000004</v>
      </c>
      <c r="AS6" s="3"/>
      <c r="AT6" s="3"/>
      <c r="AU6" s="3"/>
      <c r="AV6" s="3"/>
    </row>
    <row r="7">
      <c r="A7" t="str">
        <f t="shared" si="0"/>
        <v>Unlabeled</v>
      </c>
      <c r="B7" t="str">
        <f t="shared" si="1"/>
        <v>Ordnance and Missiles</v>
      </c>
      <c r="L7" t="s">
        <v>283</v>
      </c>
      <c r="M7" t="s">
        <v>291</v>
      </c>
      <c r="N7" s="3" t="n">
        <v>11331278000</v>
      </c>
      <c r="O7" s="3" t="n">
        <v>14834080775</v>
      </c>
      <c r="P7" s="3" t="n">
        <v>13464555013</v>
      </c>
      <c r="Q7" s="3" t="n">
        <v>11175370345</v>
      </c>
      <c r="R7" s="3" t="n">
        <v>8533017359</v>
      </c>
      <c r="S7" s="3" t="n">
        <v>8543659793</v>
      </c>
      <c r="T7" s="3" t="n">
        <v>8817441132</v>
      </c>
      <c r="U7" s="3" t="n">
        <v>8032566815</v>
      </c>
      <c r="V7" s="3" t="n">
        <v>8630834203</v>
      </c>
      <c r="W7" s="3" t="n">
        <v>9161817835</v>
      </c>
      <c r="X7" s="3" t="n">
        <v>56990972</v>
      </c>
      <c r="Y7" s="3" t="n">
        <v>99678090</v>
      </c>
      <c r="Z7" s="3" t="n">
        <v>274322647.5625</v>
      </c>
      <c r="AA7" s="3" t="n">
        <v>244415290.5801</v>
      </c>
      <c r="AB7" s="3" t="n">
        <v>362640199</v>
      </c>
      <c r="AC7" s="3" t="n">
        <v>207454077.35159999</v>
      </c>
      <c r="AD7" s="3" t="n">
        <v>211649081.1875</v>
      </c>
      <c r="AE7" s="3" t="n">
        <v>20457366.566300001</v>
      </c>
      <c r="AF7" s="3" t="n">
        <v>35323907.216899998</v>
      </c>
      <c r="AG7" s="3" t="n">
        <v>91828784.523900002</v>
      </c>
      <c r="AH7" s="3" t="n">
        <v>59059237.051200002</v>
      </c>
      <c r="AI7" s="3" t="n">
        <v>128484157.23190001</v>
      </c>
      <c r="AJ7" s="3" t="n">
        <v>33623054.223700002</v>
      </c>
      <c r="AK7" s="3" t="n">
        <v>20892740.010000002</v>
      </c>
      <c r="AL7" s="3" t="n">
        <v>-2075005.9</v>
      </c>
      <c r="AM7" s="3" t="n">
        <v>3859334.9492000001</v>
      </c>
      <c r="AN7" s="3" t="n">
        <v>1647651.1532999999</v>
      </c>
      <c r="AO7" s="3" t="n">
        <v>2496032.4199000001</v>
      </c>
      <c r="AP7" s="3" t="n">
        <v>305870.47090000001</v>
      </c>
      <c r="AQ7" s="3" t="n">
        <v>209909.91310000001</v>
      </c>
      <c r="AR7" s="3" t="n">
        <v>635078.66989999998</v>
      </c>
      <c r="AS7" s="3" t="n">
        <v>259542.64850000001</v>
      </c>
      <c r="AT7" s="3" t="n">
        <v>2725365</v>
      </c>
      <c r="AU7" s="3"/>
      <c r="AV7" s="3"/>
    </row>
    <row r="8">
      <c r="A8" t="str">
        <f t="shared" si="0"/>
        <v>Unlabeled</v>
      </c>
      <c r="B8" t="str">
        <f t="shared" si="1"/>
        <v>Other Products</v>
      </c>
      <c r="L8" t="s">
        <v>283</v>
      </c>
      <c r="M8" t="s">
        <v>292</v>
      </c>
      <c r="N8" s="3" t="n">
        <v>10893531000</v>
      </c>
      <c r="O8" s="3" t="n">
        <v>13666534115</v>
      </c>
      <c r="P8" s="3" t="n">
        <v>9670953302</v>
      </c>
      <c r="Q8" s="3" t="n">
        <v>10550468583</v>
      </c>
      <c r="R8" s="3" t="n">
        <v>8625703645</v>
      </c>
      <c r="S8" s="3" t="n">
        <v>8564693193</v>
      </c>
      <c r="T8" s="3" t="n">
        <v>9626845429</v>
      </c>
      <c r="U8" s="3" t="n">
        <v>9689825022</v>
      </c>
      <c r="V8" s="3" t="n">
        <v>8560246161</v>
      </c>
      <c r="W8" s="3" t="n">
        <v>7673714576</v>
      </c>
      <c r="X8" s="3" t="n">
        <v>1596342758</v>
      </c>
      <c r="Y8" s="3" t="n">
        <v>2065822917</v>
      </c>
      <c r="Z8" s="3" t="n">
        <v>3056459780.9302001</v>
      </c>
      <c r="AA8" s="3" t="n">
        <v>2390668944.7421999</v>
      </c>
      <c r="AB8" s="3" t="n">
        <v>3924411281.2206998</v>
      </c>
      <c r="AC8" s="3" t="n">
        <v>10095741647.451401</v>
      </c>
      <c r="AD8" s="3" t="n">
        <v>9099772469.2472</v>
      </c>
      <c r="AE8" s="3" t="n">
        <v>5788473754.3017998</v>
      </c>
      <c r="AF8" s="3" t="n">
        <v>7776692943.7482996</v>
      </c>
      <c r="AG8" s="3" t="n">
        <v>2007406884.4339001</v>
      </c>
      <c r="AH8" s="3" t="n">
        <v>988823964.9576</v>
      </c>
      <c r="AI8" s="3" t="n">
        <v>844913395.949</v>
      </c>
      <c r="AJ8" s="3" t="n">
        <v>604927547.78649998</v>
      </c>
      <c r="AK8" s="3" t="n">
        <v>531843687.44</v>
      </c>
      <c r="AL8" s="3" t="n">
        <v>201970091.2999</v>
      </c>
      <c r="AM8" s="3" t="n">
        <v>63356478.842799999</v>
      </c>
      <c r="AN8" s="3" t="n">
        <v>96935727.744599998</v>
      </c>
      <c r="AO8" s="3" t="n">
        <v>152028008.26109999</v>
      </c>
      <c r="AP8" s="3" t="n">
        <v>-778779.30610000202</v>
      </c>
      <c r="AQ8" s="3" t="n">
        <v>18267095.287700001</v>
      </c>
      <c r="AR8" s="3" t="n">
        <v>364590112.05610001</v>
      </c>
      <c r="AS8" s="3" t="n">
        <v>240186735.10339999</v>
      </c>
      <c r="AT8" s="3" t="n">
        <v>9513465.8356999997</v>
      </c>
      <c r="AU8" s="3" t="n">
        <v>1033415.7358</v>
      </c>
      <c r="AV8" s="3"/>
    </row>
    <row r="9">
      <c r="A9" t="str">
        <f t="shared" si="0"/>
        <v>Unlabeled</v>
      </c>
      <c r="B9" t="str">
        <f t="shared" si="1"/>
        <v>Other R&amp;D and Knowledge Based</v>
      </c>
      <c r="L9" t="s">
        <v>283</v>
      </c>
      <c r="M9" t="s">
        <v>293</v>
      </c>
      <c r="N9" s="3" t="n">
        <v>7773865381</v>
      </c>
      <c r="O9" s="3" t="n">
        <v>7927436229</v>
      </c>
      <c r="P9" s="3" t="n">
        <v>8786567450</v>
      </c>
      <c r="Q9" s="3" t="n">
        <v>8567595442</v>
      </c>
      <c r="R9" s="3" t="n">
        <v>8463162454</v>
      </c>
      <c r="S9" s="3" t="n">
        <v>8878189431</v>
      </c>
      <c r="T9" s="3" t="n">
        <v>9287693638</v>
      </c>
      <c r="U9" s="3" t="n">
        <v>9695769466</v>
      </c>
      <c r="V9" s="3" t="n">
        <v>10804672536</v>
      </c>
      <c r="W9" s="3" t="n">
        <v>11285682035</v>
      </c>
      <c r="X9" s="3" t="n">
        <v>131314429.38420001</v>
      </c>
      <c r="Y9" s="3" t="n">
        <v>103974583.9623</v>
      </c>
      <c r="Z9" s="3" t="n">
        <v>94541935</v>
      </c>
      <c r="AA9" s="3" t="n">
        <v>110392481</v>
      </c>
      <c r="AB9" s="3" t="n">
        <v>183652707.02739999</v>
      </c>
      <c r="AC9" s="3" t="n">
        <v>291184864.7159</v>
      </c>
      <c r="AD9" s="3" t="n">
        <v>135825626.4973</v>
      </c>
      <c r="AE9" s="3" t="n">
        <v>91762035.859599993</v>
      </c>
      <c r="AF9" s="3" t="n">
        <v>30223511.747099999</v>
      </c>
      <c r="AG9" s="3" t="n">
        <v>575450332.23559999</v>
      </c>
      <c r="AH9" s="3" t="n">
        <v>515868133.57950002</v>
      </c>
      <c r="AI9" s="3" t="n">
        <v>376722529.60369998</v>
      </c>
      <c r="AJ9" s="3" t="n">
        <v>205591543.5548</v>
      </c>
      <c r="AK9" s="3" t="n">
        <v>41440226.984999999</v>
      </c>
      <c r="AL9" s="3" t="n">
        <v>18586613.807599999</v>
      </c>
      <c r="AM9" s="3" t="n">
        <v>3719440.0151999998</v>
      </c>
      <c r="AN9" s="3" t="n">
        <v>14189583.7358</v>
      </c>
      <c r="AO9" s="3" t="n">
        <v>21138421.1371</v>
      </c>
      <c r="AP9" s="3" t="n">
        <v>10316118.3388</v>
      </c>
      <c r="AQ9" s="3" t="n">
        <v>12095526.5857</v>
      </c>
      <c r="AR9" s="3" t="n">
        <v>74733244.6514</v>
      </c>
      <c r="AS9" s="3" t="n">
        <v>35830610.575199999</v>
      </c>
      <c r="AT9" s="3" t="n">
        <v>5476160.4380000001</v>
      </c>
      <c r="AU9" s="3" t="n">
        <v>4022439.5803999999</v>
      </c>
      <c r="AV9" s="3"/>
    </row>
    <row r="10">
      <c r="A10" t="str">
        <f t="shared" si="0"/>
        <v>Unlabeled</v>
      </c>
      <c r="B10" t="str">
        <f t="shared" si="1"/>
        <v>Other Services</v>
      </c>
      <c r="L10" t="s">
        <v>283</v>
      </c>
      <c r="M10" t="s">
        <v>294</v>
      </c>
      <c r="N10" s="3" t="n">
        <v>4385190184</v>
      </c>
      <c r="O10" s="3" t="n">
        <v>5641814985</v>
      </c>
      <c r="P10" s="3" t="n">
        <v>4211344274</v>
      </c>
      <c r="Q10" s="3" t="n">
        <v>3075823560</v>
      </c>
      <c r="R10" s="3" t="n">
        <v>4014703413</v>
      </c>
      <c r="S10" s="3" t="n">
        <v>5272937433</v>
      </c>
      <c r="T10" s="3" t="n">
        <v>5083168952</v>
      </c>
      <c r="U10" s="3" t="n">
        <v>5793220616</v>
      </c>
      <c r="V10" s="3" t="n">
        <v>6068760797</v>
      </c>
      <c r="W10" s="3" t="n">
        <v>7339018466</v>
      </c>
      <c r="X10" s="3" t="n">
        <v>267478030</v>
      </c>
      <c r="Y10" s="3" t="n">
        <v>269475701</v>
      </c>
      <c r="Z10" s="3" t="n">
        <v>197005387</v>
      </c>
      <c r="AA10" s="3" t="n">
        <v>478828730.65630001</v>
      </c>
      <c r="AB10" s="3" t="n">
        <v>416254076.90880001</v>
      </c>
      <c r="AC10" s="3" t="n">
        <v>436412767.16750002</v>
      </c>
      <c r="AD10" s="3" t="n">
        <v>312751258.7633</v>
      </c>
      <c r="AE10" s="3" t="n">
        <v>202939324.25330001</v>
      </c>
      <c r="AF10" s="3" t="n">
        <v>134066641.3141</v>
      </c>
      <c r="AG10" s="3" t="n">
        <v>206415839.11449999</v>
      </c>
      <c r="AH10" s="3" t="n">
        <v>355015898.82450002</v>
      </c>
      <c r="AI10" s="3" t="n">
        <v>446670805.73760003</v>
      </c>
      <c r="AJ10" s="3" t="n">
        <v>452681384.50319999</v>
      </c>
      <c r="AK10" s="3" t="n">
        <v>263278950.24900001</v>
      </c>
      <c r="AL10" s="3" t="n">
        <v>163993900.9587</v>
      </c>
      <c r="AM10" s="3" t="n">
        <v>48142254.248800002</v>
      </c>
      <c r="AN10" s="3" t="n">
        <v>147511193.45750001</v>
      </c>
      <c r="AO10" s="3" t="n">
        <v>100006326.62970001</v>
      </c>
      <c r="AP10" s="3" t="n">
        <v>41877105.464900002</v>
      </c>
      <c r="AQ10" s="3" t="n">
        <v>12095719.2193</v>
      </c>
      <c r="AR10" s="3" t="n">
        <v>-15455469.657500001</v>
      </c>
      <c r="AS10" s="3" t="n">
        <v>30275735.213799998</v>
      </c>
      <c r="AT10" s="3" t="n">
        <v>3435361.6642999998</v>
      </c>
      <c r="AU10" s="3" t="n">
        <v>15328237.4178</v>
      </c>
      <c r="AV10" s="3"/>
    </row>
    <row r="11">
      <c r="A11" t="str">
        <f t="shared" si="0"/>
        <v>Unlabeled</v>
      </c>
      <c r="B11" t="str">
        <f t="shared" si="1"/>
        <v>Ships &amp; Submarines</v>
      </c>
      <c r="L11" t="s">
        <v>283</v>
      </c>
      <c r="M11" t="s">
        <v>295</v>
      </c>
      <c r="N11" s="3" t="n">
        <v>10680657493</v>
      </c>
      <c r="O11" s="3" t="n">
        <v>9512770712</v>
      </c>
      <c r="P11" s="3" t="n">
        <v>8600082026</v>
      </c>
      <c r="Q11" s="3" t="n">
        <v>9502770472</v>
      </c>
      <c r="R11" s="3" t="n">
        <v>7389026646</v>
      </c>
      <c r="S11" s="3" t="n">
        <v>9654356740</v>
      </c>
      <c r="T11" s="3" t="n">
        <v>7969628348</v>
      </c>
      <c r="U11" s="3" t="n">
        <v>8340521642</v>
      </c>
      <c r="V11" s="3" t="n">
        <v>9369233233</v>
      </c>
      <c r="W11" s="3" t="n">
        <v>8320132027</v>
      </c>
      <c r="X11" s="3" t="n">
        <v>114762818</v>
      </c>
      <c r="Y11" s="3" t="n">
        <v>129724411</v>
      </c>
      <c r="Z11" s="3" t="n">
        <v>459662035</v>
      </c>
      <c r="AA11" s="3" t="n">
        <v>157659372</v>
      </c>
      <c r="AB11" s="3" t="n">
        <v>164695199.375</v>
      </c>
      <c r="AC11" s="3" t="n">
        <v>111116994.02159999</v>
      </c>
      <c r="AD11" s="3" t="n">
        <v>114910920.6631</v>
      </c>
      <c r="AE11" s="3" t="n">
        <v>55341903.864100002</v>
      </c>
      <c r="AF11" s="3" t="n">
        <v>15986776.011399999</v>
      </c>
      <c r="AG11" s="3" t="n">
        <v>31944056.103</v>
      </c>
      <c r="AH11" s="3" t="n">
        <v>9839725.4227000009</v>
      </c>
      <c r="AI11" s="3" t="n">
        <v>8302088.0111999996</v>
      </c>
      <c r="AJ11" s="3" t="n">
        <v>1746399.3988999999</v>
      </c>
      <c r="AK11" s="3" t="n">
        <v>2076583.06</v>
      </c>
      <c r="AL11" s="3" t="n">
        <v>1331832.6606999999</v>
      </c>
      <c r="AM11" s="3" t="n">
        <v>791575.10349999997</v>
      </c>
      <c r="AN11" s="3" t="n">
        <v>-5698682.6152999997</v>
      </c>
      <c r="AO11" s="3" t="n">
        <v>1612280.5053000001</v>
      </c>
      <c r="AP11" s="3" t="n">
        <v>331734.53269999998</v>
      </c>
      <c r="AQ11" s="3" t="n">
        <v>234098.05660000001</v>
      </c>
      <c r="AR11" s="3" t="n">
        <v>531644.76359999995</v>
      </c>
      <c r="AS11" s="3" t="n">
        <v>3249212.7889999999</v>
      </c>
      <c r="AT11" s="3" t="n">
        <v>1709716.6362000001</v>
      </c>
      <c r="AU11" s="3" t="n">
        <v>233687.2825</v>
      </c>
      <c r="AV11" s="3"/>
    </row>
    <row r="12">
      <c r="A12" t="str">
        <f t="shared" si="0"/>
        <v>Unlabeled</v>
      </c>
      <c r="B12" t="str">
        <f t="shared" si="1"/>
        <v>Space Systems</v>
      </c>
      <c r="L12" t="s">
        <v>283</v>
      </c>
      <c r="M12" t="s">
        <v>296</v>
      </c>
      <c r="N12" s="3" t="n">
        <v>5109318000</v>
      </c>
      <c r="O12" s="3" t="n">
        <v>4536041000</v>
      </c>
      <c r="P12" s="3" t="n">
        <v>3207056007</v>
      </c>
      <c r="Q12" s="3" t="n">
        <v>3775896266</v>
      </c>
      <c r="R12" s="3" t="n">
        <v>3704627729</v>
      </c>
      <c r="S12" s="3" t="n">
        <v>3449312820</v>
      </c>
      <c r="T12" s="3" t="n">
        <v>2950138142</v>
      </c>
      <c r="U12" s="3" t="n">
        <v>3180065599</v>
      </c>
      <c r="V12" s="3" t="n">
        <v>3551481726</v>
      </c>
      <c r="W12" s="3" t="n">
        <v>3510240138</v>
      </c>
      <c r="X12" s="3" t="n">
        <v>14839094</v>
      </c>
      <c r="Y12" s="3" t="n">
        <v>10071351</v>
      </c>
      <c r="Z12" s="3" t="n">
        <v>5160553</v>
      </c>
      <c r="AA12" s="3" t="n">
        <v>460315</v>
      </c>
      <c r="AB12" s="3" t="n">
        <v>1234411</v>
      </c>
      <c r="AC12" s="3" t="n">
        <v>2787513</v>
      </c>
      <c r="AD12" s="3" t="n">
        <v>1270824</v>
      </c>
      <c r="AE12" s="3" t="n">
        <v>0</v>
      </c>
      <c r="AF12" s="3" t="n">
        <v>3020</v>
      </c>
      <c r="AG12" s="3" t="n">
        <v>23585.949199999999</v>
      </c>
      <c r="AH12" s="3" t="n">
        <v>91430</v>
      </c>
      <c r="AI12" s="3" t="n">
        <v>1776.52</v>
      </c>
      <c r="AJ12" s="3"/>
      <c r="AK12" s="3"/>
      <c r="AL12" s="3" t="n">
        <v>57024.61</v>
      </c>
      <c r="AM12" s="3" t="n">
        <v>57045.85</v>
      </c>
      <c r="AN12" s="3" t="n">
        <v>16258.2796</v>
      </c>
      <c r="AO12" s="3" t="n">
        <v>4000</v>
      </c>
      <c r="AP12" s="3" t="n">
        <v>4158.46</v>
      </c>
      <c r="AQ12" s="3" t="n">
        <v>-58384.511700000003</v>
      </c>
      <c r="AR12" s="3"/>
      <c r="AS12" s="3"/>
      <c r="AT12" s="3"/>
      <c r="AU12" s="3"/>
      <c r="AV12" s="3"/>
    </row>
    <row r="13">
      <c r="A13" t="str">
        <f t="shared" si="0"/>
        <v>Unlabeled</v>
      </c>
      <c r="B13" t="str">
        <f t="shared" si="1"/>
        <v>Unlabeled</v>
      </c>
      <c r="L13" t="s">
        <v>283</v>
      </c>
      <c r="M13" t="s">
        <v>283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 t="n">
        <v>1352581.2812000001</v>
      </c>
      <c r="Y13" s="3" t="n">
        <v>1040020.2034999999</v>
      </c>
      <c r="Z13" s="3" t="n">
        <v>1373677.7690000001</v>
      </c>
      <c r="AA13" s="3" t="n">
        <v>3080768.2437999998</v>
      </c>
      <c r="AB13" s="3" t="n">
        <v>0</v>
      </c>
      <c r="AC13" s="3" t="n">
        <v>56640.910100000001</v>
      </c>
      <c r="AD13" s="3" t="n">
        <v>-341119.49339999998</v>
      </c>
      <c r="AE13" s="3" t="n">
        <v>86561</v>
      </c>
      <c r="AF13" s="3" t="n">
        <v>81744.429699999993</v>
      </c>
      <c r="AG13" s="3" t="n">
        <v>303279</v>
      </c>
      <c r="AH13" s="3" t="n">
        <v>-3432.1399000000001</v>
      </c>
      <c r="AI13" s="3" t="n">
        <v>2993.09</v>
      </c>
      <c r="AJ13" s="3"/>
      <c r="AK13" s="3"/>
      <c r="AL13" s="3"/>
      <c r="AM13" s="3" t="n">
        <v>10000</v>
      </c>
      <c r="AN13" s="3" t="n">
        <v>1738.23</v>
      </c>
      <c r="AO13" s="3" t="n">
        <v>1345852</v>
      </c>
      <c r="AP13" s="3"/>
      <c r="AQ13" s="3"/>
      <c r="AR13" s="3" t="n">
        <v>314555.625</v>
      </c>
      <c r="AS13" s="3" t="n">
        <v>10000</v>
      </c>
      <c r="AT13" s="3" t="n">
        <v>563190.9375</v>
      </c>
      <c r="AU13" s="3" t="n">
        <v>11148.810100000001</v>
      </c>
      <c r="AV13" s="3"/>
    </row>
    <row r="14">
      <c r="A14" t="str">
        <f t="shared" si="0"/>
        <v>International</v>
      </c>
      <c r="B14" t="str">
        <f t="shared" si="1"/>
        <v>Aircraft</v>
      </c>
      <c r="L14" t="s">
        <v>297</v>
      </c>
      <c r="M14" t="s">
        <v>286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 t="n">
        <v>180603185</v>
      </c>
      <c r="Y14" s="3" t="n">
        <v>146737825.78909999</v>
      </c>
      <c r="Z14" s="3" t="n">
        <v>173912599.375</v>
      </c>
      <c r="AA14" s="3" t="n">
        <v>208858592</v>
      </c>
      <c r="AB14" s="3" t="n">
        <v>258033890.625</v>
      </c>
      <c r="AC14" s="3" t="n">
        <v>441527648.75940001</v>
      </c>
      <c r="AD14" s="3" t="n">
        <v>473283175.48439997</v>
      </c>
      <c r="AE14" s="3" t="n">
        <v>554568257.52610004</v>
      </c>
      <c r="AF14" s="3" t="n">
        <v>565847353.59800005</v>
      </c>
      <c r="AG14" s="3" t="n">
        <v>696267146.37150002</v>
      </c>
      <c r="AH14" s="3" t="n">
        <v>694904897.96270001</v>
      </c>
      <c r="AI14" s="3" t="n">
        <v>916959741.37689996</v>
      </c>
      <c r="AJ14" s="3" t="n">
        <v>848735809.32140005</v>
      </c>
      <c r="AK14" s="3" t="n">
        <v>1373757787.6635001</v>
      </c>
      <c r="AL14" s="3" t="n">
        <v>804705899.97979999</v>
      </c>
      <c r="AM14" s="3" t="n">
        <v>615480458.67589998</v>
      </c>
      <c r="AN14" s="3" t="n">
        <v>643001189.13960004</v>
      </c>
      <c r="AO14" s="3" t="n">
        <v>569873484.48440003</v>
      </c>
      <c r="AP14" s="3" t="n">
        <v>614066497.7141</v>
      </c>
      <c r="AQ14" s="3" t="n">
        <v>926586977.20140004</v>
      </c>
      <c r="AR14" s="3" t="n">
        <v>647545110.67799997</v>
      </c>
      <c r="AS14" s="3" t="n">
        <v>452068116.86739999</v>
      </c>
      <c r="AT14" s="3" t="n">
        <v>1122755529.6463001</v>
      </c>
      <c r="AU14" s="3" t="n">
        <v>342091742.71799999</v>
      </c>
      <c r="AV14" s="3"/>
    </row>
    <row r="15">
      <c r="A15" t="str">
        <f t="shared" si="0"/>
        <v>International</v>
      </c>
      <c r="B15" t="str">
        <f t="shared" si="1"/>
        <v>Electronics, Comms, &amp; Sensors</v>
      </c>
      <c r="L15" t="s">
        <v>297</v>
      </c>
      <c r="M15" t="s">
        <v>287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 t="n">
        <v>42923646</v>
      </c>
      <c r="Y15" s="3" t="n">
        <v>43479380</v>
      </c>
      <c r="Z15" s="3" t="n">
        <v>61008425.75</v>
      </c>
      <c r="AA15" s="3" t="n">
        <v>136123347.3125</v>
      </c>
      <c r="AB15" s="3" t="n">
        <v>133258322.35699999</v>
      </c>
      <c r="AC15" s="3" t="n">
        <v>131115634.03569999</v>
      </c>
      <c r="AD15" s="3" t="n">
        <v>287869184.7202</v>
      </c>
      <c r="AE15" s="3" t="n">
        <v>339946133.61129999</v>
      </c>
      <c r="AF15" s="3" t="n">
        <v>507376831.36440003</v>
      </c>
      <c r="AG15" s="3" t="n">
        <v>426761354.03869998</v>
      </c>
      <c r="AH15" s="3" t="n">
        <v>798593660.24049997</v>
      </c>
      <c r="AI15" s="3" t="n">
        <v>478211000.23379999</v>
      </c>
      <c r="AJ15" s="3" t="n">
        <v>620137218.0165</v>
      </c>
      <c r="AK15" s="3" t="n">
        <v>651294542.09720004</v>
      </c>
      <c r="AL15" s="3" t="n">
        <v>711861673.18040001</v>
      </c>
      <c r="AM15" s="3" t="n">
        <v>379529672.11629999</v>
      </c>
      <c r="AN15" s="3" t="n">
        <v>700312405.17369998</v>
      </c>
      <c r="AO15" s="3" t="n">
        <v>545544245.8319</v>
      </c>
      <c r="AP15" s="3" t="n">
        <v>500771553.3538</v>
      </c>
      <c r="AQ15" s="3" t="n">
        <v>629907607.17649996</v>
      </c>
      <c r="AR15" s="3" t="n">
        <v>504559726.70120001</v>
      </c>
      <c r="AS15" s="3" t="n">
        <v>565066342.80840003</v>
      </c>
      <c r="AT15" s="3" t="n">
        <v>557669285.31930006</v>
      </c>
      <c r="AU15" s="3" t="n">
        <v>266521125.10479999</v>
      </c>
      <c r="AV15" s="3"/>
    </row>
    <row r="16">
      <c r="A16" t="str">
        <f t="shared" si="0"/>
        <v>International</v>
      </c>
      <c r="B16" t="str">
        <f t="shared" si="1"/>
        <v>Facilities and Construction</v>
      </c>
      <c r="L16" t="s">
        <v>297</v>
      </c>
      <c r="M16" t="s">
        <v>288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 t="n">
        <v>385644939</v>
      </c>
      <c r="Y16" s="3" t="n">
        <v>521841828.63090003</v>
      </c>
      <c r="Z16" s="3" t="n">
        <v>574975556.20969999</v>
      </c>
      <c r="AA16" s="3" t="n">
        <v>585895706.39119995</v>
      </c>
      <c r="AB16" s="3" t="n">
        <v>856903120.12609994</v>
      </c>
      <c r="AC16" s="3" t="n">
        <v>1330446714.3771</v>
      </c>
      <c r="AD16" s="3" t="n">
        <v>3053709787.0309</v>
      </c>
      <c r="AE16" s="3" t="n">
        <v>3145752249.5286002</v>
      </c>
      <c r="AF16" s="3" t="n">
        <v>3108821468.0219002</v>
      </c>
      <c r="AG16" s="3" t="n">
        <v>4712531501.1126003</v>
      </c>
      <c r="AH16" s="3" t="n">
        <v>4104321785.5102</v>
      </c>
      <c r="AI16" s="3" t="n">
        <v>4745405742.8999996</v>
      </c>
      <c r="AJ16" s="3" t="n">
        <v>4193366516.0433998</v>
      </c>
      <c r="AK16" s="3" t="n">
        <v>3182920523.5018001</v>
      </c>
      <c r="AL16" s="3" t="n">
        <v>3366953362.1606002</v>
      </c>
      <c r="AM16" s="3" t="n">
        <v>3167983378.9203</v>
      </c>
      <c r="AN16" s="3" t="n">
        <v>3351112929.5102</v>
      </c>
      <c r="AO16" s="3" t="n">
        <v>3156437904.0714998</v>
      </c>
      <c r="AP16" s="3" t="n">
        <v>4115133158.5672998</v>
      </c>
      <c r="AQ16" s="3" t="n">
        <v>3613476446.4309001</v>
      </c>
      <c r="AR16" s="3" t="n">
        <v>4066693456.6117001</v>
      </c>
      <c r="AS16" s="3" t="n">
        <v>3146446480.1645002</v>
      </c>
      <c r="AT16" s="3" t="n">
        <v>4268543769.7567</v>
      </c>
      <c r="AU16" s="3" t="n">
        <v>1826581043.8684001</v>
      </c>
      <c r="AV16" s="3"/>
    </row>
    <row r="17">
      <c r="A17" t="str">
        <f t="shared" si="0"/>
        <v>International</v>
      </c>
      <c r="B17" t="str">
        <f t="shared" si="1"/>
        <v>Land Vehicles</v>
      </c>
      <c r="L17" t="s">
        <v>297</v>
      </c>
      <c r="M17" t="s">
        <v>289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 t="n">
        <v>446969496.98150003</v>
      </c>
      <c r="Y17" s="3" t="n">
        <v>27649956</v>
      </c>
      <c r="Z17" s="3" t="n">
        <v>45617564.879900001</v>
      </c>
      <c r="AA17" s="3" t="n">
        <v>59049654.077500001</v>
      </c>
      <c r="AB17" s="3" t="n">
        <v>208443663.93009999</v>
      </c>
      <c r="AC17" s="3" t="n">
        <v>510992680.51770002</v>
      </c>
      <c r="AD17" s="3" t="n">
        <v>488928698.44550002</v>
      </c>
      <c r="AE17" s="3" t="n">
        <v>1345671706.8099999</v>
      </c>
      <c r="AF17" s="3" t="n">
        <v>1502507257.9916999</v>
      </c>
      <c r="AG17" s="3" t="n">
        <v>1322074883.0792999</v>
      </c>
      <c r="AH17" s="3" t="n">
        <v>3778118871.1012998</v>
      </c>
      <c r="AI17" s="3" t="n">
        <v>1862259369.4619</v>
      </c>
      <c r="AJ17" s="3" t="n">
        <v>548905053.0977</v>
      </c>
      <c r="AK17" s="3" t="n">
        <v>300811430.88410002</v>
      </c>
      <c r="AL17" s="3" t="n">
        <v>320633521.63150001</v>
      </c>
      <c r="AM17" s="3" t="n">
        <v>604863447.81359994</v>
      </c>
      <c r="AN17" s="3" t="n">
        <v>300658978.41170001</v>
      </c>
      <c r="AO17" s="3" t="n">
        <v>270533622.11790001</v>
      </c>
      <c r="AP17" s="3" t="n">
        <v>379049197.1706</v>
      </c>
      <c r="AQ17" s="3" t="n">
        <v>378157429.77149999</v>
      </c>
      <c r="AR17" s="3" t="n">
        <v>366927823.27240002</v>
      </c>
      <c r="AS17" s="3" t="n">
        <v>219956400.1839</v>
      </c>
      <c r="AT17" s="3" t="n">
        <v>191833460.8633</v>
      </c>
      <c r="AU17" s="3" t="n">
        <v>135481888.78870001</v>
      </c>
      <c r="AV17" s="3"/>
    </row>
    <row r="18">
      <c r="A18" t="str">
        <f t="shared" si="0"/>
        <v>International</v>
      </c>
      <c r="B18" t="str">
        <f t="shared" si="1"/>
        <v>Missile Defense</v>
      </c>
      <c r="L18" t="s">
        <v>297</v>
      </c>
      <c r="M18" t="s">
        <v>290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 t="n">
        <v>-9202</v>
      </c>
      <c r="Z18" s="3" t="n">
        <v>1523007</v>
      </c>
      <c r="AA18" s="3" t="n">
        <v>2047445</v>
      </c>
      <c r="AB18" s="3" t="n">
        <v>2021781</v>
      </c>
      <c r="AC18" s="3" t="n">
        <v>4357944</v>
      </c>
      <c r="AD18" s="3" t="n">
        <v>2192614</v>
      </c>
      <c r="AE18" s="3" t="n">
        <v>3082908.3437999999</v>
      </c>
      <c r="AF18" s="3" t="n">
        <v>7226194.1327999998</v>
      </c>
      <c r="AG18" s="3" t="n">
        <v>11288441.5118</v>
      </c>
      <c r="AH18" s="3" t="n">
        <v>32529155.5244</v>
      </c>
      <c r="AI18" s="3" t="n">
        <v>60317012.529799998</v>
      </c>
      <c r="AJ18" s="3" t="n">
        <v>34917834.449100003</v>
      </c>
      <c r="AK18" s="3" t="n">
        <v>24579443.739999998</v>
      </c>
      <c r="AL18" s="3" t="n">
        <v>23950628.3913</v>
      </c>
      <c r="AM18" s="3" t="n">
        <v>12517975.418400001</v>
      </c>
      <c r="AN18" s="3" t="n">
        <v>8210991.4622999998</v>
      </c>
      <c r="AO18" s="3" t="n">
        <v>7359521</v>
      </c>
      <c r="AP18" s="3" t="n">
        <v>6814038.1118000001</v>
      </c>
      <c r="AQ18" s="3" t="n">
        <v>6141943.0500999996</v>
      </c>
      <c r="AR18" s="3" t="n">
        <v>6174768.3899999997</v>
      </c>
      <c r="AS18" s="3" t="n">
        <v>6210444.7999999998</v>
      </c>
      <c r="AT18" s="3" t="n">
        <v>4495018.33</v>
      </c>
      <c r="AU18" s="3" t="n">
        <v>6029003.5800000001</v>
      </c>
      <c r="AV18" s="3"/>
    </row>
    <row r="19">
      <c r="A19" t="str">
        <f t="shared" si="0"/>
        <v>International</v>
      </c>
      <c r="B19" t="str">
        <f t="shared" si="1"/>
        <v>Ordnance and Missiles</v>
      </c>
      <c r="L19" t="s">
        <v>297</v>
      </c>
      <c r="M19" t="s">
        <v>291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 t="n">
        <v>31990944</v>
      </c>
      <c r="Y19" s="3" t="n">
        <v>34637236</v>
      </c>
      <c r="Z19" s="3" t="n">
        <v>75828665</v>
      </c>
      <c r="AA19" s="3" t="n">
        <v>171784218.25</v>
      </c>
      <c r="AB19" s="3" t="n">
        <v>214030222</v>
      </c>
      <c r="AC19" s="3" t="n">
        <v>409376801.5</v>
      </c>
      <c r="AD19" s="3" t="n">
        <v>419210051.36229998</v>
      </c>
      <c r="AE19" s="3" t="n">
        <v>662849568.43420005</v>
      </c>
      <c r="AF19" s="3" t="n">
        <v>1516457306.6619</v>
      </c>
      <c r="AG19" s="3" t="n">
        <v>668338129.64390004</v>
      </c>
      <c r="AH19" s="3" t="n">
        <v>667906329.6882</v>
      </c>
      <c r="AI19" s="3" t="n">
        <v>609699739.32749999</v>
      </c>
      <c r="AJ19" s="3" t="n">
        <v>486121423.99949998</v>
      </c>
      <c r="AK19" s="3" t="n">
        <v>221872927.8506</v>
      </c>
      <c r="AL19" s="3" t="n">
        <v>220462068.16600001</v>
      </c>
      <c r="AM19" s="3" t="n">
        <v>186820064.6681</v>
      </c>
      <c r="AN19" s="3" t="n">
        <v>237767799.56900001</v>
      </c>
      <c r="AO19" s="3" t="n">
        <v>831561911.11909997</v>
      </c>
      <c r="AP19" s="3" t="n">
        <v>417147047.18709999</v>
      </c>
      <c r="AQ19" s="3" t="n">
        <v>781294813.29589999</v>
      </c>
      <c r="AR19" s="3" t="n">
        <v>488402791.81209999</v>
      </c>
      <c r="AS19" s="3" t="n">
        <v>648305777.68439996</v>
      </c>
      <c r="AT19" s="3" t="n">
        <v>620763272.72549999</v>
      </c>
      <c r="AU19" s="3" t="n">
        <v>967479210.0826</v>
      </c>
      <c r="AV19" s="3"/>
    </row>
    <row r="20">
      <c r="A20" t="str">
        <f t="shared" si="0"/>
        <v>International</v>
      </c>
      <c r="B20" t="str">
        <f t="shared" si="1"/>
        <v>Other Products</v>
      </c>
      <c r="L20" t="s">
        <v>297</v>
      </c>
      <c r="M20" t="s">
        <v>292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 t="n">
        <v>175392571</v>
      </c>
      <c r="Y20" s="3" t="n">
        <v>205400883</v>
      </c>
      <c r="Z20" s="3" t="n">
        <v>747544311.41999996</v>
      </c>
      <c r="AA20" s="3" t="n">
        <v>656196069.01040006</v>
      </c>
      <c r="AB20" s="3" t="n">
        <v>800664023.82710004</v>
      </c>
      <c r="AC20" s="3" t="n">
        <v>706301282.35599995</v>
      </c>
      <c r="AD20" s="3" t="n">
        <v>4390308431.7152996</v>
      </c>
      <c r="AE20" s="3" t="n">
        <v>5989132157.2117004</v>
      </c>
      <c r="AF20" s="3" t="n">
        <v>8356358987.8313999</v>
      </c>
      <c r="AG20" s="3" t="n">
        <v>11220820836.326401</v>
      </c>
      <c r="AH20" s="3" t="n">
        <v>10840636355.278299</v>
      </c>
      <c r="AI20" s="3" t="n">
        <v>9683041177.2569008</v>
      </c>
      <c r="AJ20" s="3" t="n">
        <v>10491531972.1416</v>
      </c>
      <c r="AK20" s="3" t="n">
        <v>10694430103.9844</v>
      </c>
      <c r="AL20" s="3" t="n">
        <v>5790846847.5737</v>
      </c>
      <c r="AM20" s="3" t="n">
        <v>4022446696.1343002</v>
      </c>
      <c r="AN20" s="3" t="n">
        <v>3087104927.0444999</v>
      </c>
      <c r="AO20" s="3" t="n">
        <v>3044518828.1777</v>
      </c>
      <c r="AP20" s="3" t="n">
        <v>3794411607.1595998</v>
      </c>
      <c r="AQ20" s="3" t="n">
        <v>3427130807.5254998</v>
      </c>
      <c r="AR20" s="3" t="n">
        <v>2656284678.2325001</v>
      </c>
      <c r="AS20" s="3" t="n">
        <v>3312937082.0577998</v>
      </c>
      <c r="AT20" s="3" t="n">
        <v>5752487022.5262003</v>
      </c>
      <c r="AU20" s="3" t="n">
        <v>2445195390.2378001</v>
      </c>
      <c r="AV20" s="3"/>
    </row>
    <row r="21">
      <c r="A21" t="str">
        <f t="shared" si="0"/>
        <v>International</v>
      </c>
      <c r="B21" t="str">
        <f t="shared" si="1"/>
        <v>Other R&amp;D and Knowledge Based</v>
      </c>
      <c r="L21" t="s">
        <v>297</v>
      </c>
      <c r="M21" t="s">
        <v>293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 t="n">
        <v>8611909</v>
      </c>
      <c r="Y21" s="3" t="n">
        <v>13869304</v>
      </c>
      <c r="Z21" s="3" t="n">
        <v>28981467</v>
      </c>
      <c r="AA21" s="3" t="n">
        <v>24228563.710900001</v>
      </c>
      <c r="AB21" s="3" t="n">
        <v>36039156.488399997</v>
      </c>
      <c r="AC21" s="3" t="n">
        <v>38991474.208400004</v>
      </c>
      <c r="AD21" s="3" t="n">
        <v>136929299.93020001</v>
      </c>
      <c r="AE21" s="3" t="n">
        <v>243927972.37470001</v>
      </c>
      <c r="AF21" s="3" t="n">
        <v>424370349.92940003</v>
      </c>
      <c r="AG21" s="3" t="n">
        <v>385744525.77770001</v>
      </c>
      <c r="AH21" s="3" t="n">
        <v>918304653.26610005</v>
      </c>
      <c r="AI21" s="3" t="n">
        <v>487820407.11489999</v>
      </c>
      <c r="AJ21" s="3" t="n">
        <v>383949430.0704</v>
      </c>
      <c r="AK21" s="3" t="n">
        <v>576934460.02069998</v>
      </c>
      <c r="AL21" s="3" t="n">
        <v>580462710.07879996</v>
      </c>
      <c r="AM21" s="3" t="n">
        <v>1113111268.7636001</v>
      </c>
      <c r="AN21" s="3" t="n">
        <v>582210051.98539996</v>
      </c>
      <c r="AO21" s="3" t="n">
        <v>462514337.39529997</v>
      </c>
      <c r="AP21" s="3" t="n">
        <v>674655384.90820003</v>
      </c>
      <c r="AQ21" s="3" t="n">
        <v>701981646.19669998</v>
      </c>
      <c r="AR21" s="3" t="n">
        <v>947821359.24609995</v>
      </c>
      <c r="AS21" s="3" t="n">
        <v>1365756853.9305999</v>
      </c>
      <c r="AT21" s="3" t="n">
        <v>1008880092.5682</v>
      </c>
      <c r="AU21" s="3" t="n">
        <v>108423749.7727</v>
      </c>
      <c r="AV21" s="3"/>
    </row>
    <row r="22">
      <c r="A22" t="str">
        <f t="shared" si="0"/>
        <v>International</v>
      </c>
      <c r="B22" t="str">
        <f t="shared" si="1"/>
        <v>Other Services</v>
      </c>
      <c r="L22" t="s">
        <v>297</v>
      </c>
      <c r="M22" t="s">
        <v>294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 t="n">
        <v>51228610</v>
      </c>
      <c r="Y22" s="3" t="n">
        <v>38190369</v>
      </c>
      <c r="Z22" s="3" t="n">
        <v>68365436.540000007</v>
      </c>
      <c r="AA22" s="3" t="n">
        <v>48503300.651799999</v>
      </c>
      <c r="AB22" s="3" t="n">
        <v>101722879.2886</v>
      </c>
      <c r="AC22" s="3" t="n">
        <v>134520093.02500001</v>
      </c>
      <c r="AD22" s="3" t="n">
        <v>328144060.54839998</v>
      </c>
      <c r="AE22" s="3" t="n">
        <v>338270743.46630001</v>
      </c>
      <c r="AF22" s="3" t="n">
        <v>251487965.116</v>
      </c>
      <c r="AG22" s="3" t="n">
        <v>348977363.04549998</v>
      </c>
      <c r="AH22" s="3" t="n">
        <v>603513807.05610001</v>
      </c>
      <c r="AI22" s="3" t="n">
        <v>678084655.90369999</v>
      </c>
      <c r="AJ22" s="3" t="n">
        <v>890485059.02069998</v>
      </c>
      <c r="AK22" s="3" t="n">
        <v>771790235.07120001</v>
      </c>
      <c r="AL22" s="3" t="n">
        <v>475615712.70270002</v>
      </c>
      <c r="AM22" s="3" t="n">
        <v>431182029.06580001</v>
      </c>
      <c r="AN22" s="3" t="n">
        <v>515096294.97979999</v>
      </c>
      <c r="AO22" s="3" t="n">
        <v>591703262.71340001</v>
      </c>
      <c r="AP22" s="3" t="n">
        <v>637983157.722</v>
      </c>
      <c r="AQ22" s="3" t="n">
        <v>604890910.89649999</v>
      </c>
      <c r="AR22" s="3" t="n">
        <v>585372241.04900002</v>
      </c>
      <c r="AS22" s="3" t="n">
        <v>513095610.3283</v>
      </c>
      <c r="AT22" s="3" t="n">
        <v>607664546.21420002</v>
      </c>
      <c r="AU22" s="3" t="n">
        <v>364954219.28259999</v>
      </c>
      <c r="AV22" s="3"/>
    </row>
    <row r="23">
      <c r="A23" t="str">
        <f t="shared" si="0"/>
        <v>International</v>
      </c>
      <c r="B23" t="str">
        <f t="shared" si="1"/>
        <v>Ships &amp; Submarines</v>
      </c>
      <c r="L23" t="s">
        <v>297</v>
      </c>
      <c r="M23" t="s">
        <v>295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 t="n">
        <v>5855310</v>
      </c>
      <c r="Y23" s="3" t="n">
        <v>31431915</v>
      </c>
      <c r="Z23" s="3" t="n">
        <v>29038441</v>
      </c>
      <c r="AA23" s="3" t="n">
        <v>26821352</v>
      </c>
      <c r="AB23" s="3" t="n">
        <v>29615288</v>
      </c>
      <c r="AC23" s="3" t="n">
        <v>67210155.4102</v>
      </c>
      <c r="AD23" s="3" t="n">
        <v>126075881.9743</v>
      </c>
      <c r="AE23" s="3" t="n">
        <v>232843613.5575</v>
      </c>
      <c r="AF23" s="3" t="n">
        <v>239859420.98570001</v>
      </c>
      <c r="AG23" s="3" t="n">
        <v>264128505.3687</v>
      </c>
      <c r="AH23" s="3" t="n">
        <v>227652396.93849999</v>
      </c>
      <c r="AI23" s="3" t="n">
        <v>222684769.3116</v>
      </c>
      <c r="AJ23" s="3" t="n">
        <v>199923459.366</v>
      </c>
      <c r="AK23" s="3" t="n">
        <v>240542892.26499999</v>
      </c>
      <c r="AL23" s="3" t="n">
        <v>286601321.89300001</v>
      </c>
      <c r="AM23" s="3" t="n">
        <v>274000138.89399999</v>
      </c>
      <c r="AN23" s="3" t="n">
        <v>399520531.92390001</v>
      </c>
      <c r="AO23" s="3" t="n">
        <v>392899698.21569997</v>
      </c>
      <c r="AP23" s="3" t="n">
        <v>426100338.8118</v>
      </c>
      <c r="AQ23" s="3" t="n">
        <v>361894913.08490002</v>
      </c>
      <c r="AR23" s="3" t="n">
        <v>348105494.77389997</v>
      </c>
      <c r="AS23" s="3" t="n">
        <v>387131505.34579998</v>
      </c>
      <c r="AT23" s="3" t="n">
        <v>561150404.73570001</v>
      </c>
      <c r="AU23" s="3" t="n">
        <v>227313024.22440001</v>
      </c>
      <c r="AV23" s="3"/>
    </row>
    <row r="24">
      <c r="A24" t="str">
        <f t="shared" si="0"/>
        <v>International</v>
      </c>
      <c r="B24" t="str">
        <f t="shared" si="1"/>
        <v>Space Systems</v>
      </c>
      <c r="L24" t="s">
        <v>297</v>
      </c>
      <c r="M24" t="s">
        <v>296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 t="n">
        <v>1515590</v>
      </c>
      <c r="Z24" s="3" t="n">
        <v>39236</v>
      </c>
      <c r="AA24" s="3" t="n">
        <v>1651440</v>
      </c>
      <c r="AB24" s="3" t="n">
        <v>8127779.9375</v>
      </c>
      <c r="AC24" s="3" t="n">
        <v>19130472</v>
      </c>
      <c r="AD24" s="3" t="n">
        <v>18825506</v>
      </c>
      <c r="AE24" s="3" t="n">
        <v>12150355.625</v>
      </c>
      <c r="AF24" s="3" t="n">
        <v>19135555.221000001</v>
      </c>
      <c r="AG24" s="3" t="n">
        <v>18869160.006000001</v>
      </c>
      <c r="AH24" s="3" t="n">
        <v>13354835.9308</v>
      </c>
      <c r="AI24" s="3" t="n">
        <v>8683360.3936000001</v>
      </c>
      <c r="AJ24" s="3" t="n">
        <v>7058941.0005999999</v>
      </c>
      <c r="AK24" s="3" t="n">
        <v>520617.56</v>
      </c>
      <c r="AL24" s="3" t="n">
        <v>763066.18</v>
      </c>
      <c r="AM24" s="3" t="n">
        <v>1784725.4397</v>
      </c>
      <c r="AN24" s="3" t="n">
        <v>78373.328599999993</v>
      </c>
      <c r="AO24" s="3" t="n">
        <v>1534608.6640999999</v>
      </c>
      <c r="AP24" s="3" t="n">
        <v>617003.07460000005</v>
      </c>
      <c r="AQ24" s="3" t="n">
        <v>-20293.8907</v>
      </c>
      <c r="AR24" s="3" t="n">
        <v>162291.79980000001</v>
      </c>
      <c r="AS24" s="3" t="n">
        <v>92360</v>
      </c>
      <c r="AT24" s="3" t="n">
        <v>2670</v>
      </c>
      <c r="AU24" s="3"/>
      <c r="AV24" s="3"/>
    </row>
    <row r="25">
      <c r="A25" t="str">
        <f t="shared" si="0"/>
        <v>International</v>
      </c>
      <c r="B25" t="str">
        <f t="shared" si="1"/>
        <v>Unlabeled</v>
      </c>
      <c r="L25" t="s">
        <v>297</v>
      </c>
      <c r="M25" t="s">
        <v>283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n">
        <v>349679.14</v>
      </c>
      <c r="AA25" s="3" t="n">
        <v>33619</v>
      </c>
      <c r="AB25" s="3" t="n">
        <v>60757.2601</v>
      </c>
      <c r="AC25" s="3" t="n">
        <v>37436.01</v>
      </c>
      <c r="AD25" s="3" t="n">
        <v>15621223</v>
      </c>
      <c r="AE25" s="3" t="n">
        <v>0</v>
      </c>
      <c r="AF25" s="3" t="n">
        <v>4409.6606000000002</v>
      </c>
      <c r="AG25" s="3" t="n">
        <v>-62365.699200000003</v>
      </c>
      <c r="AH25" s="3"/>
      <c r="AI25" s="3" t="n">
        <v>-1990.14</v>
      </c>
      <c r="AJ25" s="3"/>
      <c r="AK25" s="3"/>
      <c r="AL25" s="3"/>
      <c r="AM25" s="3"/>
      <c r="AN25" s="3" t="n">
        <v>-19096.220700000002</v>
      </c>
      <c r="AO25" s="3"/>
      <c r="AP25" s="3"/>
      <c r="AQ25" s="3"/>
      <c r="AR25" s="3"/>
      <c r="AS25" s="3" t="n">
        <v>0</v>
      </c>
      <c r="AT25" s="3" t="n">
        <v>85138.203099999999</v>
      </c>
      <c r="AU25" s="3"/>
      <c r="AV25" s="3"/>
    </row>
    <row r="26">
      <c r="A26" t="str">
        <f t="shared" si="0"/>
        <v>U.S. Big Five</v>
      </c>
      <c r="B26" t="str">
        <f t="shared" si="1"/>
        <v>Aircraft</v>
      </c>
      <c r="L26" t="s">
        <v>298</v>
      </c>
      <c r="M26" t="s">
        <v>286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 t="n">
        <v>20708136613</v>
      </c>
      <c r="Y26" s="3" t="n">
        <v>21749286163.5937</v>
      </c>
      <c r="Z26" s="3" t="n">
        <v>23955838850.773602</v>
      </c>
      <c r="AA26" s="3" t="n">
        <v>31136682973.9492</v>
      </c>
      <c r="AB26" s="3" t="n">
        <v>28591194901.0938</v>
      </c>
      <c r="AC26" s="3" t="n">
        <v>26038064725.0648</v>
      </c>
      <c r="AD26" s="3" t="n">
        <v>32630822178.2924</v>
      </c>
      <c r="AE26" s="3" t="n">
        <v>37369719381.498596</v>
      </c>
      <c r="AF26" s="3" t="n">
        <v>38065582018.042801</v>
      </c>
      <c r="AG26" s="3" t="n">
        <v>38460344406.379097</v>
      </c>
      <c r="AH26" s="3" t="n">
        <v>35339428138.414902</v>
      </c>
      <c r="AI26" s="3" t="n">
        <v>40587861253.353897</v>
      </c>
      <c r="AJ26" s="3" t="n">
        <v>47631863808.356499</v>
      </c>
      <c r="AK26" s="3" t="n">
        <v>46489537810.529404</v>
      </c>
      <c r="AL26" s="3" t="n">
        <v>33266462967.063599</v>
      </c>
      <c r="AM26" s="3" t="n">
        <v>36230394447.214203</v>
      </c>
      <c r="AN26" s="3" t="n">
        <v>51766447313.3937</v>
      </c>
      <c r="AO26" s="3" t="n">
        <v>61695465416.316498</v>
      </c>
      <c r="AP26" s="3" t="n">
        <v>53559116905.6856</v>
      </c>
      <c r="AQ26" s="3" t="n">
        <v>55229872644.107201</v>
      </c>
      <c r="AR26" s="3" t="n">
        <v>74665921939.648193</v>
      </c>
      <c r="AS26" s="3" t="n">
        <v>50982856102.720596</v>
      </c>
      <c r="AT26" s="3" t="n">
        <v>53023910784.143204</v>
      </c>
      <c r="AU26" s="3" t="n">
        <v>39359657142.126099</v>
      </c>
      <c r="AV26" s="3"/>
    </row>
    <row r="27">
      <c r="A27" t="str">
        <f t="shared" si="0"/>
        <v>U.S. Big Five</v>
      </c>
      <c r="B27" t="str">
        <f t="shared" si="1"/>
        <v>Electronics, Comms, &amp; Sensors</v>
      </c>
      <c r="L27" t="s">
        <v>298</v>
      </c>
      <c r="M27" t="s">
        <v>287</v>
      </c>
      <c r="N27" s="3"/>
      <c r="O27" s="3"/>
      <c r="P27" s="3"/>
      <c r="Q27" s="3"/>
      <c r="R27" s="3"/>
      <c r="S27" s="3"/>
      <c r="T27" s="3"/>
      <c r="U27" s="3"/>
      <c r="V27" s="3"/>
      <c r="W27" s="3"/>
      <c r="X27" s="3" t="n">
        <v>6364048039.1941004</v>
      </c>
      <c r="Y27" s="3" t="n">
        <v>7049018934.5508003</v>
      </c>
      <c r="Z27" s="3" t="n">
        <v>8587907593.2789001</v>
      </c>
      <c r="AA27" s="3" t="n">
        <v>9570344310.7236996</v>
      </c>
      <c r="AB27" s="3" t="n">
        <v>10950513995.490801</v>
      </c>
      <c r="AC27" s="3" t="n">
        <v>12135879435.422501</v>
      </c>
      <c r="AD27" s="3" t="n">
        <v>12030542736.6852</v>
      </c>
      <c r="AE27" s="3" t="n">
        <v>14926994633.0697</v>
      </c>
      <c r="AF27" s="3" t="n">
        <v>15188855515.6306</v>
      </c>
      <c r="AG27" s="3" t="n">
        <v>14036292736.339001</v>
      </c>
      <c r="AH27" s="3" t="n">
        <v>15202956036.192699</v>
      </c>
      <c r="AI27" s="3" t="n">
        <v>14039992251.748899</v>
      </c>
      <c r="AJ27" s="3" t="n">
        <v>13128198847.9203</v>
      </c>
      <c r="AK27" s="3" t="n">
        <v>10770528444.812901</v>
      </c>
      <c r="AL27" s="3" t="n">
        <v>10446871582.495399</v>
      </c>
      <c r="AM27" s="3" t="n">
        <v>9945918645.4533997</v>
      </c>
      <c r="AN27" s="3" t="n">
        <v>10327232349.7321</v>
      </c>
      <c r="AO27" s="3" t="n">
        <v>11188202393.850201</v>
      </c>
      <c r="AP27" s="3" t="n">
        <v>11215027943.2306</v>
      </c>
      <c r="AQ27" s="3" t="n">
        <v>12474174123.9027</v>
      </c>
      <c r="AR27" s="3" t="n">
        <v>10772369169.4557</v>
      </c>
      <c r="AS27" s="3" t="n">
        <v>9501162098.0653992</v>
      </c>
      <c r="AT27" s="3" t="n">
        <v>10643046702.857599</v>
      </c>
      <c r="AU27" s="3" t="n">
        <v>5961053482.1541996</v>
      </c>
      <c r="AV27" s="3"/>
    </row>
    <row r="28">
      <c r="A28" t="str">
        <f t="shared" si="0"/>
        <v>U.S. Big Five</v>
      </c>
      <c r="B28" t="str">
        <f t="shared" si="1"/>
        <v>Facilities and Construction</v>
      </c>
      <c r="L28" t="s">
        <v>298</v>
      </c>
      <c r="M28" t="s">
        <v>288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 t="n">
        <v>505635765.93169999</v>
      </c>
      <c r="Y28" s="3" t="n">
        <v>499860818.32020003</v>
      </c>
      <c r="Z28" s="3" t="n">
        <v>521370863.39840001</v>
      </c>
      <c r="AA28" s="3" t="n">
        <v>622374053</v>
      </c>
      <c r="AB28" s="3" t="n">
        <v>624785481.18359995</v>
      </c>
      <c r="AC28" s="3" t="n">
        <v>552675751.27880001</v>
      </c>
      <c r="AD28" s="3" t="n">
        <v>602806701.10430002</v>
      </c>
      <c r="AE28" s="3" t="n">
        <v>533562958.76239997</v>
      </c>
      <c r="AF28" s="3" t="n">
        <v>577245734.12409997</v>
      </c>
      <c r="AG28" s="3" t="n">
        <v>789494735.71210003</v>
      </c>
      <c r="AH28" s="3" t="n">
        <v>678930850.09940004</v>
      </c>
      <c r="AI28" s="3" t="n">
        <v>746256208.75450003</v>
      </c>
      <c r="AJ28" s="3" t="n">
        <v>645152459.29400003</v>
      </c>
      <c r="AK28" s="3" t="n">
        <v>737346343.62129998</v>
      </c>
      <c r="AL28" s="3" t="n">
        <v>454249684.86879998</v>
      </c>
      <c r="AM28" s="3" t="n">
        <v>258690555.2175</v>
      </c>
      <c r="AN28" s="3" t="n">
        <v>284532303.92690003</v>
      </c>
      <c r="AO28" s="3" t="n">
        <v>602200253.93780005</v>
      </c>
      <c r="AP28" s="3" t="n">
        <v>252993171.05160001</v>
      </c>
      <c r="AQ28" s="3" t="n">
        <v>181092969.76640001</v>
      </c>
      <c r="AR28" s="3" t="n">
        <v>192770743.6697</v>
      </c>
      <c r="AS28" s="3" t="n">
        <v>351412964.6002</v>
      </c>
      <c r="AT28" s="3" t="n">
        <v>519457901.27039999</v>
      </c>
      <c r="AU28" s="3" t="n">
        <v>696651993.77069998</v>
      </c>
      <c r="AV28" s="3"/>
    </row>
    <row r="29">
      <c r="A29" t="str">
        <f t="shared" si="0"/>
        <v>U.S. Big Five</v>
      </c>
      <c r="B29" t="str">
        <f t="shared" si="1"/>
        <v>Land Vehicles</v>
      </c>
      <c r="L29" t="s">
        <v>298</v>
      </c>
      <c r="M29" t="s">
        <v>289</v>
      </c>
      <c r="N29" s="3"/>
      <c r="O29" s="3"/>
      <c r="P29" s="3"/>
      <c r="Q29" s="3"/>
      <c r="R29" s="3"/>
      <c r="S29" s="3"/>
      <c r="T29" s="3"/>
      <c r="U29" s="3"/>
      <c r="V29" s="3"/>
      <c r="W29" s="3"/>
      <c r="X29" s="3" t="n">
        <v>832076457</v>
      </c>
      <c r="Y29" s="3" t="n">
        <v>653059259</v>
      </c>
      <c r="Z29" s="3" t="n">
        <v>1214715224.125</v>
      </c>
      <c r="AA29" s="3" t="n">
        <v>1098174849</v>
      </c>
      <c r="AB29" s="3" t="n">
        <v>1429538069</v>
      </c>
      <c r="AC29" s="3" t="n">
        <v>3150530021.4453001</v>
      </c>
      <c r="AD29" s="3" t="n">
        <v>5456622524.0600996</v>
      </c>
      <c r="AE29" s="3" t="n">
        <v>6412356899.5107002</v>
      </c>
      <c r="AF29" s="3" t="n">
        <v>7396674098.7912998</v>
      </c>
      <c r="AG29" s="3" t="n">
        <v>6614381356.8072004</v>
      </c>
      <c r="AH29" s="3" t="n">
        <v>3986054130.1198001</v>
      </c>
      <c r="AI29" s="3" t="n">
        <v>3017240332.3084002</v>
      </c>
      <c r="AJ29" s="3" t="n">
        <v>2449853735.0697999</v>
      </c>
      <c r="AK29" s="3" t="n">
        <v>1894142958.7913001</v>
      </c>
      <c r="AL29" s="3" t="n">
        <v>1560953351.3998001</v>
      </c>
      <c r="AM29" s="3" t="n">
        <v>937823122.50259995</v>
      </c>
      <c r="AN29" s="3" t="n">
        <v>1077042739.3236001</v>
      </c>
      <c r="AO29" s="3" t="n">
        <v>1836807209.4528</v>
      </c>
      <c r="AP29" s="3" t="n">
        <v>3086338572.0496001</v>
      </c>
      <c r="AQ29" s="3" t="n">
        <v>2556370300.7372999</v>
      </c>
      <c r="AR29" s="3" t="n">
        <v>2397700651.2265</v>
      </c>
      <c r="AS29" s="3" t="n">
        <v>3116919828.6936998</v>
      </c>
      <c r="AT29" s="3" t="n">
        <v>4399340252.6106997</v>
      </c>
      <c r="AU29" s="3" t="n">
        <v>2359315263.9656</v>
      </c>
      <c r="AV29" s="3"/>
    </row>
    <row r="30">
      <c r="A30" t="str">
        <f t="shared" si="0"/>
        <v>U.S. Big Five</v>
      </c>
      <c r="B30" t="str">
        <f t="shared" si="1"/>
        <v>Missile Defense</v>
      </c>
      <c r="L30" t="s">
        <v>298</v>
      </c>
      <c r="M30" t="s">
        <v>290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 t="n">
        <v>1956089394</v>
      </c>
      <c r="Y30" s="3" t="n">
        <v>2333167521</v>
      </c>
      <c r="Z30" s="3" t="n">
        <v>3686493905</v>
      </c>
      <c r="AA30" s="3" t="n">
        <v>3859708035.5938001</v>
      </c>
      <c r="AB30" s="3" t="n">
        <v>4701775050.5</v>
      </c>
      <c r="AC30" s="3" t="n">
        <v>4989676208.4375</v>
      </c>
      <c r="AD30" s="3" t="n">
        <v>5349510640.2774</v>
      </c>
      <c r="AE30" s="3" t="n">
        <v>6454278531.9266005</v>
      </c>
      <c r="AF30" s="3" t="n">
        <v>6842656824.9687004</v>
      </c>
      <c r="AG30" s="3" t="n">
        <v>8782040594.9943008</v>
      </c>
      <c r="AH30" s="3" t="n">
        <v>9044332642.7514</v>
      </c>
      <c r="AI30" s="3" t="n">
        <v>9518788736.0016994</v>
      </c>
      <c r="AJ30" s="3" t="n">
        <v>9753797077.6345997</v>
      </c>
      <c r="AK30" s="3" t="n">
        <v>9435215707.1776009</v>
      </c>
      <c r="AL30" s="3" t="n">
        <v>6915351196.4802999</v>
      </c>
      <c r="AM30" s="3" t="n">
        <v>7753678427.5826998</v>
      </c>
      <c r="AN30" s="3" t="n">
        <v>8246446764.1197004</v>
      </c>
      <c r="AO30" s="3" t="n">
        <v>6744481998.5780001</v>
      </c>
      <c r="AP30" s="3" t="n">
        <v>11226960692.465099</v>
      </c>
      <c r="AQ30" s="3" t="n">
        <v>12636733508.877899</v>
      </c>
      <c r="AR30" s="3" t="n">
        <v>17092189454.2241</v>
      </c>
      <c r="AS30" s="3" t="n">
        <v>9822494446.2364998</v>
      </c>
      <c r="AT30" s="3" t="n">
        <v>11464418960.5359</v>
      </c>
      <c r="AU30" s="3" t="n">
        <v>5108059191.9642</v>
      </c>
      <c r="AV30" s="3"/>
    </row>
    <row r="31">
      <c r="A31" t="str">
        <f t="shared" si="0"/>
        <v>U.S. Big Five</v>
      </c>
      <c r="B31" t="str">
        <f t="shared" si="1"/>
        <v>Ordnance and Missiles</v>
      </c>
      <c r="L31" t="s">
        <v>298</v>
      </c>
      <c r="M31" t="s">
        <v>291</v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 t="n">
        <v>5060678585.375</v>
      </c>
      <c r="Y31" s="3" t="n">
        <v>5182079821.2187996</v>
      </c>
      <c r="Z31" s="3" t="n">
        <v>7371734241.3125</v>
      </c>
      <c r="AA31" s="3" t="n">
        <v>9179561273.25</v>
      </c>
      <c r="AB31" s="3" t="n">
        <v>8825405979.0391006</v>
      </c>
      <c r="AC31" s="3" t="n">
        <v>8424032549.3564997</v>
      </c>
      <c r="AD31" s="3" t="n">
        <v>9291487498.0963001</v>
      </c>
      <c r="AE31" s="3" t="n">
        <v>10276215208.992001</v>
      </c>
      <c r="AF31" s="3" t="n">
        <v>10582195370.5902</v>
      </c>
      <c r="AG31" s="3" t="n">
        <v>10226530302.0921</v>
      </c>
      <c r="AH31" s="3" t="n">
        <v>9695393566.7770004</v>
      </c>
      <c r="AI31" s="3" t="n">
        <v>8438715706.0063</v>
      </c>
      <c r="AJ31" s="3" t="n">
        <v>9061533576.0123997</v>
      </c>
      <c r="AK31" s="3" t="n">
        <v>8136710894.7126999</v>
      </c>
      <c r="AL31" s="3" t="n">
        <v>7739139819.2753</v>
      </c>
      <c r="AM31" s="3" t="n">
        <v>8453281201.8060999</v>
      </c>
      <c r="AN31" s="3" t="n">
        <v>10987792561.7798</v>
      </c>
      <c r="AO31" s="3" t="n">
        <v>11140398476.7257</v>
      </c>
      <c r="AP31" s="3" t="n">
        <v>14025249768.825001</v>
      </c>
      <c r="AQ31" s="3" t="n">
        <v>16348595473.763</v>
      </c>
      <c r="AR31" s="3" t="n">
        <v>16934081604.021601</v>
      </c>
      <c r="AS31" s="3" t="n">
        <v>15562709923.3603</v>
      </c>
      <c r="AT31" s="3" t="n">
        <v>13539125204.200399</v>
      </c>
      <c r="AU31" s="3" t="n">
        <v>10475328166.688999</v>
      </c>
      <c r="AV31" s="3"/>
    </row>
    <row r="32">
      <c r="A32" t="str">
        <f t="shared" si="0"/>
        <v>U.S. Big Five</v>
      </c>
      <c r="B32" t="str">
        <f t="shared" si="1"/>
        <v>Other Products</v>
      </c>
      <c r="L32" t="s">
        <v>298</v>
      </c>
      <c r="M32" t="s">
        <v>292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 t="n">
        <v>141621032</v>
      </c>
      <c r="Y32" s="3" t="n">
        <v>167387698</v>
      </c>
      <c r="Z32" s="3" t="n">
        <v>194842946</v>
      </c>
      <c r="AA32" s="3" t="n">
        <v>237913096.09380001</v>
      </c>
      <c r="AB32" s="3" t="n">
        <v>240286291.46869999</v>
      </c>
      <c r="AC32" s="3" t="n">
        <v>330786166</v>
      </c>
      <c r="AD32" s="3" t="n">
        <v>403823851.5</v>
      </c>
      <c r="AE32" s="3" t="n">
        <v>469070773.80059999</v>
      </c>
      <c r="AF32" s="3" t="n">
        <v>481311675.95709997</v>
      </c>
      <c r="AG32" s="3" t="n">
        <v>527980198.47070003</v>
      </c>
      <c r="AH32" s="3" t="n">
        <v>394852447.40399998</v>
      </c>
      <c r="AI32" s="3" t="n">
        <v>500680821.69239998</v>
      </c>
      <c r="AJ32" s="3" t="n">
        <v>506587269.77999997</v>
      </c>
      <c r="AK32" s="3" t="n">
        <v>393529293.31209999</v>
      </c>
      <c r="AL32" s="3" t="n">
        <v>394955509.0226</v>
      </c>
      <c r="AM32" s="3" t="n">
        <v>269137544.45370001</v>
      </c>
      <c r="AN32" s="3" t="n">
        <v>396781244.46429998</v>
      </c>
      <c r="AO32" s="3" t="n">
        <v>383358509.66460001</v>
      </c>
      <c r="AP32" s="3" t="n">
        <v>415888691.00830001</v>
      </c>
      <c r="AQ32" s="3" t="n">
        <v>400790260.65420002</v>
      </c>
      <c r="AR32" s="3" t="n">
        <v>323739652.56010002</v>
      </c>
      <c r="AS32" s="3" t="n">
        <v>635357400.05050004</v>
      </c>
      <c r="AT32" s="3" t="n">
        <v>395512954.12879997</v>
      </c>
      <c r="AU32" s="3" t="n">
        <v>217709099.8281</v>
      </c>
      <c r="AV32" s="3"/>
    </row>
    <row r="33">
      <c r="A33" t="str">
        <f t="shared" ref="A33:A64" si="2">L33</f>
        <v>U.S. Big Five</v>
      </c>
      <c r="B33" t="str">
        <f t="shared" ref="B33:B64" si="3">M33</f>
        <v>Other R&amp;D and Knowledge Based</v>
      </c>
      <c r="L33" t="s">
        <v>298</v>
      </c>
      <c r="M33" t="s">
        <v>293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 t="n">
        <v>1545845785</v>
      </c>
      <c r="Y33" s="3" t="n">
        <v>1313197241.2202001</v>
      </c>
      <c r="Z33" s="3" t="n">
        <v>2247296797.9375</v>
      </c>
      <c r="AA33" s="3" t="n">
        <v>2711495021.7642002</v>
      </c>
      <c r="AB33" s="3" t="n">
        <v>3039460354.6194</v>
      </c>
      <c r="AC33" s="3" t="n">
        <v>3704268828.7344999</v>
      </c>
      <c r="AD33" s="3" t="n">
        <v>4767069481.3776999</v>
      </c>
      <c r="AE33" s="3" t="n">
        <v>4137591903.7726002</v>
      </c>
      <c r="AF33" s="3" t="n">
        <v>4493405512.5205002</v>
      </c>
      <c r="AG33" s="3" t="n">
        <v>4232625107.3808999</v>
      </c>
      <c r="AH33" s="3" t="n">
        <v>4374297362.1492996</v>
      </c>
      <c r="AI33" s="3" t="n">
        <v>4258608232.9703999</v>
      </c>
      <c r="AJ33" s="3" t="n">
        <v>3734973903.1687999</v>
      </c>
      <c r="AK33" s="3" t="n">
        <v>3167673712.4309001</v>
      </c>
      <c r="AL33" s="3" t="n">
        <v>2712007524.9457998</v>
      </c>
      <c r="AM33" s="3" t="n">
        <v>2958271913.3007998</v>
      </c>
      <c r="AN33" s="3" t="n">
        <v>3375988955.2711</v>
      </c>
      <c r="AO33" s="3" t="n">
        <v>3242481242.8515</v>
      </c>
      <c r="AP33" s="3" t="n">
        <v>3736092363.5398998</v>
      </c>
      <c r="AQ33" s="3" t="n">
        <v>4892243017.4685001</v>
      </c>
      <c r="AR33" s="3" t="n">
        <v>4370035143.1041002</v>
      </c>
      <c r="AS33" s="3" t="n">
        <v>8592251544.1877995</v>
      </c>
      <c r="AT33" s="3" t="n">
        <v>9608494732.5118999</v>
      </c>
      <c r="AU33" s="3" t="n">
        <v>8082244063.0493002</v>
      </c>
      <c r="AV33" s="3"/>
    </row>
    <row r="34">
      <c r="A34" t="str">
        <f t="shared" si="2"/>
        <v>U.S. Big Five</v>
      </c>
      <c r="B34" t="str">
        <f t="shared" si="3"/>
        <v>Other Services</v>
      </c>
      <c r="L34" t="s">
        <v>298</v>
      </c>
      <c r="M34" t="s">
        <v>294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n">
        <v>478259701</v>
      </c>
      <c r="Y34" s="3" t="n">
        <v>518019742</v>
      </c>
      <c r="Z34" s="3" t="n">
        <v>665142010</v>
      </c>
      <c r="AA34" s="3" t="n">
        <v>520121469</v>
      </c>
      <c r="AB34" s="3" t="n">
        <v>573157072.625</v>
      </c>
      <c r="AC34" s="3" t="n">
        <v>650027778.05079997</v>
      </c>
      <c r="AD34" s="3" t="n">
        <v>1228271230.2832</v>
      </c>
      <c r="AE34" s="3" t="n">
        <v>910720033.53859997</v>
      </c>
      <c r="AF34" s="3" t="n">
        <v>1717667316.6651001</v>
      </c>
      <c r="AG34" s="3" t="n">
        <v>1868088282.6032</v>
      </c>
      <c r="AH34" s="3" t="n">
        <v>1817507449.9630001</v>
      </c>
      <c r="AI34" s="3" t="n">
        <v>2232586704.0904002</v>
      </c>
      <c r="AJ34" s="3" t="n">
        <v>2170201652.0359998</v>
      </c>
      <c r="AK34" s="3" t="n">
        <v>2065306324.4219</v>
      </c>
      <c r="AL34" s="3" t="n">
        <v>1671669136.7268</v>
      </c>
      <c r="AM34" s="3" t="n">
        <v>1747254906.1796</v>
      </c>
      <c r="AN34" s="3" t="n">
        <v>1902654331.7804</v>
      </c>
      <c r="AO34" s="3" t="n">
        <v>2079974238.9616001</v>
      </c>
      <c r="AP34" s="3" t="n">
        <v>2127662568.7019999</v>
      </c>
      <c r="AQ34" s="3" t="n">
        <v>2082688518.6835001</v>
      </c>
      <c r="AR34" s="3" t="n">
        <v>1732764099.2398</v>
      </c>
      <c r="AS34" s="3" t="n">
        <v>1432366876.1672001</v>
      </c>
      <c r="AT34" s="3" t="n">
        <v>1425218725.8613999</v>
      </c>
      <c r="AU34" s="3" t="n">
        <v>967366958.70469999</v>
      </c>
      <c r="AV34" s="3"/>
    </row>
    <row r="35">
      <c r="A35" t="str">
        <f t="shared" si="2"/>
        <v>U.S. Big Five</v>
      </c>
      <c r="B35" t="str">
        <f t="shared" si="3"/>
        <v>Ships &amp; Submarines</v>
      </c>
      <c r="L35" t="s">
        <v>298</v>
      </c>
      <c r="M35" t="s">
        <v>295</v>
      </c>
      <c r="N35" s="3"/>
      <c r="O35" s="3"/>
      <c r="P35" s="3"/>
      <c r="Q35" s="3"/>
      <c r="R35" s="3"/>
      <c r="S35" s="3"/>
      <c r="T35" s="3"/>
      <c r="U35" s="3"/>
      <c r="V35" s="3"/>
      <c r="W35" s="3"/>
      <c r="X35" s="3" t="n">
        <v>2654621013</v>
      </c>
      <c r="Y35" s="3" t="n">
        <v>3383373287</v>
      </c>
      <c r="Z35" s="3" t="n">
        <v>8574875257.9004002</v>
      </c>
      <c r="AA35" s="3" t="n">
        <v>7387264141</v>
      </c>
      <c r="AB35" s="3" t="n">
        <v>9136827757.2096996</v>
      </c>
      <c r="AC35" s="3" t="n">
        <v>9535642047.9512005</v>
      </c>
      <c r="AD35" s="3" t="n">
        <v>11143524952.3016</v>
      </c>
      <c r="AE35" s="3" t="n">
        <v>11353618164.3694</v>
      </c>
      <c r="AF35" s="3" t="n">
        <v>12302451081.319201</v>
      </c>
      <c r="AG35" s="3" t="n">
        <v>13549153731.401899</v>
      </c>
      <c r="AH35" s="3" t="n">
        <v>9188258067.7166996</v>
      </c>
      <c r="AI35" s="3" t="n">
        <v>17382520706.1511</v>
      </c>
      <c r="AJ35" s="3" t="n">
        <v>8264697943.4730997</v>
      </c>
      <c r="AK35" s="3" t="n">
        <v>7657893854.2278004</v>
      </c>
      <c r="AL35" s="3" t="n">
        <v>10412011158.8298</v>
      </c>
      <c r="AM35" s="3" t="n">
        <v>8328207496.052</v>
      </c>
      <c r="AN35" s="3" t="n">
        <v>10006921876.9279</v>
      </c>
      <c r="AO35" s="3" t="n">
        <v>9354845636.3057995</v>
      </c>
      <c r="AP35" s="3" t="n">
        <v>9934677402.5097008</v>
      </c>
      <c r="AQ35" s="3" t="n">
        <v>11015614043.506599</v>
      </c>
      <c r="AR35" s="3" t="n">
        <v>18128771132.4132</v>
      </c>
      <c r="AS35" s="3" t="n">
        <v>11311983956.455</v>
      </c>
      <c r="AT35" s="3" t="n">
        <v>13062989849.4312</v>
      </c>
      <c r="AU35" s="3" t="n">
        <v>8826172530.7096004</v>
      </c>
      <c r="AV35" s="3"/>
    </row>
    <row r="36">
      <c r="A36" t="str">
        <f t="shared" si="2"/>
        <v>U.S. Big Five</v>
      </c>
      <c r="B36" t="str">
        <f t="shared" si="3"/>
        <v>Space Systems</v>
      </c>
      <c r="L36" t="s">
        <v>298</v>
      </c>
      <c r="M36" t="s">
        <v>296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 t="n">
        <v>2294656921</v>
      </c>
      <c r="Y36" s="3" t="n">
        <v>3067004103</v>
      </c>
      <c r="Z36" s="3" t="n">
        <v>3080217074</v>
      </c>
      <c r="AA36" s="3" t="n">
        <v>3722440399</v>
      </c>
      <c r="AB36" s="3" t="n">
        <v>4582526359</v>
      </c>
      <c r="AC36" s="3" t="n">
        <v>4338875404</v>
      </c>
      <c r="AD36" s="3" t="n">
        <v>5552470886.4062004</v>
      </c>
      <c r="AE36" s="3" t="n">
        <v>5765192683.4091997</v>
      </c>
      <c r="AF36" s="3" t="n">
        <v>6805663090.5952997</v>
      </c>
      <c r="AG36" s="3" t="n">
        <v>7719367961.9118004</v>
      </c>
      <c r="AH36" s="3" t="n">
        <v>6250938585.6871996</v>
      </c>
      <c r="AI36" s="3" t="n">
        <v>7858612196.3079996</v>
      </c>
      <c r="AJ36" s="3" t="n">
        <v>7713136526.4997997</v>
      </c>
      <c r="AK36" s="3" t="n">
        <v>5514389374.085</v>
      </c>
      <c r="AL36" s="3" t="n">
        <v>6217597329.0560999</v>
      </c>
      <c r="AM36" s="3" t="n">
        <v>4196740318.6808</v>
      </c>
      <c r="AN36" s="3" t="n">
        <v>4241775902.5974002</v>
      </c>
      <c r="AO36" s="3" t="n">
        <v>4001705226.9338999</v>
      </c>
      <c r="AP36" s="3" t="n">
        <v>3197903301.7379999</v>
      </c>
      <c r="AQ36" s="3" t="n">
        <v>5343946260.8373003</v>
      </c>
      <c r="AR36" s="3" t="n">
        <v>5490507202.8169003</v>
      </c>
      <c r="AS36" s="3" t="n">
        <v>2581926761.1079001</v>
      </c>
      <c r="AT36" s="3" t="n">
        <v>3413000193.4499002</v>
      </c>
      <c r="AU36" s="3" t="n">
        <v>2152920714.0524001</v>
      </c>
      <c r="AV36" s="3"/>
    </row>
    <row r="37">
      <c r="A37" t="str">
        <f t="shared" si="2"/>
        <v>U.S. Big Five</v>
      </c>
      <c r="B37" t="str">
        <f t="shared" si="3"/>
        <v>Unlabeled</v>
      </c>
      <c r="L37" t="s">
        <v>298</v>
      </c>
      <c r="M37" t="s">
        <v>283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 t="n">
        <v>8679377.7246000003</v>
      </c>
      <c r="Y37" s="3" t="n">
        <v>1596870.1640999999</v>
      </c>
      <c r="Z37" s="3" t="n">
        <v>16806065.178599998</v>
      </c>
      <c r="AA37" s="3" t="n">
        <v>3968703.75</v>
      </c>
      <c r="AB37" s="3" t="n">
        <v>25000</v>
      </c>
      <c r="AC37" s="3" t="n">
        <v>-112251</v>
      </c>
      <c r="AD37" s="3" t="n">
        <v>2420559</v>
      </c>
      <c r="AE37" s="3" t="n">
        <v>0</v>
      </c>
      <c r="AF37" s="3" t="n">
        <v>0</v>
      </c>
      <c r="AG37" s="3" t="n">
        <v>601880.35160000005</v>
      </c>
      <c r="AH37" s="3" t="n">
        <v>-111</v>
      </c>
      <c r="AI37" s="3" t="n">
        <v>-6525</v>
      </c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</row>
    <row r="38">
      <c r="A38" t="str">
        <f t="shared" si="2"/>
        <v>U.S. Large</v>
      </c>
      <c r="B38" t="str">
        <f t="shared" si="3"/>
        <v>Aircraft</v>
      </c>
      <c r="L38" t="s">
        <v>299</v>
      </c>
      <c r="M38" t="s">
        <v>286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 t="n">
        <v>8725083767.5300007</v>
      </c>
      <c r="Y38" s="3" t="n">
        <v>8997438338.6875</v>
      </c>
      <c r="Z38" s="3" t="n">
        <v>9304278094.6592007</v>
      </c>
      <c r="AA38" s="3" t="n">
        <v>12692122117.875</v>
      </c>
      <c r="AB38" s="3" t="n">
        <v>13190428511.2876</v>
      </c>
      <c r="AC38" s="3" t="n">
        <v>14276409627.7237</v>
      </c>
      <c r="AD38" s="3" t="n">
        <v>14234256973.6441</v>
      </c>
      <c r="AE38" s="3" t="n">
        <v>16467606470.0247</v>
      </c>
      <c r="AF38" s="3" t="n">
        <v>21010087912.553699</v>
      </c>
      <c r="AG38" s="3" t="n">
        <v>19423636463.263599</v>
      </c>
      <c r="AH38" s="3" t="n">
        <v>19321449416.165001</v>
      </c>
      <c r="AI38" s="3" t="n">
        <v>20091504768.739498</v>
      </c>
      <c r="AJ38" s="3" t="n">
        <v>20017344145.685501</v>
      </c>
      <c r="AK38" s="3" t="n">
        <v>16715558922.183901</v>
      </c>
      <c r="AL38" s="3" t="n">
        <v>16527632424.0464</v>
      </c>
      <c r="AM38" s="3" t="n">
        <v>16415055141.315001</v>
      </c>
      <c r="AN38" s="3" t="n">
        <v>14503326490.8132</v>
      </c>
      <c r="AO38" s="3" t="n">
        <v>13265612080.9795</v>
      </c>
      <c r="AP38" s="3" t="n">
        <v>17188776124.673302</v>
      </c>
      <c r="AQ38" s="3" t="n">
        <v>20404101292.142799</v>
      </c>
      <c r="AR38" s="3" t="n">
        <v>17736522399.8997</v>
      </c>
      <c r="AS38" s="3" t="n">
        <v>10129152772.404699</v>
      </c>
      <c r="AT38" s="3" t="n">
        <v>9584665699.3959999</v>
      </c>
      <c r="AU38" s="3" t="n">
        <v>5216043095.7616997</v>
      </c>
      <c r="AV38" s="3"/>
    </row>
    <row r="39">
      <c r="A39" t="str">
        <f t="shared" si="2"/>
        <v>U.S. Large</v>
      </c>
      <c r="B39" t="str">
        <f t="shared" si="3"/>
        <v>Electronics, Comms, &amp; Sensors</v>
      </c>
      <c r="L39" t="s">
        <v>299</v>
      </c>
      <c r="M39" t="s">
        <v>287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 t="n">
        <v>6427630846.6310997</v>
      </c>
      <c r="Y39" s="3" t="n">
        <v>7020839431.7490997</v>
      </c>
      <c r="Z39" s="3" t="n">
        <v>7935816617.2327003</v>
      </c>
      <c r="AA39" s="3" t="n">
        <v>10613233165.420401</v>
      </c>
      <c r="AB39" s="3" t="n">
        <v>13308939783.5177</v>
      </c>
      <c r="AC39" s="3" t="n">
        <v>15733548454.944901</v>
      </c>
      <c r="AD39" s="3" t="n">
        <v>16979073161.017599</v>
      </c>
      <c r="AE39" s="3" t="n">
        <v>19069437821.511799</v>
      </c>
      <c r="AF39" s="3" t="n">
        <v>21303034886.676201</v>
      </c>
      <c r="AG39" s="3" t="n">
        <v>20338355188.837799</v>
      </c>
      <c r="AH39" s="3" t="n">
        <v>19579561992.121899</v>
      </c>
      <c r="AI39" s="3" t="n">
        <v>18394052769.547401</v>
      </c>
      <c r="AJ39" s="3" t="n">
        <v>16545144008.379601</v>
      </c>
      <c r="AK39" s="3" t="n">
        <v>13521419504.841101</v>
      </c>
      <c r="AL39" s="3" t="n">
        <v>12422790711.649</v>
      </c>
      <c r="AM39" s="3" t="n">
        <v>11418144002.5172</v>
      </c>
      <c r="AN39" s="3" t="n">
        <v>12837089722.213699</v>
      </c>
      <c r="AO39" s="3" t="n">
        <v>13940742035.523701</v>
      </c>
      <c r="AP39" s="3" t="n">
        <v>16151203361.5228</v>
      </c>
      <c r="AQ39" s="3" t="n">
        <v>16695660660.292601</v>
      </c>
      <c r="AR39" s="3" t="n">
        <v>17576690928.8932</v>
      </c>
      <c r="AS39" s="3" t="n">
        <v>13849406243.1877</v>
      </c>
      <c r="AT39" s="3" t="n">
        <v>14846044806.3913</v>
      </c>
      <c r="AU39" s="3" t="n">
        <v>6610344291.6950998</v>
      </c>
      <c r="AV39" s="3"/>
    </row>
    <row r="40">
      <c r="A40" t="str">
        <f t="shared" si="2"/>
        <v>U.S. Large</v>
      </c>
      <c r="B40" t="str">
        <f t="shared" si="3"/>
        <v>Facilities and Construction</v>
      </c>
      <c r="L40" t="s">
        <v>299</v>
      </c>
      <c r="M40" t="s">
        <v>288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 t="n">
        <v>2422635499.9492002</v>
      </c>
      <c r="Y40" s="3" t="n">
        <v>3006887574.7898002</v>
      </c>
      <c r="Z40" s="3" t="n">
        <v>3380293698.7097001</v>
      </c>
      <c r="AA40" s="3" t="n">
        <v>7436997891.4385996</v>
      </c>
      <c r="AB40" s="3" t="n">
        <v>7868320081.9722004</v>
      </c>
      <c r="AC40" s="3" t="n">
        <v>7054212037.5700998</v>
      </c>
      <c r="AD40" s="3" t="n">
        <v>7563902600.2061005</v>
      </c>
      <c r="AE40" s="3" t="n">
        <v>7810201147.8577003</v>
      </c>
      <c r="AF40" s="3" t="n">
        <v>11914851991.731501</v>
      </c>
      <c r="AG40" s="3" t="n">
        <v>13090085480.426201</v>
      </c>
      <c r="AH40" s="3" t="n">
        <v>12325349391.732599</v>
      </c>
      <c r="AI40" s="3" t="n">
        <v>9594672601.1609993</v>
      </c>
      <c r="AJ40" s="3" t="n">
        <v>9813604822.0251007</v>
      </c>
      <c r="AK40" s="3" t="n">
        <v>8158934320.9243002</v>
      </c>
      <c r="AL40" s="3" t="n">
        <v>7028288000.6788998</v>
      </c>
      <c r="AM40" s="3" t="n">
        <v>6046223186.1413002</v>
      </c>
      <c r="AN40" s="3" t="n">
        <v>5708510401.4045</v>
      </c>
      <c r="AO40" s="3" t="n">
        <v>5136889397.5198002</v>
      </c>
      <c r="AP40" s="3" t="n">
        <v>6786890023.2673998</v>
      </c>
      <c r="AQ40" s="3" t="n">
        <v>9781291504.2917995</v>
      </c>
      <c r="AR40" s="3" t="n">
        <v>10362826980.0588</v>
      </c>
      <c r="AS40" s="3" t="n">
        <v>8218370529.1746998</v>
      </c>
      <c r="AT40" s="3" t="n">
        <v>8492917084.0346003</v>
      </c>
      <c r="AU40" s="3" t="n">
        <v>4362772216.7742004</v>
      </c>
      <c r="AV40" s="3"/>
    </row>
    <row r="41">
      <c r="A41" t="str">
        <f t="shared" si="2"/>
        <v>U.S. Large</v>
      </c>
      <c r="B41" t="str">
        <f t="shared" si="3"/>
        <v>Land Vehicles</v>
      </c>
      <c r="L41" t="s">
        <v>299</v>
      </c>
      <c r="M41" t="s">
        <v>289</v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 t="n">
        <v>554867033</v>
      </c>
      <c r="Y41" s="3" t="n">
        <v>880398020</v>
      </c>
      <c r="Z41" s="3" t="n">
        <v>1073412084.8008</v>
      </c>
      <c r="AA41" s="3" t="n">
        <v>1593454420</v>
      </c>
      <c r="AB41" s="3" t="n">
        <v>2779844968.0089998</v>
      </c>
      <c r="AC41" s="3" t="n">
        <v>3906932469.2589998</v>
      </c>
      <c r="AD41" s="3" t="n">
        <v>4443234927.0887003</v>
      </c>
      <c r="AE41" s="3" t="n">
        <v>12383117602.9529</v>
      </c>
      <c r="AF41" s="3" t="n">
        <v>20551807398.514999</v>
      </c>
      <c r="AG41" s="3" t="n">
        <v>13388077573.9632</v>
      </c>
      <c r="AH41" s="3" t="n">
        <v>12836823314.1194</v>
      </c>
      <c r="AI41" s="3" t="n">
        <v>9765687629.7504997</v>
      </c>
      <c r="AJ41" s="3" t="n">
        <v>5462778356.0205002</v>
      </c>
      <c r="AK41" s="3" t="n">
        <v>3245622342.6387</v>
      </c>
      <c r="AL41" s="3" t="n">
        <v>2110733464.2974</v>
      </c>
      <c r="AM41" s="3" t="n">
        <v>3352622431.5078001</v>
      </c>
      <c r="AN41" s="3" t="n">
        <v>3515252044.0867</v>
      </c>
      <c r="AO41" s="3" t="n">
        <v>3063260117.4431</v>
      </c>
      <c r="AP41" s="3" t="n">
        <v>6284443459.4056997</v>
      </c>
      <c r="AQ41" s="3" t="n">
        <v>6234452634.0524998</v>
      </c>
      <c r="AR41" s="3" t="n">
        <v>5914715800.8021002</v>
      </c>
      <c r="AS41" s="3" t="n">
        <v>3978642367.9538002</v>
      </c>
      <c r="AT41" s="3" t="n">
        <v>3722422928.9784002</v>
      </c>
      <c r="AU41" s="3" t="n">
        <v>2631335079.6336002</v>
      </c>
      <c r="AV41" s="3"/>
    </row>
    <row r="42">
      <c r="A42" t="str">
        <f t="shared" si="2"/>
        <v>U.S. Large</v>
      </c>
      <c r="B42" t="str">
        <f t="shared" si="3"/>
        <v>Missile Defense</v>
      </c>
      <c r="L42" t="s">
        <v>299</v>
      </c>
      <c r="M42" t="s">
        <v>290</v>
      </c>
      <c r="N42" s="3"/>
      <c r="O42" s="3"/>
      <c r="P42" s="3"/>
      <c r="Q42" s="3"/>
      <c r="R42" s="3"/>
      <c r="S42" s="3"/>
      <c r="T42" s="3"/>
      <c r="U42" s="3"/>
      <c r="V42" s="3"/>
      <c r="W42" s="3"/>
      <c r="X42" s="3" t="n">
        <v>542180671</v>
      </c>
      <c r="Y42" s="3" t="n">
        <v>475368778</v>
      </c>
      <c r="Z42" s="3" t="n">
        <v>474854089.625</v>
      </c>
      <c r="AA42" s="3" t="n">
        <v>474248296.5</v>
      </c>
      <c r="AB42" s="3" t="n">
        <v>509169915.84380001</v>
      </c>
      <c r="AC42" s="3" t="n">
        <v>658697179</v>
      </c>
      <c r="AD42" s="3" t="n">
        <v>606685920.59379995</v>
      </c>
      <c r="AE42" s="3" t="n">
        <v>849038487.13859999</v>
      </c>
      <c r="AF42" s="3" t="n">
        <v>630781331.94790006</v>
      </c>
      <c r="AG42" s="3" t="n">
        <v>551301821.60889995</v>
      </c>
      <c r="AH42" s="3" t="n">
        <v>441252374.14179999</v>
      </c>
      <c r="AI42" s="3" t="n">
        <v>330036012.71460003</v>
      </c>
      <c r="AJ42" s="3" t="n">
        <v>362583711.13529998</v>
      </c>
      <c r="AK42" s="3" t="n">
        <v>391645732.05540001</v>
      </c>
      <c r="AL42" s="3" t="n">
        <v>442879374.75520003</v>
      </c>
      <c r="AM42" s="3" t="n">
        <v>675532822.04929996</v>
      </c>
      <c r="AN42" s="3" t="n">
        <v>678267402.84440005</v>
      </c>
      <c r="AO42" s="3" t="n">
        <v>697770536.08340001</v>
      </c>
      <c r="AP42" s="3" t="n">
        <v>972267599.78989995</v>
      </c>
      <c r="AQ42" s="3" t="n">
        <v>754993809.48249996</v>
      </c>
      <c r="AR42" s="3" t="n">
        <v>782798380.7414</v>
      </c>
      <c r="AS42" s="3" t="n">
        <v>815172703.98140001</v>
      </c>
      <c r="AT42" s="3" t="n">
        <v>591918045.89400005</v>
      </c>
      <c r="AU42" s="3" t="n">
        <v>346460056.57209998</v>
      </c>
      <c r="AV42" s="3"/>
    </row>
    <row r="43">
      <c r="A43" t="str">
        <f t="shared" si="2"/>
        <v>U.S. Large</v>
      </c>
      <c r="B43" t="str">
        <f t="shared" si="3"/>
        <v>Ordnance and Missiles</v>
      </c>
      <c r="L43" t="s">
        <v>299</v>
      </c>
      <c r="M43" t="s">
        <v>291</v>
      </c>
      <c r="N43" s="3"/>
      <c r="O43" s="3"/>
      <c r="P43" s="3"/>
      <c r="Q43" s="3"/>
      <c r="R43" s="3"/>
      <c r="S43" s="3"/>
      <c r="T43" s="3"/>
      <c r="U43" s="3"/>
      <c r="V43" s="3"/>
      <c r="W43" s="3"/>
      <c r="X43" s="3" t="n">
        <v>2233052272</v>
      </c>
      <c r="Y43" s="3" t="n">
        <v>1999066113</v>
      </c>
      <c r="Z43" s="3" t="n">
        <v>2331114202</v>
      </c>
      <c r="AA43" s="3" t="n">
        <v>1554205767.6602001</v>
      </c>
      <c r="AB43" s="3" t="n">
        <v>2028158957</v>
      </c>
      <c r="AC43" s="3" t="n">
        <v>2257517820</v>
      </c>
      <c r="AD43" s="3" t="n">
        <v>1887814488.8657999</v>
      </c>
      <c r="AE43" s="3" t="n">
        <v>2434418083.3049002</v>
      </c>
      <c r="AF43" s="3" t="n">
        <v>2711462583.8445001</v>
      </c>
      <c r="AG43" s="3" t="n">
        <v>2431422750.8769999</v>
      </c>
      <c r="AH43" s="3" t="n">
        <v>2378538689.7982998</v>
      </c>
      <c r="AI43" s="3" t="n">
        <v>2654052149.48</v>
      </c>
      <c r="AJ43" s="3" t="n">
        <v>2480501034.7266998</v>
      </c>
      <c r="AK43" s="3" t="n">
        <v>2211112425.8525</v>
      </c>
      <c r="AL43" s="3" t="n">
        <v>2075168928.5088</v>
      </c>
      <c r="AM43" s="3" t="n">
        <v>2008064040.2428</v>
      </c>
      <c r="AN43" s="3" t="n">
        <v>2249211603.2445002</v>
      </c>
      <c r="AO43" s="3" t="n">
        <v>2699298966.0145998</v>
      </c>
      <c r="AP43" s="3" t="n">
        <v>3162506611.8578</v>
      </c>
      <c r="AQ43" s="3" t="n">
        <v>1787931787.6417</v>
      </c>
      <c r="AR43" s="3" t="n">
        <v>2136280185.1087</v>
      </c>
      <c r="AS43" s="3" t="n">
        <v>1654238173.3118</v>
      </c>
      <c r="AT43" s="3" t="n">
        <v>1425241331.8324001</v>
      </c>
      <c r="AU43" s="3" t="n">
        <v>805829385.89310002</v>
      </c>
      <c r="AV43" s="3"/>
    </row>
    <row r="44">
      <c r="A44" t="str">
        <f t="shared" si="2"/>
        <v>U.S. Large</v>
      </c>
      <c r="B44" t="str">
        <f t="shared" si="3"/>
        <v>Other Products</v>
      </c>
      <c r="L44" t="s">
        <v>299</v>
      </c>
      <c r="M44" t="s">
        <v>292</v>
      </c>
      <c r="N44" s="3"/>
      <c r="O44" s="3"/>
      <c r="P44" s="3"/>
      <c r="Q44" s="3"/>
      <c r="R44" s="3"/>
      <c r="S44" s="3"/>
      <c r="T44" s="3"/>
      <c r="U44" s="3"/>
      <c r="V44" s="3"/>
      <c r="W44" s="3"/>
      <c r="X44" s="3" t="n">
        <v>2734208605</v>
      </c>
      <c r="Y44" s="3" t="n">
        <v>3485524369</v>
      </c>
      <c r="Z44" s="3" t="n">
        <v>3773193648</v>
      </c>
      <c r="AA44" s="3" t="n">
        <v>4722243879.4502001</v>
      </c>
      <c r="AB44" s="3" t="n">
        <v>5582351894.5546999</v>
      </c>
      <c r="AC44" s="3" t="n">
        <v>8611418565.4333</v>
      </c>
      <c r="AD44" s="3" t="n">
        <v>9891437310.8050003</v>
      </c>
      <c r="AE44" s="3" t="n">
        <v>10815514882.804399</v>
      </c>
      <c r="AF44" s="3" t="n">
        <v>11093967474.325199</v>
      </c>
      <c r="AG44" s="3" t="n">
        <v>10207081692.7696</v>
      </c>
      <c r="AH44" s="3" t="n">
        <v>7616521566.2356005</v>
      </c>
      <c r="AI44" s="3" t="n">
        <v>8795310577.2961998</v>
      </c>
      <c r="AJ44" s="3" t="n">
        <v>14232670022.694901</v>
      </c>
      <c r="AK44" s="3" t="n">
        <v>6300577734.0337</v>
      </c>
      <c r="AL44" s="3" t="n">
        <v>10456172453.43</v>
      </c>
      <c r="AM44" s="3" t="n">
        <v>9176020350.2740993</v>
      </c>
      <c r="AN44" s="3" t="n">
        <v>8665988892.8491993</v>
      </c>
      <c r="AO44" s="3" t="n">
        <v>10277074068.1478</v>
      </c>
      <c r="AP44" s="3" t="n">
        <v>11335694385.2274</v>
      </c>
      <c r="AQ44" s="3" t="n">
        <v>9777908306.1002998</v>
      </c>
      <c r="AR44" s="3" t="n">
        <v>12205179123.4217</v>
      </c>
      <c r="AS44" s="3" t="n">
        <v>38802189371.968903</v>
      </c>
      <c r="AT44" s="3" t="n">
        <v>38925101393.385399</v>
      </c>
      <c r="AU44" s="3" t="n">
        <v>6213309476.3909998</v>
      </c>
      <c r="AV44" s="3"/>
    </row>
    <row r="45">
      <c r="A45" t="str">
        <f t="shared" si="2"/>
        <v>U.S. Large</v>
      </c>
      <c r="B45" t="str">
        <f t="shared" si="3"/>
        <v>Other R&amp;D and Knowledge Based</v>
      </c>
      <c r="L45" t="s">
        <v>299</v>
      </c>
      <c r="M45" t="s">
        <v>293</v>
      </c>
      <c r="N45" s="3"/>
      <c r="O45" s="3"/>
      <c r="P45" s="3"/>
      <c r="Q45" s="3"/>
      <c r="R45" s="3"/>
      <c r="S45" s="3"/>
      <c r="T45" s="3"/>
      <c r="U45" s="3"/>
      <c r="V45" s="3"/>
      <c r="W45" s="3"/>
      <c r="X45" s="3" t="n">
        <v>3846901319.1093998</v>
      </c>
      <c r="Y45" s="3" t="n">
        <v>3639329340.4136</v>
      </c>
      <c r="Z45" s="3" t="n">
        <v>4740989386.1148996</v>
      </c>
      <c r="AA45" s="3" t="n">
        <v>6401984923.6926003</v>
      </c>
      <c r="AB45" s="3" t="n">
        <v>6400072627.1344995</v>
      </c>
      <c r="AC45" s="3" t="n">
        <v>8340539513.6380997</v>
      </c>
      <c r="AD45" s="3" t="n">
        <v>10078053561.1145</v>
      </c>
      <c r="AE45" s="3" t="n">
        <v>10683052487.4133</v>
      </c>
      <c r="AF45" s="3" t="n">
        <v>11613578944.2124</v>
      </c>
      <c r="AG45" s="3" t="n">
        <v>12124457337.349199</v>
      </c>
      <c r="AH45" s="3" t="n">
        <v>13147649163.2449</v>
      </c>
      <c r="AI45" s="3" t="n">
        <v>13862490241.628799</v>
      </c>
      <c r="AJ45" s="3" t="n">
        <v>13909593645.5504</v>
      </c>
      <c r="AK45" s="3" t="n">
        <v>12126716845.366301</v>
      </c>
      <c r="AL45" s="3" t="n">
        <v>11301155334.1619</v>
      </c>
      <c r="AM45" s="3" t="n">
        <v>10592040845.4664</v>
      </c>
      <c r="AN45" s="3" t="n">
        <v>9889254709.8952007</v>
      </c>
      <c r="AO45" s="3" t="n">
        <v>9633390384.0161991</v>
      </c>
      <c r="AP45" s="3" t="n">
        <v>10417863951.434999</v>
      </c>
      <c r="AQ45" s="3" t="n">
        <v>10253568904.6504</v>
      </c>
      <c r="AR45" s="3" t="n">
        <v>10751852863.604</v>
      </c>
      <c r="AS45" s="3" t="n">
        <v>11787066904.263901</v>
      </c>
      <c r="AT45" s="3" t="n">
        <v>12460612009.8748</v>
      </c>
      <c r="AU45" s="3" t="n">
        <v>6485406903.0215998</v>
      </c>
      <c r="AV45" s="3"/>
    </row>
    <row r="46">
      <c r="A46" t="str">
        <f t="shared" si="2"/>
        <v>U.S. Large</v>
      </c>
      <c r="B46" t="str">
        <f t="shared" si="3"/>
        <v>Other Services</v>
      </c>
      <c r="L46" t="s">
        <v>299</v>
      </c>
      <c r="M46" t="s">
        <v>294</v>
      </c>
      <c r="N46" s="3"/>
      <c r="O46" s="3"/>
      <c r="P46" s="3"/>
      <c r="Q46" s="3"/>
      <c r="R46" s="3"/>
      <c r="S46" s="3"/>
      <c r="T46" s="3"/>
      <c r="U46" s="3"/>
      <c r="V46" s="3"/>
      <c r="W46" s="3"/>
      <c r="X46" s="3" t="n">
        <v>2855378997</v>
      </c>
      <c r="Y46" s="3" t="n">
        <v>3300779762</v>
      </c>
      <c r="Z46" s="3" t="n">
        <v>4673354450.4098997</v>
      </c>
      <c r="AA46" s="3" t="n">
        <v>8971117525.7392998</v>
      </c>
      <c r="AB46" s="3" t="n">
        <v>12680641701.730499</v>
      </c>
      <c r="AC46" s="3" t="n">
        <v>14212314499.2286</v>
      </c>
      <c r="AD46" s="3" t="n">
        <v>15252891691.712799</v>
      </c>
      <c r="AE46" s="3" t="n">
        <v>15193550950.116699</v>
      </c>
      <c r="AF46" s="3" t="n">
        <v>16994233492.066401</v>
      </c>
      <c r="AG46" s="3" t="n">
        <v>18895382197.147499</v>
      </c>
      <c r="AH46" s="3" t="n">
        <v>20122642800.822201</v>
      </c>
      <c r="AI46" s="3" t="n">
        <v>22375934078.008801</v>
      </c>
      <c r="AJ46" s="3" t="n">
        <v>18740393484.833302</v>
      </c>
      <c r="AK46" s="3" t="n">
        <v>18019601950.638199</v>
      </c>
      <c r="AL46" s="3" t="n">
        <v>16386599424.5646</v>
      </c>
      <c r="AM46" s="3" t="n">
        <v>14283547474.196199</v>
      </c>
      <c r="AN46" s="3" t="n">
        <v>14300206117.790701</v>
      </c>
      <c r="AO46" s="3" t="n">
        <v>15340318642.6078</v>
      </c>
      <c r="AP46" s="3" t="n">
        <v>16993854944.230801</v>
      </c>
      <c r="AQ46" s="3" t="n">
        <v>17366700720.845699</v>
      </c>
      <c r="AR46" s="3" t="n">
        <v>17290693906.115002</v>
      </c>
      <c r="AS46" s="3" t="n">
        <v>16971641389.557899</v>
      </c>
      <c r="AT46" s="3" t="n">
        <v>18378064007.162899</v>
      </c>
      <c r="AU46" s="3" t="n">
        <v>12313353085.7209</v>
      </c>
      <c r="AV46" s="3"/>
    </row>
    <row r="47">
      <c r="A47" t="str">
        <f t="shared" si="2"/>
        <v>U.S. Large</v>
      </c>
      <c r="B47" t="str">
        <f t="shared" si="3"/>
        <v>Ships &amp; Submarines</v>
      </c>
      <c r="L47" t="s">
        <v>299</v>
      </c>
      <c r="M47" t="s">
        <v>295</v>
      </c>
      <c r="N47" s="3"/>
      <c r="O47" s="3"/>
      <c r="P47" s="3"/>
      <c r="Q47" s="3"/>
      <c r="R47" s="3"/>
      <c r="S47" s="3"/>
      <c r="T47" s="3"/>
      <c r="U47" s="3"/>
      <c r="V47" s="3"/>
      <c r="W47" s="3"/>
      <c r="X47" s="3" t="n">
        <v>4117400511</v>
      </c>
      <c r="Y47" s="3" t="n">
        <v>1321094877</v>
      </c>
      <c r="Z47" s="3" t="n">
        <v>1428530669</v>
      </c>
      <c r="AA47" s="3" t="n">
        <v>2453155391.9302001</v>
      </c>
      <c r="AB47" s="3" t="n">
        <v>3098714973.0581002</v>
      </c>
      <c r="AC47" s="3" t="n">
        <v>1878714113.0480001</v>
      </c>
      <c r="AD47" s="3" t="n">
        <v>2870318731.4194999</v>
      </c>
      <c r="AE47" s="3" t="n">
        <v>2859905084.7866998</v>
      </c>
      <c r="AF47" s="3" t="n">
        <v>3984513839.4769001</v>
      </c>
      <c r="AG47" s="3" t="n">
        <v>3809897714.0057998</v>
      </c>
      <c r="AH47" s="3" t="n">
        <v>3915506658.1160998</v>
      </c>
      <c r="AI47" s="3" t="n">
        <v>5285645086.2206001</v>
      </c>
      <c r="AJ47" s="3" t="n">
        <v>10490241303.7782</v>
      </c>
      <c r="AK47" s="3" t="n">
        <v>10633917316.963301</v>
      </c>
      <c r="AL47" s="3" t="n">
        <v>8584571240.8695002</v>
      </c>
      <c r="AM47" s="3" t="n">
        <v>8176613279.3471003</v>
      </c>
      <c r="AN47" s="3" t="n">
        <v>9032920000.1040993</v>
      </c>
      <c r="AO47" s="3" t="n">
        <v>11992313909.8424</v>
      </c>
      <c r="AP47" s="3" t="n">
        <v>12413870777.731199</v>
      </c>
      <c r="AQ47" s="3" t="n">
        <v>12379026581.690399</v>
      </c>
      <c r="AR47" s="3" t="n">
        <v>13482974725.0467</v>
      </c>
      <c r="AS47" s="3" t="n">
        <v>12107795584.250601</v>
      </c>
      <c r="AT47" s="3" t="n">
        <v>10980221940.312</v>
      </c>
      <c r="AU47" s="3" t="n">
        <v>8035390922.1538</v>
      </c>
      <c r="AV47" s="3"/>
    </row>
    <row r="48">
      <c r="A48" t="str">
        <f t="shared" si="2"/>
        <v>U.S. Large</v>
      </c>
      <c r="B48" t="str">
        <f t="shared" si="3"/>
        <v>Space Systems</v>
      </c>
      <c r="L48" t="s">
        <v>299</v>
      </c>
      <c r="M48" t="s">
        <v>296</v>
      </c>
      <c r="N48" s="3"/>
      <c r="O48" s="3"/>
      <c r="P48" s="3"/>
      <c r="Q48" s="3"/>
      <c r="R48" s="3"/>
      <c r="S48" s="3"/>
      <c r="T48" s="3"/>
      <c r="U48" s="3"/>
      <c r="V48" s="3"/>
      <c r="W48" s="3"/>
      <c r="X48" s="3" t="n">
        <v>306484457</v>
      </c>
      <c r="Y48" s="3" t="n">
        <v>376562849</v>
      </c>
      <c r="Z48" s="3" t="n">
        <v>602820009</v>
      </c>
      <c r="AA48" s="3" t="n">
        <v>675778545</v>
      </c>
      <c r="AB48" s="3" t="n">
        <v>658949059.02339995</v>
      </c>
      <c r="AC48" s="3" t="n">
        <v>972367594</v>
      </c>
      <c r="AD48" s="3" t="n">
        <v>1240426462.8699999</v>
      </c>
      <c r="AE48" s="3" t="n">
        <v>1068793296.9555</v>
      </c>
      <c r="AF48" s="3" t="n">
        <v>1087240548.1285999</v>
      </c>
      <c r="AG48" s="3" t="n">
        <v>1132529516.4942</v>
      </c>
      <c r="AH48" s="3" t="n">
        <v>1088580682.0116999</v>
      </c>
      <c r="AI48" s="3" t="n">
        <v>852729182.245</v>
      </c>
      <c r="AJ48" s="3" t="n">
        <v>651452259.89880002</v>
      </c>
      <c r="AK48" s="3" t="n">
        <v>684440670.04999995</v>
      </c>
      <c r="AL48" s="3" t="n">
        <v>347500388.82249999</v>
      </c>
      <c r="AM48" s="3" t="n">
        <v>346332661.08380002</v>
      </c>
      <c r="AN48" s="3" t="n">
        <v>354100352.67259997</v>
      </c>
      <c r="AO48" s="3" t="n">
        <v>436462866.81029999</v>
      </c>
      <c r="AP48" s="3" t="n">
        <v>890217932.00209999</v>
      </c>
      <c r="AQ48" s="3" t="n">
        <v>741853889.10730004</v>
      </c>
      <c r="AR48" s="3" t="n">
        <v>837425343.86689997</v>
      </c>
      <c r="AS48" s="3" t="n">
        <v>615155855.31389999</v>
      </c>
      <c r="AT48" s="3" t="n">
        <v>822791273.79709995</v>
      </c>
      <c r="AU48" s="3" t="n">
        <v>179936802.75080001</v>
      </c>
      <c r="AV48" s="3"/>
    </row>
    <row r="49">
      <c r="A49" t="str">
        <f t="shared" si="2"/>
        <v>U.S. Large</v>
      </c>
      <c r="B49" t="str">
        <f t="shared" si="3"/>
        <v>Unlabeled</v>
      </c>
      <c r="L49" t="s">
        <v>299</v>
      </c>
      <c r="M49" t="s">
        <v>283</v>
      </c>
      <c r="N49" s="3"/>
      <c r="O49" s="3"/>
      <c r="P49" s="3"/>
      <c r="Q49" s="3"/>
      <c r="R49" s="3"/>
      <c r="S49" s="3"/>
      <c r="T49" s="3"/>
      <c r="U49" s="3"/>
      <c r="V49" s="3"/>
      <c r="W49" s="3"/>
      <c r="X49" s="3" t="n">
        <v>6136328.9042999996</v>
      </c>
      <c r="Y49" s="3" t="n">
        <v>2232874.3198000002</v>
      </c>
      <c r="Z49" s="3" t="n">
        <v>30398282.774599999</v>
      </c>
      <c r="AA49" s="3" t="n">
        <v>14831150.5701</v>
      </c>
      <c r="AB49" s="3" t="n">
        <v>455672.57650000002</v>
      </c>
      <c r="AC49" s="3" t="n">
        <v>729275.97019999998</v>
      </c>
      <c r="AD49" s="3" t="n">
        <v>68680987.950200006</v>
      </c>
      <c r="AE49" s="3" t="n">
        <v>16813982.2487</v>
      </c>
      <c r="AF49" s="3" t="n">
        <v>-75409.845199999996</v>
      </c>
      <c r="AG49" s="3" t="n">
        <v>0</v>
      </c>
      <c r="AH49" s="3" t="n">
        <v>-34818.900999999998</v>
      </c>
      <c r="AI49" s="3" t="n">
        <v>-69425.511199999994</v>
      </c>
      <c r="AJ49" s="3" t="n">
        <v>-5399.9400999999998</v>
      </c>
      <c r="AK49" s="3" t="n">
        <v>-91092.890599999999</v>
      </c>
      <c r="AL49" s="3"/>
      <c r="AM49" s="3" t="n">
        <v>20000</v>
      </c>
      <c r="AN49" s="3" t="n">
        <v>1400384.93</v>
      </c>
      <c r="AO49" s="3" t="n">
        <v>-245</v>
      </c>
      <c r="AP49" s="3"/>
      <c r="AQ49" s="3"/>
      <c r="AR49" s="3"/>
      <c r="AS49" s="3"/>
      <c r="AT49" s="3" t="n">
        <v>111730.14840000001</v>
      </c>
      <c r="AU49" s="3"/>
      <c r="AV49" s="3"/>
    </row>
    <row r="50">
      <c r="A50" t="str">
        <f t="shared" si="2"/>
        <v>U.S. Medium</v>
      </c>
      <c r="B50" t="str">
        <f t="shared" si="3"/>
        <v>Aircraft</v>
      </c>
      <c r="L50" t="s">
        <v>300</v>
      </c>
      <c r="M50" t="s">
        <v>286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 t="n">
        <v>3125874842</v>
      </c>
      <c r="Y50" s="3" t="n">
        <v>2881974189.6191001</v>
      </c>
      <c r="Z50" s="3" t="n">
        <v>2731350993.54</v>
      </c>
      <c r="AA50" s="3" t="n">
        <v>2351340055.8101001</v>
      </c>
      <c r="AB50" s="3" t="n">
        <v>2810497045.9566002</v>
      </c>
      <c r="AC50" s="3" t="n">
        <v>3149512261.4587002</v>
      </c>
      <c r="AD50" s="3" t="n">
        <v>3071102600.6427999</v>
      </c>
      <c r="AE50" s="3" t="n">
        <v>2933829135.8726001</v>
      </c>
      <c r="AF50" s="3" t="n">
        <v>3533384310.5292001</v>
      </c>
      <c r="AG50" s="3" t="n">
        <v>3821522830.6012998</v>
      </c>
      <c r="AH50" s="3" t="n">
        <v>4619829411.0306997</v>
      </c>
      <c r="AI50" s="3" t="n">
        <v>5287002124.5295</v>
      </c>
      <c r="AJ50" s="3" t="n">
        <v>6186662084.6849003</v>
      </c>
      <c r="AK50" s="3" t="n">
        <v>5282742329.0886002</v>
      </c>
      <c r="AL50" s="3" t="n">
        <v>4168074019.9287</v>
      </c>
      <c r="AM50" s="3" t="n">
        <v>4948473559.5528002</v>
      </c>
      <c r="AN50" s="3" t="n">
        <v>4719776135.4660997</v>
      </c>
      <c r="AO50" s="3" t="n">
        <v>6394923547.7044001</v>
      </c>
      <c r="AP50" s="3" t="n">
        <v>7140284028.5903997</v>
      </c>
      <c r="AQ50" s="3" t="n">
        <v>8538592400.4962997</v>
      </c>
      <c r="AR50" s="3" t="n">
        <v>8203374194.3430004</v>
      </c>
      <c r="AS50" s="3" t="n">
        <v>7270218794.2973003</v>
      </c>
      <c r="AT50" s="3" t="n">
        <v>7661501230.7615004</v>
      </c>
      <c r="AU50" s="3" t="n">
        <v>4072490054.4875002</v>
      </c>
      <c r="AV50" s="3"/>
    </row>
    <row r="51">
      <c r="A51" t="str">
        <f t="shared" si="2"/>
        <v>U.S. Medium</v>
      </c>
      <c r="B51" t="str">
        <f t="shared" si="3"/>
        <v>Electronics, Comms, &amp; Sensors</v>
      </c>
      <c r="L51" t="s">
        <v>300</v>
      </c>
      <c r="M51" t="s">
        <v>287</v>
      </c>
      <c r="N51" s="3"/>
      <c r="O51" s="3"/>
      <c r="P51" s="3"/>
      <c r="Q51" s="3"/>
      <c r="R51" s="3"/>
      <c r="S51" s="3"/>
      <c r="T51" s="3"/>
      <c r="U51" s="3"/>
      <c r="V51" s="3"/>
      <c r="W51" s="3"/>
      <c r="X51" s="3" t="n">
        <v>3820244985.2107</v>
      </c>
      <c r="Y51" s="3" t="n">
        <v>4316722813.3744001</v>
      </c>
      <c r="Z51" s="3" t="n">
        <v>4658715154.3459997</v>
      </c>
      <c r="AA51" s="3" t="n">
        <v>5220472957.6677999</v>
      </c>
      <c r="AB51" s="3" t="n">
        <v>5980895665.3563995</v>
      </c>
      <c r="AC51" s="3" t="n">
        <v>6840222100.8270998</v>
      </c>
      <c r="AD51" s="3" t="n">
        <v>7636544595.8936005</v>
      </c>
      <c r="AE51" s="3" t="n">
        <v>8816440327.1534996</v>
      </c>
      <c r="AF51" s="3" t="n">
        <v>9954130514.8663998</v>
      </c>
      <c r="AG51" s="3" t="n">
        <v>10620078531.6926</v>
      </c>
      <c r="AH51" s="3" t="n">
        <v>10381643716.8242</v>
      </c>
      <c r="AI51" s="3" t="n">
        <v>9492193065.7437</v>
      </c>
      <c r="AJ51" s="3" t="n">
        <v>9340753227.0048008</v>
      </c>
      <c r="AK51" s="3" t="n">
        <v>7592375144.7285004</v>
      </c>
      <c r="AL51" s="3" t="n">
        <v>7505844192.967</v>
      </c>
      <c r="AM51" s="3" t="n">
        <v>7742623746.7386999</v>
      </c>
      <c r="AN51" s="3" t="n">
        <v>8327979472.4589005</v>
      </c>
      <c r="AO51" s="3" t="n">
        <v>8553184879.2650995</v>
      </c>
      <c r="AP51" s="3" t="n">
        <v>11046691339.900801</v>
      </c>
      <c r="AQ51" s="3" t="n">
        <v>11645745167.7342</v>
      </c>
      <c r="AR51" s="3" t="n">
        <v>12175696944.9737</v>
      </c>
      <c r="AS51" s="3" t="n">
        <v>12055086067.0021</v>
      </c>
      <c r="AT51" s="3" t="n">
        <v>12928911109.6534</v>
      </c>
      <c r="AU51" s="3" t="n">
        <v>6467446902.1008997</v>
      </c>
      <c r="AV51" s="3"/>
    </row>
    <row r="52">
      <c r="A52" t="str">
        <f t="shared" si="2"/>
        <v>U.S. Medium</v>
      </c>
      <c r="B52" t="str">
        <f t="shared" si="3"/>
        <v>Facilities and Construction</v>
      </c>
      <c r="L52" t="s">
        <v>300</v>
      </c>
      <c r="M52" t="s">
        <v>288</v>
      </c>
      <c r="N52" s="3"/>
      <c r="O52" s="3"/>
      <c r="P52" s="3"/>
      <c r="Q52" s="3"/>
      <c r="R52" s="3"/>
      <c r="S52" s="3"/>
      <c r="T52" s="3"/>
      <c r="U52" s="3"/>
      <c r="V52" s="3"/>
      <c r="W52" s="3"/>
      <c r="X52" s="3" t="n">
        <v>8797993918.9682007</v>
      </c>
      <c r="Y52" s="3" t="n">
        <v>9532031770.0312996</v>
      </c>
      <c r="Z52" s="3" t="n">
        <v>11168050033.8095</v>
      </c>
      <c r="AA52" s="3" t="n">
        <v>11973314105.4471</v>
      </c>
      <c r="AB52" s="3" t="n">
        <v>12868249180.9638</v>
      </c>
      <c r="AC52" s="3" t="n">
        <v>14246449954.565901</v>
      </c>
      <c r="AD52" s="3" t="n">
        <v>17462612761.315201</v>
      </c>
      <c r="AE52" s="3" t="n">
        <v>17581319507.160301</v>
      </c>
      <c r="AF52" s="3" t="n">
        <v>21988354599.976501</v>
      </c>
      <c r="AG52" s="3" t="n">
        <v>23697263921.669498</v>
      </c>
      <c r="AH52" s="3" t="n">
        <v>21126250293.187099</v>
      </c>
      <c r="AI52" s="3" t="n">
        <v>19186483356.1292</v>
      </c>
      <c r="AJ52" s="3" t="n">
        <v>14375901678.004101</v>
      </c>
      <c r="AK52" s="3" t="n">
        <v>12469218913.767599</v>
      </c>
      <c r="AL52" s="3" t="n">
        <v>13595580491.1141</v>
      </c>
      <c r="AM52" s="3" t="n">
        <v>13042072608.7103</v>
      </c>
      <c r="AN52" s="3" t="n">
        <v>12462579940.406099</v>
      </c>
      <c r="AO52" s="3" t="n">
        <v>13562432534.799999</v>
      </c>
      <c r="AP52" s="3" t="n">
        <v>15970467866.667101</v>
      </c>
      <c r="AQ52" s="3" t="n">
        <v>19184863735.511299</v>
      </c>
      <c r="AR52" s="3" t="n">
        <v>24493313353.096001</v>
      </c>
      <c r="AS52" s="3" t="n">
        <v>19196828379.739601</v>
      </c>
      <c r="AT52" s="3" t="n">
        <v>22012587283.317101</v>
      </c>
      <c r="AU52" s="3" t="n">
        <v>8594576083.9636993</v>
      </c>
      <c r="AV52" s="3"/>
    </row>
    <row r="53">
      <c r="A53" t="str">
        <f t="shared" si="2"/>
        <v>U.S. Medium</v>
      </c>
      <c r="B53" t="str">
        <f t="shared" si="3"/>
        <v>Land Vehicles</v>
      </c>
      <c r="L53" t="s">
        <v>300</v>
      </c>
      <c r="M53" t="s">
        <v>289</v>
      </c>
      <c r="N53" s="3"/>
      <c r="O53" s="3"/>
      <c r="P53" s="3"/>
      <c r="Q53" s="3"/>
      <c r="R53" s="3"/>
      <c r="S53" s="3"/>
      <c r="T53" s="3"/>
      <c r="U53" s="3"/>
      <c r="V53" s="3"/>
      <c r="W53" s="3"/>
      <c r="X53" s="3" t="n">
        <v>1101943748</v>
      </c>
      <c r="Y53" s="3" t="n">
        <v>1199216897.7969</v>
      </c>
      <c r="Z53" s="3" t="n">
        <v>1782540545.5697999</v>
      </c>
      <c r="AA53" s="3" t="n">
        <v>5664600950.8604002</v>
      </c>
      <c r="AB53" s="3" t="n">
        <v>2410225657.3494</v>
      </c>
      <c r="AC53" s="3" t="n">
        <v>5696925404.3999004</v>
      </c>
      <c r="AD53" s="3" t="n">
        <v>3884043040.9945002</v>
      </c>
      <c r="AE53" s="3" t="n">
        <v>5798495700.5030003</v>
      </c>
      <c r="AF53" s="3" t="n">
        <v>7748510829.8641005</v>
      </c>
      <c r="AG53" s="3" t="n">
        <v>5045511346.5932999</v>
      </c>
      <c r="AH53" s="3" t="n">
        <v>3093860959.4649</v>
      </c>
      <c r="AI53" s="3" t="n">
        <v>3134795101.2261</v>
      </c>
      <c r="AJ53" s="3" t="n">
        <v>970595674.06079996</v>
      </c>
      <c r="AK53" s="3" t="n">
        <v>1049720940.3757</v>
      </c>
      <c r="AL53" s="3" t="n">
        <v>846381103.14680004</v>
      </c>
      <c r="AM53" s="3" t="n">
        <v>1531606515.5485001</v>
      </c>
      <c r="AN53" s="3" t="n">
        <v>1430955369.9207001</v>
      </c>
      <c r="AO53" s="3" t="n">
        <v>1875571912.2272</v>
      </c>
      <c r="AP53" s="3" t="n">
        <v>1524428190.5026</v>
      </c>
      <c r="AQ53" s="3" t="n">
        <v>2236408597.5105</v>
      </c>
      <c r="AR53" s="3" t="n">
        <v>1544797455.6046</v>
      </c>
      <c r="AS53" s="3" t="n">
        <v>1385600125.1036999</v>
      </c>
      <c r="AT53" s="3" t="n">
        <v>1505149828.8917</v>
      </c>
      <c r="AU53" s="3" t="n">
        <v>888498599.33570004</v>
      </c>
      <c r="AV53" s="3"/>
    </row>
    <row r="54">
      <c r="A54" t="str">
        <f t="shared" si="2"/>
        <v>U.S. Medium</v>
      </c>
      <c r="B54" t="str">
        <f t="shared" si="3"/>
        <v>Missile Defense</v>
      </c>
      <c r="L54" t="s">
        <v>300</v>
      </c>
      <c r="M54" t="s">
        <v>290</v>
      </c>
      <c r="N54" s="3"/>
      <c r="O54" s="3"/>
      <c r="P54" s="3"/>
      <c r="Q54" s="3"/>
      <c r="R54" s="3"/>
      <c r="S54" s="3"/>
      <c r="T54" s="3"/>
      <c r="U54" s="3"/>
      <c r="V54" s="3"/>
      <c r="W54" s="3"/>
      <c r="X54" s="3" t="n">
        <v>162204059</v>
      </c>
      <c r="Y54" s="3" t="n">
        <v>251623308</v>
      </c>
      <c r="Z54" s="3" t="n">
        <v>246212659</v>
      </c>
      <c r="AA54" s="3" t="n">
        <v>323744000</v>
      </c>
      <c r="AB54" s="3" t="n">
        <v>338685950.1875</v>
      </c>
      <c r="AC54" s="3" t="n">
        <v>396826545</v>
      </c>
      <c r="AD54" s="3" t="n">
        <v>337111517.03500003</v>
      </c>
      <c r="AE54" s="3" t="n">
        <v>483269799.2087</v>
      </c>
      <c r="AF54" s="3" t="n">
        <v>674399607.79579997</v>
      </c>
      <c r="AG54" s="3" t="n">
        <v>517432336.75889999</v>
      </c>
      <c r="AH54" s="3" t="n">
        <v>426587066.17640001</v>
      </c>
      <c r="AI54" s="3" t="n">
        <v>403255439.08389997</v>
      </c>
      <c r="AJ54" s="3" t="n">
        <v>480354999.03860003</v>
      </c>
      <c r="AK54" s="3" t="n">
        <v>474766124.78189999</v>
      </c>
      <c r="AL54" s="3" t="n">
        <v>613736356.21749997</v>
      </c>
      <c r="AM54" s="3" t="n">
        <v>421155816.11830002</v>
      </c>
      <c r="AN54" s="3" t="n">
        <v>477777129.85530001</v>
      </c>
      <c r="AO54" s="3" t="n">
        <v>468232102.1785</v>
      </c>
      <c r="AP54" s="3" t="n">
        <v>582766077.28610003</v>
      </c>
      <c r="AQ54" s="3" t="n">
        <v>627393683.50569999</v>
      </c>
      <c r="AR54" s="3" t="n">
        <v>634664380.09490001</v>
      </c>
      <c r="AS54" s="3" t="n">
        <v>584471657.39810002</v>
      </c>
      <c r="AT54" s="3" t="n">
        <v>861994416.14890003</v>
      </c>
      <c r="AU54" s="3" t="n">
        <v>508020581.33209997</v>
      </c>
      <c r="AV54" s="3"/>
    </row>
    <row r="55">
      <c r="A55" t="str">
        <f t="shared" si="2"/>
        <v>U.S. Medium</v>
      </c>
      <c r="B55" t="str">
        <f t="shared" si="3"/>
        <v>Ordnance and Missiles</v>
      </c>
      <c r="L55" t="s">
        <v>300</v>
      </c>
      <c r="M55" t="s">
        <v>291</v>
      </c>
      <c r="N55" s="3"/>
      <c r="O55" s="3"/>
      <c r="P55" s="3"/>
      <c r="Q55" s="3"/>
      <c r="R55" s="3"/>
      <c r="S55" s="3"/>
      <c r="T55" s="3"/>
      <c r="U55" s="3"/>
      <c r="V55" s="3"/>
      <c r="W55" s="3"/>
      <c r="X55" s="3" t="n">
        <v>796474906.89999998</v>
      </c>
      <c r="Y55" s="3" t="n">
        <v>1197480930.9395001</v>
      </c>
      <c r="Z55" s="3" t="n">
        <v>1587412079.6484001</v>
      </c>
      <c r="AA55" s="3" t="n">
        <v>1593709144.2002001</v>
      </c>
      <c r="AB55" s="3" t="n">
        <v>1494759235.2305</v>
      </c>
      <c r="AC55" s="3" t="n">
        <v>1864305515.2907</v>
      </c>
      <c r="AD55" s="3" t="n">
        <v>1605551344.1394</v>
      </c>
      <c r="AE55" s="3" t="n">
        <v>2526264036.0967999</v>
      </c>
      <c r="AF55" s="3" t="n">
        <v>2371255270.9898</v>
      </c>
      <c r="AG55" s="3" t="n">
        <v>2562005290.9485998</v>
      </c>
      <c r="AH55" s="3" t="n">
        <v>2312845289.7561998</v>
      </c>
      <c r="AI55" s="3" t="n">
        <v>2323177512.9017</v>
      </c>
      <c r="AJ55" s="3" t="n">
        <v>2311379935.6943002</v>
      </c>
      <c r="AK55" s="3" t="n">
        <v>1607625058.2972</v>
      </c>
      <c r="AL55" s="3" t="n">
        <v>1646267579.7497001</v>
      </c>
      <c r="AM55" s="3" t="n">
        <v>1771397455.6795001</v>
      </c>
      <c r="AN55" s="3" t="n">
        <v>1687282993.8439</v>
      </c>
      <c r="AO55" s="3" t="n">
        <v>2281329174.3179998</v>
      </c>
      <c r="AP55" s="3" t="n">
        <v>2708580738.5816002</v>
      </c>
      <c r="AQ55" s="3" t="n">
        <v>2722559611.3533001</v>
      </c>
      <c r="AR55" s="3" t="n">
        <v>3088632668.5321002</v>
      </c>
      <c r="AS55" s="3" t="n">
        <v>2685342626.5346999</v>
      </c>
      <c r="AT55" s="3" t="n">
        <v>3315834538.4429002</v>
      </c>
      <c r="AU55" s="3" t="n">
        <v>1762060142.6661</v>
      </c>
      <c r="AV55" s="3"/>
    </row>
    <row r="56">
      <c r="A56" t="str">
        <f t="shared" si="2"/>
        <v>U.S. Medium</v>
      </c>
      <c r="B56" t="str">
        <f t="shared" si="3"/>
        <v>Other Products</v>
      </c>
      <c r="L56" t="s">
        <v>300</v>
      </c>
      <c r="M56" t="s">
        <v>292</v>
      </c>
      <c r="N56" s="3"/>
      <c r="O56" s="3"/>
      <c r="P56" s="3"/>
      <c r="Q56" s="3"/>
      <c r="R56" s="3"/>
      <c r="S56" s="3"/>
      <c r="T56" s="3"/>
      <c r="U56" s="3"/>
      <c r="V56" s="3"/>
      <c r="W56" s="3"/>
      <c r="X56" s="3" t="n">
        <v>2070850181</v>
      </c>
      <c r="Y56" s="3" t="n">
        <v>2028160574</v>
      </c>
      <c r="Z56" s="3" t="n">
        <v>2685294866.1304002</v>
      </c>
      <c r="AA56" s="3" t="n">
        <v>3465201301.0100002</v>
      </c>
      <c r="AB56" s="3" t="n">
        <v>3487545698.8098998</v>
      </c>
      <c r="AC56" s="3" t="n">
        <v>5680989924.5193996</v>
      </c>
      <c r="AD56" s="3" t="n">
        <v>4892685123.974</v>
      </c>
      <c r="AE56" s="3" t="n">
        <v>5392146735.8271999</v>
      </c>
      <c r="AF56" s="3" t="n">
        <v>5074746622.4806995</v>
      </c>
      <c r="AG56" s="3" t="n">
        <v>5635992884.1351995</v>
      </c>
      <c r="AH56" s="3" t="n">
        <v>3869497886.6511002</v>
      </c>
      <c r="AI56" s="3" t="n">
        <v>4482763819.8227997</v>
      </c>
      <c r="AJ56" s="3" t="n">
        <v>3794939071.6904001</v>
      </c>
      <c r="AK56" s="3" t="n">
        <v>4070988461.4535999</v>
      </c>
      <c r="AL56" s="3" t="n">
        <v>2678046710.0773001</v>
      </c>
      <c r="AM56" s="3" t="n">
        <v>2880723228.6447001</v>
      </c>
      <c r="AN56" s="3" t="n">
        <v>2772357324.8512998</v>
      </c>
      <c r="AO56" s="3" t="n">
        <v>3033467395.1462998</v>
      </c>
      <c r="AP56" s="3" t="n">
        <v>3600845205.3333001</v>
      </c>
      <c r="AQ56" s="3" t="n">
        <v>3692412134.7526002</v>
      </c>
      <c r="AR56" s="3" t="n">
        <v>3817715587.3656001</v>
      </c>
      <c r="AS56" s="3" t="n">
        <v>4112190616.3474998</v>
      </c>
      <c r="AT56" s="3" t="n">
        <v>5274131106.1046</v>
      </c>
      <c r="AU56" s="3" t="n">
        <v>3151013437.0286002</v>
      </c>
      <c r="AV56" s="3"/>
    </row>
    <row r="57">
      <c r="A57" t="str">
        <f t="shared" si="2"/>
        <v>U.S. Medium</v>
      </c>
      <c r="B57" t="str">
        <f t="shared" si="3"/>
        <v>Other R&amp;D and Knowledge Based</v>
      </c>
      <c r="L57" t="s">
        <v>300</v>
      </c>
      <c r="M57" t="s">
        <v>293</v>
      </c>
      <c r="N57" s="3"/>
      <c r="O57" s="3"/>
      <c r="P57" s="3"/>
      <c r="Q57" s="3"/>
      <c r="R57" s="3"/>
      <c r="S57" s="3"/>
      <c r="T57" s="3"/>
      <c r="U57" s="3"/>
      <c r="V57" s="3"/>
      <c r="W57" s="3"/>
      <c r="X57" s="3" t="n">
        <v>4038820537.3123999</v>
      </c>
      <c r="Y57" s="3" t="n">
        <v>4417097329.9509001</v>
      </c>
      <c r="Z57" s="3" t="n">
        <v>5110207398.2271004</v>
      </c>
      <c r="AA57" s="3" t="n">
        <v>5191639556.6559</v>
      </c>
      <c r="AB57" s="3" t="n">
        <v>6102395806.3211002</v>
      </c>
      <c r="AC57" s="3" t="n">
        <v>6770145483.2602997</v>
      </c>
      <c r="AD57" s="3" t="n">
        <v>6703137032.6819</v>
      </c>
      <c r="AE57" s="3" t="n">
        <v>7778236382.2549</v>
      </c>
      <c r="AF57" s="3" t="n">
        <v>8930494946.6622009</v>
      </c>
      <c r="AG57" s="3" t="n">
        <v>11704083228.232599</v>
      </c>
      <c r="AH57" s="3" t="n">
        <v>11784940988.555099</v>
      </c>
      <c r="AI57" s="3" t="n">
        <v>11541086584.9093</v>
      </c>
      <c r="AJ57" s="3" t="n">
        <v>12720464783.1175</v>
      </c>
      <c r="AK57" s="3" t="n">
        <v>9388095327.6511993</v>
      </c>
      <c r="AL57" s="3" t="n">
        <v>9368013933.8892994</v>
      </c>
      <c r="AM57" s="3" t="n">
        <v>7827550929.0256004</v>
      </c>
      <c r="AN57" s="3" t="n">
        <v>7764532053.8542004</v>
      </c>
      <c r="AO57" s="3" t="n">
        <v>8478236279.0546999</v>
      </c>
      <c r="AP57" s="3" t="n">
        <v>9873152861.5104008</v>
      </c>
      <c r="AQ57" s="3" t="n">
        <v>11911650047.870199</v>
      </c>
      <c r="AR57" s="3" t="n">
        <v>12430005702.627701</v>
      </c>
      <c r="AS57" s="3" t="n">
        <v>13155125424.369101</v>
      </c>
      <c r="AT57" s="3" t="n">
        <v>13591031485.426001</v>
      </c>
      <c r="AU57" s="3" t="n">
        <v>8435897252.4882002</v>
      </c>
      <c r="AV57" s="3"/>
    </row>
    <row r="58">
      <c r="A58" t="str">
        <f t="shared" si="2"/>
        <v>U.S. Medium</v>
      </c>
      <c r="B58" t="str">
        <f t="shared" si="3"/>
        <v>Other Services</v>
      </c>
      <c r="L58" t="s">
        <v>300</v>
      </c>
      <c r="M58" t="s">
        <v>294</v>
      </c>
      <c r="N58" s="3"/>
      <c r="O58" s="3"/>
      <c r="P58" s="3"/>
      <c r="Q58" s="3"/>
      <c r="R58" s="3"/>
      <c r="S58" s="3"/>
      <c r="T58" s="3"/>
      <c r="U58" s="3"/>
      <c r="V58" s="3"/>
      <c r="W58" s="3"/>
      <c r="X58" s="3" t="n">
        <v>1874050193.319</v>
      </c>
      <c r="Y58" s="3" t="n">
        <v>2436652468.8456998</v>
      </c>
      <c r="Z58" s="3" t="n">
        <v>3782530859.6849999</v>
      </c>
      <c r="AA58" s="3" t="n">
        <v>4876446134.5819998</v>
      </c>
      <c r="AB58" s="3" t="n">
        <v>4942928368.4524002</v>
      </c>
      <c r="AC58" s="3" t="n">
        <v>4791664227.8080997</v>
      </c>
      <c r="AD58" s="3" t="n">
        <v>5260138681.9826002</v>
      </c>
      <c r="AE58" s="3" t="n">
        <v>5820537473.2382002</v>
      </c>
      <c r="AF58" s="3" t="n">
        <v>6073990704.6732998</v>
      </c>
      <c r="AG58" s="3" t="n">
        <v>6973260806.9053001</v>
      </c>
      <c r="AH58" s="3" t="n">
        <v>7501792090.8034</v>
      </c>
      <c r="AI58" s="3" t="n">
        <v>7693191360.2236996</v>
      </c>
      <c r="AJ58" s="3" t="n">
        <v>8257343294.2367001</v>
      </c>
      <c r="AK58" s="3" t="n">
        <v>6485056683.0965996</v>
      </c>
      <c r="AL58" s="3" t="n">
        <v>3729484774.9491</v>
      </c>
      <c r="AM58" s="3" t="n">
        <v>3451885511.3463001</v>
      </c>
      <c r="AN58" s="3" t="n">
        <v>3877800980.5307002</v>
      </c>
      <c r="AO58" s="3" t="n">
        <v>4371852311.3048</v>
      </c>
      <c r="AP58" s="3" t="n">
        <v>4644520282.3169003</v>
      </c>
      <c r="AQ58" s="3" t="n">
        <v>4877125938.9362001</v>
      </c>
      <c r="AR58" s="3" t="n">
        <v>5270076154.4671001</v>
      </c>
      <c r="AS58" s="3" t="n">
        <v>5657342662.1644001</v>
      </c>
      <c r="AT58" s="3" t="n">
        <v>5735617533.5521002</v>
      </c>
      <c r="AU58" s="3" t="n">
        <v>3661892128.1624999</v>
      </c>
      <c r="AV58" s="3"/>
    </row>
    <row r="59">
      <c r="A59" t="str">
        <f t="shared" si="2"/>
        <v>U.S. Medium</v>
      </c>
      <c r="B59" t="str">
        <f t="shared" si="3"/>
        <v>Ships &amp; Submarines</v>
      </c>
      <c r="L59" t="s">
        <v>300</v>
      </c>
      <c r="M59" t="s">
        <v>295</v>
      </c>
      <c r="N59" s="3"/>
      <c r="O59" s="3"/>
      <c r="P59" s="3"/>
      <c r="Q59" s="3"/>
      <c r="R59" s="3"/>
      <c r="S59" s="3"/>
      <c r="T59" s="3"/>
      <c r="U59" s="3"/>
      <c r="V59" s="3"/>
      <c r="W59" s="3"/>
      <c r="X59" s="3" t="n">
        <v>1440674389</v>
      </c>
      <c r="Y59" s="3" t="n">
        <v>6511934359</v>
      </c>
      <c r="Z59" s="3" t="n">
        <v>1085591395</v>
      </c>
      <c r="AA59" s="3" t="n">
        <v>1115494226.1204</v>
      </c>
      <c r="AB59" s="3" t="n">
        <v>1069106173.4705</v>
      </c>
      <c r="AC59" s="3" t="n">
        <v>1178565944.2356999</v>
      </c>
      <c r="AD59" s="3" t="n">
        <v>918086383.72290003</v>
      </c>
      <c r="AE59" s="3" t="n">
        <v>989408436.28729999</v>
      </c>
      <c r="AF59" s="3" t="n">
        <v>1094888205.7581999</v>
      </c>
      <c r="AG59" s="3" t="n">
        <v>1602660552.5867</v>
      </c>
      <c r="AH59" s="3" t="n">
        <v>1549153580.9000001</v>
      </c>
      <c r="AI59" s="3" t="n">
        <v>2807134424.6406002</v>
      </c>
      <c r="AJ59" s="3" t="n">
        <v>2195533485.5606999</v>
      </c>
      <c r="AK59" s="3" t="n">
        <v>2117949072.1747</v>
      </c>
      <c r="AL59" s="3" t="n">
        <v>2022480498.5961001</v>
      </c>
      <c r="AM59" s="3" t="n">
        <v>2055422663.7990999</v>
      </c>
      <c r="AN59" s="3" t="n">
        <v>2304033153.4842</v>
      </c>
      <c r="AO59" s="3" t="n">
        <v>2054343168.6543</v>
      </c>
      <c r="AP59" s="3" t="n">
        <v>3130855147.8759999</v>
      </c>
      <c r="AQ59" s="3" t="n">
        <v>3553042057.9807</v>
      </c>
      <c r="AR59" s="3" t="n">
        <v>2035062750.5005</v>
      </c>
      <c r="AS59" s="3" t="n">
        <v>2372925123.8803</v>
      </c>
      <c r="AT59" s="3" t="n">
        <v>3166547600.6915998</v>
      </c>
      <c r="AU59" s="3" t="n">
        <v>1238217340.6719999</v>
      </c>
      <c r="AV59" s="3"/>
    </row>
    <row r="60">
      <c r="A60" t="str">
        <f t="shared" si="2"/>
        <v>U.S. Medium</v>
      </c>
      <c r="B60" t="str">
        <f t="shared" si="3"/>
        <v>Space Systems</v>
      </c>
      <c r="L60" t="s">
        <v>300</v>
      </c>
      <c r="M60" t="s">
        <v>296</v>
      </c>
      <c r="N60" s="3"/>
      <c r="O60" s="3"/>
      <c r="P60" s="3"/>
      <c r="Q60" s="3"/>
      <c r="R60" s="3"/>
      <c r="S60" s="3"/>
      <c r="T60" s="3"/>
      <c r="U60" s="3"/>
      <c r="V60" s="3"/>
      <c r="W60" s="3"/>
      <c r="X60" s="3" t="n">
        <v>460496686</v>
      </c>
      <c r="Y60" s="3" t="n">
        <v>546433414</v>
      </c>
      <c r="Z60" s="3" t="n">
        <v>623334444</v>
      </c>
      <c r="AA60" s="3" t="n">
        <v>658040002</v>
      </c>
      <c r="AB60" s="3" t="n">
        <v>734849384</v>
      </c>
      <c r="AC60" s="3" t="n">
        <v>898972212.5</v>
      </c>
      <c r="AD60" s="3" t="n">
        <v>901969768.28910005</v>
      </c>
      <c r="AE60" s="3" t="n">
        <v>1035535247.9775</v>
      </c>
      <c r="AF60" s="3" t="n">
        <v>1341087425.2377999</v>
      </c>
      <c r="AG60" s="3" t="n">
        <v>1136180074.2377999</v>
      </c>
      <c r="AH60" s="3" t="n">
        <v>1229999315.8734</v>
      </c>
      <c r="AI60" s="3" t="n">
        <v>1231725209.777</v>
      </c>
      <c r="AJ60" s="3" t="n">
        <v>1138737411.7735</v>
      </c>
      <c r="AK60" s="3" t="n">
        <v>983336305.20009995</v>
      </c>
      <c r="AL60" s="3" t="n">
        <v>906917712.79999995</v>
      </c>
      <c r="AM60" s="3" t="n">
        <v>1070199791.7397</v>
      </c>
      <c r="AN60" s="3" t="n">
        <v>1086247626.5474999</v>
      </c>
      <c r="AO60" s="3" t="n">
        <v>1205850103.4245</v>
      </c>
      <c r="AP60" s="3" t="n">
        <v>1368418810.0111001</v>
      </c>
      <c r="AQ60" s="3" t="n">
        <v>502668115.59329998</v>
      </c>
      <c r="AR60" s="3" t="n">
        <v>601932898.38209999</v>
      </c>
      <c r="AS60" s="3" t="n">
        <v>298620923.7101</v>
      </c>
      <c r="AT60" s="3" t="n">
        <v>283445627.89300001</v>
      </c>
      <c r="AU60" s="3" t="n">
        <v>185089623.56060001</v>
      </c>
      <c r="AV60" s="3"/>
    </row>
    <row r="61">
      <c r="A61" t="str">
        <f t="shared" si="2"/>
        <v>U.S. Medium</v>
      </c>
      <c r="B61" t="str">
        <f t="shared" si="3"/>
        <v>Unlabeled</v>
      </c>
      <c r="L61" t="s">
        <v>300</v>
      </c>
      <c r="M61" t="s">
        <v>283</v>
      </c>
      <c r="N61" s="3"/>
      <c r="O61" s="3"/>
      <c r="P61" s="3"/>
      <c r="Q61" s="3"/>
      <c r="R61" s="3"/>
      <c r="S61" s="3"/>
      <c r="T61" s="3"/>
      <c r="U61" s="3"/>
      <c r="V61" s="3"/>
      <c r="W61" s="3"/>
      <c r="X61" s="3" t="n">
        <v>4994073.8085000003</v>
      </c>
      <c r="Y61" s="3" t="n">
        <v>1898060.9595000001</v>
      </c>
      <c r="Z61" s="3" t="n">
        <v>17859658.357500002</v>
      </c>
      <c r="AA61" s="3" t="n">
        <v>48592805.707599998</v>
      </c>
      <c r="AB61" s="3" t="n">
        <v>1121344.9166000001</v>
      </c>
      <c r="AC61" s="3" t="n">
        <v>1157603.7023</v>
      </c>
      <c r="AD61" s="3" t="n">
        <v>13961808.6711</v>
      </c>
      <c r="AE61" s="3" t="n">
        <v>1046359.5312</v>
      </c>
      <c r="AF61" s="3" t="n">
        <v>571952.13659999997</v>
      </c>
      <c r="AG61" s="3" t="n">
        <v>179877.6403</v>
      </c>
      <c r="AH61" s="3" t="n">
        <v>-12049.46</v>
      </c>
      <c r="AI61" s="3" t="n">
        <v>-55029.2601</v>
      </c>
      <c r="AJ61" s="3" t="n">
        <v>-622.16</v>
      </c>
      <c r="AK61" s="3" t="n">
        <v>-3400.79</v>
      </c>
      <c r="AL61" s="3"/>
      <c r="AM61" s="3"/>
      <c r="AN61" s="3" t="n">
        <v>2200818.1016000002</v>
      </c>
      <c r="AO61" s="3" t="n">
        <v>0</v>
      </c>
      <c r="AP61" s="3" t="n">
        <v>-212795.36720000001</v>
      </c>
      <c r="AQ61" s="3" t="n">
        <v>465885</v>
      </c>
      <c r="AR61" s="3" t="n">
        <v>0</v>
      </c>
      <c r="AS61" s="3" t="n">
        <v>376316</v>
      </c>
      <c r="AT61" s="3" t="n">
        <v>30860.21</v>
      </c>
      <c r="AU61" s="3" t="n">
        <v>127266.47659999999</v>
      </c>
      <c r="AV61" s="3"/>
    </row>
    <row r="62">
      <c r="A62" t="str">
        <f t="shared" si="2"/>
        <v>U.S. Small</v>
      </c>
      <c r="B62" t="str">
        <f t="shared" si="3"/>
        <v>Aircraft</v>
      </c>
      <c r="L62" t="s">
        <v>301</v>
      </c>
      <c r="M62" t="s">
        <v>286</v>
      </c>
      <c r="N62" s="3"/>
      <c r="O62" s="3"/>
      <c r="P62" s="3"/>
      <c r="Q62" s="3"/>
      <c r="R62" s="3"/>
      <c r="S62" s="3"/>
      <c r="T62" s="3"/>
      <c r="U62" s="3"/>
      <c r="V62" s="3"/>
      <c r="W62" s="3"/>
      <c r="X62" s="3" t="n">
        <v>2218051531</v>
      </c>
      <c r="Y62" s="3" t="n">
        <v>2004263635.25</v>
      </c>
      <c r="Z62" s="3" t="n">
        <v>2454557553.8183999</v>
      </c>
      <c r="AA62" s="3" t="n">
        <v>2559074541.8224001</v>
      </c>
      <c r="AB62" s="3" t="n">
        <v>2563442441.0151</v>
      </c>
      <c r="AC62" s="3" t="n">
        <v>2983705461.2644</v>
      </c>
      <c r="AD62" s="3" t="n">
        <v>2839473959.5128002</v>
      </c>
      <c r="AE62" s="3" t="n">
        <v>2987752247.8031001</v>
      </c>
      <c r="AF62" s="3" t="n">
        <v>3428304274.4365001</v>
      </c>
      <c r="AG62" s="3" t="n">
        <v>3332544701.1025</v>
      </c>
      <c r="AH62" s="3" t="n">
        <v>3502340675.5774999</v>
      </c>
      <c r="AI62" s="3" t="n">
        <v>3323597340.5622001</v>
      </c>
      <c r="AJ62" s="3" t="n">
        <v>3465090404.1838002</v>
      </c>
      <c r="AK62" s="3" t="n">
        <v>3391237935.9043999</v>
      </c>
      <c r="AL62" s="3" t="n">
        <v>3451541869.9329</v>
      </c>
      <c r="AM62" s="3" t="n">
        <v>3484509801.4246001</v>
      </c>
      <c r="AN62" s="3" t="n">
        <v>3714528323.7168999</v>
      </c>
      <c r="AO62" s="3" t="n">
        <v>3899992328.4960999</v>
      </c>
      <c r="AP62" s="3" t="n">
        <v>4835762134.6877003</v>
      </c>
      <c r="AQ62" s="3" t="n">
        <v>4988607729.9694996</v>
      </c>
      <c r="AR62" s="3" t="n">
        <v>4018487772.2466002</v>
      </c>
      <c r="AS62" s="3" t="n">
        <v>3620955329.5938001</v>
      </c>
      <c r="AT62" s="3" t="n">
        <v>3754463515.4836001</v>
      </c>
      <c r="AU62" s="3" t="n">
        <v>1262221363.7962</v>
      </c>
      <c r="AV62" s="3"/>
    </row>
    <row r="63">
      <c r="A63" t="str">
        <f t="shared" si="2"/>
        <v>U.S. Small</v>
      </c>
      <c r="B63" t="str">
        <f t="shared" si="3"/>
        <v>Electronics, Comms, &amp; Sensors</v>
      </c>
      <c r="L63" t="s">
        <v>301</v>
      </c>
      <c r="M63" t="s">
        <v>287</v>
      </c>
      <c r="N63" s="3"/>
      <c r="O63" s="3"/>
      <c r="P63" s="3"/>
      <c r="Q63" s="3"/>
      <c r="R63" s="3"/>
      <c r="S63" s="3"/>
      <c r="T63" s="3"/>
      <c r="U63" s="3"/>
      <c r="V63" s="3"/>
      <c r="W63" s="3"/>
      <c r="X63" s="3" t="n">
        <v>3595403367.2290001</v>
      </c>
      <c r="Y63" s="3" t="n">
        <v>3525582642.9115</v>
      </c>
      <c r="Z63" s="3" t="n">
        <v>4227241816.6237998</v>
      </c>
      <c r="AA63" s="3" t="n">
        <v>5279392297.7841997</v>
      </c>
      <c r="AB63" s="3" t="n">
        <v>6056449472.691</v>
      </c>
      <c r="AC63" s="3" t="n">
        <v>6942377922.8788996</v>
      </c>
      <c r="AD63" s="3" t="n">
        <v>7888613300.3418999</v>
      </c>
      <c r="AE63" s="3" t="n">
        <v>9086722069.905899</v>
      </c>
      <c r="AF63" s="3" t="n">
        <v>9840645255.8778992</v>
      </c>
      <c r="AG63" s="3" t="n">
        <v>9628238219.2900009</v>
      </c>
      <c r="AH63" s="3" t="n">
        <v>9910310410.8206005</v>
      </c>
      <c r="AI63" s="3" t="n">
        <v>9721391802.6327</v>
      </c>
      <c r="AJ63" s="3" t="n">
        <v>9850063281.3868999</v>
      </c>
      <c r="AK63" s="3" t="n">
        <v>8487323614.8179998</v>
      </c>
      <c r="AL63" s="3" t="n">
        <v>9753100190.1366997</v>
      </c>
      <c r="AM63" s="3" t="n">
        <v>10046776701.398001</v>
      </c>
      <c r="AN63" s="3" t="n">
        <v>11032533916.6334</v>
      </c>
      <c r="AO63" s="3" t="n">
        <v>11439761995.8578</v>
      </c>
      <c r="AP63" s="3" t="n">
        <v>12054578939.712999</v>
      </c>
      <c r="AQ63" s="3" t="n">
        <v>13455435568.605499</v>
      </c>
      <c r="AR63" s="3" t="n">
        <v>14274136461.503799</v>
      </c>
      <c r="AS63" s="3" t="n">
        <v>13611069713.577801</v>
      </c>
      <c r="AT63" s="3" t="n">
        <v>14607020570.5292</v>
      </c>
      <c r="AU63" s="3" t="n">
        <v>5587441309.6554003</v>
      </c>
      <c r="AV63" s="3"/>
    </row>
    <row r="64">
      <c r="A64" t="str">
        <f t="shared" si="2"/>
        <v>U.S. Small</v>
      </c>
      <c r="B64" t="str">
        <f t="shared" si="3"/>
        <v>Facilities and Construction</v>
      </c>
      <c r="L64" t="s">
        <v>301</v>
      </c>
      <c r="M64" t="s">
        <v>288</v>
      </c>
      <c r="N64" s="3"/>
      <c r="O64" s="3"/>
      <c r="P64" s="3"/>
      <c r="Q64" s="3"/>
      <c r="R64" s="3"/>
      <c r="S64" s="3"/>
      <c r="T64" s="3"/>
      <c r="U64" s="3"/>
      <c r="V64" s="3"/>
      <c r="W64" s="3"/>
      <c r="X64" s="3" t="n">
        <v>6743661233.4411001</v>
      </c>
      <c r="Y64" s="3" t="n">
        <v>7692040704.6292</v>
      </c>
      <c r="Z64" s="3" t="n">
        <v>8787558929.2150002</v>
      </c>
      <c r="AA64" s="3" t="n">
        <v>11417140124.606701</v>
      </c>
      <c r="AB64" s="3" t="n">
        <v>10889739844.0014</v>
      </c>
      <c r="AC64" s="3" t="n">
        <v>13282848498.5422</v>
      </c>
      <c r="AD64" s="3" t="n">
        <v>14367169289.0287</v>
      </c>
      <c r="AE64" s="3" t="n">
        <v>15582932906.7666</v>
      </c>
      <c r="AF64" s="3" t="n">
        <v>17506124008.430801</v>
      </c>
      <c r="AG64" s="3" t="n">
        <v>20751879271.847</v>
      </c>
      <c r="AH64" s="3" t="n">
        <v>20412311357.7682</v>
      </c>
      <c r="AI64" s="3" t="n">
        <v>18351198767.742199</v>
      </c>
      <c r="AJ64" s="3" t="n">
        <v>18501140627.561298</v>
      </c>
      <c r="AK64" s="3" t="n">
        <v>14109319410.4839</v>
      </c>
      <c r="AL64" s="3" t="n">
        <v>17498744322.900902</v>
      </c>
      <c r="AM64" s="3" t="n">
        <v>15266078243.6105</v>
      </c>
      <c r="AN64" s="3" t="n">
        <v>16331148108.478001</v>
      </c>
      <c r="AO64" s="3" t="n">
        <v>15764997895.2722</v>
      </c>
      <c r="AP64" s="3" t="n">
        <v>19670018824.5485</v>
      </c>
      <c r="AQ64" s="3" t="n">
        <v>18989418184.674702</v>
      </c>
      <c r="AR64" s="3" t="n">
        <v>20903709939.854401</v>
      </c>
      <c r="AS64" s="3" t="n">
        <v>19916203516.2006</v>
      </c>
      <c r="AT64" s="3" t="n">
        <v>21723658077.710899</v>
      </c>
      <c r="AU64" s="3" t="n">
        <v>7366524641.5563002</v>
      </c>
      <c r="AV64" s="3"/>
    </row>
    <row r="65">
      <c r="A65" t="str">
        <f t="shared" ref="A65:A74" si="4">L65</f>
        <v>U.S. Small</v>
      </c>
      <c r="B65" t="str">
        <f t="shared" ref="B65:B74" si="5">M65</f>
        <v>Land Vehicles</v>
      </c>
      <c r="L65" t="s">
        <v>301</v>
      </c>
      <c r="M65" t="s">
        <v>289</v>
      </c>
      <c r="N65" s="3"/>
      <c r="O65" s="3"/>
      <c r="P65" s="3"/>
      <c r="Q65" s="3"/>
      <c r="R65" s="3"/>
      <c r="S65" s="3"/>
      <c r="T65" s="3"/>
      <c r="U65" s="3"/>
      <c r="V65" s="3"/>
      <c r="W65" s="3"/>
      <c r="X65" s="3" t="n">
        <v>349773513.4375</v>
      </c>
      <c r="Y65" s="3" t="n">
        <v>331714055.46090001</v>
      </c>
      <c r="Z65" s="3" t="n">
        <v>549534587.92970002</v>
      </c>
      <c r="AA65" s="3" t="n">
        <v>1023086268.7969</v>
      </c>
      <c r="AB65" s="3" t="n">
        <v>1402012780.6925001</v>
      </c>
      <c r="AC65" s="3" t="n">
        <v>1773665255.9974</v>
      </c>
      <c r="AD65" s="3" t="n">
        <v>1656229513.5901</v>
      </c>
      <c r="AE65" s="3" t="n">
        <v>2162612955.0265999</v>
      </c>
      <c r="AF65" s="3" t="n">
        <v>2455059354.158</v>
      </c>
      <c r="AG65" s="3" t="n">
        <v>2348940328.8119001</v>
      </c>
      <c r="AH65" s="3" t="n">
        <v>1431154986.9626</v>
      </c>
      <c r="AI65" s="3" t="n">
        <v>1617335209.3627</v>
      </c>
      <c r="AJ65" s="3" t="n">
        <v>1252802031.1150999</v>
      </c>
      <c r="AK65" s="3" t="n">
        <v>874538591.95990002</v>
      </c>
      <c r="AL65" s="3" t="n">
        <v>977466331.91429996</v>
      </c>
      <c r="AM65" s="3" t="n">
        <v>1052064535.0465</v>
      </c>
      <c r="AN65" s="3" t="n">
        <v>1018380336.8878</v>
      </c>
      <c r="AO65" s="3" t="n">
        <v>1193231552.1989</v>
      </c>
      <c r="AP65" s="3" t="n">
        <v>1398456686.1271</v>
      </c>
      <c r="AQ65" s="3" t="n">
        <v>1497208553.9215</v>
      </c>
      <c r="AR65" s="3" t="n">
        <v>1404380207.5098</v>
      </c>
      <c r="AS65" s="3" t="n">
        <v>915194070.16670001</v>
      </c>
      <c r="AT65" s="3" t="n">
        <v>934312580.06309998</v>
      </c>
      <c r="AU65" s="3" t="n">
        <v>395454117.62180001</v>
      </c>
      <c r="AV65" s="3"/>
    </row>
    <row r="66">
      <c r="A66" t="str">
        <f t="shared" si="4"/>
        <v>U.S. Small</v>
      </c>
      <c r="B66" t="str">
        <f t="shared" si="5"/>
        <v>Missile Defense</v>
      </c>
      <c r="L66" t="s">
        <v>301</v>
      </c>
      <c r="M66" t="s">
        <v>290</v>
      </c>
      <c r="N66" s="3"/>
      <c r="O66" s="3"/>
      <c r="P66" s="3"/>
      <c r="Q66" s="3"/>
      <c r="R66" s="3"/>
      <c r="S66" s="3"/>
      <c r="T66" s="3"/>
      <c r="U66" s="3"/>
      <c r="V66" s="3"/>
      <c r="W66" s="3"/>
      <c r="X66" s="3" t="n">
        <v>305296204</v>
      </c>
      <c r="Y66" s="3" t="n">
        <v>285090413</v>
      </c>
      <c r="Z66" s="3" t="n">
        <v>306554363.20310003</v>
      </c>
      <c r="AA66" s="3" t="n">
        <v>361259878</v>
      </c>
      <c r="AB66" s="3" t="n">
        <v>424534415.05470002</v>
      </c>
      <c r="AC66" s="3" t="n">
        <v>431828609.71880001</v>
      </c>
      <c r="AD66" s="3" t="n">
        <v>459227409.85259998</v>
      </c>
      <c r="AE66" s="3" t="n">
        <v>512336926.6142</v>
      </c>
      <c r="AF66" s="3" t="n">
        <v>605182906.2148</v>
      </c>
      <c r="AG66" s="3" t="n">
        <v>636356854.45550001</v>
      </c>
      <c r="AH66" s="3" t="n">
        <v>597952227.77450001</v>
      </c>
      <c r="AI66" s="3" t="n">
        <v>597897248.19410002</v>
      </c>
      <c r="AJ66" s="3" t="n">
        <v>575767776.73860002</v>
      </c>
      <c r="AK66" s="3" t="n">
        <v>480865479.6875</v>
      </c>
      <c r="AL66" s="3" t="n">
        <v>520540181.54979998</v>
      </c>
      <c r="AM66" s="3" t="n">
        <v>516501410.40429997</v>
      </c>
      <c r="AN66" s="3" t="n">
        <v>575139369.81850004</v>
      </c>
      <c r="AO66" s="3" t="n">
        <v>715365976.49619997</v>
      </c>
      <c r="AP66" s="3" t="n">
        <v>638235265.22860003</v>
      </c>
      <c r="AQ66" s="3" t="n">
        <v>803718914.14740002</v>
      </c>
      <c r="AR66" s="3" t="n">
        <v>853148588.77129996</v>
      </c>
      <c r="AS66" s="3" t="n">
        <v>869191152.44210005</v>
      </c>
      <c r="AT66" s="3" t="n">
        <v>894464088.79750001</v>
      </c>
      <c r="AU66" s="3" t="n">
        <v>442196887.37169999</v>
      </c>
      <c r="AV66" s="3"/>
    </row>
    <row r="67">
      <c r="A67" t="str">
        <f t="shared" si="4"/>
        <v>U.S. Small</v>
      </c>
      <c r="B67" t="str">
        <f t="shared" si="5"/>
        <v>Ordnance and Missiles</v>
      </c>
      <c r="L67" t="s">
        <v>301</v>
      </c>
      <c r="M67" t="s">
        <v>291</v>
      </c>
      <c r="N67" s="3"/>
      <c r="O67" s="3"/>
      <c r="P67" s="3"/>
      <c r="Q67" s="3"/>
      <c r="R67" s="3"/>
      <c r="S67" s="3"/>
      <c r="T67" s="3"/>
      <c r="U67" s="3"/>
      <c r="V67" s="3"/>
      <c r="W67" s="3"/>
      <c r="X67" s="3" t="n">
        <v>502214556</v>
      </c>
      <c r="Y67" s="3" t="n">
        <v>607831293.24000001</v>
      </c>
      <c r="Z67" s="3" t="n">
        <v>718608344.83589995</v>
      </c>
      <c r="AA67" s="3" t="n">
        <v>824160484.10940003</v>
      </c>
      <c r="AB67" s="3" t="n">
        <v>1168497996.8906</v>
      </c>
      <c r="AC67" s="3" t="n">
        <v>1675949454.6789</v>
      </c>
      <c r="AD67" s="3" t="n">
        <v>1610082995.6069</v>
      </c>
      <c r="AE67" s="3" t="n">
        <v>2026459916.9460001</v>
      </c>
      <c r="AF67" s="3" t="n">
        <v>1989353362.6106</v>
      </c>
      <c r="AG67" s="3" t="n">
        <v>1935415682.7823</v>
      </c>
      <c r="AH67" s="3" t="n">
        <v>1573152480.0520999</v>
      </c>
      <c r="AI67" s="3" t="n">
        <v>1271992785.0617001</v>
      </c>
      <c r="AJ67" s="3" t="n">
        <v>1306775153.2981999</v>
      </c>
      <c r="AK67" s="3" t="n">
        <v>842398550.82169998</v>
      </c>
      <c r="AL67" s="3" t="n">
        <v>899139880.65250003</v>
      </c>
      <c r="AM67" s="3" t="n">
        <v>827572132.97889996</v>
      </c>
      <c r="AN67" s="3" t="n">
        <v>1312346503.2578001</v>
      </c>
      <c r="AO67" s="3" t="n">
        <v>1089628040.9454999</v>
      </c>
      <c r="AP67" s="3" t="n">
        <v>1358553646.6240001</v>
      </c>
      <c r="AQ67" s="3" t="n">
        <v>1503959606.3947001</v>
      </c>
      <c r="AR67" s="3" t="n">
        <v>1215736290.1054001</v>
      </c>
      <c r="AS67" s="3" t="n">
        <v>1420154640.3661001</v>
      </c>
      <c r="AT67" s="3" t="n">
        <v>1576336269.7167001</v>
      </c>
      <c r="AU67" s="3" t="n">
        <v>1147988648.3671</v>
      </c>
      <c r="AV67" s="3"/>
    </row>
    <row r="68">
      <c r="A68" t="str">
        <f t="shared" si="4"/>
        <v>U.S. Small</v>
      </c>
      <c r="B68" t="str">
        <f t="shared" si="5"/>
        <v>Other Products</v>
      </c>
      <c r="L68" t="s">
        <v>301</v>
      </c>
      <c r="M68" t="s">
        <v>292</v>
      </c>
      <c r="N68" s="3"/>
      <c r="O68" s="3"/>
      <c r="P68" s="3"/>
      <c r="Q68" s="3"/>
      <c r="R68" s="3"/>
      <c r="S68" s="3"/>
      <c r="T68" s="3"/>
      <c r="U68" s="3"/>
      <c r="V68" s="3"/>
      <c r="W68" s="3"/>
      <c r="X68" s="3" t="n">
        <v>1918350053.0899999</v>
      </c>
      <c r="Y68" s="3" t="n">
        <v>2272668256</v>
      </c>
      <c r="Z68" s="3" t="n">
        <v>2934572624.7609</v>
      </c>
      <c r="AA68" s="3" t="n">
        <v>4070952336.1195998</v>
      </c>
      <c r="AB68" s="3" t="n">
        <v>4281331116.0135999</v>
      </c>
      <c r="AC68" s="3" t="n">
        <v>6363264154.4595003</v>
      </c>
      <c r="AD68" s="3" t="n">
        <v>5941971094.1059999</v>
      </c>
      <c r="AE68" s="3" t="n">
        <v>5837393402.9764996</v>
      </c>
      <c r="AF68" s="3" t="n">
        <v>6317059799.2615995</v>
      </c>
      <c r="AG68" s="3" t="n">
        <v>6019611348.5824003</v>
      </c>
      <c r="AH68" s="3" t="n">
        <v>5411204139.0288</v>
      </c>
      <c r="AI68" s="3" t="n">
        <v>5700297371.8627005</v>
      </c>
      <c r="AJ68" s="3" t="n">
        <v>5727176342.3586998</v>
      </c>
      <c r="AK68" s="3" t="n">
        <v>4472687574.2215004</v>
      </c>
      <c r="AL68" s="3" t="n">
        <v>4745865289.8646002</v>
      </c>
      <c r="AM68" s="3" t="n">
        <v>4657426493.5785999</v>
      </c>
      <c r="AN68" s="3" t="n">
        <v>4387081546.9254999</v>
      </c>
      <c r="AO68" s="3" t="n">
        <v>4686125253.8528996</v>
      </c>
      <c r="AP68" s="3" t="n">
        <v>6237336983.8579998</v>
      </c>
      <c r="AQ68" s="3" t="n">
        <v>5896122777.0121002</v>
      </c>
      <c r="AR68" s="3" t="n">
        <v>6141943049.5361996</v>
      </c>
      <c r="AS68" s="3" t="n">
        <v>6397942060.1034002</v>
      </c>
      <c r="AT68" s="3" t="n">
        <v>8154101309.7328997</v>
      </c>
      <c r="AU68" s="3" t="n">
        <v>3174734682.3745999</v>
      </c>
      <c r="AV68" s="3"/>
    </row>
    <row r="69">
      <c r="A69" t="str">
        <f t="shared" si="4"/>
        <v>U.S. Small</v>
      </c>
      <c r="B69" t="str">
        <f t="shared" si="5"/>
        <v>Other R&amp;D and Knowledge Based</v>
      </c>
      <c r="L69" t="s">
        <v>301</v>
      </c>
      <c r="M69" t="s">
        <v>293</v>
      </c>
      <c r="N69" s="3"/>
      <c r="O69" s="3"/>
      <c r="P69" s="3"/>
      <c r="Q69" s="3"/>
      <c r="R69" s="3"/>
      <c r="S69" s="3"/>
      <c r="T69" s="3"/>
      <c r="U69" s="3"/>
      <c r="V69" s="3"/>
      <c r="W69" s="3"/>
      <c r="X69" s="3" t="n">
        <v>2845601350.2577</v>
      </c>
      <c r="Y69" s="3" t="n">
        <v>2934615704.3551998</v>
      </c>
      <c r="Z69" s="3" t="n">
        <v>3615762624.8716002</v>
      </c>
      <c r="AA69" s="3" t="n">
        <v>3985596666.4446001</v>
      </c>
      <c r="AB69" s="3" t="n">
        <v>4777077657.3576002</v>
      </c>
      <c r="AC69" s="3" t="n">
        <v>6280278422.7124996</v>
      </c>
      <c r="AD69" s="3" t="n">
        <v>6900164680.2556</v>
      </c>
      <c r="AE69" s="3" t="n">
        <v>7361582423.7361002</v>
      </c>
      <c r="AF69" s="3" t="n">
        <v>8301788847.8969002</v>
      </c>
      <c r="AG69" s="3" t="n">
        <v>9497107583.3822994</v>
      </c>
      <c r="AH69" s="3" t="n">
        <v>9332804280.0447998</v>
      </c>
      <c r="AI69" s="3" t="n">
        <v>9335540294.2712002</v>
      </c>
      <c r="AJ69" s="3" t="n">
        <v>9167160659.9524994</v>
      </c>
      <c r="AK69" s="3" t="n">
        <v>8643290315.2943993</v>
      </c>
      <c r="AL69" s="3" t="n">
        <v>9491785771.4764996</v>
      </c>
      <c r="AM69" s="3" t="n">
        <v>10651032580.5965</v>
      </c>
      <c r="AN69" s="3" t="n">
        <v>11741848279.180099</v>
      </c>
      <c r="AO69" s="3" t="n">
        <v>12821428657.099701</v>
      </c>
      <c r="AP69" s="3" t="n">
        <v>13940086408.3232</v>
      </c>
      <c r="AQ69" s="3" t="n">
        <v>14779054514.6015</v>
      </c>
      <c r="AR69" s="3" t="n">
        <v>15672714719.8342</v>
      </c>
      <c r="AS69" s="3" t="n">
        <v>17216469602.733601</v>
      </c>
      <c r="AT69" s="3" t="n">
        <v>18305825792.9716</v>
      </c>
      <c r="AU69" s="3" t="n">
        <v>8335248107.0412998</v>
      </c>
      <c r="AV69" s="3"/>
    </row>
    <row r="70">
      <c r="A70" t="str">
        <f t="shared" si="4"/>
        <v>U.S. Small</v>
      </c>
      <c r="B70" t="str">
        <f t="shared" si="5"/>
        <v>Other Services</v>
      </c>
      <c r="L70" t="s">
        <v>301</v>
      </c>
      <c r="M70" t="s">
        <v>294</v>
      </c>
      <c r="N70" s="3"/>
      <c r="O70" s="3"/>
      <c r="P70" s="3"/>
      <c r="Q70" s="3"/>
      <c r="R70" s="3"/>
      <c r="S70" s="3"/>
      <c r="T70" s="3"/>
      <c r="U70" s="3"/>
      <c r="V70" s="3"/>
      <c r="W70" s="3"/>
      <c r="X70" s="3" t="n">
        <v>980500739.80079997</v>
      </c>
      <c r="Y70" s="3" t="n">
        <v>857300582</v>
      </c>
      <c r="Z70" s="3" t="n">
        <v>1158717788.8438001</v>
      </c>
      <c r="AA70" s="3" t="n">
        <v>1210330580.0093</v>
      </c>
      <c r="AB70" s="3" t="n">
        <v>1395076689.0288999</v>
      </c>
      <c r="AC70" s="3" t="n">
        <v>1988097572.0827999</v>
      </c>
      <c r="AD70" s="3" t="n">
        <v>1856633742.9793999</v>
      </c>
      <c r="AE70" s="3" t="n">
        <v>2031866239.6122999</v>
      </c>
      <c r="AF70" s="3" t="n">
        <v>2296515506.6359</v>
      </c>
      <c r="AG70" s="3" t="n">
        <v>2431524740.9043999</v>
      </c>
      <c r="AH70" s="3" t="n">
        <v>2627352543.8284001</v>
      </c>
      <c r="AI70" s="3" t="n">
        <v>3366202737.8769999</v>
      </c>
      <c r="AJ70" s="3" t="n">
        <v>3353048120.2540998</v>
      </c>
      <c r="AK70" s="3" t="n">
        <v>3049913704.1589999</v>
      </c>
      <c r="AL70" s="3" t="n">
        <v>3230197870.4288001</v>
      </c>
      <c r="AM70" s="3" t="n">
        <v>3002012257.6820998</v>
      </c>
      <c r="AN70" s="3" t="n">
        <v>3085848979.2644</v>
      </c>
      <c r="AO70" s="3" t="n">
        <v>3733914918.9331002</v>
      </c>
      <c r="AP70" s="3" t="n">
        <v>4156772860.4359999</v>
      </c>
      <c r="AQ70" s="3" t="n">
        <v>4673334163.1001997</v>
      </c>
      <c r="AR70" s="3" t="n">
        <v>4731489908.2410002</v>
      </c>
      <c r="AS70" s="3" t="n">
        <v>4208237489.9141002</v>
      </c>
      <c r="AT70" s="3" t="n">
        <v>4592623328.5830002</v>
      </c>
      <c r="AU70" s="3" t="n">
        <v>2542101351.7019</v>
      </c>
      <c r="AV70" s="3"/>
    </row>
    <row r="71">
      <c r="A71" t="str">
        <f t="shared" si="4"/>
        <v>U.S. Small</v>
      </c>
      <c r="B71" t="str">
        <f t="shared" si="5"/>
        <v>Ships &amp; Submarines</v>
      </c>
      <c r="L71" t="s">
        <v>301</v>
      </c>
      <c r="M71" t="s">
        <v>295</v>
      </c>
      <c r="N71" s="3"/>
      <c r="O71" s="3"/>
      <c r="P71" s="3"/>
      <c r="Q71" s="3"/>
      <c r="R71" s="3"/>
      <c r="S71" s="3"/>
      <c r="T71" s="3"/>
      <c r="U71" s="3"/>
      <c r="V71" s="3"/>
      <c r="W71" s="3"/>
      <c r="X71" s="3" t="n">
        <v>1022507722</v>
      </c>
      <c r="Y71" s="3" t="n">
        <v>1026768444</v>
      </c>
      <c r="Z71" s="3" t="n">
        <v>1117853591.0297999</v>
      </c>
      <c r="AA71" s="3" t="n">
        <v>1532244525</v>
      </c>
      <c r="AB71" s="3" t="n">
        <v>1343862316.0502999</v>
      </c>
      <c r="AC71" s="3" t="n">
        <v>1271094706.4639001</v>
      </c>
      <c r="AD71" s="3" t="n">
        <v>1646287011.4084001</v>
      </c>
      <c r="AE71" s="3" t="n">
        <v>1761377754.2441001</v>
      </c>
      <c r="AF71" s="3" t="n">
        <v>1715386170.1579001</v>
      </c>
      <c r="AG71" s="3" t="n">
        <v>2243709955.9263</v>
      </c>
      <c r="AH71" s="3" t="n">
        <v>2671779503.9506001</v>
      </c>
      <c r="AI71" s="3" t="n">
        <v>2683284189.1982002</v>
      </c>
      <c r="AJ71" s="3" t="n">
        <v>2671374944.3408999</v>
      </c>
      <c r="AK71" s="3" t="n">
        <v>2398898808.5700998</v>
      </c>
      <c r="AL71" s="3" t="n">
        <v>2520430320.2203999</v>
      </c>
      <c r="AM71" s="3" t="n">
        <v>2643173919.7129002</v>
      </c>
      <c r="AN71" s="3" t="n">
        <v>2914962343.9398999</v>
      </c>
      <c r="AO71" s="3" t="n">
        <v>3411902671.5767999</v>
      </c>
      <c r="AP71" s="3" t="n">
        <v>5403895904.1564999</v>
      </c>
      <c r="AQ71" s="3" t="n">
        <v>5995989962.8177996</v>
      </c>
      <c r="AR71" s="3" t="n">
        <v>6087856958.8087997</v>
      </c>
      <c r="AS71" s="3" t="n">
        <v>5778058858.8929996</v>
      </c>
      <c r="AT71" s="3" t="n">
        <v>6610854989.3128996</v>
      </c>
      <c r="AU71" s="3" t="n">
        <v>2385245762.0205002</v>
      </c>
      <c r="AV71" s="3"/>
    </row>
    <row r="72">
      <c r="A72" t="str">
        <f t="shared" si="4"/>
        <v>U.S. Small</v>
      </c>
      <c r="B72" t="str">
        <f t="shared" si="5"/>
        <v>Space Systems</v>
      </c>
      <c r="L72" t="s">
        <v>301</v>
      </c>
      <c r="M72" t="s">
        <v>296</v>
      </c>
      <c r="N72" s="3"/>
      <c r="O72" s="3"/>
      <c r="P72" s="3"/>
      <c r="Q72" s="3"/>
      <c r="R72" s="3"/>
      <c r="S72" s="3"/>
      <c r="T72" s="3"/>
      <c r="U72" s="3"/>
      <c r="V72" s="3"/>
      <c r="W72" s="3"/>
      <c r="X72" s="3" t="n">
        <v>106274966</v>
      </c>
      <c r="Y72" s="3" t="n">
        <v>152728406</v>
      </c>
      <c r="Z72" s="3" t="n">
        <v>182204212</v>
      </c>
      <c r="AA72" s="3" t="n">
        <v>231113436.66010001</v>
      </c>
      <c r="AB72" s="3" t="n">
        <v>293011523.19929999</v>
      </c>
      <c r="AC72" s="3" t="n">
        <v>290162676.76560003</v>
      </c>
      <c r="AD72" s="3" t="n">
        <v>295521489.00260001</v>
      </c>
      <c r="AE72" s="3" t="n">
        <v>328736843.2665</v>
      </c>
      <c r="AF72" s="3" t="n">
        <v>324378430.38410002</v>
      </c>
      <c r="AG72" s="3" t="n">
        <v>374066456.0539</v>
      </c>
      <c r="AH72" s="3" t="n">
        <v>506402557.8901</v>
      </c>
      <c r="AI72" s="3" t="n">
        <v>346649984.75889999</v>
      </c>
      <c r="AJ72" s="3" t="n">
        <v>438945237.3211</v>
      </c>
      <c r="AK72" s="3" t="n">
        <v>388492702.45429999</v>
      </c>
      <c r="AL72" s="3" t="n">
        <v>376650012.39649999</v>
      </c>
      <c r="AM72" s="3" t="n">
        <v>347947976.70450002</v>
      </c>
      <c r="AN72" s="3" t="n">
        <v>393647200.85650003</v>
      </c>
      <c r="AO72" s="3" t="n">
        <v>405021572.94150001</v>
      </c>
      <c r="AP72" s="3" t="n">
        <v>488363404.86680001</v>
      </c>
      <c r="AQ72" s="3" t="n">
        <v>628055693.00039995</v>
      </c>
      <c r="AR72" s="3" t="n">
        <v>416729664.58230001</v>
      </c>
      <c r="AS72" s="3" t="n">
        <v>129271881.2457</v>
      </c>
      <c r="AT72" s="3" t="n">
        <v>123816370.56020001</v>
      </c>
      <c r="AU72" s="3" t="n">
        <v>64088539.253300004</v>
      </c>
      <c r="AV72" s="3"/>
    </row>
    <row r="73">
      <c r="A73" t="str">
        <f t="shared" si="4"/>
        <v>U.S. Small</v>
      </c>
      <c r="B73" t="str">
        <f t="shared" si="5"/>
        <v>Unlabeled</v>
      </c>
      <c r="L73" t="s">
        <v>301</v>
      </c>
      <c r="M73" t="s">
        <v>283</v>
      </c>
      <c r="N73" s="3"/>
      <c r="O73" s="3"/>
      <c r="P73" s="3"/>
      <c r="Q73" s="3"/>
      <c r="R73" s="3"/>
      <c r="S73" s="3"/>
      <c r="T73" s="3"/>
      <c r="U73" s="3"/>
      <c r="V73" s="3"/>
      <c r="W73" s="3"/>
      <c r="X73" s="3" t="n">
        <v>8340990.29</v>
      </c>
      <c r="Y73" s="3" t="n">
        <v>3057408.2960000001</v>
      </c>
      <c r="Z73" s="3" t="n">
        <v>17286987.954500001</v>
      </c>
      <c r="AA73" s="3" t="n">
        <v>5233952.9024999999</v>
      </c>
      <c r="AB73" s="3" t="n">
        <v>5415421.0294000003</v>
      </c>
      <c r="AC73" s="3" t="n">
        <v>1933930.5297000001</v>
      </c>
      <c r="AD73" s="3" t="n">
        <v>9404835.6798</v>
      </c>
      <c r="AE73" s="3" t="n">
        <v>100682.27</v>
      </c>
      <c r="AF73" s="3" t="n">
        <v>-214653.16250000001</v>
      </c>
      <c r="AG73" s="3" t="n">
        <v>-36503.159399999997</v>
      </c>
      <c r="AH73" s="3" t="n">
        <v>-203508.15710000001</v>
      </c>
      <c r="AI73" s="3" t="n">
        <v>-10848.28</v>
      </c>
      <c r="AJ73" s="3" t="n">
        <v>-455.7</v>
      </c>
      <c r="AK73" s="3" t="n">
        <v>-5229.4399999999996</v>
      </c>
      <c r="AL73" s="3"/>
      <c r="AM73" s="3"/>
      <c r="AN73" s="3" t="n">
        <v>-2315.6100999999999</v>
      </c>
      <c r="AO73" s="3"/>
      <c r="AP73" s="3"/>
      <c r="AQ73" s="3"/>
      <c r="AR73" s="3"/>
      <c r="AS73" s="3"/>
      <c r="AT73" s="3" t="n">
        <v>190000.26949999999</v>
      </c>
      <c r="AU73" s="3" t="n">
        <v>196721.95509999999</v>
      </c>
      <c r="AV73" s="3"/>
    </row>
    <row r="74">
      <c r="A74" t="str">
        <f t="shared" si="4"/>
        <v>Grand Total</v>
      </c>
      <c r="B74" t="str">
        <f t="shared" si="5"/>
        <v>NA</v>
      </c>
      <c r="L74" t="s">
        <v>282</v>
      </c>
      <c r="M74" t="s">
        <v>302</v>
      </c>
      <c r="N74" s="3" t="n">
        <f t="shared" ref="N74:AT74" si="6">SUM(N2:N73)</f>
        <v>120350129405</v>
      </c>
      <c r="O74" s="3" t="n">
        <f t="shared" si="6"/>
        <v>136154193844</v>
      </c>
      <c r="P74" s="3" t="n">
        <f t="shared" si="6"/>
        <v>123406660550</v>
      </c>
      <c r="Q74" s="3" t="n">
        <f t="shared" si="6"/>
        <v>121373382142</v>
      </c>
      <c r="R74" s="3" t="n">
        <f t="shared" si="6"/>
        <v>117161902725</v>
      </c>
      <c r="S74" s="3" t="n">
        <f t="shared" si="6"/>
        <v>116592014868</v>
      </c>
      <c r="T74" s="3" t="n">
        <f t="shared" si="6"/>
        <v>118448779098</v>
      </c>
      <c r="U74" s="3" t="n">
        <f t="shared" si="6"/>
        <v>115982151879</v>
      </c>
      <c r="V74" s="3" t="n">
        <f t="shared" si="6"/>
        <v>116965882167</v>
      </c>
      <c r="W74" s="3" t="n">
        <f t="shared" si="6"/>
        <v>122185036488</v>
      </c>
      <c r="X74" s="3" t="n">
        <f t="shared" si="6"/>
        <v>132178486506.38739</v>
      </c>
      <c r="Y74" s="3" t="n">
        <f t="shared" si="6"/>
        <v>143993638543.8363</v>
      </c>
      <c r="Z74" s="3" t="n">
        <f t="shared" si="6"/>
        <v>169810521226.12836</v>
      </c>
      <c r="AA74" s="3" t="n">
        <f t="shared" si="6"/>
        <v>211533087512.33704</v>
      </c>
      <c r="AB74" s="3" t="n">
        <f t="shared" si="6"/>
        <v>229761957048.78903</v>
      </c>
      <c r="AC74" s="3" t="n">
        <f t="shared" si="6"/>
        <v>265663361025.8902</v>
      </c>
      <c r="AD74" s="3" t="n">
        <f t="shared" si="6"/>
        <v>295165178110.85309</v>
      </c>
      <c r="AE74" s="3" t="n">
        <f t="shared" si="6"/>
        <v>328153480580.90875</v>
      </c>
      <c r="AF74" s="3" t="n">
        <f t="shared" si="6"/>
        <v>377988099747.40442</v>
      </c>
      <c r="AG74" s="3" t="n">
        <f t="shared" si="6"/>
        <v>381555380786.98517</v>
      </c>
      <c r="AH74" s="3" t="n">
        <f t="shared" si="6"/>
        <v>362403868841.00781</v>
      </c>
      <c r="AI74" s="3" t="n">
        <f t="shared" si="6"/>
        <v>368565915961.16193</v>
      </c>
      <c r="AJ74" s="3" t="n">
        <f t="shared" si="6"/>
        <v>357636430655.58685</v>
      </c>
      <c r="AK74" s="3" t="n">
        <f t="shared" si="6"/>
        <v>306581052342.68134</v>
      </c>
      <c r="AL74" s="3" t="n">
        <f t="shared" si="6"/>
        <v>283284360624.49896</v>
      </c>
      <c r="AM74" s="3" t="n">
        <f t="shared" si="6"/>
        <v>274184441766.62442</v>
      </c>
      <c r="AN74" s="3" t="n">
        <f t="shared" si="6"/>
        <v>298361785628.39203</v>
      </c>
      <c r="AO74" s="3" t="n">
        <f t="shared" si="6"/>
        <v>320615846805.33826</v>
      </c>
      <c r="AP74" s="3" t="n">
        <f t="shared" si="6"/>
        <v>358955820753.45172</v>
      </c>
      <c r="AQ74" s="3" t="n">
        <f t="shared" si="6"/>
        <v>383855406149.94562</v>
      </c>
      <c r="AR74" s="3" t="n">
        <f t="shared" si="6"/>
        <v>422601499103.58789</v>
      </c>
      <c r="AS74" s="3" t="n">
        <f t="shared" si="6"/>
        <v>387063888597.65729</v>
      </c>
      <c r="AT74" s="3" t="n">
        <f t="shared" si="6"/>
        <v>414320692049.20361</v>
      </c>
      <c r="AU74" s="3"/>
      <c r="AV74" s="3"/>
    </row>
    <row r="77">
      <c r="A77" t="str">
        <f t="shared" ref="A77:A108" si="7">L77</f>
        <v>VendorSize_Intl</v>
      </c>
      <c r="B77" t="str">
        <f t="shared" ref="B77:B108" si="8">M77</f>
        <v>PlatformPortfolio</v>
      </c>
      <c r="C77" t="str">
        <f t="shared" ref="C77:C108" si="9">AM77</f>
        <v>2015</v>
      </c>
      <c r="D77" t="str">
        <f t="shared" ref="D77:D108" si="10">AS77</f>
        <v>2021</v>
      </c>
      <c r="E77" t="str">
        <f t="shared" ref="E77:E108" si="11">AT77</f>
        <v>2022</v>
      </c>
      <c r="F77" t="str">
        <f t="shared" ref="F77:F108" si="12">AU77</f>
        <v>2023</v>
      </c>
      <c r="G77" t="str">
        <f>AS77&amp;"-"&amp;AT77</f>
        <v>2021-2022</v>
      </c>
      <c r="H77" t="str">
        <f>AM77&amp;"-"&amp;AT77</f>
        <v>2015-2022</v>
      </c>
      <c r="I77" t="str">
        <f>AU77&amp;"/"&amp;AT77</f>
        <v>2023/2022</v>
      </c>
      <c r="J77" t="str">
        <f>"Share "&amp;AT77</f>
        <v>Share 2022</v>
      </c>
      <c r="K77" t="str">
        <f>"Share "&amp;AU77</f>
        <v>Share 2023</v>
      </c>
      <c r="L77" t="s">
        <v>284</v>
      </c>
      <c r="M77" t="s">
        <v>285</v>
      </c>
      <c r="N77" t="s">
        <v>242</v>
      </c>
      <c r="O77" t="s">
        <v>243</v>
      </c>
      <c r="P77" t="s">
        <v>244</v>
      </c>
      <c r="Q77" t="s">
        <v>245</v>
      </c>
      <c r="R77" t="s">
        <v>246</v>
      </c>
      <c r="S77" t="s">
        <v>247</v>
      </c>
      <c r="T77" t="s">
        <v>248</v>
      </c>
      <c r="U77" t="s">
        <v>249</v>
      </c>
      <c r="V77" t="s">
        <v>250</v>
      </c>
      <c r="W77" t="s">
        <v>251</v>
      </c>
      <c r="X77" t="s">
        <v>252</v>
      </c>
      <c r="Y77" t="s">
        <v>253</v>
      </c>
      <c r="Z77" t="s">
        <v>254</v>
      </c>
      <c r="AA77" t="s">
        <v>255</v>
      </c>
      <c r="AB77" t="s">
        <v>256</v>
      </c>
      <c r="AC77" t="s">
        <v>257</v>
      </c>
      <c r="AD77" t="s">
        <v>258</v>
      </c>
      <c r="AE77" t="s">
        <v>259</v>
      </c>
      <c r="AF77" t="s">
        <v>260</v>
      </c>
      <c r="AG77" t="s">
        <v>261</v>
      </c>
      <c r="AH77" t="s">
        <v>262</v>
      </c>
      <c r="AI77" t="s">
        <v>263</v>
      </c>
      <c r="AJ77" t="s">
        <v>264</v>
      </c>
      <c r="AK77" t="s">
        <v>265</v>
      </c>
      <c r="AL77" t="s">
        <v>266</v>
      </c>
      <c r="AM77" t="s">
        <v>267</v>
      </c>
      <c r="AN77" t="s">
        <v>268</v>
      </c>
      <c r="AO77" t="s">
        <v>269</v>
      </c>
      <c r="AP77" t="s">
        <v>270</v>
      </c>
      <c r="AQ77" t="s">
        <v>271</v>
      </c>
      <c r="AR77" t="s">
        <v>272</v>
      </c>
      <c r="AS77" t="s">
        <v>273</v>
      </c>
      <c r="AT77" t="s">
        <v>274</v>
      </c>
      <c r="AU77" t="s">
        <v>275</v>
      </c>
    </row>
    <row r="78">
      <c r="A78" t="str">
        <f t="shared" si="7"/>
        <v>Unlabeled</v>
      </c>
      <c r="B78" t="str">
        <f t="shared" si="8"/>
        <v>Aircraft</v>
      </c>
      <c r="C78" s="3" t="n">
        <f t="shared" si="9"/>
        <v>-903586.99688680004</v>
      </c>
      <c r="D78" s="3" t="n">
        <f t="shared" si="10"/>
        <v>42287554.675989501</v>
      </c>
      <c r="E78" s="3" t="n">
        <f t="shared" si="11"/>
        <v>-16790953.1998</v>
      </c>
      <c r="F78" s="3" t="n">
        <f t="shared" si="12"/>
        <v>-3447304.30381899</v>
      </c>
      <c r="G78" s="27" t="n">
        <f t="shared" ref="G78:G109" si="13">AT78/AS78-1</f>
        <v>-1.3970660712934</v>
      </c>
      <c r="H78" s="27" t="n">
        <f t="shared" ref="H78:H109" si="14">AT78/AM78-1</f>
        <v>17.582552933642475</v>
      </c>
      <c r="I78" s="27" t="n">
        <f t="shared" ref="I78:I109" si="15">AU78/AT78</f>
        <v>0.20530724270377049</v>
      </c>
      <c r="J78" s="27" t="n">
        <f t="shared" ref="J78:J109" si="16">AT78/SUM(AT$77:AT$149)</f>
        <v>-4.0526465421635163E-5</v>
      </c>
      <c r="K78" s="27" t="n">
        <f>AU78/SUM(AU77:AU$149)</f>
        <v>-1.6732783491189544E-5</v>
      </c>
      <c r="L78" t="s">
        <v>283</v>
      </c>
      <c r="M78" t="s">
        <v>286</v>
      </c>
      <c r="N78" s="3" t="n">
        <v>61574219146.101097</v>
      </c>
      <c r="O78" s="3" t="n">
        <v>58557064802.447701</v>
      </c>
      <c r="P78" s="3" t="n">
        <v>56801379064.5588</v>
      </c>
      <c r="Q78" s="3" t="n">
        <v>54729508899.5979</v>
      </c>
      <c r="R78" s="3" t="n">
        <v>54688352602.180901</v>
      </c>
      <c r="S78" s="3" t="n">
        <v>47012064374.504303</v>
      </c>
      <c r="T78" s="3" t="n">
        <v>49656147326.040497</v>
      </c>
      <c r="U78" s="3" t="n">
        <v>42152791540.169998</v>
      </c>
      <c r="V78" s="3" t="n">
        <v>44303062515.0653</v>
      </c>
      <c r="W78" s="3" t="n">
        <v>45432730399.185997</v>
      </c>
      <c r="X78" s="3" t="n">
        <v>747417535.84460795</v>
      </c>
      <c r="Y78" s="3" t="n">
        <v>539727327.83916104</v>
      </c>
      <c r="Z78" s="3" t="n">
        <v>630428764.22462201</v>
      </c>
      <c r="AA78" s="3" t="n">
        <v>452491458.30707002</v>
      </c>
      <c r="AB78" s="3" t="n">
        <v>577930008.89140797</v>
      </c>
      <c r="AC78" s="3" t="n">
        <v>567903448.70312905</v>
      </c>
      <c r="AD78" s="3" t="n">
        <v>1012304241.40517</v>
      </c>
      <c r="AE78" s="3" t="n">
        <v>229236894.58832699</v>
      </c>
      <c r="AF78" s="3" t="n">
        <v>164666906.04617301</v>
      </c>
      <c r="AG78" s="3" t="n">
        <v>152195792.602292</v>
      </c>
      <c r="AH78" s="3" t="n">
        <v>163055409.16374001</v>
      </c>
      <c r="AI78" s="3" t="n">
        <v>122940335.39193401</v>
      </c>
      <c r="AJ78" s="3" t="n">
        <v>18149522.039863098</v>
      </c>
      <c r="AK78" s="3" t="n">
        <v>7263580.06865538</v>
      </c>
      <c r="AL78" s="3" t="n">
        <v>4884453.6927910997</v>
      </c>
      <c r="AM78" s="3" t="n">
        <v>-903586.99688680004</v>
      </c>
      <c r="AN78" s="3" t="n">
        <v>-1116822.4999066901</v>
      </c>
      <c r="AO78" s="3" t="n">
        <v>-3880733.9767702199</v>
      </c>
      <c r="AP78" s="3" t="n">
        <v>885533.04866644403</v>
      </c>
      <c r="AQ78" s="3" t="n">
        <v>25015.192602201601</v>
      </c>
      <c r="AR78" s="3" t="n">
        <v>42646986.003712699</v>
      </c>
      <c r="AS78" s="3" t="n">
        <v>42287554.675989501</v>
      </c>
      <c r="AT78" s="3" t="n">
        <v>-16790953.1998</v>
      </c>
      <c r="AU78" s="3" t="n">
        <v>-3447304.30381899</v>
      </c>
      <c r="AV78" s="3"/>
    </row>
    <row r="79">
      <c r="A79" t="str">
        <f t="shared" si="7"/>
        <v>Unlabeled</v>
      </c>
      <c r="B79" t="str">
        <f t="shared" si="8"/>
        <v>Electronics, Comms, &amp; Sensors</v>
      </c>
      <c r="C79" s="3" t="n">
        <f t="shared" si="9"/>
        <v>98141831.389039993</v>
      </c>
      <c r="D79" s="3" t="n">
        <f t="shared" si="10"/>
        <v>24266020.008684799</v>
      </c>
      <c r="E79" s="3" t="n">
        <f t="shared" si="11"/>
        <v>5131391.1272</v>
      </c>
      <c r="F79" s="3" t="n">
        <f t="shared" si="12"/>
        <v>1661621.5540174199</v>
      </c>
      <c r="G79" s="27" t="n">
        <f t="shared" si="13"/>
        <v>-0.78853593933560273</v>
      </c>
      <c r="H79" s="27" t="n">
        <f t="shared" si="14"/>
        <v>-0.9477145366601234</v>
      </c>
      <c r="I79" s="27" t="n">
        <f t="shared" si="15"/>
        <v>0.32381502653532901</v>
      </c>
      <c r="J79" s="27" t="n">
        <f t="shared" si="16"/>
        <v>1.2385070853740053E-5</v>
      </c>
      <c r="K79" s="27" t="n">
        <f>AU79/SUM(AU77:AU$149)</f>
        <v>8.0653029896043955E-6</v>
      </c>
      <c r="L79" t="s">
        <v>283</v>
      </c>
      <c r="M79" t="s">
        <v>287</v>
      </c>
      <c r="N79" s="3" t="n">
        <v>39159221227.334801</v>
      </c>
      <c r="O79" s="3" t="n">
        <v>37075841095.000999</v>
      </c>
      <c r="P79" s="3" t="n">
        <v>36294366444.8787</v>
      </c>
      <c r="Q79" s="3" t="n">
        <v>33369645404.352001</v>
      </c>
      <c r="R79" s="3" t="n">
        <v>31587983747.947601</v>
      </c>
      <c r="S79" s="3" t="n">
        <v>32767823423.566299</v>
      </c>
      <c r="T79" s="3" t="n">
        <v>31286645512.571999</v>
      </c>
      <c r="U79" s="3" t="n">
        <v>31154027060.9063</v>
      </c>
      <c r="V79" s="3" t="n">
        <v>29189360890.871899</v>
      </c>
      <c r="W79" s="3" t="n">
        <v>32280454746.276798</v>
      </c>
      <c r="X79" s="3" t="n">
        <v>808552325.00888205</v>
      </c>
      <c r="Y79" s="3" t="n">
        <v>680015443.288239</v>
      </c>
      <c r="Z79" s="3" t="n">
        <v>516521322.63174802</v>
      </c>
      <c r="AA79" s="3" t="n">
        <v>1012014018.98537</v>
      </c>
      <c r="AB79" s="3" t="n">
        <v>1639185632.2323401</v>
      </c>
      <c r="AC79" s="3" t="n">
        <v>649791930.434039</v>
      </c>
      <c r="AD79" s="3" t="n">
        <v>531098555.92824</v>
      </c>
      <c r="AE79" s="3" t="n">
        <v>292209967.43203098</v>
      </c>
      <c r="AF79" s="3" t="n">
        <v>211167933.73054999</v>
      </c>
      <c r="AG79" s="3" t="n">
        <v>390548609.96735901</v>
      </c>
      <c r="AH79" s="3" t="n">
        <v>324271269.37192702</v>
      </c>
      <c r="AI79" s="3" t="n">
        <v>374757150.24724102</v>
      </c>
      <c r="AJ79" s="3" t="n">
        <v>171162743.77019399</v>
      </c>
      <c r="AK79" s="3" t="n">
        <v>110922014.085464</v>
      </c>
      <c r="AL79" s="3" t="n">
        <v>16505294.328072799</v>
      </c>
      <c r="AM79" s="3" t="n">
        <v>98141831.389039993</v>
      </c>
      <c r="AN79" s="3" t="n">
        <v>94021444.2806786</v>
      </c>
      <c r="AO79" s="3" t="n">
        <v>47716123.9574138</v>
      </c>
      <c r="AP79" s="3" t="n">
        <v>17584999.9443147</v>
      </c>
      <c r="AQ79" s="3" t="n">
        <v>27245844.2502486</v>
      </c>
      <c r="AR79" s="3" t="n">
        <v>58828607.530052103</v>
      </c>
      <c r="AS79" s="3" t="n">
        <v>24266020.008684799</v>
      </c>
      <c r="AT79" s="3" t="n">
        <v>5131391.1272</v>
      </c>
      <c r="AU79" s="3" t="n">
        <v>1661621.5540174199</v>
      </c>
      <c r="AV79" s="3"/>
    </row>
    <row r="80">
      <c r="A80" t="str">
        <f t="shared" si="7"/>
        <v>Unlabeled</v>
      </c>
      <c r="B80" t="str">
        <f t="shared" si="8"/>
        <v>Facilities and Construction</v>
      </c>
      <c r="C80" s="3" t="n">
        <f t="shared" si="9"/>
        <v>415897753.64952803</v>
      </c>
      <c r="D80" s="3" t="n">
        <f t="shared" si="10"/>
        <v>348721104.081016</v>
      </c>
      <c r="E80" s="3" t="n">
        <f t="shared" si="11"/>
        <v>270211555.14200002</v>
      </c>
      <c r="F80" s="3" t="n">
        <f t="shared" si="12"/>
        <v>205283215.97767901</v>
      </c>
      <c r="G80" s="27" t="n">
        <f t="shared" si="13"/>
        <v>-0.22513563997198283</v>
      </c>
      <c r="H80" s="27" t="n">
        <f t="shared" si="14"/>
        <v>-0.35029330461422981</v>
      </c>
      <c r="I80" s="27" t="n">
        <f t="shared" si="15"/>
        <v>0.75971294369628184</v>
      </c>
      <c r="J80" s="27" t="n">
        <f t="shared" si="16"/>
        <v>6.5217972533679401E-4</v>
      </c>
      <c r="K80" s="27" t="n">
        <f>AU80/SUM(AU77:AU$149)</f>
        <v>9.964190290727426E-4</v>
      </c>
      <c r="L80" t="s">
        <v>283</v>
      </c>
      <c r="M80" t="s">
        <v>288</v>
      </c>
      <c r="N80" s="3" t="n">
        <v>24214566738.898102</v>
      </c>
      <c r="O80" s="3" t="n">
        <v>35489211630.433502</v>
      </c>
      <c r="P80" s="3" t="n">
        <v>33060305718.197498</v>
      </c>
      <c r="Q80" s="3" t="n">
        <v>31423990993.4659</v>
      </c>
      <c r="R80" s="3" t="n">
        <v>36401261590.156601</v>
      </c>
      <c r="S80" s="3" t="n">
        <v>35305115235.925499</v>
      </c>
      <c r="T80" s="3" t="n">
        <v>34903150795.6185</v>
      </c>
      <c r="U80" s="3" t="n">
        <v>34202156353.764801</v>
      </c>
      <c r="V80" s="3" t="n">
        <v>32671693107.257401</v>
      </c>
      <c r="W80" s="3" t="n">
        <v>33985149527.847099</v>
      </c>
      <c r="X80" s="3" t="n">
        <v>3141558378.0703902</v>
      </c>
      <c r="Y80" s="3" t="n">
        <v>2860942545.7111201</v>
      </c>
      <c r="Z80" s="3" t="n">
        <v>2532135463.6793499</v>
      </c>
      <c r="AA80" s="3" t="n">
        <v>3674205948.87743</v>
      </c>
      <c r="AB80" s="3" t="n">
        <v>3859280202.3907499</v>
      </c>
      <c r="AC80" s="3" t="n">
        <v>4464325364.7537603</v>
      </c>
      <c r="AD80" s="3" t="n">
        <v>3494301992.0669098</v>
      </c>
      <c r="AE80" s="3" t="n">
        <v>2100161357.7056301</v>
      </c>
      <c r="AF80" s="3" t="n">
        <v>2926858205.2374802</v>
      </c>
      <c r="AG80" s="3" t="n">
        <v>4384916794.5227003</v>
      </c>
      <c r="AH80" s="3" t="n">
        <v>3392236473.4086099</v>
      </c>
      <c r="AI80" s="3" t="n">
        <v>2509123883.6034598</v>
      </c>
      <c r="AJ80" s="3" t="n">
        <v>1866906637.53947</v>
      </c>
      <c r="AK80" s="3" t="n">
        <v>720984393.30132103</v>
      </c>
      <c r="AL80" s="3" t="n">
        <v>327004662.802104</v>
      </c>
      <c r="AM80" s="3" t="n">
        <v>415897753.64952803</v>
      </c>
      <c r="AN80" s="3" t="n">
        <v>503898966.41864002</v>
      </c>
      <c r="AO80" s="3" t="n">
        <v>254173759.401627</v>
      </c>
      <c r="AP80" s="3" t="n">
        <v>178238452.95136601</v>
      </c>
      <c r="AQ80" s="3" t="n">
        <v>343926639.75288099</v>
      </c>
      <c r="AR80" s="3" t="n">
        <v>170825906.82172099</v>
      </c>
      <c r="AS80" s="3" t="n">
        <v>348721104.081016</v>
      </c>
      <c r="AT80" s="3" t="n">
        <v>270211555.14200002</v>
      </c>
      <c r="AU80" s="3" t="n">
        <v>205283215.97767901</v>
      </c>
      <c r="AV80" s="3"/>
    </row>
    <row r="81">
      <c r="A81" t="str">
        <f t="shared" si="7"/>
        <v>Unlabeled</v>
      </c>
      <c r="B81" t="str">
        <f t="shared" si="8"/>
        <v>Land Vehicles</v>
      </c>
      <c r="C81" s="3" t="n">
        <f t="shared" si="9"/>
        <v>22972791.727430299</v>
      </c>
      <c r="D81" s="3" t="n">
        <f t="shared" si="10"/>
        <v>76446800.821327493</v>
      </c>
      <c r="E81" s="3" t="n">
        <f t="shared" si="11"/>
        <v>3308557.7014000001</v>
      </c>
      <c r="F81" s="3" t="n">
        <f t="shared" si="12"/>
        <v>1011695.5602351699</v>
      </c>
      <c r="G81" s="27" t="n">
        <f t="shared" si="13"/>
        <v>-0.95672078274233074</v>
      </c>
      <c r="H81" s="27" t="n">
        <f t="shared" si="14"/>
        <v>-0.85597929321539667</v>
      </c>
      <c r="I81" s="27" t="n">
        <f t="shared" si="15"/>
        <v>0.30578144664277002</v>
      </c>
      <c r="J81" s="27" t="n">
        <f t="shared" si="16"/>
        <v>7.9854995535851359E-6</v>
      </c>
      <c r="K81" s="27" t="n">
        <f>AU81/SUM(AU77:AU$149)</f>
        <v>4.9106435859634179E-6</v>
      </c>
      <c r="L81" t="s">
        <v>283</v>
      </c>
      <c r="M81" t="s">
        <v>289</v>
      </c>
      <c r="N81" s="3" t="n">
        <v>8496761048.0017796</v>
      </c>
      <c r="O81" s="3" t="n">
        <v>12481647125.482401</v>
      </c>
      <c r="P81" s="3" t="n">
        <v>7801467311.0453196</v>
      </c>
      <c r="Q81" s="3" t="n">
        <v>8042332737.8585796</v>
      </c>
      <c r="R81" s="3" t="n">
        <v>6479188748.0553198</v>
      </c>
      <c r="S81" s="3" t="n">
        <v>5432109078.7952805</v>
      </c>
      <c r="T81" s="3" t="n">
        <v>6329626008.3948402</v>
      </c>
      <c r="U81" s="3" t="n">
        <v>6175858018.8892298</v>
      </c>
      <c r="V81" s="3" t="n">
        <v>4682923414.7345104</v>
      </c>
      <c r="W81" s="3" t="n">
        <v>5785017364.1883497</v>
      </c>
      <c r="X81" s="3" t="n">
        <v>178759082.80627799</v>
      </c>
      <c r="Y81" s="3" t="n">
        <v>324568253.025213</v>
      </c>
      <c r="Z81" s="3" t="n">
        <v>184706390.294633</v>
      </c>
      <c r="AA81" s="3" t="n">
        <v>309562405.71357</v>
      </c>
      <c r="AB81" s="3" t="n">
        <v>469188983.06586599</v>
      </c>
      <c r="AC81" s="3" t="n">
        <v>321540522.51447898</v>
      </c>
      <c r="AD81" s="3" t="n">
        <v>283410612.92753899</v>
      </c>
      <c r="AE81" s="3" t="n">
        <v>131103838.813024</v>
      </c>
      <c r="AF81" s="3" t="n">
        <v>136730981.03518301</v>
      </c>
      <c r="AG81" s="3" t="n">
        <v>153296264.393502</v>
      </c>
      <c r="AH81" s="3" t="n">
        <v>274835944.02157402</v>
      </c>
      <c r="AI81" s="3" t="n">
        <v>231945181.479563</v>
      </c>
      <c r="AJ81" s="3" t="n">
        <v>190902046.005362</v>
      </c>
      <c r="AK81" s="3" t="n">
        <v>86645757.334641203</v>
      </c>
      <c r="AL81" s="3" t="n">
        <v>11426827.133595999</v>
      </c>
      <c r="AM81" s="3" t="n">
        <v>22972791.727430299</v>
      </c>
      <c r="AN81" s="3" t="n">
        <v>12262606.7370356</v>
      </c>
      <c r="AO81" s="3" t="n">
        <v>16245309.311206199</v>
      </c>
      <c r="AP81" s="3" t="n">
        <v>18719695.679466698</v>
      </c>
      <c r="AQ81" s="3" t="n">
        <v>6879001.3675959902</v>
      </c>
      <c r="AR81" s="3" t="n">
        <v>129567134.587762</v>
      </c>
      <c r="AS81" s="3" t="n">
        <v>76446800.821327493</v>
      </c>
      <c r="AT81" s="3" t="n">
        <v>3308557.7014000001</v>
      </c>
      <c r="AU81" s="3" t="n">
        <v>1011695.5602351699</v>
      </c>
      <c r="AV81" s="3"/>
    </row>
    <row r="82">
      <c r="A82" t="str">
        <f t="shared" si="7"/>
        <v>Unlabeled</v>
      </c>
      <c r="B82" t="str">
        <f t="shared" si="8"/>
        <v>Missile Defense</v>
      </c>
      <c r="C82" s="3" t="n">
        <f t="shared" si="9"/>
        <v>0</v>
      </c>
      <c r="D82" s="3" t="n">
        <f t="shared" si="10"/>
        <v>0</v>
      </c>
      <c r="E82" s="3" t="n">
        <f t="shared" si="11"/>
        <v>0</v>
      </c>
      <c r="F82" s="3" t="n">
        <f t="shared" si="12"/>
        <v>0</v>
      </c>
      <c r="G82" s="27" t="e">
        <f t="shared" si="13"/>
        <v>#DIV/0!</v>
      </c>
      <c r="H82" s="27" t="e">
        <f t="shared" si="14"/>
        <v>#DIV/0!</v>
      </c>
      <c r="I82" s="27" t="e">
        <f t="shared" si="15"/>
        <v>#DIV/0!</v>
      </c>
      <c r="J82" s="27" t="n">
        <f t="shared" si="16"/>
        <v>0</v>
      </c>
      <c r="K82" s="27" t="n">
        <f>AU82/SUM(AU77:AU$149)</f>
        <v>0</v>
      </c>
      <c r="L82" t="s">
        <v>283</v>
      </c>
      <c r="M82" t="s">
        <v>290</v>
      </c>
      <c r="N82" s="3" t="n">
        <v>6032822140.0156603</v>
      </c>
      <c r="O82" s="3" t="n">
        <v>9990757469.1617203</v>
      </c>
      <c r="P82" s="3" t="n">
        <v>7336657438.4778299</v>
      </c>
      <c r="Q82" s="3" t="n">
        <v>9130873892.2600708</v>
      </c>
      <c r="R82" s="3" t="n">
        <v>7679140602.4776897</v>
      </c>
      <c r="S82" s="3" t="n">
        <v>6112165700.2052002</v>
      </c>
      <c r="T82" s="3" t="n">
        <v>6393941560.3542299</v>
      </c>
      <c r="U82" s="3" t="n">
        <v>6784225907.7746801</v>
      </c>
      <c r="V82" s="3" t="n">
        <v>6016289806.1540403</v>
      </c>
      <c r="W82" s="3" t="n">
        <v>6045865409.8292999</v>
      </c>
      <c r="X82" s="3" t="n">
        <v>56984842.2062684</v>
      </c>
      <c r="Y82" s="3" t="n">
        <v>30052041.223080602</v>
      </c>
      <c r="Z82" s="3" t="n">
        <v>17009512.165800098</v>
      </c>
      <c r="AA82" s="3" t="n">
        <v>23504397.169615399</v>
      </c>
      <c r="AB82" s="3" t="n">
        <v>24451684.997990001</v>
      </c>
      <c r="AC82" s="3" t="n">
        <v>16343915.2082805</v>
      </c>
      <c r="AD82" s="3" t="n">
        <v>11883914.3648038</v>
      </c>
      <c r="AE82" s="3" t="n">
        <v>8452185.0893502105</v>
      </c>
      <c r="AF82" s="3" t="n">
        <v>1991619.99875094</v>
      </c>
      <c r="AG82" s="3" t="n">
        <v>1649117.48412979</v>
      </c>
      <c r="AH82" s="3" t="n">
        <v>4304.4354896867799</v>
      </c>
      <c r="AI82" s="3" t="n">
        <v>46713.516884156401</v>
      </c>
      <c r="AJ82" s="3"/>
      <c r="AK82" s="3" t="n">
        <v>1069346.4108965001</v>
      </c>
      <c r="AL82" s="3" t="n">
        <v>0</v>
      </c>
      <c r="AM82" s="3" t="n">
        <v>0</v>
      </c>
      <c r="AN82" s="3"/>
      <c r="AO82" s="3"/>
      <c r="AP82" s="3"/>
      <c r="AQ82" s="3" t="n">
        <v>110785.54028598301</v>
      </c>
      <c r="AR82" s="3" t="n">
        <v>85152.753742169501</v>
      </c>
      <c r="AS82" s="3"/>
      <c r="AT82" s="3"/>
      <c r="AU82" s="3"/>
      <c r="AV82" s="3"/>
    </row>
    <row r="83">
      <c r="A83" t="str">
        <f t="shared" si="7"/>
        <v>Unlabeled</v>
      </c>
      <c r="B83" t="str">
        <f t="shared" si="8"/>
        <v>Ordnance and Missiles</v>
      </c>
      <c r="C83" s="3" t="n">
        <f t="shared" si="9"/>
        <v>4629069.9153476898</v>
      </c>
      <c r="D83" s="3" t="n">
        <f t="shared" si="10"/>
        <v>277525.73439484701</v>
      </c>
      <c r="E83" s="3" t="n">
        <f t="shared" si="11"/>
        <v>2725365</v>
      </c>
      <c r="F83" s="3" t="n">
        <f t="shared" si="12"/>
        <v>0</v>
      </c>
      <c r="G83" s="27" t="n">
        <f t="shared" si="13"/>
        <v>8.8202244413215887</v>
      </c>
      <c r="H83" s="27" t="n">
        <f t="shared" si="14"/>
        <v>-0.41124998113248468</v>
      </c>
      <c r="I83" s="27" t="n">
        <f t="shared" si="15"/>
        <v>0</v>
      </c>
      <c r="J83" s="27" t="n">
        <f t="shared" si="16"/>
        <v>6.5779118743032579E-6</v>
      </c>
      <c r="K83" s="27" t="n">
        <f>AU83/SUM(AU77:AU$149)</f>
        <v>0</v>
      </c>
      <c r="L83" t="s">
        <v>283</v>
      </c>
      <c r="M83" t="s">
        <v>291</v>
      </c>
      <c r="N83" s="3" t="n">
        <v>22521272714.328098</v>
      </c>
      <c r="O83" s="3" t="n">
        <v>28467781065.6707</v>
      </c>
      <c r="P83" s="3" t="n">
        <v>25209506559.790298</v>
      </c>
      <c r="Q83" s="3" t="n">
        <v>20443265377.561298</v>
      </c>
      <c r="R83" s="3" t="n">
        <v>15276697121.496201</v>
      </c>
      <c r="S83" s="3" t="n">
        <v>14978464116.906601</v>
      </c>
      <c r="T83" s="3" t="n">
        <v>15173276336.5228</v>
      </c>
      <c r="U83" s="3" t="n">
        <v>13581379410.9445</v>
      </c>
      <c r="V83" s="3" t="n">
        <v>14412955191.778099</v>
      </c>
      <c r="W83" s="3" t="n">
        <v>15111299548.3172</v>
      </c>
      <c r="X83" s="3" t="n">
        <v>92082026.025953397</v>
      </c>
      <c r="Y83" s="3" t="n">
        <v>157239908.31400001</v>
      </c>
      <c r="Z83" s="3" t="n">
        <v>426013700.91766602</v>
      </c>
      <c r="AA83" s="3" t="n">
        <v>372449389.61085898</v>
      </c>
      <c r="AB83" s="3" t="n">
        <v>539419799.76296997</v>
      </c>
      <c r="AC83" s="3" t="n">
        <v>299492055.07456702</v>
      </c>
      <c r="AD83" s="3" t="n">
        <v>295913942.26996601</v>
      </c>
      <c r="AE83" s="3" t="n">
        <v>27838731.0513453</v>
      </c>
      <c r="AF83" s="3" t="n">
        <v>47087325.436502598</v>
      </c>
      <c r="AG83" s="3" t="n">
        <v>121177814.546883</v>
      </c>
      <c r="AH83" s="3" t="n">
        <v>77262930.801332906</v>
      </c>
      <c r="AI83" s="3" t="n">
        <v>164765885.059167</v>
      </c>
      <c r="AJ83" s="3" t="n">
        <v>42341512.175826602</v>
      </c>
      <c r="AK83" s="3" t="n">
        <v>25837403.0078527</v>
      </c>
      <c r="AL83" s="3" t="n">
        <v>-2517393.9599337601</v>
      </c>
      <c r="AM83" s="3" t="n">
        <v>4629069.9153476898</v>
      </c>
      <c r="AN83" s="3" t="n">
        <v>1960029.3769970499</v>
      </c>
      <c r="AO83" s="3" t="n">
        <v>2917172.7405547602</v>
      </c>
      <c r="AP83" s="3" t="n">
        <v>349277.00758492702</v>
      </c>
      <c r="AQ83" s="3" t="n">
        <v>235093.87550073501</v>
      </c>
      <c r="AR83" s="3" t="n">
        <v>701908.52153898298</v>
      </c>
      <c r="AS83" s="3" t="n">
        <v>277525.73439484701</v>
      </c>
      <c r="AT83" s="3" t="n">
        <v>2725365</v>
      </c>
      <c r="AU83" s="3"/>
      <c r="AV83" s="3"/>
    </row>
    <row r="84">
      <c r="A84" t="str">
        <f t="shared" si="7"/>
        <v>Unlabeled</v>
      </c>
      <c r="B84" t="str">
        <f t="shared" si="8"/>
        <v>Other Products</v>
      </c>
      <c r="C84" s="3" t="n">
        <f t="shared" si="9"/>
        <v>75992774.406471804</v>
      </c>
      <c r="D84" s="3" t="n">
        <f t="shared" si="10"/>
        <v>256828696.31143299</v>
      </c>
      <c r="E84" s="3" t="n">
        <f t="shared" si="11"/>
        <v>9513465.8356999997</v>
      </c>
      <c r="F84" s="3" t="n">
        <f t="shared" si="12"/>
        <v>985670.25408899796</v>
      </c>
      <c r="G84" s="27" t="n">
        <f t="shared" si="13"/>
        <v>-0.96295793276868147</v>
      </c>
      <c r="H84" s="27" t="n">
        <f t="shared" si="14"/>
        <v>-0.87481091577451608</v>
      </c>
      <c r="I84" s="27" t="n">
        <f t="shared" si="15"/>
        <v>0.1036079039029284</v>
      </c>
      <c r="J84" s="27" t="n">
        <f t="shared" si="16"/>
        <v>2.296159959727574E-5</v>
      </c>
      <c r="K84" s="27" t="n">
        <f>AU84/SUM(AU77:AU$149)</f>
        <v>4.7843200082759504E-6</v>
      </c>
      <c r="L84" t="s">
        <v>283</v>
      </c>
      <c r="M84" t="s">
        <v>292</v>
      </c>
      <c r="N84" s="3" t="n">
        <v>21651236733.6665</v>
      </c>
      <c r="O84" s="3" t="n">
        <v>26227166146.217701</v>
      </c>
      <c r="P84" s="3" t="n">
        <v>18106796731.923698</v>
      </c>
      <c r="Q84" s="3" t="n">
        <v>19300123614.819801</v>
      </c>
      <c r="R84" s="3" t="n">
        <v>15442633771.9174</v>
      </c>
      <c r="S84" s="3" t="n">
        <v>15015339183.890699</v>
      </c>
      <c r="T84" s="3" t="n">
        <v>16566119779.7048</v>
      </c>
      <c r="U84" s="3" t="n">
        <v>16383454141.171101</v>
      </c>
      <c r="V84" s="3" t="n">
        <v>14295077561.1236</v>
      </c>
      <c r="W84" s="3" t="n">
        <v>12656854970.771601</v>
      </c>
      <c r="X84" s="3" t="n">
        <v>2579258963.8319998</v>
      </c>
      <c r="Y84" s="3" t="n">
        <v>3258788426.4439602</v>
      </c>
      <c r="Z84" s="3" t="n">
        <v>4746577632.3969498</v>
      </c>
      <c r="AA84" s="3" t="n">
        <v>3642992985.9035001</v>
      </c>
      <c r="AB84" s="3" t="n">
        <v>5837480658.0767698</v>
      </c>
      <c r="AC84" s="3" t="n">
        <v>14574764941.2194</v>
      </c>
      <c r="AD84" s="3" t="n">
        <v>12722708409.7244</v>
      </c>
      <c r="AE84" s="3" t="n">
        <v>7877053164.2736197</v>
      </c>
      <c r="AF84" s="3" t="n">
        <v>10366454345.312</v>
      </c>
      <c r="AG84" s="3" t="n">
        <v>2648986158.5694499</v>
      </c>
      <c r="AH84" s="3" t="n">
        <v>1293606917.28859</v>
      </c>
      <c r="AI84" s="3" t="n">
        <v>1083502483.7390599</v>
      </c>
      <c r="AJ84" s="3" t="n">
        <v>761785260.78219104</v>
      </c>
      <c r="AK84" s="3" t="n">
        <v>657714578.50873494</v>
      </c>
      <c r="AL84" s="3" t="n">
        <v>245029803.49387801</v>
      </c>
      <c r="AM84" s="3" t="n">
        <v>75992774.406471804</v>
      </c>
      <c r="AN84" s="3" t="n">
        <v>115313774.81177901</v>
      </c>
      <c r="AO84" s="3" t="n">
        <v>177678766.49530199</v>
      </c>
      <c r="AP84" s="3" t="n">
        <v>-889297.04395232198</v>
      </c>
      <c r="AQ84" s="3" t="n">
        <v>20458691.8354863</v>
      </c>
      <c r="AR84" s="3" t="n">
        <v>402956229.91294098</v>
      </c>
      <c r="AS84" s="3" t="n">
        <v>256828696.31143299</v>
      </c>
      <c r="AT84" s="3" t="n">
        <v>9513465.8356999997</v>
      </c>
      <c r="AU84" s="3" t="n">
        <v>985670.25408899796</v>
      </c>
      <c r="AV84" s="3"/>
    </row>
    <row r="85">
      <c r="A85" t="str">
        <f t="shared" si="7"/>
        <v>Unlabeled</v>
      </c>
      <c r="B85" t="str">
        <f t="shared" si="8"/>
        <v>Other R&amp;D and Knowledge Based</v>
      </c>
      <c r="C85" s="3" t="n">
        <f t="shared" si="9"/>
        <v>4461273.2771151904</v>
      </c>
      <c r="D85" s="3" t="n">
        <f t="shared" si="10"/>
        <v>38313227.4066246</v>
      </c>
      <c r="E85" s="3" t="n">
        <f t="shared" si="11"/>
        <v>5476160.4380000001</v>
      </c>
      <c r="F85" s="3" t="n">
        <f t="shared" si="12"/>
        <v>3836596.3531620102</v>
      </c>
      <c r="G85" s="27" t="n">
        <f t="shared" si="13"/>
        <v>-0.85706867291860833</v>
      </c>
      <c r="H85" s="27" t="n">
        <f t="shared" si="14"/>
        <v>0.22748822989410544</v>
      </c>
      <c r="I85" s="27" t="n">
        <f t="shared" si="15"/>
        <v>0.70059969874863814</v>
      </c>
      <c r="J85" s="27" t="n">
        <f t="shared" si="16"/>
        <v>1.3217202382326745E-5</v>
      </c>
      <c r="K85" s="27" t="n">
        <f>AU85/SUM(AU77:AU$149)</f>
        <v>1.8622358359669232E-5</v>
      </c>
      <c r="L85" t="s">
        <v>283</v>
      </c>
      <c r="M85" t="s">
        <v>293</v>
      </c>
      <c r="N85" s="3" t="n">
        <v>15450802838.830299</v>
      </c>
      <c r="O85" s="3" t="n">
        <v>15213380754.9149</v>
      </c>
      <c r="P85" s="3" t="n">
        <v>16450972910.3526</v>
      </c>
      <c r="Q85" s="3" t="n">
        <v>15672825316.8589</v>
      </c>
      <c r="R85" s="3" t="n">
        <v>15151635589.187201</v>
      </c>
      <c r="S85" s="3" t="n">
        <v>15564950505.670601</v>
      </c>
      <c r="T85" s="3" t="n">
        <v>15982498775.8522</v>
      </c>
      <c r="U85" s="3" t="n">
        <v>16393504944.5084</v>
      </c>
      <c r="V85" s="3" t="n">
        <v>18043129720.7719</v>
      </c>
      <c r="W85" s="3" t="n">
        <v>18614354149.9422</v>
      </c>
      <c r="X85" s="3" t="n">
        <v>212168669.524344</v>
      </c>
      <c r="Y85" s="3" t="n">
        <v>164017529.32082</v>
      </c>
      <c r="Z85" s="3" t="n">
        <v>146820395.54204601</v>
      </c>
      <c r="AA85" s="3" t="n">
        <v>168220294.51796499</v>
      </c>
      <c r="AB85" s="3" t="n">
        <v>273179605.36042899</v>
      </c>
      <c r="AC85" s="3" t="n">
        <v>420370400.30103803</v>
      </c>
      <c r="AD85" s="3" t="n">
        <v>189902532.87467501</v>
      </c>
      <c r="AE85" s="3" t="n">
        <v>124871333.20607699</v>
      </c>
      <c r="AF85" s="3" t="n">
        <v>40288417.833596297</v>
      </c>
      <c r="AG85" s="3" t="n">
        <v>759367708.08982098</v>
      </c>
      <c r="AH85" s="3" t="n">
        <v>674872990.19477999</v>
      </c>
      <c r="AI85" s="3" t="n">
        <v>483102526.79519498</v>
      </c>
      <c r="AJ85" s="3" t="n">
        <v>258901430.74916101</v>
      </c>
      <c r="AK85" s="3" t="n">
        <v>51247842.304832198</v>
      </c>
      <c r="AL85" s="3" t="n">
        <v>22549251.226164501</v>
      </c>
      <c r="AM85" s="3" t="n">
        <v>4461273.2771151904</v>
      </c>
      <c r="AN85" s="3" t="n">
        <v>16879787.274038099</v>
      </c>
      <c r="AO85" s="3" t="n">
        <v>24704977.959374901</v>
      </c>
      <c r="AP85" s="3" t="n">
        <v>11780094.1446422</v>
      </c>
      <c r="AQ85" s="3" t="n">
        <v>13546688.573491599</v>
      </c>
      <c r="AR85" s="3" t="n">
        <v>82597485.554561302</v>
      </c>
      <c r="AS85" s="3" t="n">
        <v>38313227.4066246</v>
      </c>
      <c r="AT85" s="3" t="n">
        <v>5476160.4380000001</v>
      </c>
      <c r="AU85" s="3" t="n">
        <v>3836596.3531620102</v>
      </c>
      <c r="AV85" s="3"/>
    </row>
    <row r="86">
      <c r="A86" t="str">
        <f t="shared" si="7"/>
        <v>Unlabeled</v>
      </c>
      <c r="B86" t="str">
        <f t="shared" si="8"/>
        <v>Other Services</v>
      </c>
      <c r="C86" s="3" t="n">
        <f t="shared" si="9"/>
        <v>57744109.732257098</v>
      </c>
      <c r="D86" s="3" t="n">
        <f t="shared" si="10"/>
        <v>32373468.091329001</v>
      </c>
      <c r="E86" s="3" t="n">
        <f t="shared" si="11"/>
        <v>3435361.6642999998</v>
      </c>
      <c r="F86" s="3" t="n">
        <f t="shared" si="12"/>
        <v>14620048.0086975</v>
      </c>
      <c r="G86" s="27" t="n">
        <f t="shared" si="13"/>
        <v>-0.89388342161524126</v>
      </c>
      <c r="H86" s="27" t="n">
        <f t="shared" si="14"/>
        <v>-0.94050714990275563</v>
      </c>
      <c r="I86" s="27" t="n">
        <f t="shared" si="15"/>
        <v>4.2557522139889539</v>
      </c>
      <c r="J86" s="27" t="n">
        <f t="shared" si="16"/>
        <v>8.2915522449745888E-6</v>
      </c>
      <c r="K86" s="27" t="n">
        <f>AU86/SUM(AU77:AU$149)</f>
        <v>7.0963882616722213E-5</v>
      </c>
      <c r="L86" t="s">
        <v>283</v>
      </c>
      <c r="M86" t="s">
        <v>294</v>
      </c>
      <c r="N86" s="3" t="n">
        <v>8715703916.0153599</v>
      </c>
      <c r="O86" s="3" t="n">
        <v>10827091765.3811</v>
      </c>
      <c r="P86" s="3" t="n">
        <v>7884843650.4908895</v>
      </c>
      <c r="Q86" s="3" t="n">
        <v>5626648187.0794096</v>
      </c>
      <c r="R86" s="3" t="n">
        <v>7187540525.5504704</v>
      </c>
      <c r="S86" s="3" t="n">
        <v>9244340955.1015091</v>
      </c>
      <c r="T86" s="3" t="n">
        <v>8747246056.9106598</v>
      </c>
      <c r="U86" s="3" t="n">
        <v>9795116431.5589199</v>
      </c>
      <c r="V86" s="3" t="n">
        <v>10134452288.0972</v>
      </c>
      <c r="W86" s="3" t="n">
        <v>12104814615.1399</v>
      </c>
      <c r="X86" s="3" t="n">
        <v>432172290.72406</v>
      </c>
      <c r="Y86" s="3" t="n">
        <v>425091758.059277</v>
      </c>
      <c r="Z86" s="3" t="n">
        <v>305942636.38938397</v>
      </c>
      <c r="AA86" s="3" t="n">
        <v>729657575.99619496</v>
      </c>
      <c r="AB86" s="3" t="n">
        <v>619169334.88298905</v>
      </c>
      <c r="AC86" s="3" t="n">
        <v>630029345.136729</v>
      </c>
      <c r="AD86" s="3" t="n">
        <v>437268413.41000003</v>
      </c>
      <c r="AE86" s="3" t="n">
        <v>276163271.03098798</v>
      </c>
      <c r="AF86" s="3" t="n">
        <v>178712947.32411799</v>
      </c>
      <c r="AG86" s="3" t="n">
        <v>272387578.70356101</v>
      </c>
      <c r="AH86" s="3" t="n">
        <v>464441638.49375403</v>
      </c>
      <c r="AI86" s="3" t="n">
        <v>572802999.39714801</v>
      </c>
      <c r="AJ86" s="3" t="n">
        <v>570061667.39611197</v>
      </c>
      <c r="AK86" s="3" t="n">
        <v>325588904.94075602</v>
      </c>
      <c r="AL86" s="3" t="n">
        <v>198957147.899872</v>
      </c>
      <c r="AM86" s="3" t="n">
        <v>57744109.732257098</v>
      </c>
      <c r="AN86" s="3" t="n">
        <v>175477844.344367</v>
      </c>
      <c r="AO86" s="3" t="n">
        <v>116879783.93279999</v>
      </c>
      <c r="AP86" s="3" t="n">
        <v>47819948.2286103</v>
      </c>
      <c r="AQ86" s="3" t="n">
        <v>13546904.3183266</v>
      </c>
      <c r="AR86" s="3" t="n">
        <v>-17081861.462446202</v>
      </c>
      <c r="AS86" s="3" t="n">
        <v>32373468.091329001</v>
      </c>
      <c r="AT86" s="3" t="n">
        <v>3435361.6642999998</v>
      </c>
      <c r="AU86" s="3" t="n">
        <v>14620048.0086975</v>
      </c>
      <c r="AV86" s="3"/>
    </row>
    <row r="87">
      <c r="A87" t="str">
        <f t="shared" si="7"/>
        <v>Unlabeled</v>
      </c>
      <c r="B87" t="str">
        <f t="shared" si="8"/>
        <v>Ships &amp; Submarines</v>
      </c>
      <c r="C87" s="3" t="n">
        <f t="shared" si="9"/>
        <v>949452.83205067401</v>
      </c>
      <c r="D87" s="3" t="n">
        <f t="shared" si="10"/>
        <v>3474342.9285470699</v>
      </c>
      <c r="E87" s="3" t="n">
        <f t="shared" si="11"/>
        <v>1709716.6362000001</v>
      </c>
      <c r="F87" s="3" t="n">
        <f t="shared" si="12"/>
        <v>222890.551343144</v>
      </c>
      <c r="G87" s="27" t="n">
        <f t="shared" si="13"/>
        <v>-0.50790216413237488</v>
      </c>
      <c r="H87" s="27" t="n">
        <f t="shared" si="14"/>
        <v>0.80073888716227382</v>
      </c>
      <c r="I87" s="27" t="n">
        <f t="shared" si="15"/>
        <v>0.13036695474785717</v>
      </c>
      <c r="J87" s="27" t="n">
        <f t="shared" si="16"/>
        <v>4.1265538241497213E-6</v>
      </c>
      <c r="K87" s="27" t="n">
        <f>AU87/SUM(AU77:AU$149)</f>
        <v>1.0818828305133944E-6</v>
      </c>
      <c r="L87" t="s">
        <v>283</v>
      </c>
      <c r="M87" t="s">
        <v>295</v>
      </c>
      <c r="N87" s="3" t="n">
        <v>21228143918.8223</v>
      </c>
      <c r="O87" s="3" t="n">
        <v>18255763741.932301</v>
      </c>
      <c r="P87" s="3" t="n">
        <v>16101818741.1213</v>
      </c>
      <c r="Q87" s="3" t="n">
        <v>17383554422.253799</v>
      </c>
      <c r="R87" s="3" t="n">
        <v>13228605702.3603</v>
      </c>
      <c r="S87" s="3" t="n">
        <v>16925701573.5089</v>
      </c>
      <c r="T87" s="3" t="n">
        <v>13714338594.7575</v>
      </c>
      <c r="U87" s="3" t="n">
        <v>14102066190.5562</v>
      </c>
      <c r="V87" s="3" t="n">
        <v>15646035550.261101</v>
      </c>
      <c r="W87" s="3" t="n">
        <v>13723041606.572701</v>
      </c>
      <c r="X87" s="3" t="n">
        <v>185425733.63879001</v>
      </c>
      <c r="Y87" s="3" t="n">
        <v>204637292.82661501</v>
      </c>
      <c r="Z87" s="3" t="n">
        <v>713839438.49215305</v>
      </c>
      <c r="AA87" s="3" t="n">
        <v>240247395.03189</v>
      </c>
      <c r="AB87" s="3" t="n">
        <v>244980704.604083</v>
      </c>
      <c r="AC87" s="3" t="n">
        <v>160414571.35034099</v>
      </c>
      <c r="AD87" s="3" t="n">
        <v>160660955.164579</v>
      </c>
      <c r="AE87" s="3" t="n">
        <v>75310200.486901402</v>
      </c>
      <c r="AF87" s="3" t="n">
        <v>21310624.561065398</v>
      </c>
      <c r="AG87" s="3" t="n">
        <v>42153567.9296408</v>
      </c>
      <c r="AH87" s="3" t="n">
        <v>12872601.5166621</v>
      </c>
      <c r="AI87" s="3" t="n">
        <v>10646455.629043501</v>
      </c>
      <c r="AJ87" s="3" t="n">
        <v>2199240.7626151498</v>
      </c>
      <c r="AK87" s="3" t="n">
        <v>2568045.8080088799</v>
      </c>
      <c r="AL87" s="3" t="n">
        <v>1615777.3313746599</v>
      </c>
      <c r="AM87" s="3" t="n">
        <v>949452.83205067401</v>
      </c>
      <c r="AN87" s="3" t="n">
        <v>-6779095.9960179403</v>
      </c>
      <c r="AO87" s="3" t="n">
        <v>1884310.7576212699</v>
      </c>
      <c r="AP87" s="3" t="n">
        <v>378811.47713641601</v>
      </c>
      <c r="AQ87" s="3" t="n">
        <v>262183.99388820602</v>
      </c>
      <c r="AR87" s="3" t="n">
        <v>587590.18006568705</v>
      </c>
      <c r="AS87" s="3" t="n">
        <v>3474342.9285470699</v>
      </c>
      <c r="AT87" s="3" t="n">
        <v>1709716.6362000001</v>
      </c>
      <c r="AU87" s="3" t="n">
        <v>222890.551343144</v>
      </c>
      <c r="AV87" s="3"/>
    </row>
    <row r="88">
      <c r="A88" t="str">
        <f t="shared" si="7"/>
        <v>Unlabeled</v>
      </c>
      <c r="B88" t="str">
        <f t="shared" si="8"/>
        <v>Space Systems</v>
      </c>
      <c r="C88" s="3" t="n">
        <f t="shared" si="9"/>
        <v>68423.505994258405</v>
      </c>
      <c r="D88" s="3" t="n">
        <f t="shared" si="10"/>
        <v>0</v>
      </c>
      <c r="E88" s="3" t="n">
        <f t="shared" si="11"/>
        <v>0</v>
      </c>
      <c r="F88" s="3" t="n">
        <f t="shared" si="12"/>
        <v>0</v>
      </c>
      <c r="G88" s="27" t="e">
        <f t="shared" si="13"/>
        <v>#DIV/0!</v>
      </c>
      <c r="H88" s="27" t="n">
        <f t="shared" si="14"/>
        <v>-1</v>
      </c>
      <c r="I88" s="27" t="e">
        <f t="shared" si="15"/>
        <v>#DIV/0!</v>
      </c>
      <c r="J88" s="27" t="n">
        <f t="shared" si="16"/>
        <v>0</v>
      </c>
      <c r="K88" s="27" t="n">
        <f>AU88/SUM(AU77:AU$149)</f>
        <v>0</v>
      </c>
      <c r="L88" t="s">
        <v>283</v>
      </c>
      <c r="M88" t="s">
        <v>296</v>
      </c>
      <c r="N88" s="3" t="n">
        <v>10154930808.5306</v>
      </c>
      <c r="O88" s="3" t="n">
        <v>8705023523.2999001</v>
      </c>
      <c r="P88" s="3" t="n">
        <v>6004528138.3619804</v>
      </c>
      <c r="Q88" s="3" t="n">
        <v>6907301236.6446695</v>
      </c>
      <c r="R88" s="3" t="n">
        <v>6632410715.0839996</v>
      </c>
      <c r="S88" s="3" t="n">
        <v>6047222098.5070601</v>
      </c>
      <c r="T88" s="3" t="n">
        <v>5076672539.0463104</v>
      </c>
      <c r="U88" s="3" t="n">
        <v>5376821437.83218</v>
      </c>
      <c r="V88" s="3" t="n">
        <v>5930753132.0048504</v>
      </c>
      <c r="W88" s="3" t="n">
        <v>5789712387.5574598</v>
      </c>
      <c r="X88" s="3" t="n">
        <v>23975970.0871494</v>
      </c>
      <c r="Y88" s="3" t="n">
        <v>15887325.969409199</v>
      </c>
      <c r="Z88" s="3" t="n">
        <v>8014162.5266680904</v>
      </c>
      <c r="AA88" s="3" t="n">
        <v>701445.64348578197</v>
      </c>
      <c r="AB88" s="3" t="n">
        <v>1836160.84560225</v>
      </c>
      <c r="AC88" s="3" t="n">
        <v>4024206.2608495299</v>
      </c>
      <c r="AD88" s="3" t="n">
        <v>1776783.2379019</v>
      </c>
      <c r="AE88" s="3" t="n">
        <v>0</v>
      </c>
      <c r="AF88" s="3" t="n">
        <v>4025.70763038929</v>
      </c>
      <c r="AG88" s="3" t="n">
        <v>31124.159955813699</v>
      </c>
      <c r="AH88" s="3" t="n">
        <v>119611.26008183599</v>
      </c>
      <c r="AI88" s="3" t="n">
        <v>2278.1788543548</v>
      </c>
      <c r="AJ88" s="3"/>
      <c r="AK88" s="3"/>
      <c r="AL88" s="3" t="n">
        <v>69182.168967123507</v>
      </c>
      <c r="AM88" s="3" t="n">
        <v>68423.505994258405</v>
      </c>
      <c r="AN88" s="3" t="n">
        <v>19340.687239290601</v>
      </c>
      <c r="AO88" s="3" t="n">
        <v>4674.8955939789203</v>
      </c>
      <c r="AP88" s="3" t="n">
        <v>4748.5932875046101</v>
      </c>
      <c r="AQ88" s="3" t="n">
        <v>-65389.199214389002</v>
      </c>
      <c r="AR88" s="3"/>
      <c r="AS88" s="3"/>
      <c r="AT88" s="3"/>
      <c r="AU88" s="3"/>
      <c r="AV88" s="3"/>
    </row>
    <row r="89">
      <c r="A89" t="str">
        <f t="shared" si="7"/>
        <v>Unlabeled</v>
      </c>
      <c r="B89" t="str">
        <f t="shared" si="8"/>
        <v>Unlabeled</v>
      </c>
      <c r="C89" s="3" t="n">
        <f t="shared" si="9"/>
        <v>11994.475670755801</v>
      </c>
      <c r="D89" s="3" t="n">
        <f t="shared" si="10"/>
        <v>10692.875949243</v>
      </c>
      <c r="E89" s="3" t="n">
        <f t="shared" si="11"/>
        <v>563190.9375</v>
      </c>
      <c r="F89" s="3" t="n">
        <f t="shared" si="12"/>
        <v>10633.717006012101</v>
      </c>
      <c r="G89" s="27" t="n">
        <f t="shared" si="13"/>
        <v>51.669734519820274</v>
      </c>
      <c r="H89" s="27" t="n">
        <f t="shared" si="14"/>
        <v>45.954193993918203</v>
      </c>
      <c r="I89" s="27" t="n">
        <f t="shared" si="15"/>
        <v>1.8881193389252825E-2</v>
      </c>
      <c r="J89" s="27" t="n">
        <f t="shared" si="16"/>
        <v>1.3593116354254327E-6</v>
      </c>
      <c r="K89" s="27" t="n">
        <f>AU89/SUM(AU77:AU$149)</f>
        <v>5.1614731014916395E-8</v>
      </c>
      <c r="L89" t="s">
        <v>283</v>
      </c>
      <c r="M89" t="s">
        <v>283</v>
      </c>
      <c r="N89" s="3"/>
      <c r="O89" s="3"/>
      <c r="P89" s="3"/>
      <c r="Q89" s="3"/>
      <c r="R89" s="3"/>
      <c r="S89" s="3"/>
      <c r="T89" s="3"/>
      <c r="U89" s="3"/>
      <c r="V89" s="3"/>
      <c r="W89" s="3"/>
      <c r="X89" s="3" t="n">
        <v>2185406.2207901301</v>
      </c>
      <c r="Y89" s="3" t="n">
        <v>1640608.0959521499</v>
      </c>
      <c r="Z89" s="3" t="n">
        <v>2133274.6509989998</v>
      </c>
      <c r="AA89" s="3" t="n">
        <v>4694592.7532295296</v>
      </c>
      <c r="AB89" s="3" t="n">
        <v>0</v>
      </c>
      <c r="AC89" s="3" t="n">
        <v>81769.916425371004</v>
      </c>
      <c r="AD89" s="3" t="n">
        <v>-476931.02899749001</v>
      </c>
      <c r="AE89" s="3" t="n">
        <v>117793.675482413</v>
      </c>
      <c r="AF89" s="3" t="n">
        <v>108966.614034805</v>
      </c>
      <c r="AG89" s="3" t="n">
        <v>400208.78647696</v>
      </c>
      <c r="AH89" s="3" t="n">
        <v>-4490.0205426681096</v>
      </c>
      <c r="AI89" s="3" t="n">
        <v>3838.2874086308102</v>
      </c>
      <c r="AJ89" s="3"/>
      <c r="AK89" s="3"/>
      <c r="AL89" s="3"/>
      <c r="AM89" s="3" t="n">
        <v>11994.475670755801</v>
      </c>
      <c r="AN89" s="3" t="n">
        <v>2067.7810695266999</v>
      </c>
      <c r="AO89" s="3" t="n">
        <v>1572929.39623693</v>
      </c>
      <c r="AP89" s="3"/>
      <c r="AQ89" s="3"/>
      <c r="AR89" s="3" t="n">
        <v>347656.57256334298</v>
      </c>
      <c r="AS89" s="3" t="n">
        <v>10692.875949243</v>
      </c>
      <c r="AT89" s="3" t="n">
        <v>563190.9375</v>
      </c>
      <c r="AU89" s="3" t="n">
        <v>10633.717006012101</v>
      </c>
      <c r="AV89" s="3"/>
    </row>
    <row r="90">
      <c r="A90" t="str">
        <f t="shared" si="7"/>
        <v>International</v>
      </c>
      <c r="B90" t="str">
        <f t="shared" si="8"/>
        <v>Aircraft</v>
      </c>
      <c r="C90" s="3" t="n">
        <f t="shared" si="9"/>
        <v>738236538.74136996</v>
      </c>
      <c r="D90" s="3" t="n">
        <f t="shared" si="10"/>
        <v>483390829.42709702</v>
      </c>
      <c r="E90" s="3" t="n">
        <f t="shared" si="11"/>
        <v>1122755529.6463001</v>
      </c>
      <c r="F90" s="3" t="n">
        <f t="shared" si="12"/>
        <v>326286549.82263303</v>
      </c>
      <c r="G90" s="27" t="n">
        <f t="shared" si="13"/>
        <v>1.3226661767186658</v>
      </c>
      <c r="H90" s="27" t="n">
        <f t="shared" si="14"/>
        <v>0.52086149997465858</v>
      </c>
      <c r="I90" s="27" t="n">
        <f t="shared" si="15"/>
        <v>0.29061228487150947</v>
      </c>
      <c r="J90" s="27" t="n">
        <f t="shared" si="16"/>
        <v>2.7098707624116556E-3</v>
      </c>
      <c r="K90" s="27" t="n">
        <f>AU90/SUM(AU77:AU$149)</f>
        <v>1.583754062042335E-3</v>
      </c>
      <c r="L90" t="s">
        <v>297</v>
      </c>
      <c r="M90" t="s">
        <v>286</v>
      </c>
      <c r="N90" s="3"/>
      <c r="O90" s="3"/>
      <c r="P90" s="3"/>
      <c r="Q90" s="3"/>
      <c r="R90" s="3"/>
      <c r="S90" s="3"/>
      <c r="T90" s="3"/>
      <c r="U90" s="3"/>
      <c r="V90" s="3"/>
      <c r="W90" s="3"/>
      <c r="X90" s="3" t="n">
        <v>291805993.088521</v>
      </c>
      <c r="Y90" s="3" t="n">
        <v>231475565.726367</v>
      </c>
      <c r="Z90" s="3" t="n">
        <v>270080326.04772502</v>
      </c>
      <c r="AA90" s="3" t="n">
        <v>318266729.22449702</v>
      </c>
      <c r="AB90" s="3" t="n">
        <v>383820078.40503502</v>
      </c>
      <c r="AC90" s="3" t="n">
        <v>637413468.01817501</v>
      </c>
      <c r="AD90" s="3" t="n">
        <v>661713670.01383603</v>
      </c>
      <c r="AE90" s="3" t="n">
        <v>754665881.40012801</v>
      </c>
      <c r="AF90" s="3" t="n">
        <v>754283446.69372797</v>
      </c>
      <c r="AG90" s="3" t="n">
        <v>918798300.28822899</v>
      </c>
      <c r="AH90" s="3" t="n">
        <v>909093847.55942202</v>
      </c>
      <c r="AI90" s="3" t="n">
        <v>1175893484.50876</v>
      </c>
      <c r="AJ90" s="3" t="n">
        <v>1068813004.47451</v>
      </c>
      <c r="AK90" s="3" t="n">
        <v>1698883611.15149</v>
      </c>
      <c r="AL90" s="3" t="n">
        <v>976267957.66325605</v>
      </c>
      <c r="AM90" s="3" t="n">
        <v>738236538.74136996</v>
      </c>
      <c r="AN90" s="3" t="n">
        <v>764907800.80082798</v>
      </c>
      <c r="AO90" s="3" t="n">
        <v>666024760.43538404</v>
      </c>
      <c r="AP90" s="3" t="n">
        <v>701209594.20714402</v>
      </c>
      <c r="AQ90" s="3" t="n">
        <v>1037754340.62046</v>
      </c>
      <c r="AR90" s="3" t="n">
        <v>715686816.15044701</v>
      </c>
      <c r="AS90" s="3" t="n">
        <v>483390829.42709702</v>
      </c>
      <c r="AT90" s="3" t="n">
        <v>1122755529.6463001</v>
      </c>
      <c r="AU90" s="3" t="n">
        <v>326286549.82263303</v>
      </c>
      <c r="AV90" s="3"/>
    </row>
    <row r="91">
      <c r="A91" t="str">
        <f t="shared" si="7"/>
        <v>International</v>
      </c>
      <c r="B91" t="str">
        <f t="shared" si="8"/>
        <v>Electronics, Comms, &amp; Sensors</v>
      </c>
      <c r="C91" s="3" t="n">
        <f t="shared" si="9"/>
        <v>455225941.85288799</v>
      </c>
      <c r="D91" s="3" t="n">
        <f t="shared" si="10"/>
        <v>604218430.67426097</v>
      </c>
      <c r="E91" s="3" t="n">
        <f t="shared" si="11"/>
        <v>557669285.31930006</v>
      </c>
      <c r="F91" s="3" t="n">
        <f t="shared" si="12"/>
        <v>254207417.21023601</v>
      </c>
      <c r="G91" s="27" t="n">
        <f t="shared" si="13"/>
        <v>-7.7040260594195553E-2</v>
      </c>
      <c r="H91" s="27" t="n">
        <f t="shared" si="14"/>
        <v>0.22503845683627133</v>
      </c>
      <c r="I91" s="27" t="n">
        <f t="shared" si="15"/>
        <v>0.45583901409360672</v>
      </c>
      <c r="J91" s="27" t="n">
        <f t="shared" si="16"/>
        <v>1.34598463465849E-3</v>
      </c>
      <c r="K91" s="27" t="n">
        <f>AU91/SUM(AU77:AU$149)</f>
        <v>1.2338909765874607E-3</v>
      </c>
      <c r="L91" t="s">
        <v>297</v>
      </c>
      <c r="M91" t="s">
        <v>287</v>
      </c>
      <c r="N91" s="3"/>
      <c r="O91" s="3"/>
      <c r="P91" s="3"/>
      <c r="Q91" s="3"/>
      <c r="R91" s="3"/>
      <c r="S91" s="3"/>
      <c r="T91" s="3"/>
      <c r="U91" s="3"/>
      <c r="V91" s="3"/>
      <c r="W91" s="3"/>
      <c r="X91" s="3" t="n">
        <v>69353024.687854305</v>
      </c>
      <c r="Y91" s="3" t="n">
        <v>68587728.002709106</v>
      </c>
      <c r="Z91" s="3" t="n">
        <v>94744001.167445198</v>
      </c>
      <c r="AA91" s="3" t="n">
        <v>207429975.015055</v>
      </c>
      <c r="AB91" s="3" t="n">
        <v>198218999.881374</v>
      </c>
      <c r="AC91" s="3" t="n">
        <v>189285702.12290299</v>
      </c>
      <c r="AD91" s="3" t="n">
        <v>402479920.20872802</v>
      </c>
      <c r="AE91" s="3" t="n">
        <v>462604458.63738102</v>
      </c>
      <c r="AF91" s="3" t="n">
        <v>676341318.37960505</v>
      </c>
      <c r="AG91" s="3" t="n">
        <v>563156841.11030495</v>
      </c>
      <c r="AH91" s="3" t="n">
        <v>1044742360.2180001</v>
      </c>
      <c r="AI91" s="3" t="n">
        <v>613249605.21272004</v>
      </c>
      <c r="AJ91" s="3" t="n">
        <v>780938798.49917495</v>
      </c>
      <c r="AK91" s="3" t="n">
        <v>805435742.41223896</v>
      </c>
      <c r="AL91" s="3" t="n">
        <v>863629484.79938102</v>
      </c>
      <c r="AM91" s="3" t="n">
        <v>455225941.85288799</v>
      </c>
      <c r="AN91" s="3" t="n">
        <v>833084651.727844</v>
      </c>
      <c r="AO91" s="3" t="n">
        <v>637590597.79002595</v>
      </c>
      <c r="AP91" s="3" t="n">
        <v>571836794.58960998</v>
      </c>
      <c r="AQ91" s="3" t="n">
        <v>705480834.09462202</v>
      </c>
      <c r="AR91" s="3" t="n">
        <v>557654962.42019606</v>
      </c>
      <c r="AS91" s="3" t="n">
        <v>604218430.67426097</v>
      </c>
      <c r="AT91" s="3" t="n">
        <v>557669285.31930006</v>
      </c>
      <c r="AU91" s="3" t="n">
        <v>254207417.21023601</v>
      </c>
      <c r="AV91" s="3"/>
    </row>
    <row r="92">
      <c r="A92" t="str">
        <f t="shared" si="7"/>
        <v>International</v>
      </c>
      <c r="B92" t="str">
        <f t="shared" si="8"/>
        <v>Facilities and Construction</v>
      </c>
      <c r="C92" s="3" t="n">
        <f t="shared" si="9"/>
        <v>3799829956.3818302</v>
      </c>
      <c r="D92" s="3" t="n">
        <f t="shared" si="10"/>
        <v>3364456189.3331099</v>
      </c>
      <c r="E92" s="3" t="n">
        <f t="shared" si="11"/>
        <v>4268543769.7567</v>
      </c>
      <c r="F92" s="3" t="n">
        <f t="shared" si="12"/>
        <v>1742190039.54895</v>
      </c>
      <c r="G92" s="27" t="n">
        <f t="shared" si="13"/>
        <v>0.26871729918492271</v>
      </c>
      <c r="H92" s="27" t="n">
        <f t="shared" si="14"/>
        <v>0.1233512601235387</v>
      </c>
      <c r="I92" s="27" t="n">
        <f t="shared" si="15"/>
        <v>0.40814622820378199</v>
      </c>
      <c r="J92" s="27" t="n">
        <f t="shared" si="16"/>
        <v>1.0302511681578721E-2</v>
      </c>
      <c r="K92" s="27" t="n">
        <f>AU92/SUM(AU77:AU$149)</f>
        <v>8.4563723312690228E-3</v>
      </c>
      <c r="L92" t="s">
        <v>297</v>
      </c>
      <c r="M92" t="s">
        <v>288</v>
      </c>
      <c r="N92" s="3"/>
      <c r="O92" s="3"/>
      <c r="P92" s="3"/>
      <c r="Q92" s="3"/>
      <c r="R92" s="3"/>
      <c r="S92" s="3"/>
      <c r="T92" s="3"/>
      <c r="U92" s="3"/>
      <c r="V92" s="3"/>
      <c r="W92" s="3"/>
      <c r="X92" s="3" t="n">
        <v>623098116.48369896</v>
      </c>
      <c r="Y92" s="3" t="n">
        <v>823193555.257056</v>
      </c>
      <c r="Z92" s="3" t="n">
        <v>892917397.86916602</v>
      </c>
      <c r="AA92" s="3" t="n">
        <v>892810338.10571504</v>
      </c>
      <c r="AB92" s="3" t="n">
        <v>1274625677.8738599</v>
      </c>
      <c r="AC92" s="3" t="n">
        <v>1920705660.4661601</v>
      </c>
      <c r="AD92" s="3" t="n">
        <v>4269497871.4703798</v>
      </c>
      <c r="AE92" s="3" t="n">
        <v>4280792962.5240202</v>
      </c>
      <c r="AF92" s="3" t="n">
        <v>4144108048.1237798</v>
      </c>
      <c r="AG92" s="3" t="n">
        <v>6218684819.2414198</v>
      </c>
      <c r="AH92" s="3" t="n">
        <v>5369387515.5441799</v>
      </c>
      <c r="AI92" s="3" t="n">
        <v>6085427137.7798204</v>
      </c>
      <c r="AJ92" s="3" t="n">
        <v>5280706452.6458998</v>
      </c>
      <c r="AK92" s="3" t="n">
        <v>3936219005.6603098</v>
      </c>
      <c r="AL92" s="3" t="n">
        <v>4084782629.91047</v>
      </c>
      <c r="AM92" s="3" t="n">
        <v>3799829956.3818302</v>
      </c>
      <c r="AN92" s="3" t="n">
        <v>3986450514.30902</v>
      </c>
      <c r="AO92" s="3" t="n">
        <v>3689004412.6029801</v>
      </c>
      <c r="AP92" s="3" t="n">
        <v>4699117869.1054697</v>
      </c>
      <c r="AQ92" s="3" t="n">
        <v>4047003637.3049302</v>
      </c>
      <c r="AR92" s="3" t="n">
        <v>4494634959.3697395</v>
      </c>
      <c r="AS92" s="3" t="n">
        <v>3364456189.3331099</v>
      </c>
      <c r="AT92" s="3" t="n">
        <v>4268543769.7567</v>
      </c>
      <c r="AU92" s="3" t="n">
        <v>1742190039.54895</v>
      </c>
      <c r="AV92" s="3"/>
    </row>
    <row r="93">
      <c r="A93" t="str">
        <f t="shared" si="7"/>
        <v>International</v>
      </c>
      <c r="B93" t="str">
        <f t="shared" si="8"/>
        <v>Land Vehicles</v>
      </c>
      <c r="C93" s="3" t="n">
        <f t="shared" si="9"/>
        <v>725501990.89296901</v>
      </c>
      <c r="D93" s="3" t="n">
        <f t="shared" si="10"/>
        <v>235196650.14084801</v>
      </c>
      <c r="E93" s="3" t="n">
        <f t="shared" si="11"/>
        <v>191833460.8633</v>
      </c>
      <c r="F93" s="3" t="n">
        <f t="shared" si="12"/>
        <v>129222405.96949799</v>
      </c>
      <c r="G93" s="27" t="n">
        <f t="shared" si="13"/>
        <v>-0.18436992725695656</v>
      </c>
      <c r="H93" s="27" t="n">
        <f t="shared" si="14"/>
        <v>-0.73558520407754391</v>
      </c>
      <c r="I93" s="27" t="n">
        <f t="shared" si="15"/>
        <v>0.67361765454245504</v>
      </c>
      <c r="J93" s="27" t="n">
        <f t="shared" si="16"/>
        <v>4.6300719356907806E-4</v>
      </c>
      <c r="K93" s="27" t="n">
        <f>AU93/SUM(AU77:AU$149)</f>
        <v>6.2722938004133454E-4</v>
      </c>
      <c r="L93" t="s">
        <v>297</v>
      </c>
      <c r="M93" t="s">
        <v>289</v>
      </c>
      <c r="N93" s="3"/>
      <c r="O93" s="3"/>
      <c r="P93" s="3"/>
      <c r="Q93" s="3"/>
      <c r="R93" s="3"/>
      <c r="S93" s="3"/>
      <c r="T93" s="3"/>
      <c r="U93" s="3"/>
      <c r="V93" s="3"/>
      <c r="W93" s="3"/>
      <c r="X93" s="3" t="n">
        <v>722182047.60321999</v>
      </c>
      <c r="Y93" s="3" t="n">
        <v>43617173.506496102</v>
      </c>
      <c r="Z93" s="3" t="n">
        <v>70842519.981549501</v>
      </c>
      <c r="AA93" s="3" t="n">
        <v>89982126.591583595</v>
      </c>
      <c r="AB93" s="3" t="n">
        <v>310055641.29153401</v>
      </c>
      <c r="AC93" s="3" t="n">
        <v>737696988.02753901</v>
      </c>
      <c r="AD93" s="3" t="n">
        <v>683588219.86927795</v>
      </c>
      <c r="AE93" s="3" t="n">
        <v>1831212859.5769601</v>
      </c>
      <c r="AF93" s="3" t="n">
        <v>2002865871.92466</v>
      </c>
      <c r="AG93" s="3" t="n">
        <v>1744617941.1988101</v>
      </c>
      <c r="AH93" s="3" t="n">
        <v>4942639821.8460999</v>
      </c>
      <c r="AI93" s="3" t="n">
        <v>2388129554.87819</v>
      </c>
      <c r="AJ93" s="3" t="n">
        <v>691236133.23404598</v>
      </c>
      <c r="AK93" s="3" t="n">
        <v>372004158.64081401</v>
      </c>
      <c r="AL93" s="3" t="n">
        <v>388992094.29111898</v>
      </c>
      <c r="AM93" s="3" t="n">
        <v>725501990.89296901</v>
      </c>
      <c r="AN93" s="3" t="n">
        <v>357660921.70941198</v>
      </c>
      <c r="AO93" s="3" t="n">
        <v>316179109.51553202</v>
      </c>
      <c r="AP93" s="3" t="n">
        <v>432840636.51407599</v>
      </c>
      <c r="AQ93" s="3" t="n">
        <v>423526904.47747499</v>
      </c>
      <c r="AR93" s="3" t="n">
        <v>405539940.40644002</v>
      </c>
      <c r="AS93" s="3" t="n">
        <v>235196650.14084801</v>
      </c>
      <c r="AT93" s="3" t="n">
        <v>191833460.8633</v>
      </c>
      <c r="AU93" s="3" t="n">
        <v>129222405.96949799</v>
      </c>
      <c r="AV93" s="3"/>
    </row>
    <row r="94">
      <c r="A94" t="str">
        <f t="shared" si="7"/>
        <v>International</v>
      </c>
      <c r="B94" t="str">
        <f t="shared" si="8"/>
        <v>Missile Defense</v>
      </c>
      <c r="C94" s="3" t="n">
        <f t="shared" si="9"/>
        <v>15014655.160311799</v>
      </c>
      <c r="D94" s="3" t="n">
        <f t="shared" si="10"/>
        <v>6640751.5836020997</v>
      </c>
      <c r="E94" s="3" t="n">
        <f t="shared" si="11"/>
        <v>4495018.33</v>
      </c>
      <c r="F94" s="3" t="n">
        <f t="shared" si="12"/>
        <v>5750453.84421374</v>
      </c>
      <c r="G94" s="27" t="n">
        <f t="shared" si="13"/>
        <v>-0.32311602483377388</v>
      </c>
      <c r="H94" s="27" t="n">
        <f t="shared" si="14"/>
        <v>-0.70062460429449813</v>
      </c>
      <c r="I94" s="27" t="n">
        <f t="shared" si="15"/>
        <v>1.2792948597861979</v>
      </c>
      <c r="J94" s="27" t="n">
        <f t="shared" si="16"/>
        <v>1.0849128262863068E-5</v>
      </c>
      <c r="K94" s="27" t="n">
        <f>AU94/SUM(AU77:AU$149)</f>
        <v>2.7911983007914774E-5</v>
      </c>
      <c r="L94" t="s">
        <v>297</v>
      </c>
      <c r="M94" t="s">
        <v>290</v>
      </c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 t="n">
        <v>-14515.9446404463</v>
      </c>
      <c r="Z94" s="3" t="n">
        <v>2365177.8457179298</v>
      </c>
      <c r="AA94" s="3" t="n">
        <v>3119975.1811840702</v>
      </c>
      <c r="AB94" s="3" t="n">
        <v>3007357.4446295099</v>
      </c>
      <c r="AC94" s="3" t="n">
        <v>6291366.3646525098</v>
      </c>
      <c r="AD94" s="3" t="n">
        <v>3065569.8998358799</v>
      </c>
      <c r="AE94" s="3" t="n">
        <v>4195273.9107865999</v>
      </c>
      <c r="AF94" s="3" t="n">
        <v>9632630.7480421606</v>
      </c>
      <c r="AG94" s="3" t="n">
        <v>14896295.0901764</v>
      </c>
      <c r="AH94" s="3" t="n">
        <v>42555542.837925099</v>
      </c>
      <c r="AI94" s="3" t="n">
        <v>77349504.932814702</v>
      </c>
      <c r="AJ94" s="3" t="n">
        <v>43972028.913361803</v>
      </c>
      <c r="AK94" s="3" t="n">
        <v>30396635.066307999</v>
      </c>
      <c r="AL94" s="3" t="n">
        <v>29056865.452226698</v>
      </c>
      <c r="AM94" s="3" t="n">
        <v>15014655.160311799</v>
      </c>
      <c r="AN94" s="3" t="n">
        <v>9767713.5406645406</v>
      </c>
      <c r="AO94" s="3" t="n">
        <v>8601248.0741738398</v>
      </c>
      <c r="AP94" s="3" t="n">
        <v>7781028.4669070002</v>
      </c>
      <c r="AQ94" s="3" t="n">
        <v>6878823.2696038904</v>
      </c>
      <c r="AR94" s="3" t="n">
        <v>6824544.3547222205</v>
      </c>
      <c r="AS94" s="3" t="n">
        <v>6640751.5836020997</v>
      </c>
      <c r="AT94" s="3" t="n">
        <v>4495018.33</v>
      </c>
      <c r="AU94" s="3" t="n">
        <v>5750453.84421374</v>
      </c>
      <c r="AV94" s="3"/>
    </row>
    <row r="95">
      <c r="A95" t="str">
        <f t="shared" si="7"/>
        <v>International</v>
      </c>
      <c r="B95" t="str">
        <f t="shared" si="8"/>
        <v>Ordnance and Missiles</v>
      </c>
      <c r="C95" s="3" t="n">
        <f t="shared" si="9"/>
        <v>224080872.04705501</v>
      </c>
      <c r="D95" s="3" t="n">
        <f t="shared" si="10"/>
        <v>693225325.79567695</v>
      </c>
      <c r="E95" s="3" t="n">
        <f t="shared" si="11"/>
        <v>620763272.72549999</v>
      </c>
      <c r="F95" s="3" t="n">
        <f t="shared" si="12"/>
        <v>922780102.71414697</v>
      </c>
      <c r="G95" s="27" t="n">
        <f t="shared" si="13"/>
        <v>-0.10452886006004725</v>
      </c>
      <c r="H95" s="27" t="n">
        <f t="shared" si="14"/>
        <v>1.7702644453969509</v>
      </c>
      <c r="I95" s="27" t="n">
        <f t="shared" si="15"/>
        <v>1.4865249657290824</v>
      </c>
      <c r="J95" s="27" t="n">
        <f t="shared" si="16"/>
        <v>1.4982676092165337E-3</v>
      </c>
      <c r="K95" s="27" t="n">
        <f>AU95/SUM(AU77:AU$149)</f>
        <v>4.4790590872955394E-3</v>
      </c>
      <c r="L95" t="s">
        <v>297</v>
      </c>
      <c r="M95" t="s">
        <v>291</v>
      </c>
      <c r="N95" s="3"/>
      <c r="O95" s="3"/>
      <c r="P95" s="3"/>
      <c r="Q95" s="3"/>
      <c r="R95" s="3"/>
      <c r="S95" s="3"/>
      <c r="T95" s="3"/>
      <c r="U95" s="3"/>
      <c r="V95" s="3"/>
      <c r="W95" s="3"/>
      <c r="X95" s="3" t="n">
        <v>51688729.541282803</v>
      </c>
      <c r="Y95" s="3" t="n">
        <v>54639447.975882903</v>
      </c>
      <c r="Z95" s="3" t="n">
        <v>117759326.469521</v>
      </c>
      <c r="AA95" s="3" t="n">
        <v>261771377.23314101</v>
      </c>
      <c r="AB95" s="3" t="n">
        <v>318365530.93901199</v>
      </c>
      <c r="AC95" s="3" t="n">
        <v>590998746.066064</v>
      </c>
      <c r="AD95" s="3" t="n">
        <v>586112154.33492601</v>
      </c>
      <c r="AE95" s="3" t="n">
        <v>902016923.99343097</v>
      </c>
      <c r="AF95" s="3" t="n">
        <v>2021461506.8173499</v>
      </c>
      <c r="AG95" s="3" t="n">
        <v>881943002.38745904</v>
      </c>
      <c r="AH95" s="3" t="n">
        <v>873773572.24805403</v>
      </c>
      <c r="AI95" s="3" t="n">
        <v>781868514.64748204</v>
      </c>
      <c r="AJ95" s="3" t="n">
        <v>612172709.12576795</v>
      </c>
      <c r="AK95" s="3" t="n">
        <v>274383362.38637698</v>
      </c>
      <c r="AL95" s="3" t="n">
        <v>267464241.32846701</v>
      </c>
      <c r="AM95" s="3" t="n">
        <v>224080872.04705501</v>
      </c>
      <c r="AN95" s="3" t="n">
        <v>282846202.684223</v>
      </c>
      <c r="AO95" s="3" t="n">
        <v>971866278.60284305</v>
      </c>
      <c r="AP95" s="3" t="n">
        <v>476345009.49270499</v>
      </c>
      <c r="AQ95" s="3" t="n">
        <v>875030735.10803103</v>
      </c>
      <c r="AR95" s="3" t="n">
        <v>539797819.96193099</v>
      </c>
      <c r="AS95" s="3" t="n">
        <v>693225325.79567695</v>
      </c>
      <c r="AT95" s="3" t="n">
        <v>620763272.72549999</v>
      </c>
      <c r="AU95" s="3" t="n">
        <v>922780102.71414697</v>
      </c>
      <c r="AV95" s="3"/>
    </row>
    <row r="96">
      <c r="A96" t="str">
        <f t="shared" si="7"/>
        <v>International</v>
      </c>
      <c r="B96" t="str">
        <f t="shared" si="8"/>
        <v>Other Products</v>
      </c>
      <c r="C96" s="3" t="n">
        <f t="shared" si="9"/>
        <v>4824713903.3694897</v>
      </c>
      <c r="D96" s="3" t="n">
        <f t="shared" si="10"/>
        <v>3542482524.6090999</v>
      </c>
      <c r="E96" s="3" t="n">
        <f t="shared" si="11"/>
        <v>5752487022.5262003</v>
      </c>
      <c r="F96" s="3" t="n">
        <f t="shared" si="12"/>
        <v>2332223400.6115298</v>
      </c>
      <c r="G96" s="27" t="n">
        <f t="shared" si="13"/>
        <v>0.62385755824186218</v>
      </c>
      <c r="H96" s="27" t="n">
        <f t="shared" si="14"/>
        <v>0.19229598640217227</v>
      </c>
      <c r="I96" s="27" t="n">
        <f t="shared" si="15"/>
        <v>0.40542871135193553</v>
      </c>
      <c r="J96" s="27" t="n">
        <f t="shared" si="16"/>
        <v>1.3884141277315328E-2</v>
      </c>
      <c r="K96" s="27" t="n">
        <f>AU96/SUM(AU77:AU$149)</f>
        <v>1.1320320394195069E-2</v>
      </c>
      <c r="L96" t="s">
        <v>297</v>
      </c>
      <c r="M96" t="s">
        <v>292</v>
      </c>
      <c r="N96" s="3"/>
      <c r="O96" s="3"/>
      <c r="P96" s="3"/>
      <c r="Q96" s="3"/>
      <c r="R96" s="3"/>
      <c r="S96" s="3"/>
      <c r="T96" s="3"/>
      <c r="U96" s="3"/>
      <c r="V96" s="3"/>
      <c r="W96" s="3"/>
      <c r="X96" s="3" t="n">
        <v>283387047.47097301</v>
      </c>
      <c r="Y96" s="3" t="n">
        <v>324015197.42738497</v>
      </c>
      <c r="Z96" s="3" t="n">
        <v>1160910779.83427</v>
      </c>
      <c r="AA96" s="3" t="n">
        <v>999936725.67663598</v>
      </c>
      <c r="AB96" s="3" t="n">
        <v>1190971184.6651299</v>
      </c>
      <c r="AC96" s="3" t="n">
        <v>1019655170.2191401</v>
      </c>
      <c r="AD96" s="3" t="n">
        <v>6138242927.9672899</v>
      </c>
      <c r="AE96" s="3" t="n">
        <v>8150112518.8927698</v>
      </c>
      <c r="AF96" s="3" t="n">
        <v>11139158324.3659</v>
      </c>
      <c r="AG96" s="3" t="n">
        <v>14807062441.453501</v>
      </c>
      <c r="AH96" s="3" t="n">
        <v>14182020939.9956</v>
      </c>
      <c r="AI96" s="3" t="n">
        <v>12417366343.1166</v>
      </c>
      <c r="AJ96" s="3" t="n">
        <v>13211986209.997101</v>
      </c>
      <c r="AK96" s="3" t="n">
        <v>13225469727.9391</v>
      </c>
      <c r="AL96" s="3" t="n">
        <v>7025446470.7707396</v>
      </c>
      <c r="AM96" s="3" t="n">
        <v>4824713903.3694897</v>
      </c>
      <c r="AN96" s="3" t="n">
        <v>3672389227.9993</v>
      </c>
      <c r="AO96" s="3" t="n">
        <v>3558201913.9084501</v>
      </c>
      <c r="AP96" s="3" t="n">
        <v>4332882241.9327497</v>
      </c>
      <c r="AQ96" s="3" t="n">
        <v>3838301162.1051998</v>
      </c>
      <c r="AR96" s="3" t="n">
        <v>2935807703.2856498</v>
      </c>
      <c r="AS96" s="3" t="n">
        <v>3542482524.6090999</v>
      </c>
      <c r="AT96" s="3" t="n">
        <v>5752487022.5262003</v>
      </c>
      <c r="AU96" s="3" t="n">
        <v>2332223400.6115298</v>
      </c>
      <c r="AV96" s="3"/>
    </row>
    <row r="97">
      <c r="A97" t="str">
        <f t="shared" si="7"/>
        <v>International</v>
      </c>
      <c r="B97" t="str">
        <f t="shared" si="8"/>
        <v>Other R&amp;D and Knowledge Based</v>
      </c>
      <c r="C97" s="3" t="n">
        <f t="shared" si="9"/>
        <v>1335118603.2029099</v>
      </c>
      <c r="D97" s="3" t="n">
        <f t="shared" si="10"/>
        <v>1460386861.5908201</v>
      </c>
      <c r="E97" s="3" t="n">
        <f t="shared" si="11"/>
        <v>1008880092.5682</v>
      </c>
      <c r="F97" s="3" t="n">
        <f t="shared" si="12"/>
        <v>103414396.82550199</v>
      </c>
      <c r="G97" s="27" t="n">
        <f t="shared" si="13"/>
        <v>-0.30916928993101689</v>
      </c>
      <c r="H97" s="27" t="n">
        <f t="shared" si="14"/>
        <v>-0.2443517076700702</v>
      </c>
      <c r="I97" s="27" t="n">
        <f t="shared" si="15"/>
        <v>0.10250415048060948</v>
      </c>
      <c r="J97" s="27" t="n">
        <f t="shared" si="16"/>
        <v>2.4350222229508828E-3</v>
      </c>
      <c r="K97" s="27" t="n">
        <f>AU97/SUM(AU77:AU$149)</f>
        <v>5.019605347970302E-4</v>
      </c>
      <c r="L97" t="s">
        <v>297</v>
      </c>
      <c r="M97" t="s">
        <v>293</v>
      </c>
      <c r="N97" s="3"/>
      <c r="O97" s="3"/>
      <c r="P97" s="3"/>
      <c r="Q97" s="3"/>
      <c r="R97" s="3"/>
      <c r="S97" s="3"/>
      <c r="T97" s="3"/>
      <c r="U97" s="3"/>
      <c r="V97" s="3"/>
      <c r="W97" s="3"/>
      <c r="X97" s="3" t="n">
        <v>13914520.157177599</v>
      </c>
      <c r="Y97" s="3" t="n">
        <v>21878510.004946802</v>
      </c>
      <c r="Z97" s="3" t="n">
        <v>45007228.256209701</v>
      </c>
      <c r="AA97" s="3" t="n">
        <v>36920414.200989597</v>
      </c>
      <c r="AB97" s="3" t="n">
        <v>53607500.299764298</v>
      </c>
      <c r="AC97" s="3" t="n">
        <v>56290225.239916801</v>
      </c>
      <c r="AD97" s="3" t="n">
        <v>191445617.09066001</v>
      </c>
      <c r="AE97" s="3" t="n">
        <v>331941317.90284699</v>
      </c>
      <c r="AF97" s="3" t="n">
        <v>565692369.477404</v>
      </c>
      <c r="AG97" s="3" t="n">
        <v>509030788.65211099</v>
      </c>
      <c r="AH97" s="3" t="n">
        <v>1201351599.21439</v>
      </c>
      <c r="AI97" s="3" t="n">
        <v>625572544.19421995</v>
      </c>
      <c r="AJ97" s="3" t="n">
        <v>483507517.19540101</v>
      </c>
      <c r="AK97" s="3" t="n">
        <v>713476937.22977197</v>
      </c>
      <c r="AL97" s="3" t="n">
        <v>704216465.27325594</v>
      </c>
      <c r="AM97" s="3" t="n">
        <v>1335118603.2029099</v>
      </c>
      <c r="AN97" s="3" t="n">
        <v>692591270.42081201</v>
      </c>
      <c r="AO97" s="3" t="n">
        <v>540551559.510342</v>
      </c>
      <c r="AP97" s="3" t="n">
        <v>770396741.13828599</v>
      </c>
      <c r="AQ97" s="3" t="n">
        <v>786201963.01137805</v>
      </c>
      <c r="AR97" s="3" t="n">
        <v>1047561381.73599</v>
      </c>
      <c r="AS97" s="3" t="n">
        <v>1460386861.5908201</v>
      </c>
      <c r="AT97" s="3" t="n">
        <v>1008880092.5682</v>
      </c>
      <c r="AU97" s="3" t="n">
        <v>103414396.82550199</v>
      </c>
      <c r="AV97" s="3"/>
    </row>
    <row r="98">
      <c r="A98" t="str">
        <f t="shared" si="7"/>
        <v>International</v>
      </c>
      <c r="B98" t="str">
        <f t="shared" si="8"/>
        <v>Other Services</v>
      </c>
      <c r="C98" s="3" t="n">
        <f t="shared" si="9"/>
        <v>517180235.72968501</v>
      </c>
      <c r="D98" s="3" t="n">
        <f t="shared" si="10"/>
        <v>548646771.134161</v>
      </c>
      <c r="E98" s="3" t="n">
        <f t="shared" si="11"/>
        <v>607664546.21420002</v>
      </c>
      <c r="F98" s="3" t="n">
        <f t="shared" si="12"/>
        <v>348092742.91982597</v>
      </c>
      <c r="G98" s="27" t="n">
        <f t="shared" si="13"/>
        <v>0.10756971185310671</v>
      </c>
      <c r="H98" s="27" t="n">
        <f t="shared" si="14"/>
        <v>0.17495701543360709</v>
      </c>
      <c r="I98" s="27" t="n">
        <f t="shared" si="15"/>
        <v>0.57283701194758241</v>
      </c>
      <c r="J98" s="27" t="n">
        <f t="shared" si="16"/>
        <v>1.4666526627205852E-3</v>
      </c>
      <c r="K98" s="27" t="n">
        <f>AU98/SUM(AU77:AU$149)</f>
        <v>1.6895985932194005E-3</v>
      </c>
      <c r="L98" t="s">
        <v>297</v>
      </c>
      <c r="M98" t="s">
        <v>294</v>
      </c>
      <c r="N98" s="3"/>
      <c r="O98" s="3"/>
      <c r="P98" s="3"/>
      <c r="Q98" s="3"/>
      <c r="R98" s="3"/>
      <c r="S98" s="3"/>
      <c r="T98" s="3"/>
      <c r="U98" s="3"/>
      <c r="V98" s="3"/>
      <c r="W98" s="3"/>
      <c r="X98" s="3" t="n">
        <v>82771604.584905505</v>
      </c>
      <c r="Y98" s="3" t="n">
        <v>60244434.058054499</v>
      </c>
      <c r="Z98" s="3" t="n">
        <v>106169187.611904</v>
      </c>
      <c r="AA98" s="3" t="n">
        <v>73911188.939934999</v>
      </c>
      <c r="AB98" s="3" t="n">
        <v>151310680.19618401</v>
      </c>
      <c r="AC98" s="3" t="n">
        <v>194200565.36463299</v>
      </c>
      <c r="AD98" s="3" t="n">
        <v>458789624.99879003</v>
      </c>
      <c r="AE98" s="3" t="n">
        <v>460324559.34039301</v>
      </c>
      <c r="AF98" s="3" t="n">
        <v>335237423.88031697</v>
      </c>
      <c r="AG98" s="3" t="n">
        <v>460512620.30133599</v>
      </c>
      <c r="AH98" s="3" t="n">
        <v>789533489.43198001</v>
      </c>
      <c r="AI98" s="3" t="n">
        <v>869564161.69942403</v>
      </c>
      <c r="AJ98" s="3" t="n">
        <v>1121387834.61081</v>
      </c>
      <c r="AK98" s="3" t="n">
        <v>954449025.427755</v>
      </c>
      <c r="AL98" s="3" t="n">
        <v>577016249.64409304</v>
      </c>
      <c r="AM98" s="3" t="n">
        <v>517180235.72968501</v>
      </c>
      <c r="AN98" s="3" t="n">
        <v>612753414.53235304</v>
      </c>
      <c r="AO98" s="3" t="n">
        <v>691537743.95045698</v>
      </c>
      <c r="AP98" s="3" t="n">
        <v>728520303.26122797</v>
      </c>
      <c r="AQ98" s="3" t="n">
        <v>677462757.22615099</v>
      </c>
      <c r="AR98" s="3" t="n">
        <v>646971444.22967601</v>
      </c>
      <c r="AS98" s="3" t="n">
        <v>548646771.134161</v>
      </c>
      <c r="AT98" s="3" t="n">
        <v>607664546.21420002</v>
      </c>
      <c r="AU98" s="3" t="n">
        <v>348092742.91982597</v>
      </c>
      <c r="AV98" s="3"/>
    </row>
    <row r="99">
      <c r="A99" t="str">
        <f t="shared" si="7"/>
        <v>International</v>
      </c>
      <c r="B99" t="str">
        <f t="shared" si="8"/>
        <v>Ships &amp; Submarines</v>
      </c>
      <c r="C99" s="3" t="n">
        <f t="shared" si="9"/>
        <v>328648799.97477901</v>
      </c>
      <c r="D99" s="3" t="n">
        <f t="shared" si="10"/>
        <v>413954916.27063203</v>
      </c>
      <c r="E99" s="3" t="n">
        <f t="shared" si="11"/>
        <v>561150404.73570001</v>
      </c>
      <c r="F99" s="3" t="n">
        <f t="shared" si="12"/>
        <v>216810794.129774</v>
      </c>
      <c r="G99" s="27" t="n">
        <f t="shared" si="13"/>
        <v>0.35558338041052706</v>
      </c>
      <c r="H99" s="27" t="n">
        <f t="shared" si="14"/>
        <v>0.70744699137426803</v>
      </c>
      <c r="I99" s="27" t="n">
        <f t="shared" si="15"/>
        <v>0.38636841798571131</v>
      </c>
      <c r="J99" s="27" t="n">
        <f t="shared" si="16"/>
        <v>1.3543866273255289E-3</v>
      </c>
      <c r="K99" s="27" t="n">
        <f>AU99/SUM(AU77:AU$149)</f>
        <v>1.0523724501800952E-3</v>
      </c>
      <c r="L99" t="s">
        <v>297</v>
      </c>
      <c r="M99" t="s">
        <v>295</v>
      </c>
      <c r="N99" s="3"/>
      <c r="O99" s="3"/>
      <c r="P99" s="3"/>
      <c r="Q99" s="3"/>
      <c r="R99" s="3"/>
      <c r="S99" s="3"/>
      <c r="T99" s="3"/>
      <c r="U99" s="3"/>
      <c r="V99" s="3"/>
      <c r="W99" s="3"/>
      <c r="X99" s="3" t="n">
        <v>9460600.3177139293</v>
      </c>
      <c r="Y99" s="3" t="n">
        <v>49583127.372659698</v>
      </c>
      <c r="Z99" s="3" t="n">
        <v>45095706.932001702</v>
      </c>
      <c r="AA99" s="3" t="n">
        <v>40871404.392206803</v>
      </c>
      <c r="AB99" s="3" t="n">
        <v>44052128.713073798</v>
      </c>
      <c r="AC99" s="3" t="n">
        <v>97028257.157687306</v>
      </c>
      <c r="AD99" s="3" t="n">
        <v>176271075.92840099</v>
      </c>
      <c r="AE99" s="3" t="n">
        <v>316857534.61194301</v>
      </c>
      <c r="AF99" s="3" t="n">
        <v>319736391.15327501</v>
      </c>
      <c r="AG99" s="3" t="n">
        <v>348545559.06469101</v>
      </c>
      <c r="AH99" s="3" t="n">
        <v>297821175.30858803</v>
      </c>
      <c r="AI99" s="3" t="n">
        <v>285567138.35620397</v>
      </c>
      <c r="AJ99" s="3" t="n">
        <v>251763612.33156699</v>
      </c>
      <c r="AK99" s="3" t="n">
        <v>297471927.81562299</v>
      </c>
      <c r="AL99" s="3" t="n">
        <v>347704282.01792997</v>
      </c>
      <c r="AM99" s="3" t="n">
        <v>328648799.97477901</v>
      </c>
      <c r="AN99" s="3" t="n">
        <v>475265639.64462602</v>
      </c>
      <c r="AO99" s="3" t="n">
        <v>459191267.016056</v>
      </c>
      <c r="AP99" s="3" t="n">
        <v>486568876.14288801</v>
      </c>
      <c r="AQ99" s="3" t="n">
        <v>405313290.75725597</v>
      </c>
      <c r="AR99" s="3" t="n">
        <v>384736922.77339101</v>
      </c>
      <c r="AS99" s="3" t="n">
        <v>413954916.27063203</v>
      </c>
      <c r="AT99" s="3" t="n">
        <v>561150404.73570001</v>
      </c>
      <c r="AU99" s="3" t="n">
        <v>216810794.129774</v>
      </c>
      <c r="AV99" s="3"/>
    </row>
    <row r="100">
      <c r="A100" t="str">
        <f t="shared" si="7"/>
        <v>International</v>
      </c>
      <c r="B100" t="str">
        <f t="shared" si="8"/>
        <v>Space Systems</v>
      </c>
      <c r="C100" s="3" t="n">
        <f t="shared" si="9"/>
        <v>2140684.5865460602</v>
      </c>
      <c r="D100" s="3" t="n">
        <f t="shared" si="10"/>
        <v>98759.402267207901</v>
      </c>
      <c r="E100" s="3" t="n">
        <f t="shared" si="11"/>
        <v>2670</v>
      </c>
      <c r="F100" s="3" t="n">
        <f t="shared" si="12"/>
        <v>0</v>
      </c>
      <c r="G100" s="27" t="n">
        <f t="shared" si="13"/>
        <v>-0.97296459943352098</v>
      </c>
      <c r="H100" s="27" t="n">
        <f t="shared" si="14"/>
        <v>-0.99875273544884635</v>
      </c>
      <c r="I100" s="27" t="n">
        <f t="shared" si="15"/>
        <v>0</v>
      </c>
      <c r="J100" s="27" t="n">
        <f t="shared" si="16"/>
        <v>6.4442835012520155E-9</v>
      </c>
      <c r="K100" s="27" t="n">
        <f>AU100/SUM(AU77:AU$149)</f>
        <v>0</v>
      </c>
      <c r="L100" t="s">
        <v>297</v>
      </c>
      <c r="M100" t="s">
        <v>296</v>
      </c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 t="n">
        <v>2390808.5783105898</v>
      </c>
      <c r="Z100" s="3" t="n">
        <v>60932.167714651798</v>
      </c>
      <c r="AA100" s="3" t="n">
        <v>2516527.5810654899</v>
      </c>
      <c r="AB100" s="3" t="n">
        <v>12089904.645137601</v>
      </c>
      <c r="AC100" s="3" t="n">
        <v>27617795.9332949</v>
      </c>
      <c r="AD100" s="3" t="n">
        <v>26320594.752555501</v>
      </c>
      <c r="AE100" s="3" t="n">
        <v>16534409.8091191</v>
      </c>
      <c r="AF100" s="3" t="n">
        <v>25507996.908912402</v>
      </c>
      <c r="AG100" s="3" t="n">
        <v>24899856.659514301</v>
      </c>
      <c r="AH100" s="3" t="n">
        <v>17471166.508467302</v>
      </c>
      <c r="AI100" s="3" t="n">
        <v>11135392.8092234</v>
      </c>
      <c r="AJ100" s="3" t="n">
        <v>8889324.4003595002</v>
      </c>
      <c r="AK100" s="3" t="n">
        <v>643831.57519054995</v>
      </c>
      <c r="AL100" s="3" t="n">
        <v>925750.71355783904</v>
      </c>
      <c r="AM100" s="3" t="n">
        <v>2140684.5865460602</v>
      </c>
      <c r="AN100" s="3" t="n">
        <v>93232.129945332796</v>
      </c>
      <c r="AO100" s="3" t="n">
        <v>1793533.8205707399</v>
      </c>
      <c r="AP100" s="3" t="n">
        <v>704562.90511758404</v>
      </c>
      <c r="AQ100" s="3" t="n">
        <v>-22728.652226054899</v>
      </c>
      <c r="AR100" s="3" t="n">
        <v>179369.89959599101</v>
      </c>
      <c r="AS100" s="3" t="n">
        <v>98759.402267207901</v>
      </c>
      <c r="AT100" s="3" t="n">
        <v>2670</v>
      </c>
      <c r="AU100" s="3"/>
      <c r="AV100" s="3"/>
    </row>
    <row r="101">
      <c r="A101" t="str">
        <f t="shared" si="7"/>
        <v>International</v>
      </c>
      <c r="B101" t="str">
        <f t="shared" si="8"/>
        <v>Unlabeled</v>
      </c>
      <c r="C101" s="3" t="n">
        <f t="shared" si="9"/>
        <v>0</v>
      </c>
      <c r="D101" s="3" t="n">
        <f t="shared" si="10"/>
        <v>0</v>
      </c>
      <c r="E101" s="3" t="n">
        <f t="shared" si="11"/>
        <v>85138.203099999999</v>
      </c>
      <c r="F101" s="3" t="n">
        <f t="shared" si="12"/>
        <v>0</v>
      </c>
      <c r="G101" s="27" t="e">
        <f t="shared" si="13"/>
        <v>#DIV/0!</v>
      </c>
      <c r="H101" s="27" t="e">
        <f t="shared" si="14"/>
        <v>#DIV/0!</v>
      </c>
      <c r="I101" s="27" t="n">
        <f t="shared" si="15"/>
        <v>0</v>
      </c>
      <c r="J101" s="27" t="n">
        <f t="shared" si="16"/>
        <v>2.0548865826351057E-7</v>
      </c>
      <c r="K101" s="27" t="n">
        <f>AU101/SUM(AU77:AU$149)</f>
        <v>0</v>
      </c>
      <c r="L101" t="s">
        <v>297</v>
      </c>
      <c r="M101" t="s">
        <v>283</v>
      </c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 t="n">
        <v>543039.75952684297</v>
      </c>
      <c r="AA101" s="3" t="n">
        <v>51229.921007024503</v>
      </c>
      <c r="AB101" s="3" t="n">
        <v>90375.168466330695</v>
      </c>
      <c r="AC101" s="3" t="n">
        <v>54044.672015242802</v>
      </c>
      <c r="AD101" s="3" t="n">
        <v>21840575.234593902</v>
      </c>
      <c r="AE101" s="3" t="n">
        <v>0</v>
      </c>
      <c r="AF101" s="3" t="n">
        <v>5878.1471274327896</v>
      </c>
      <c r="AG101" s="3" t="n">
        <v>-82298.150530102997</v>
      </c>
      <c r="AH101" s="3"/>
      <c r="AI101" s="3" t="n">
        <v>-2552.1214876306799</v>
      </c>
      <c r="AJ101" s="3"/>
      <c r="AK101" s="3"/>
      <c r="AL101" s="3"/>
      <c r="AM101" s="3"/>
      <c r="AN101" s="3" t="n">
        <v>-22716.673663993799</v>
      </c>
      <c r="AO101" s="3"/>
      <c r="AP101" s="3"/>
      <c r="AQ101" s="3"/>
      <c r="AR101" s="3"/>
      <c r="AS101" s="3" t="n">
        <v>0</v>
      </c>
      <c r="AT101" s="3" t="n">
        <v>85138.203099999999</v>
      </c>
      <c r="AU101" s="3"/>
      <c r="AV101" s="3"/>
    </row>
    <row r="102">
      <c r="A102" t="str">
        <f t="shared" si="7"/>
        <v>U.S. Big Five</v>
      </c>
      <c r="B102" t="str">
        <f t="shared" si="8"/>
        <v>Aircraft</v>
      </c>
      <c r="C102" s="3" t="n">
        <f t="shared" si="9"/>
        <v>43456458473.899597</v>
      </c>
      <c r="D102" s="3" t="n">
        <f t="shared" si="10"/>
        <v>54515335584.449501</v>
      </c>
      <c r="E102" s="3" t="n">
        <f t="shared" si="11"/>
        <v>53023910784.143204</v>
      </c>
      <c r="F102" s="3" t="n">
        <f t="shared" si="12"/>
        <v>37541177197.289703</v>
      </c>
      <c r="G102" s="27" t="n">
        <f t="shared" si="13"/>
        <v>-2.7357894513846182E-2</v>
      </c>
      <c r="H102" s="27" t="n">
        <f t="shared" si="14"/>
        <v>0.22016180439531019</v>
      </c>
      <c r="I102" s="27" t="n">
        <f t="shared" si="15"/>
        <v>0.70800468396451044</v>
      </c>
      <c r="J102" s="27" t="n">
        <f t="shared" si="16"/>
        <v>0.12797794510790744</v>
      </c>
      <c r="K102" s="27" t="n">
        <f>AU102/SUM(AU77:AU$149)</f>
        <v>0.1822201739923956</v>
      </c>
      <c r="L102" t="s">
        <v>298</v>
      </c>
      <c r="M102" t="s">
        <v>286</v>
      </c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 t="n">
        <v>33458758600.3493</v>
      </c>
      <c r="Y102" s="3" t="n">
        <v>34309001730.053398</v>
      </c>
      <c r="Z102" s="3" t="n">
        <v>37202599413.816597</v>
      </c>
      <c r="AA102" s="3" t="n">
        <v>47447271161.431999</v>
      </c>
      <c r="AB102" s="3" t="n">
        <v>42528811397.801102</v>
      </c>
      <c r="AC102" s="3" t="n">
        <v>37589974678.866402</v>
      </c>
      <c r="AD102" s="3" t="n">
        <v>45622287496.417603</v>
      </c>
      <c r="AE102" s="3" t="n">
        <v>50853347323.772499</v>
      </c>
      <c r="AF102" s="3" t="n">
        <v>50742021187.167</v>
      </c>
      <c r="AG102" s="3" t="n">
        <v>50752501038.195503</v>
      </c>
      <c r="AH102" s="3" t="n">
        <v>46232019361.339699</v>
      </c>
      <c r="AI102" s="3" t="n">
        <v>52049178872.670898</v>
      </c>
      <c r="AJ102" s="3" t="n">
        <v>59982806082.418602</v>
      </c>
      <c r="AK102" s="3" t="n">
        <v>57492168259.621902</v>
      </c>
      <c r="AL102" s="3" t="n">
        <v>40358821602.216103</v>
      </c>
      <c r="AM102" s="3" t="n">
        <v>43456458473.899597</v>
      </c>
      <c r="AN102" s="3" t="n">
        <v>61580849364.748596</v>
      </c>
      <c r="AO102" s="3" t="n">
        <v>72104964860.804199</v>
      </c>
      <c r="AP102" s="3" t="n">
        <v>61159771411.294899</v>
      </c>
      <c r="AQ102" s="3" t="n">
        <v>61856082028.5298</v>
      </c>
      <c r="AR102" s="3" t="n">
        <v>82523078418.388504</v>
      </c>
      <c r="AS102" s="3" t="n">
        <v>54515335584.449501</v>
      </c>
      <c r="AT102" s="3" t="n">
        <v>53023910784.143204</v>
      </c>
      <c r="AU102" s="3" t="n">
        <v>37541177197.289703</v>
      </c>
      <c r="AV102" s="3"/>
    </row>
    <row r="103">
      <c r="A103" t="str">
        <f t="shared" si="7"/>
        <v>U.S. Big Five</v>
      </c>
      <c r="B103" t="str">
        <f t="shared" si="8"/>
        <v>Electronics, Comms, &amp; Sensors</v>
      </c>
      <c r="C103" s="3" t="n">
        <f t="shared" si="9"/>
        <v>11929607921.620701</v>
      </c>
      <c r="D103" s="3" t="n">
        <f t="shared" si="10"/>
        <v>10159474768.8262</v>
      </c>
      <c r="E103" s="3" t="n">
        <f t="shared" si="11"/>
        <v>10643046702.857599</v>
      </c>
      <c r="F103" s="3" t="n">
        <f t="shared" si="12"/>
        <v>5685643151.0059404</v>
      </c>
      <c r="G103" s="27" t="n">
        <f t="shared" si="13"/>
        <v>4.7598123430082628E-2</v>
      </c>
      <c r="H103" s="27" t="n">
        <f t="shared" si="14"/>
        <v>-0.10784606059277058</v>
      </c>
      <c r="I103" s="27" t="n">
        <f t="shared" si="15"/>
        <v>0.5342119892680145</v>
      </c>
      <c r="J103" s="27" t="n">
        <f t="shared" si="16"/>
        <v>2.5687943921453141E-2</v>
      </c>
      <c r="K103" s="27" t="n">
        <f>AU103/SUM(AU77:AU$149)</f>
        <v>2.7597400017327425E-2</v>
      </c>
      <c r="L103" t="s">
        <v>298</v>
      </c>
      <c r="M103" t="s">
        <v>287</v>
      </c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 t="n">
        <v>10282583655.1005</v>
      </c>
      <c r="Y103" s="3" t="n">
        <v>11119666227.2764</v>
      </c>
      <c r="Z103" s="3" t="n">
        <v>13336727133.030899</v>
      </c>
      <c r="AA103" s="3" t="n">
        <v>14583657546.280399</v>
      </c>
      <c r="AB103" s="3" t="n">
        <v>16288663206.7761</v>
      </c>
      <c r="AC103" s="3" t="n">
        <v>17520019459.978199</v>
      </c>
      <c r="AD103" s="3" t="n">
        <v>16820320262.6049</v>
      </c>
      <c r="AE103" s="3" t="n">
        <v>20312907218.441601</v>
      </c>
      <c r="AF103" s="3" t="n">
        <v>20246983955.680302</v>
      </c>
      <c r="AG103" s="3" t="n">
        <v>18522376038.7155</v>
      </c>
      <c r="AH103" s="3" t="n">
        <v>19888928452.999599</v>
      </c>
      <c r="AI103" s="3" t="n">
        <v>18004645860.0182</v>
      </c>
      <c r="AJ103" s="3" t="n">
        <v>16532340806.0317</v>
      </c>
      <c r="AK103" s="3" t="n">
        <v>13319578183.7603</v>
      </c>
      <c r="AL103" s="3" t="n">
        <v>12674128503.431</v>
      </c>
      <c r="AM103" s="3" t="n">
        <v>11929607921.620701</v>
      </c>
      <c r="AN103" s="3" t="n">
        <v>12285172591.3025</v>
      </c>
      <c r="AO103" s="3" t="n">
        <v>13075919518.8887</v>
      </c>
      <c r="AP103" s="3" t="n">
        <v>12806569357.502899</v>
      </c>
      <c r="AQ103" s="3" t="n">
        <v>13970764387.2073</v>
      </c>
      <c r="AR103" s="3" t="n">
        <v>11905954451.9034</v>
      </c>
      <c r="AS103" s="3" t="n">
        <v>10159474768.8262</v>
      </c>
      <c r="AT103" s="3" t="n">
        <v>10643046702.857599</v>
      </c>
      <c r="AU103" s="3" t="n">
        <v>5685643151.0059404</v>
      </c>
      <c r="AV103" s="3"/>
    </row>
    <row r="104">
      <c r="A104" t="str">
        <f t="shared" si="7"/>
        <v>U.S. Big Five</v>
      </c>
      <c r="B104" t="str">
        <f t="shared" si="8"/>
        <v>Facilities and Construction</v>
      </c>
      <c r="C104" s="3" t="n">
        <f t="shared" si="9"/>
        <v>310285757.08106101</v>
      </c>
      <c r="D104" s="3" t="n">
        <f t="shared" si="10"/>
        <v>375761523.74256402</v>
      </c>
      <c r="E104" s="3" t="n">
        <f t="shared" si="11"/>
        <v>519457901.27039999</v>
      </c>
      <c r="F104" s="3" t="n">
        <f t="shared" si="12"/>
        <v>664465542.68887806</v>
      </c>
      <c r="G104" s="27" t="n">
        <f t="shared" si="13"/>
        <v>0.38241376098496715</v>
      </c>
      <c r="H104" s="27" t="n">
        <f t="shared" si="14"/>
        <v>0.67412744354454368</v>
      </c>
      <c r="I104" s="27" t="n">
        <f t="shared" si="15"/>
        <v>1.2791518640179378</v>
      </c>
      <c r="J104" s="27" t="n">
        <f t="shared" si="16"/>
        <v>1.2537580459744708E-3</v>
      </c>
      <c r="K104" s="27" t="n">
        <f>AU104/SUM(AU77:AU$149)</f>
        <v>3.2252325536946736E-3</v>
      </c>
      <c r="L104" t="s">
        <v>298</v>
      </c>
      <c r="M104" t="s">
        <v>288</v>
      </c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 t="n">
        <v>816970901.25389898</v>
      </c>
      <c r="Y104" s="3" t="n">
        <v>788519013.98220205</v>
      </c>
      <c r="Z104" s="3" t="n">
        <v>809671141.04710197</v>
      </c>
      <c r="AA104" s="3" t="n">
        <v>948397441.09020805</v>
      </c>
      <c r="AB104" s="3" t="n">
        <v>929355488.12355602</v>
      </c>
      <c r="AC104" s="3" t="n">
        <v>797872949.29776502</v>
      </c>
      <c r="AD104" s="3" t="n">
        <v>842805016.44370794</v>
      </c>
      <c r="AE104" s="3" t="n">
        <v>726081514.93044305</v>
      </c>
      <c r="AF104" s="3" t="n">
        <v>769477667.70631099</v>
      </c>
      <c r="AG104" s="3" t="n">
        <v>1041821986.05669</v>
      </c>
      <c r="AH104" s="3" t="n">
        <v>888196155.40655303</v>
      </c>
      <c r="AI104" s="3" t="n">
        <v>956986194.760252</v>
      </c>
      <c r="AJ104" s="3" t="n">
        <v>812440491.83392</v>
      </c>
      <c r="AK104" s="3" t="n">
        <v>911853334.09555805</v>
      </c>
      <c r="AL104" s="3" t="n">
        <v>551095017.60478401</v>
      </c>
      <c r="AM104" s="3" t="n">
        <v>310285757.08106101</v>
      </c>
      <c r="AN104" s="3" t="n">
        <v>338476790.60242999</v>
      </c>
      <c r="AO104" s="3" t="n">
        <v>703805828.45670199</v>
      </c>
      <c r="AP104" s="3" t="n">
        <v>288895810.91080201</v>
      </c>
      <c r="AQ104" s="3" t="n">
        <v>202819616.56588501</v>
      </c>
      <c r="AR104" s="3" t="n">
        <v>213056167.83897799</v>
      </c>
      <c r="AS104" s="3" t="n">
        <v>375761523.74256402</v>
      </c>
      <c r="AT104" s="3" t="n">
        <v>519457901.27039999</v>
      </c>
      <c r="AU104" s="3" t="n">
        <v>664465542.68887806</v>
      </c>
      <c r="AV104" s="3"/>
    </row>
    <row r="105">
      <c r="A105" t="str">
        <f t="shared" si="7"/>
        <v>U.S. Big Five</v>
      </c>
      <c r="B105" t="str">
        <f t="shared" si="8"/>
        <v>Land Vehicles</v>
      </c>
      <c r="C105" s="3" t="n">
        <f t="shared" si="9"/>
        <v>1124869662.6329701</v>
      </c>
      <c r="D105" s="3" t="n">
        <f t="shared" si="10"/>
        <v>3332883707.1957302</v>
      </c>
      <c r="E105" s="3" t="n">
        <f t="shared" si="11"/>
        <v>4399340252.6106997</v>
      </c>
      <c r="F105" s="3" t="n">
        <f t="shared" si="12"/>
        <v>2250311075.3474002</v>
      </c>
      <c r="G105" s="27" t="n">
        <f t="shared" si="13"/>
        <v>0.31998012505281204</v>
      </c>
      <c r="H105" s="27" t="n">
        <f t="shared" si="14"/>
        <v>2.9109777770281511</v>
      </c>
      <c r="I105" s="27" t="n">
        <f t="shared" si="15"/>
        <v>0.51151103259448927</v>
      </c>
      <c r="J105" s="27" t="n">
        <f t="shared" si="16"/>
        <v>1.0618200676514235E-2</v>
      </c>
      <c r="K105" s="27" t="n">
        <f>AU105/SUM(AU77:AU$149)</f>
        <v>1.0922728222715988E-2</v>
      </c>
      <c r="L105" t="s">
        <v>298</v>
      </c>
      <c r="M105" t="s">
        <v>289</v>
      </c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 t="n">
        <v>1344410935.28037</v>
      </c>
      <c r="Y105" s="3" t="n">
        <v>1030186052.0077</v>
      </c>
      <c r="Z105" s="3" t="n">
        <v>1886411248.9021599</v>
      </c>
      <c r="AA105" s="3" t="n">
        <v>1673440934.17922</v>
      </c>
      <c r="AB105" s="3" t="n">
        <v>2126408327.20678</v>
      </c>
      <c r="AC105" s="3" t="n">
        <v>4548277492.2644501</v>
      </c>
      <c r="AD105" s="3" t="n">
        <v>7629093750.4390202</v>
      </c>
      <c r="AE105" s="3" t="n">
        <v>8726043919.2982197</v>
      </c>
      <c r="AF105" s="3" t="n">
        <v>9859883231.4592705</v>
      </c>
      <c r="AG105" s="3" t="n">
        <v>8728377289.9001808</v>
      </c>
      <c r="AH105" s="3" t="n">
        <v>5214666490.84583</v>
      </c>
      <c r="AI105" s="3" t="n">
        <v>3869257381.6064301</v>
      </c>
      <c r="AJ105" s="3" t="n">
        <v>3085100807.9847598</v>
      </c>
      <c r="AK105" s="3" t="n">
        <v>2342427798.23772</v>
      </c>
      <c r="AL105" s="3" t="n">
        <v>1893746200.2166901</v>
      </c>
      <c r="AM105" s="3" t="n">
        <v>1124869662.6329701</v>
      </c>
      <c r="AN105" s="3" t="n">
        <v>1281239299.42788</v>
      </c>
      <c r="AO105" s="3" t="n">
        <v>2146720482.6149001</v>
      </c>
      <c r="AP105" s="3" t="n">
        <v>3524325501.7966499</v>
      </c>
      <c r="AQ105" s="3" t="n">
        <v>2863071078.1581998</v>
      </c>
      <c r="AR105" s="3" t="n">
        <v>2650012666.0850501</v>
      </c>
      <c r="AS105" s="3" t="n">
        <v>3332883707.1957302</v>
      </c>
      <c r="AT105" s="3" t="n">
        <v>4399340252.6106997</v>
      </c>
      <c r="AU105" s="3" t="n">
        <v>2250311075.3474002</v>
      </c>
      <c r="AV105" s="3"/>
    </row>
    <row r="106">
      <c r="A106" t="str">
        <f t="shared" si="7"/>
        <v>U.S. Big Five</v>
      </c>
      <c r="B106" t="str">
        <f t="shared" si="8"/>
        <v>Missile Defense</v>
      </c>
      <c r="C106" s="3" t="n">
        <f t="shared" si="9"/>
        <v>9300130725.8504696</v>
      </c>
      <c r="D106" s="3" t="n">
        <f t="shared" si="10"/>
        <v>10503071462.5735</v>
      </c>
      <c r="E106" s="3" t="n">
        <f t="shared" si="11"/>
        <v>11464418960.5359</v>
      </c>
      <c r="F106" s="3" t="n">
        <f t="shared" si="12"/>
        <v>4872058579.3551397</v>
      </c>
      <c r="G106" s="27" t="n">
        <f t="shared" si="13"/>
        <v>9.1530130151742162E-2</v>
      </c>
      <c r="H106" s="27" t="n">
        <f t="shared" si="14"/>
        <v>0.23271589383895597</v>
      </c>
      <c r="I106" s="27" t="n">
        <f t="shared" si="15"/>
        <v>0.42497213300789882</v>
      </c>
      <c r="J106" s="27" t="n">
        <f t="shared" si="16"/>
        <v>2.7670399235513964E-2</v>
      </c>
      <c r="K106" s="27" t="n">
        <f>AU106/SUM(AU77:AU$149)</f>
        <v>2.3648362366626353E-2</v>
      </c>
      <c r="L106" t="s">
        <v>298</v>
      </c>
      <c r="M106" t="s">
        <v>290</v>
      </c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 t="n">
        <v>3160512413.9205699</v>
      </c>
      <c r="Y106" s="3" t="n">
        <v>3680518427.7030401</v>
      </c>
      <c r="Z106" s="3" t="n">
        <v>5724999105.3752003</v>
      </c>
      <c r="AA106" s="3" t="n">
        <v>5881571069.1468601</v>
      </c>
      <c r="AB106" s="3" t="n">
        <v>6993793195.74893</v>
      </c>
      <c r="AC106" s="3" t="n">
        <v>7203369540.37743</v>
      </c>
      <c r="AD106" s="3" t="n">
        <v>7479336900.0134697</v>
      </c>
      <c r="AE106" s="3" t="n">
        <v>8783091587.0064392</v>
      </c>
      <c r="AF106" s="3" t="n">
        <v>9121369467.6860504</v>
      </c>
      <c r="AG106" s="3" t="n">
        <v>11588833415.152599</v>
      </c>
      <c r="AH106" s="3" t="n">
        <v>11832046636.7579</v>
      </c>
      <c r="AI106" s="3" t="n">
        <v>12206731822.568701</v>
      </c>
      <c r="AJ106" s="3" t="n">
        <v>12282956657.5217</v>
      </c>
      <c r="AK106" s="3" t="n">
        <v>11668238372.548901</v>
      </c>
      <c r="AL106" s="3" t="n">
        <v>8389693413.8067703</v>
      </c>
      <c r="AM106" s="3" t="n">
        <v>9300130725.8504696</v>
      </c>
      <c r="AN106" s="3" t="n">
        <v>9809890814.0501804</v>
      </c>
      <c r="AO106" s="3" t="n">
        <v>7882437294.7056103</v>
      </c>
      <c r="AP106" s="3" t="n">
        <v>12820195501.055201</v>
      </c>
      <c r="AQ106" s="3" t="n">
        <v>14152826850.329901</v>
      </c>
      <c r="AR106" s="3" t="n">
        <v>18890814631.780499</v>
      </c>
      <c r="AS106" s="3" t="n">
        <v>10503071462.5735</v>
      </c>
      <c r="AT106" s="3" t="n">
        <v>11464418960.5359</v>
      </c>
      <c r="AU106" s="3" t="n">
        <v>4872058579.3551397</v>
      </c>
      <c r="AV106" s="3"/>
    </row>
    <row r="107">
      <c r="A107" t="str">
        <f t="shared" si="7"/>
        <v>U.S. Big Five</v>
      </c>
      <c r="B107" t="str">
        <f t="shared" si="8"/>
        <v>Ordnance and Missiles</v>
      </c>
      <c r="C107" s="3" t="n">
        <f t="shared" si="9"/>
        <v>10139267571.312099</v>
      </c>
      <c r="D107" s="3" t="n">
        <f t="shared" si="10"/>
        <v>16641012664.454399</v>
      </c>
      <c r="E107" s="3" t="n">
        <f t="shared" si="11"/>
        <v>13539125204.200399</v>
      </c>
      <c r="F107" s="3" t="n">
        <f t="shared" si="12"/>
        <v>9991351029.4411201</v>
      </c>
      <c r="G107" s="27" t="n">
        <f t="shared" si="13"/>
        <v>-0.18640016222568623</v>
      </c>
      <c r="H107" s="27" t="n">
        <f t="shared" si="14"/>
        <v>0.33531590018472435</v>
      </c>
      <c r="I107" s="27" t="n">
        <f t="shared" si="15"/>
        <v>0.73796134379061562</v>
      </c>
      <c r="J107" s="27" t="n">
        <f t="shared" si="16"/>
        <v>3.2677888080454666E-2</v>
      </c>
      <c r="K107" s="27" t="n">
        <f>AU107/SUM(AU77:AU$149)</f>
        <v>4.8496766988311235E-2</v>
      </c>
      <c r="L107" t="s">
        <v>298</v>
      </c>
      <c r="M107" t="s">
        <v>291</v>
      </c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 t="n">
        <v>8176690462.6137304</v>
      </c>
      <c r="Y107" s="3" t="n">
        <v>8174612454.5953197</v>
      </c>
      <c r="Z107" s="3" t="n">
        <v>11448051461.400101</v>
      </c>
      <c r="AA107" s="3" t="n">
        <v>13988167372.846901</v>
      </c>
      <c r="AB107" s="3" t="n">
        <v>13127608961.079901</v>
      </c>
      <c r="AC107" s="3" t="n">
        <v>12161394234.4737</v>
      </c>
      <c r="AD107" s="3" t="n">
        <v>12990751860.0471</v>
      </c>
      <c r="AE107" s="3" t="n">
        <v>13984047775.7355</v>
      </c>
      <c r="AF107" s="3" t="n">
        <v>14106233327.700399</v>
      </c>
      <c r="AG107" s="3" t="n">
        <v>13494990691.970501</v>
      </c>
      <c r="AH107" s="3" t="n">
        <v>12683782582.429399</v>
      </c>
      <c r="AI107" s="3" t="n">
        <v>10821664647.3641</v>
      </c>
      <c r="AJ107" s="3" t="n">
        <v>11411189230.0952</v>
      </c>
      <c r="AK107" s="3" t="n">
        <v>10062417779.7864</v>
      </c>
      <c r="AL107" s="3" t="n">
        <v>9389112501.3796196</v>
      </c>
      <c r="AM107" s="3" t="n">
        <v>10139267571.312099</v>
      </c>
      <c r="AN107" s="3" t="n">
        <v>13070968430.6073</v>
      </c>
      <c r="AO107" s="3" t="n">
        <v>13020049938.503599</v>
      </c>
      <c r="AP107" s="3" t="n">
        <v>16015593971.7631</v>
      </c>
      <c r="AQ107" s="3" t="n">
        <v>18310019818.309898</v>
      </c>
      <c r="AR107" s="3" t="n">
        <v>18716068962.245098</v>
      </c>
      <c r="AS107" s="3" t="n">
        <v>16641012664.454399</v>
      </c>
      <c r="AT107" s="3" t="n">
        <v>13539125204.200399</v>
      </c>
      <c r="AU107" s="3" t="n">
        <v>9991351029.4411201</v>
      </c>
      <c r="AV107" s="3"/>
    </row>
    <row r="108">
      <c r="A108" t="str">
        <f t="shared" si="7"/>
        <v>U.S. Big Five</v>
      </c>
      <c r="B108" t="str">
        <f t="shared" si="8"/>
        <v>Other Products</v>
      </c>
      <c r="C108" s="3" t="n">
        <f t="shared" si="9"/>
        <v>322816372.90368599</v>
      </c>
      <c r="D108" s="3" t="n">
        <f t="shared" si="10"/>
        <v>679379786.21735299</v>
      </c>
      <c r="E108" s="3" t="n">
        <f t="shared" si="11"/>
        <v>395512954.12879997</v>
      </c>
      <c r="F108" s="3" t="n">
        <f t="shared" si="12"/>
        <v>207650586.60436401</v>
      </c>
      <c r="G108" s="27" t="n">
        <f t="shared" si="13"/>
        <v>-0.41783231978252577</v>
      </c>
      <c r="H108" s="27" t="n">
        <f t="shared" si="14"/>
        <v>0.22519483931753181</v>
      </c>
      <c r="I108" s="27" t="n">
        <f t="shared" si="15"/>
        <v>0.52501589249271963</v>
      </c>
      <c r="J108" s="27" t="n">
        <f t="shared" si="16"/>
        <v>9.5460584450324758E-4</v>
      </c>
      <c r="K108" s="27" t="n">
        <f>AU108/SUM(AU77:AU$149)</f>
        <v>1.0079099497018957E-3</v>
      </c>
      <c r="L108" t="s">
        <v>298</v>
      </c>
      <c r="M108" t="s">
        <v>292</v>
      </c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 t="n">
        <v>228821357.08172101</v>
      </c>
      <c r="Y108" s="3" t="n">
        <v>264050267.07886899</v>
      </c>
      <c r="Z108" s="3" t="n">
        <v>302584439.38446403</v>
      </c>
      <c r="AA108" s="3" t="n">
        <v>362541096.38662702</v>
      </c>
      <c r="AB108" s="3" t="n">
        <v>357420891.52623898</v>
      </c>
      <c r="AC108" s="3" t="n">
        <v>477541005.26871502</v>
      </c>
      <c r="AD108" s="3" t="n">
        <v>564600173.12404001</v>
      </c>
      <c r="AE108" s="3" t="n">
        <v>638319456.88418603</v>
      </c>
      <c r="AF108" s="3" t="n">
        <v>641596055.13111198</v>
      </c>
      <c r="AG108" s="3" t="n">
        <v>696725835.00283003</v>
      </c>
      <c r="AH108" s="3" t="n">
        <v>516556915.45870298</v>
      </c>
      <c r="AI108" s="3" t="n">
        <v>642064519.82562101</v>
      </c>
      <c r="AJ108" s="3" t="n">
        <v>637945348.71223402</v>
      </c>
      <c r="AK108" s="3" t="n">
        <v>486665460.91290802</v>
      </c>
      <c r="AL108" s="3" t="n">
        <v>479159414.85084701</v>
      </c>
      <c r="AM108" s="3" t="n">
        <v>322816372.90368599</v>
      </c>
      <c r="AN108" s="3" t="n">
        <v>472007010.60649401</v>
      </c>
      <c r="AO108" s="3" t="n">
        <v>448040251.93634099</v>
      </c>
      <c r="AP108" s="3" t="n">
        <v>474908078.10369498</v>
      </c>
      <c r="AQ108" s="3" t="n">
        <v>448875111.46392602</v>
      </c>
      <c r="AR108" s="3" t="n">
        <v>357807042.90979302</v>
      </c>
      <c r="AS108" s="3" t="n">
        <v>679379786.21735299</v>
      </c>
      <c r="AT108" s="3" t="n">
        <v>395512954.12879997</v>
      </c>
      <c r="AU108" s="3" t="n">
        <v>207650586.60436401</v>
      </c>
      <c r="AV108" s="3"/>
    </row>
    <row r="109">
      <c r="A109" t="str">
        <f t="shared" ref="A109:A140" si="17">L109</f>
        <v>U.S. Big Five</v>
      </c>
      <c r="B109" t="str">
        <f t="shared" ref="B109:B140" si="18">M109</f>
        <v>Other R&amp;D and Knowledge Based</v>
      </c>
      <c r="C109" s="3" t="n">
        <f t="shared" ref="C109:C140" si="19">AM109</f>
        <v>3548292049.1566601</v>
      </c>
      <c r="D109" s="3" t="n">
        <f t="shared" ref="D109:D140" si="20">AS109</f>
        <v>9187587988.6691399</v>
      </c>
      <c r="E109" s="3" t="n">
        <f t="shared" ref="E109:E140" si="21">AT109</f>
        <v>9608494732.5118999</v>
      </c>
      <c r="F109" s="3" t="n">
        <f t="shared" ref="F109:F140" si="22">AU109</f>
        <v>7708831289.5371504</v>
      </c>
      <c r="G109" s="27" t="n">
        <f t="shared" si="13"/>
        <v>4.5812540175055316E-2</v>
      </c>
      <c r="H109" s="27" t="n">
        <f t="shared" si="14"/>
        <v>1.707921050296747</v>
      </c>
      <c r="I109" s="27" t="n">
        <f t="shared" si="15"/>
        <v>0.80229333565153238</v>
      </c>
      <c r="J109" s="27" t="n">
        <f t="shared" si="16"/>
        <v>2.319096032831211E-2</v>
      </c>
      <c r="K109" s="27" t="n">
        <f>AU109/SUM(AU77:AU$149)</f>
        <v>3.7417701940334891E-2</v>
      </c>
      <c r="L109" t="s">
        <v>298</v>
      </c>
      <c r="M109" t="s">
        <v>293</v>
      </c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 t="n">
        <v>2497669487.1335101</v>
      </c>
      <c r="Y109" s="3" t="n">
        <v>2071538628.07425</v>
      </c>
      <c r="Z109" s="3" t="n">
        <v>3489975160.4783301</v>
      </c>
      <c r="AA109" s="3" t="n">
        <v>4131880061.1535201</v>
      </c>
      <c r="AB109" s="3" t="n">
        <v>4521134447.8560801</v>
      </c>
      <c r="AC109" s="3" t="n">
        <v>5347685127.3745098</v>
      </c>
      <c r="AD109" s="3" t="n">
        <v>6665005656.5075703</v>
      </c>
      <c r="AE109" s="3" t="n">
        <v>5630505169.6681805</v>
      </c>
      <c r="AF109" s="3" t="n">
        <v>5989780416.6182404</v>
      </c>
      <c r="AG109" s="3" t="n">
        <v>5585397465.16185</v>
      </c>
      <c r="AH109" s="3" t="n">
        <v>5722577047.5700302</v>
      </c>
      <c r="AI109" s="3" t="n">
        <v>5461166339.43577</v>
      </c>
      <c r="AJ109" s="3" t="n">
        <v>4703452635.3630505</v>
      </c>
      <c r="AK109" s="3" t="n">
        <v>3917363747.7077899</v>
      </c>
      <c r="AL109" s="3" t="n">
        <v>3290203349.5873199</v>
      </c>
      <c r="AM109" s="3" t="n">
        <v>3548292049.1566601</v>
      </c>
      <c r="AN109" s="3" t="n">
        <v>4016042786.4211402</v>
      </c>
      <c r="AO109" s="3" t="n">
        <v>3789565318.9414401</v>
      </c>
      <c r="AP109" s="3" t="n">
        <v>4266286827.0953202</v>
      </c>
      <c r="AQ109" s="3" t="n">
        <v>5479190353.0547304</v>
      </c>
      <c r="AR109" s="3" t="n">
        <v>4829897541.4377899</v>
      </c>
      <c r="AS109" s="3" t="n">
        <v>9187587988.6691399</v>
      </c>
      <c r="AT109" s="3" t="n">
        <v>9608494732.5118999</v>
      </c>
      <c r="AU109" s="3" t="n">
        <v>7708831289.5371504</v>
      </c>
      <c r="AV109" s="3"/>
    </row>
    <row r="110">
      <c r="A110" t="str">
        <f t="shared" si="17"/>
        <v>U.S. Big Five</v>
      </c>
      <c r="B110" t="str">
        <f t="shared" si="18"/>
        <v>Other Services</v>
      </c>
      <c r="C110" s="3" t="n">
        <f t="shared" si="19"/>
        <v>2095740646.2779901</v>
      </c>
      <c r="D110" s="3" t="n">
        <f t="shared" si="20"/>
        <v>1531612132.0660501</v>
      </c>
      <c r="E110" s="3" t="n">
        <f t="shared" si="21"/>
        <v>1425218725.8613999</v>
      </c>
      <c r="F110" s="3" t="n">
        <f t="shared" si="22"/>
        <v>922673037.53181601</v>
      </c>
      <c r="G110" s="27" t="n">
        <f t="shared" ref="G110:G141" si="23">AT110/AS110-1</f>
        <v>-6.9464980054142034E-2</v>
      </c>
      <c r="H110" s="27" t="n">
        <f t="shared" ref="H110:H141" si="24">AT110/AM110-1</f>
        <v>-0.3199450855750825</v>
      </c>
      <c r="I110" s="27" t="n">
        <f t="shared" ref="I110:I141" si="25">AU110/AT110</f>
        <v>0.64739048174809377</v>
      </c>
      <c r="J110" s="27" t="n">
        <f t="shared" ref="J110:J141" si="26">AT110/SUM(AT$77:AT$149)</f>
        <v>3.4398927043985165E-3</v>
      </c>
      <c r="K110" s="27" t="n">
        <f>AU110/SUM(AU77:AU$149)</f>
        <v>4.4785394063049742E-3</v>
      </c>
      <c r="L110" t="s">
        <v>298</v>
      </c>
      <c r="M110" t="s">
        <v>294</v>
      </c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 t="n">
        <v>772738570.49931896</v>
      </c>
      <c r="Y110" s="3" t="n">
        <v>817164300.97047305</v>
      </c>
      <c r="Z110" s="3" t="n">
        <v>1032942820.55716</v>
      </c>
      <c r="AA110" s="3" t="n">
        <v>792581033.66928101</v>
      </c>
      <c r="AB110" s="3" t="n">
        <v>852559297.61969805</v>
      </c>
      <c r="AC110" s="3" t="n">
        <v>938415660.89849102</v>
      </c>
      <c r="AD110" s="3" t="n">
        <v>1717288730.43343</v>
      </c>
      <c r="AE110" s="3" t="n">
        <v>1239323252.8041201</v>
      </c>
      <c r="AF110" s="3" t="n">
        <v>2289677623.5658898</v>
      </c>
      <c r="AG110" s="3" t="n">
        <v>2465140496.4156899</v>
      </c>
      <c r="AH110" s="3" t="n">
        <v>2377713620.2362299</v>
      </c>
      <c r="AI110" s="3" t="n">
        <v>2863030993.0495701</v>
      </c>
      <c r="AJ110" s="3" t="n">
        <v>2732934939.8874898</v>
      </c>
      <c r="AK110" s="3" t="n">
        <v>2554100219.17731</v>
      </c>
      <c r="AL110" s="3" t="n">
        <v>2028066420.34306</v>
      </c>
      <c r="AM110" s="3" t="n">
        <v>2095740646.2779901</v>
      </c>
      <c r="AN110" s="3" t="n">
        <v>2263378614.5150499</v>
      </c>
      <c r="AO110" s="3" t="n">
        <v>2430915601.3278098</v>
      </c>
      <c r="AP110" s="3" t="n">
        <v>2429602350.8253398</v>
      </c>
      <c r="AQ110" s="3" t="n">
        <v>2332559277.8695102</v>
      </c>
      <c r="AR110" s="3" t="n">
        <v>1915104292.9291699</v>
      </c>
      <c r="AS110" s="3" t="n">
        <v>1531612132.0660501</v>
      </c>
      <c r="AT110" s="3" t="n">
        <v>1425218725.8613999</v>
      </c>
      <c r="AU110" s="3" t="n">
        <v>922673037.53181601</v>
      </c>
      <c r="AV110" s="3"/>
    </row>
    <row r="111">
      <c r="A111" t="str">
        <f t="shared" si="17"/>
        <v>U.S. Big Five</v>
      </c>
      <c r="B111" t="str">
        <f t="shared" si="18"/>
        <v>Ships &amp; Submarines</v>
      </c>
      <c r="C111" s="3" t="n">
        <f t="shared" si="19"/>
        <v>9989248219.2401695</v>
      </c>
      <c r="D111" s="3" t="n">
        <f t="shared" si="20"/>
        <v>12095764118.620001</v>
      </c>
      <c r="E111" s="3" t="n">
        <f t="shared" si="21"/>
        <v>13062989849.4312</v>
      </c>
      <c r="F111" s="3" t="n">
        <f t="shared" si="22"/>
        <v>8418389056.4073496</v>
      </c>
      <c r="G111" s="27" t="n">
        <f t="shared" si="23"/>
        <v>7.9964004036939595E-2</v>
      </c>
      <c r="H111" s="27" t="n">
        <f t="shared" si="24"/>
        <v>0.30770500068971507</v>
      </c>
      <c r="I111" s="27" t="n">
        <f t="shared" si="25"/>
        <v>0.64444580861202383</v>
      </c>
      <c r="J111" s="27" t="n">
        <f t="shared" si="26"/>
        <v>3.1528692870304131E-2</v>
      </c>
      <c r="K111" s="27" t="n">
        <f>AU111/SUM(AU77:AU$149)</f>
        <v>4.0861806504697833E-2</v>
      </c>
      <c r="L111" t="s">
        <v>298</v>
      </c>
      <c r="M111" t="s">
        <v>295</v>
      </c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 t="n">
        <v>4289150941.4527798</v>
      </c>
      <c r="Y111" s="3" t="n">
        <v>5337194015.6549597</v>
      </c>
      <c r="Z111" s="3" t="n">
        <v>13316488361.367201</v>
      </c>
      <c r="AA111" s="3" t="n">
        <v>11256996293.8057</v>
      </c>
      <c r="AB111" s="3" t="n">
        <v>13590842418.6112</v>
      </c>
      <c r="AC111" s="3" t="n">
        <v>13766174518.499201</v>
      </c>
      <c r="AD111" s="3" t="n">
        <v>15580149844.818001</v>
      </c>
      <c r="AE111" s="3" t="n">
        <v>15450195972.839399</v>
      </c>
      <c r="AF111" s="3" t="n">
        <v>16399361321.376699</v>
      </c>
      <c r="AG111" s="3" t="n">
        <v>17879544487.5317</v>
      </c>
      <c r="AH111" s="3" t="n">
        <v>12020333866.747101</v>
      </c>
      <c r="AI111" s="3" t="n">
        <v>22291047164.196201</v>
      </c>
      <c r="AJ111" s="3" t="n">
        <v>10407734118.2299</v>
      </c>
      <c r="AK111" s="3" t="n">
        <v>9470279609.4882393</v>
      </c>
      <c r="AL111" s="3" t="n">
        <v>12631835891.165899</v>
      </c>
      <c r="AM111" s="3" t="n">
        <v>9989248219.2401695</v>
      </c>
      <c r="AN111" s="3" t="n">
        <v>11904134447.883301</v>
      </c>
      <c r="AO111" s="3" t="n">
        <v>10933231661.8797</v>
      </c>
      <c r="AP111" s="3" t="n">
        <v>11344522353.7274</v>
      </c>
      <c r="AQ111" s="3" t="n">
        <v>12337213418.1894</v>
      </c>
      <c r="AR111" s="3" t="n">
        <v>20036476653.946499</v>
      </c>
      <c r="AS111" s="3" t="n">
        <v>12095764118.620001</v>
      </c>
      <c r="AT111" s="3" t="n">
        <v>13062989849.4312</v>
      </c>
      <c r="AU111" s="3" t="n">
        <v>8418389056.4073496</v>
      </c>
      <c r="AV111" s="3"/>
    </row>
    <row r="112">
      <c r="A112" t="str">
        <f t="shared" si="17"/>
        <v>U.S. Big Five</v>
      </c>
      <c r="B112" t="str">
        <f t="shared" si="18"/>
        <v>Space Systems</v>
      </c>
      <c r="C112" s="3" t="n">
        <f t="shared" si="19"/>
        <v>5033769964.8896799</v>
      </c>
      <c r="D112" s="3" t="n">
        <f t="shared" si="20"/>
        <v>2760822256.6557398</v>
      </c>
      <c r="E112" s="3" t="n">
        <f t="shared" si="21"/>
        <v>3413000193.4499002</v>
      </c>
      <c r="F112" s="3" t="n">
        <f t="shared" si="22"/>
        <v>2053452288.1159101</v>
      </c>
      <c r="G112" s="27" t="n">
        <f t="shared" si="23"/>
        <v>0.23622597768541653</v>
      </c>
      <c r="H112" s="27" t="n">
        <f t="shared" si="24"/>
        <v>-0.32197930830065269</v>
      </c>
      <c r="I112" s="27" t="n">
        <f t="shared" si="25"/>
        <v>0.601656071410959</v>
      </c>
      <c r="J112" s="27" t="n">
        <f t="shared" si="26"/>
        <v>8.2375808376101613E-3</v>
      </c>
      <c r="K112" s="27" t="n">
        <f>AU112/SUM(AU77:AU$149)</f>
        <v>9.9672003160459783E-3</v>
      </c>
      <c r="L112" t="s">
        <v>298</v>
      </c>
      <c r="M112" t="s">
        <v>296</v>
      </c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 t="n">
        <v>3707546141.1704998</v>
      </c>
      <c r="Y112" s="3" t="n">
        <v>4838128860.1575499</v>
      </c>
      <c r="Z112" s="3" t="n">
        <v>4783471896.9951496</v>
      </c>
      <c r="AA112" s="3" t="n">
        <v>5672397382.2578602</v>
      </c>
      <c r="AB112" s="3" t="n">
        <v>6816413232.1698599</v>
      </c>
      <c r="AC112" s="3" t="n">
        <v>6263837896.2978201</v>
      </c>
      <c r="AD112" s="3" t="n">
        <v>7763102679.7611799</v>
      </c>
      <c r="AE112" s="3" t="n">
        <v>7845371888.5304298</v>
      </c>
      <c r="AF112" s="3" t="n">
        <v>9072056236.3139992</v>
      </c>
      <c r="AG112" s="3" t="n">
        <v>10186524238.097099</v>
      </c>
      <c r="AH112" s="3" t="n">
        <v>8177651109.3537502</v>
      </c>
      <c r="AI112" s="3" t="n">
        <v>10077749831.2451</v>
      </c>
      <c r="AJ112" s="3" t="n">
        <v>9713152825.9679298</v>
      </c>
      <c r="AK112" s="3" t="n">
        <v>6819474158.5957603</v>
      </c>
      <c r="AL112" s="3" t="n">
        <v>7543179497.2082195</v>
      </c>
      <c r="AM112" s="3" t="n">
        <v>5033769964.8896799</v>
      </c>
      <c r="AN112" s="3" t="n">
        <v>5045974302.9204702</v>
      </c>
      <c r="AO112" s="3" t="n">
        <v>4676888533.4489298</v>
      </c>
      <c r="AP112" s="3" t="n">
        <v>3651722549.3865299</v>
      </c>
      <c r="AQ112" s="3" t="n">
        <v>5985086737.3252201</v>
      </c>
      <c r="AR112" s="3" t="n">
        <v>6068277799.0877504</v>
      </c>
      <c r="AS112" s="3" t="n">
        <v>2760822256.6557398</v>
      </c>
      <c r="AT112" s="3" t="n">
        <v>3413000193.4499002</v>
      </c>
      <c r="AU112" s="3" t="n">
        <v>2053452288.1159101</v>
      </c>
      <c r="AV112" s="3"/>
    </row>
    <row r="113">
      <c r="A113" t="str">
        <f t="shared" si="17"/>
        <v>U.S. Big Five</v>
      </c>
      <c r="B113" t="str">
        <f t="shared" si="18"/>
        <v>Unlabeled</v>
      </c>
      <c r="C113" s="3" t="n">
        <f t="shared" si="19"/>
        <v>0</v>
      </c>
      <c r="D113" s="3" t="n">
        <f t="shared" si="20"/>
        <v>0</v>
      </c>
      <c r="E113" s="3" t="n">
        <f t="shared" si="21"/>
        <v>0</v>
      </c>
      <c r="F113" s="3" t="n">
        <f t="shared" si="22"/>
        <v>0</v>
      </c>
      <c r="G113" s="27" t="e">
        <f t="shared" si="23"/>
        <v>#DIV/0!</v>
      </c>
      <c r="H113" s="27" t="e">
        <f t="shared" si="24"/>
        <v>#DIV/0!</v>
      </c>
      <c r="I113" s="27" t="e">
        <f t="shared" si="25"/>
        <v>#DIV/0!</v>
      </c>
      <c r="J113" s="27" t="n">
        <f t="shared" si="26"/>
        <v>0</v>
      </c>
      <c r="K113" s="27" t="n">
        <f>AU113/SUM(AU77:AU$149)</f>
        <v>0</v>
      </c>
      <c r="L113" t="s">
        <v>298</v>
      </c>
      <c r="M113" t="s">
        <v>283</v>
      </c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 t="n">
        <v>14023531.4029334</v>
      </c>
      <c r="Y113" s="3" t="n">
        <v>2519026.17909759</v>
      </c>
      <c r="Z113" s="3" t="n">
        <v>26099245.134209</v>
      </c>
      <c r="AA113" s="3" t="n">
        <v>6047662.9171831999</v>
      </c>
      <c r="AB113" s="3" t="n">
        <v>37186.983217142602</v>
      </c>
      <c r="AC113" s="3" t="n">
        <v>-162051.684417838</v>
      </c>
      <c r="AD113" s="3" t="n">
        <v>3384267.73302407</v>
      </c>
      <c r="AE113" s="3" t="n">
        <v>0</v>
      </c>
      <c r="AF113" s="3" t="n">
        <v>0</v>
      </c>
      <c r="AG113" s="3" t="n">
        <v>794244.92008402105</v>
      </c>
      <c r="AH113" s="3" t="n">
        <v>-145.21327648565801</v>
      </c>
      <c r="AI113" s="3" t="n">
        <v>-8367.54836684365</v>
      </c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</row>
    <row r="114">
      <c r="A114" t="str">
        <f t="shared" si="17"/>
        <v>U.S. Large</v>
      </c>
      <c r="B114" t="str">
        <f t="shared" si="18"/>
        <v>Aircraft</v>
      </c>
      <c r="C114" s="3" t="n">
        <f t="shared" si="19"/>
        <v>19688997952.6618</v>
      </c>
      <c r="D114" s="3" t="n">
        <f t="shared" si="20"/>
        <v>10830977406.625401</v>
      </c>
      <c r="E114" s="3" t="n">
        <f t="shared" si="21"/>
        <v>9584665699.3959999</v>
      </c>
      <c r="F114" s="3" t="n">
        <f t="shared" si="22"/>
        <v>4975053451.8023005</v>
      </c>
      <c r="G114" s="27" t="n">
        <f t="shared" si="23"/>
        <v>-0.11506918170349256</v>
      </c>
      <c r="H114" s="27" t="n">
        <f t="shared" si="24"/>
        <v>-0.5131968766292534</v>
      </c>
      <c r="I114" s="27" t="n">
        <f t="shared" si="25"/>
        <v>0.51906384717370113</v>
      </c>
      <c r="J114" s="27" t="n">
        <f t="shared" si="26"/>
        <v>2.3133446828327249E-2</v>
      </c>
      <c r="K114" s="27" t="n">
        <f>AU114/SUM(AU77:AU$149)</f>
        <v>2.414828658261501E-2</v>
      </c>
      <c r="L114" t="s">
        <v>299</v>
      </c>
      <c r="M114" t="s">
        <v>286</v>
      </c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 t="n">
        <v>14097380029.951401</v>
      </c>
      <c r="Y114" s="3" t="n">
        <v>14193253296.0462</v>
      </c>
      <c r="Z114" s="3" t="n">
        <v>14449226050.757799</v>
      </c>
      <c r="AA114" s="3" t="n">
        <v>19340742244.273899</v>
      </c>
      <c r="AB114" s="3" t="n">
        <v>19620489747.046902</v>
      </c>
      <c r="AC114" s="3" t="n">
        <v>20610205945.707901</v>
      </c>
      <c r="AD114" s="3" t="n">
        <v>19901409789.836399</v>
      </c>
      <c r="AE114" s="3" t="n">
        <v>22409397910.1693</v>
      </c>
      <c r="AF114" s="3" t="n">
        <v>28006778551.2309</v>
      </c>
      <c r="AG114" s="3" t="n">
        <v>25631547116.458302</v>
      </c>
      <c r="AH114" s="3" t="n">
        <v>25276855641.200298</v>
      </c>
      <c r="AI114" s="3" t="n">
        <v>25765001979.325298</v>
      </c>
      <c r="AJ114" s="3" t="n">
        <v>25207841477.8521</v>
      </c>
      <c r="AK114" s="3" t="n">
        <v>20671612826.620998</v>
      </c>
      <c r="AL114" s="3" t="n">
        <v>20051298184.887001</v>
      </c>
      <c r="AM114" s="3" t="n">
        <v>19688997952.6618</v>
      </c>
      <c r="AN114" s="3" t="n">
        <v>17253012525.8848</v>
      </c>
      <c r="AO114" s="3" t="n">
        <v>15503837867.2012</v>
      </c>
      <c r="AP114" s="3" t="n">
        <v>19628061091.3759</v>
      </c>
      <c r="AQ114" s="3" t="n">
        <v>22852085344.793499</v>
      </c>
      <c r="AR114" s="3" t="n">
        <v>19602951264.159</v>
      </c>
      <c r="AS114" s="3" t="n">
        <v>10830977406.625401</v>
      </c>
      <c r="AT114" s="3" t="n">
        <v>9584665699.3959999</v>
      </c>
      <c r="AU114" s="3" t="n">
        <v>4975053451.8023005</v>
      </c>
      <c r="AV114" s="3"/>
    </row>
    <row r="115">
      <c r="A115" t="str">
        <f t="shared" si="17"/>
        <v>U.S. Large</v>
      </c>
      <c r="B115" t="str">
        <f t="shared" si="18"/>
        <v>Electronics, Comms, &amp; Sensors</v>
      </c>
      <c r="C115" s="3" t="n">
        <f t="shared" si="19"/>
        <v>13695465044.3379</v>
      </c>
      <c r="D115" s="3" t="n">
        <f t="shared" si="20"/>
        <v>14808998292.9077</v>
      </c>
      <c r="E115" s="3" t="n">
        <f t="shared" si="21"/>
        <v>14846044806.3913</v>
      </c>
      <c r="F115" s="3" t="n">
        <f t="shared" si="22"/>
        <v>6304935672.9282999</v>
      </c>
      <c r="G115" s="27" t="n">
        <f t="shared" si="23"/>
        <v>2.5016218349720454E-3</v>
      </c>
      <c r="H115" s="27" t="n">
        <f t="shared" si="24"/>
        <v>8.4011733689107748E-2</v>
      </c>
      <c r="I115" s="27" t="n">
        <f t="shared" si="25"/>
        <v>0.42468790544226243</v>
      </c>
      <c r="J115" s="27" t="n">
        <f t="shared" si="26"/>
        <v>3.583225528265005E-2</v>
      </c>
      <c r="K115" s="27" t="n">
        <f>AU115/SUM(AU77:AU$149)</f>
        <v>3.0603368383844948E-2</v>
      </c>
      <c r="L115" t="s">
        <v>299</v>
      </c>
      <c r="M115" t="s">
        <v>287</v>
      </c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 t="n">
        <v>10385316307.7251</v>
      </c>
      <c r="Y115" s="3" t="n">
        <v>11075213705.795799</v>
      </c>
      <c r="Z115" s="3" t="n">
        <v>12324052122.3862</v>
      </c>
      <c r="AA115" s="3" t="n">
        <v>16172851562.9144</v>
      </c>
      <c r="AB115" s="3" t="n">
        <v>19796772814.705399</v>
      </c>
      <c r="AC115" s="3" t="n">
        <v>22713811271.111099</v>
      </c>
      <c r="AD115" s="3" t="n">
        <v>23739032775.275002</v>
      </c>
      <c r="AE115" s="3" t="n">
        <v>25950014098.487801</v>
      </c>
      <c r="AF115" s="3" t="n">
        <v>28397281487.9939</v>
      </c>
      <c r="AG115" s="3" t="n">
        <v>26838615430.2215</v>
      </c>
      <c r="AH115" s="3" t="n">
        <v>25614525666.937698</v>
      </c>
      <c r="AI115" s="3" t="n">
        <v>23588218576.469299</v>
      </c>
      <c r="AJ115" s="3" t="n">
        <v>20835299845.7771</v>
      </c>
      <c r="AK115" s="3" t="n">
        <v>16721519763.209801</v>
      </c>
      <c r="AL115" s="3" t="n">
        <v>15071310545.683901</v>
      </c>
      <c r="AM115" s="3" t="n">
        <v>13695465044.3379</v>
      </c>
      <c r="AN115" s="3" t="n">
        <v>15270873886.315001</v>
      </c>
      <c r="AO115" s="3" t="n">
        <v>16292878379.666599</v>
      </c>
      <c r="AP115" s="3" t="n">
        <v>18443244823.239601</v>
      </c>
      <c r="AQ115" s="3" t="n">
        <v>18698724184.6147</v>
      </c>
      <c r="AR115" s="3" t="n">
        <v>19426300595.782398</v>
      </c>
      <c r="AS115" s="3" t="n">
        <v>14808998292.9077</v>
      </c>
      <c r="AT115" s="3" t="n">
        <v>14846044806.3913</v>
      </c>
      <c r="AU115" s="3" t="n">
        <v>6304935672.9282999</v>
      </c>
      <c r="AV115" s="3"/>
    </row>
    <row r="116">
      <c r="A116" t="str">
        <f t="shared" si="17"/>
        <v>U.S. Large</v>
      </c>
      <c r="B116" t="str">
        <f t="shared" si="18"/>
        <v>Facilities and Construction</v>
      </c>
      <c r="C116" s="3" t="n">
        <f t="shared" si="19"/>
        <v>7252127690.6131401</v>
      </c>
      <c r="D116" s="3" t="n">
        <f t="shared" si="20"/>
        <v>8787801657.3379192</v>
      </c>
      <c r="E116" s="3" t="n">
        <f t="shared" si="21"/>
        <v>8492917084.0346003</v>
      </c>
      <c r="F116" s="3" t="n">
        <f t="shared" si="22"/>
        <v>4161205070.20467</v>
      </c>
      <c r="G116" s="27" t="n">
        <f t="shared" si="23"/>
        <v>-3.3556125274753601E-2</v>
      </c>
      <c r="H116" s="27" t="n">
        <f t="shared" si="24"/>
        <v>0.17109315312077134</v>
      </c>
      <c r="I116" s="27" t="n">
        <f t="shared" si="25"/>
        <v>0.48996181512558346</v>
      </c>
      <c r="J116" s="27" t="n">
        <f t="shared" si="26"/>
        <v>2.0498414023275489E-2</v>
      </c>
      <c r="K116" s="27" t="n">
        <f>AU116/SUM(AU77:AU$149)</f>
        <v>2.0197968431460805E-2</v>
      </c>
      <c r="L116" t="s">
        <v>299</v>
      </c>
      <c r="M116" t="s">
        <v>288</v>
      </c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 t="n">
        <v>3914324976.9054799</v>
      </c>
      <c r="Y116" s="3" t="n">
        <v>4743296411.1817703</v>
      </c>
      <c r="Z116" s="3" t="n">
        <v>5249480644.6773396</v>
      </c>
      <c r="AA116" s="3" t="n">
        <v>11332782489.3009</v>
      </c>
      <c r="AB116" s="3" t="n">
        <v>11703963473.4163</v>
      </c>
      <c r="AC116" s="3" t="n">
        <v>10183846406.079399</v>
      </c>
      <c r="AD116" s="3" t="n">
        <v>10575355323.135799</v>
      </c>
      <c r="AE116" s="3" t="n">
        <v>10628254057.405899</v>
      </c>
      <c r="AF116" s="3" t="n">
        <v>15882685621.8783</v>
      </c>
      <c r="AG116" s="3" t="n">
        <v>17273755271.552101</v>
      </c>
      <c r="AH116" s="3" t="n">
        <v>16124363684.7208</v>
      </c>
      <c r="AI116" s="3" t="n">
        <v>12304043992.9876</v>
      </c>
      <c r="AJ116" s="3" t="n">
        <v>12358272550.0182</v>
      </c>
      <c r="AK116" s="3" t="n">
        <v>10089900801.1119</v>
      </c>
      <c r="AL116" s="3" t="n">
        <v>8526708170.6051798</v>
      </c>
      <c r="AM116" s="3" t="n">
        <v>7252127690.6131401</v>
      </c>
      <c r="AN116" s="3" t="n">
        <v>6790787032.33778</v>
      </c>
      <c r="AO116" s="3" t="n">
        <v>6003605402.8055897</v>
      </c>
      <c r="AP116" s="3" t="n">
        <v>7750027752.4659595</v>
      </c>
      <c r="AQ116" s="3" t="n">
        <v>10954802911.337</v>
      </c>
      <c r="AR116" s="3" t="n">
        <v>11453315800.517599</v>
      </c>
      <c r="AS116" s="3" t="n">
        <v>8787801657.3379192</v>
      </c>
      <c r="AT116" s="3" t="n">
        <v>8492917084.0346003</v>
      </c>
      <c r="AU116" s="3" t="n">
        <v>4161205070.20467</v>
      </c>
      <c r="AV116" s="3"/>
    </row>
    <row r="117">
      <c r="A117" t="str">
        <f t="shared" si="17"/>
        <v>U.S. Large</v>
      </c>
      <c r="B117" t="str">
        <f t="shared" si="18"/>
        <v>Land Vehicles</v>
      </c>
      <c r="C117" s="3" t="n">
        <f t="shared" si="19"/>
        <v>4021294818.7950401</v>
      </c>
      <c r="D117" s="3" t="n">
        <f t="shared" si="20"/>
        <v>4254312928.6932201</v>
      </c>
      <c r="E117" s="3" t="n">
        <f t="shared" si="21"/>
        <v>3722422928.9784002</v>
      </c>
      <c r="F117" s="3" t="n">
        <f t="shared" si="22"/>
        <v>2509763134.7058301</v>
      </c>
      <c r="G117" s="27" t="n">
        <f t="shared" si="23"/>
        <v>-0.12502371325989847</v>
      </c>
      <c r="H117" s="27" t="n">
        <f t="shared" si="24"/>
        <v>-7.4322302463313394E-2</v>
      </c>
      <c r="I117" s="27" t="n">
        <f t="shared" si="25"/>
        <v>0.67422836754194981</v>
      </c>
      <c r="J117" s="27" t="n">
        <f t="shared" si="26"/>
        <v>8.9844002493998914E-3</v>
      </c>
      <c r="K117" s="27" t="n">
        <f>AU117/SUM(AU77:AU$149)</f>
        <v>1.2182076035666074E-2</v>
      </c>
      <c r="L117" t="s">
        <v>299</v>
      </c>
      <c r="M117" t="s">
        <v>289</v>
      </c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 t="n">
        <v>896515338.84436202</v>
      </c>
      <c r="Y117" s="3" t="n">
        <v>1388807750.4758301</v>
      </c>
      <c r="Z117" s="3" t="n">
        <v>1666972300.38782</v>
      </c>
      <c r="AA117" s="3" t="n">
        <v>2428166931.34519</v>
      </c>
      <c r="AB117" s="3" t="n">
        <v>4134961926.8643599</v>
      </c>
      <c r="AC117" s="3" t="n">
        <v>5640261445.7792196</v>
      </c>
      <c r="AD117" s="3" t="n">
        <v>6212241302.1090698</v>
      </c>
      <c r="AE117" s="3" t="n">
        <v>16851156252.6171</v>
      </c>
      <c r="AF117" s="3" t="n">
        <v>27395883398.176498</v>
      </c>
      <c r="AG117" s="3" t="n">
        <v>17666987424.566898</v>
      </c>
      <c r="AH117" s="3" t="n">
        <v>16793488046.0429</v>
      </c>
      <c r="AI117" s="3" t="n">
        <v>12523350739.8351</v>
      </c>
      <c r="AJ117" s="3" t="n">
        <v>6879276782.4240503</v>
      </c>
      <c r="AK117" s="3" t="n">
        <v>4013760398.9667902</v>
      </c>
      <c r="AL117" s="3" t="n">
        <v>2560738585.8769498</v>
      </c>
      <c r="AM117" s="3" t="n">
        <v>4021294818.7950401</v>
      </c>
      <c r="AN117" s="3" t="n">
        <v>4181708767.7565799</v>
      </c>
      <c r="AO117" s="3" t="n">
        <v>3580105306.5615301</v>
      </c>
      <c r="AP117" s="3" t="n">
        <v>7176278244.1182899</v>
      </c>
      <c r="AQ117" s="3" t="n">
        <v>6982431699.9594097</v>
      </c>
      <c r="AR117" s="3" t="n">
        <v>6537126217.3204098</v>
      </c>
      <c r="AS117" s="3" t="n">
        <v>4254312928.6932201</v>
      </c>
      <c r="AT117" s="3" t="n">
        <v>3722422928.9784002</v>
      </c>
      <c r="AU117" s="3" t="n">
        <v>2509763134.7058301</v>
      </c>
      <c r="AV117" s="3"/>
    </row>
    <row r="118">
      <c r="A118" t="str">
        <f t="shared" si="17"/>
        <v>U.S. Large</v>
      </c>
      <c r="B118" t="str">
        <f t="shared" si="18"/>
        <v>Missile Defense</v>
      </c>
      <c r="C118" s="3" t="n">
        <f t="shared" si="19"/>
        <v>810266199.88673306</v>
      </c>
      <c r="D118" s="3" t="n">
        <f t="shared" si="20"/>
        <v>871654060.08820605</v>
      </c>
      <c r="E118" s="3" t="n">
        <f t="shared" si="21"/>
        <v>591918045.89400005</v>
      </c>
      <c r="F118" s="3" t="n">
        <f t="shared" si="22"/>
        <v>330453040.49753797</v>
      </c>
      <c r="G118" s="27" t="n">
        <f t="shared" si="23"/>
        <v>-0.32092549900576206</v>
      </c>
      <c r="H118" s="27" t="n">
        <f t="shared" si="24"/>
        <v>-0.26947706077737887</v>
      </c>
      <c r="I118" s="27" t="n">
        <f t="shared" si="25"/>
        <v>0.55827498889384275</v>
      </c>
      <c r="J118" s="27" t="n">
        <f t="shared" si="26"/>
        <v>1.4286470776209879E-3</v>
      </c>
      <c r="K118" s="27" t="n">
        <f>AU118/SUM(AU77:AU$149)</f>
        <v>1.6039776861372576E-3</v>
      </c>
      <c r="L118" t="s">
        <v>299</v>
      </c>
      <c r="M118" t="s">
        <v>290</v>
      </c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 t="n">
        <v>876017602.53871298</v>
      </c>
      <c r="Y118" s="3" t="n">
        <v>749883380.27000904</v>
      </c>
      <c r="Z118" s="3" t="n">
        <v>737432180.37054706</v>
      </c>
      <c r="AA118" s="3" t="n">
        <v>722677734.83479404</v>
      </c>
      <c r="AB118" s="3" t="n">
        <v>757379724.60629201</v>
      </c>
      <c r="AC118" s="3" t="n">
        <v>950931282.37813401</v>
      </c>
      <c r="AD118" s="3" t="n">
        <v>848228688.14418399</v>
      </c>
      <c r="AE118" s="3" t="n">
        <v>1155385959.33599</v>
      </c>
      <c r="AF118" s="3" t="n">
        <v>840841463.95025897</v>
      </c>
      <c r="AG118" s="3" t="n">
        <v>727501188.70292795</v>
      </c>
      <c r="AH118" s="3" t="n">
        <v>577258585.64149904</v>
      </c>
      <c r="AI118" s="3" t="n">
        <v>423232536.27427399</v>
      </c>
      <c r="AJ118" s="3" t="n">
        <v>456601667.34556401</v>
      </c>
      <c r="AK118" s="3" t="n">
        <v>484336119.17716402</v>
      </c>
      <c r="AL118" s="3" t="n">
        <v>537300574.89859605</v>
      </c>
      <c r="AM118" s="3" t="n">
        <v>810266199.88673306</v>
      </c>
      <c r="AN118" s="3" t="n">
        <v>806860136.85110295</v>
      </c>
      <c r="AO118" s="3" t="n">
        <v>815501101.186149</v>
      </c>
      <c r="AP118" s="3" t="n">
        <v>1110243551.2234199</v>
      </c>
      <c r="AQ118" s="3" t="n">
        <v>845574265.78394496</v>
      </c>
      <c r="AR118" s="3" t="n">
        <v>865172899.25013995</v>
      </c>
      <c r="AS118" s="3" t="n">
        <v>871654060.08820605</v>
      </c>
      <c r="AT118" s="3" t="n">
        <v>591918045.89400005</v>
      </c>
      <c r="AU118" s="3" t="n">
        <v>330453040.49753797</v>
      </c>
      <c r="AV118" s="3"/>
    </row>
    <row r="119">
      <c r="A119" t="str">
        <f t="shared" si="17"/>
        <v>U.S. Large</v>
      </c>
      <c r="B119" t="str">
        <f t="shared" si="18"/>
        <v>Ordnance and Missiles</v>
      </c>
      <c r="C119" s="3" t="n">
        <f t="shared" si="19"/>
        <v>2408567527.6011801</v>
      </c>
      <c r="D119" s="3" t="n">
        <f t="shared" si="20"/>
        <v>1768856357.7725301</v>
      </c>
      <c r="E119" s="3" t="n">
        <f t="shared" si="21"/>
        <v>1425241331.8324001</v>
      </c>
      <c r="F119" s="3" t="n">
        <f t="shared" si="22"/>
        <v>768598762.36619699</v>
      </c>
      <c r="G119" s="27" t="n">
        <f t="shared" si="23"/>
        <v>-0.19425829826726826</v>
      </c>
      <c r="H119" s="27" t="n">
        <f t="shared" si="24"/>
        <v>-0.40826183384948589</v>
      </c>
      <c r="I119" s="27" t="n">
        <f t="shared" si="25"/>
        <v>0.5392762230506094</v>
      </c>
      <c r="J119" s="27" t="n">
        <f t="shared" si="26"/>
        <v>3.4399472659288333E-3</v>
      </c>
      <c r="K119" s="27" t="n">
        <f>AU119/SUM(AU77:AU$149)</f>
        <v>3.7306821646184178E-3</v>
      </c>
      <c r="L119" t="s">
        <v>299</v>
      </c>
      <c r="M119" t="s">
        <v>291</v>
      </c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 t="n">
        <v>3608009658.5757198</v>
      </c>
      <c r="Y119" s="3" t="n">
        <v>3153481094.2078099</v>
      </c>
      <c r="Z119" s="3" t="n">
        <v>3620140725.8199301</v>
      </c>
      <c r="AA119" s="3" t="n">
        <v>2368358330.2862701</v>
      </c>
      <c r="AB119" s="3" t="n">
        <v>3016844523.8262601</v>
      </c>
      <c r="AC119" s="3" t="n">
        <v>3259076225.01612</v>
      </c>
      <c r="AD119" s="3" t="n">
        <v>2639419101.3744502</v>
      </c>
      <c r="AE119" s="3" t="n">
        <v>3312797376.3396201</v>
      </c>
      <c r="AF119" s="3" t="n">
        <v>3614422388.5092301</v>
      </c>
      <c r="AG119" s="3" t="n">
        <v>3208520037.7901402</v>
      </c>
      <c r="AH119" s="3" t="n">
        <v>3111670237.7794299</v>
      </c>
      <c r="AI119" s="3" t="n">
        <v>3403511069.5630999</v>
      </c>
      <c r="AJ119" s="3" t="n">
        <v>3123694952.4353299</v>
      </c>
      <c r="AK119" s="3" t="n">
        <v>2734414098.6332002</v>
      </c>
      <c r="AL119" s="3" t="n">
        <v>2517591745.86938</v>
      </c>
      <c r="AM119" s="3" t="n">
        <v>2408567527.6011801</v>
      </c>
      <c r="AN119" s="3" t="n">
        <v>2675639687.81391</v>
      </c>
      <c r="AO119" s="3" t="n">
        <v>3154735210.7633801</v>
      </c>
      <c r="AP119" s="3" t="n">
        <v>3611302662.2251701</v>
      </c>
      <c r="AQ119" s="3" t="n">
        <v>2002439079.1272399</v>
      </c>
      <c r="AR119" s="3" t="n">
        <v>2361082708.9481401</v>
      </c>
      <c r="AS119" s="3" t="n">
        <v>1768856357.7725301</v>
      </c>
      <c r="AT119" s="3" t="n">
        <v>1425241331.8324001</v>
      </c>
      <c r="AU119" s="3" t="n">
        <v>768598762.36619699</v>
      </c>
      <c r="AV119" s="3"/>
    </row>
    <row r="120">
      <c r="A120" t="str">
        <f t="shared" si="17"/>
        <v>U.S. Large</v>
      </c>
      <c r="B120" t="str">
        <f t="shared" si="18"/>
        <v>Other Products</v>
      </c>
      <c r="C120" s="3" t="n">
        <f t="shared" si="19"/>
        <v>11006155284.5723</v>
      </c>
      <c r="D120" s="3" t="n">
        <f t="shared" si="20"/>
        <v>41490699751.349701</v>
      </c>
      <c r="E120" s="3" t="n">
        <f t="shared" si="21"/>
        <v>38925101393.385399</v>
      </c>
      <c r="F120" s="3" t="n">
        <f t="shared" si="22"/>
        <v>5926244509.5118504</v>
      </c>
      <c r="G120" s="27" t="n">
        <f t="shared" si="23"/>
        <v>-6.1835504663447893E-2</v>
      </c>
      <c r="H120" s="27" t="n">
        <f t="shared" si="24"/>
        <v>2.5366665640224095</v>
      </c>
      <c r="I120" s="27" t="n">
        <f t="shared" si="25"/>
        <v>0.15224737501952676</v>
      </c>
      <c r="J120" s="27" t="n">
        <f t="shared" si="26"/>
        <v>9.3949209248672422E-2</v>
      </c>
      <c r="K120" s="27" t="n">
        <f>AU120/SUM(AU77:AU$149)</f>
        <v>2.8765248888430992E-2</v>
      </c>
      <c r="L120" t="s">
        <v>299</v>
      </c>
      <c r="M120" t="s">
        <v>292</v>
      </c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 t="n">
        <v>4417743005.4359503</v>
      </c>
      <c r="Y120" s="3" t="n">
        <v>5498335012.3158703</v>
      </c>
      <c r="Z120" s="3" t="n">
        <v>5859640844.6272497</v>
      </c>
      <c r="AA120" s="3" t="n">
        <v>7195936253.9081697</v>
      </c>
      <c r="AB120" s="3" t="n">
        <v>8303633048.5995903</v>
      </c>
      <c r="AC120" s="3" t="n">
        <v>12431914938.445999</v>
      </c>
      <c r="AD120" s="3" t="n">
        <v>13829562561.452801</v>
      </c>
      <c r="AE120" s="3" t="n">
        <v>14717935909.708401</v>
      </c>
      <c r="AF120" s="3" t="n">
        <v>14788433613.470699</v>
      </c>
      <c r="AG120" s="3" t="n">
        <v>13469326190.5193</v>
      </c>
      <c r="AH120" s="3" t="n">
        <v>9964144613.1238804</v>
      </c>
      <c r="AI120" s="3" t="n">
        <v>11278955809.4923</v>
      </c>
      <c r="AJ120" s="3" t="n">
        <v>17923201356.159901</v>
      </c>
      <c r="AK120" s="3" t="n">
        <v>7791728898.1059799</v>
      </c>
      <c r="AL120" s="3" t="n">
        <v>12685412305.7146</v>
      </c>
      <c r="AM120" s="3" t="n">
        <v>11006155284.5723</v>
      </c>
      <c r="AN120" s="3" t="n">
        <v>10308973945.5436</v>
      </c>
      <c r="AO120" s="3" t="n">
        <v>12011062070.0448</v>
      </c>
      <c r="AP120" s="3" t="n">
        <v>12944359755.0282</v>
      </c>
      <c r="AQ120" s="3" t="n">
        <v>10951013813.6108</v>
      </c>
      <c r="AR120" s="3" t="n">
        <v>13489540177.7363</v>
      </c>
      <c r="AS120" s="3" t="n">
        <v>41490699751.349701</v>
      </c>
      <c r="AT120" s="3" t="n">
        <v>38925101393.385399</v>
      </c>
      <c r="AU120" s="3" t="n">
        <v>5926244509.5118504</v>
      </c>
      <c r="AV120" s="3"/>
    </row>
    <row r="121">
      <c r="A121" t="str">
        <f t="shared" si="17"/>
        <v>U.S. Large</v>
      </c>
      <c r="B121" t="str">
        <f t="shared" si="18"/>
        <v>Other R&amp;D and Knowledge Based</v>
      </c>
      <c r="C121" s="3" t="n">
        <f t="shared" si="19"/>
        <v>12704597622.459801</v>
      </c>
      <c r="D121" s="3" t="n">
        <f t="shared" si="20"/>
        <v>12603764421.2721</v>
      </c>
      <c r="E121" s="3" t="n">
        <f t="shared" si="21"/>
        <v>12460612009.8748</v>
      </c>
      <c r="F121" s="3" t="n">
        <f t="shared" si="22"/>
        <v>6185770594.0806398</v>
      </c>
      <c r="G121" s="27" t="n">
        <f t="shared" si="23"/>
        <v>-1.1357909162098778E-2</v>
      </c>
      <c r="H121" s="27" t="n">
        <f t="shared" si="24"/>
        <v>-1.9204513187703887E-2</v>
      </c>
      <c r="I121" s="27" t="n">
        <f t="shared" si="25"/>
        <v>0.49642590501803069</v>
      </c>
      <c r="J121" s="27" t="n">
        <f t="shared" si="26"/>
        <v>3.0074800146344154E-2</v>
      </c>
      <c r="K121" s="27" t="n">
        <f>AU121/SUM(AU77:AU$149)</f>
        <v>3.0024956010484268E-2</v>
      </c>
      <c r="L121" t="s">
        <v>299</v>
      </c>
      <c r="M121" t="s">
        <v>293</v>
      </c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 t="n">
        <v>6215554059.7817202</v>
      </c>
      <c r="Y121" s="3" t="n">
        <v>5740958838.7085304</v>
      </c>
      <c r="Z121" s="3" t="n">
        <v>7362594566.4220896</v>
      </c>
      <c r="AA121" s="3" t="n">
        <v>9755590051.1298409</v>
      </c>
      <c r="AB121" s="3" t="n">
        <v>9519975734.9497795</v>
      </c>
      <c r="AC121" s="3" t="n">
        <v>12040859120.5298</v>
      </c>
      <c r="AD121" s="3" t="n">
        <v>14090477232.146799</v>
      </c>
      <c r="AE121" s="3" t="n">
        <v>14537678837.6283</v>
      </c>
      <c r="AF121" s="3" t="n">
        <v>15481083897.9617</v>
      </c>
      <c r="AG121" s="3" t="n">
        <v>15999506585.2637</v>
      </c>
      <c r="AH121" s="3" t="n">
        <v>17200119036.745201</v>
      </c>
      <c r="AI121" s="3" t="n">
        <v>17777020319.038601</v>
      </c>
      <c r="AJ121" s="3" t="n">
        <v>17516351274.4995</v>
      </c>
      <c r="AK121" s="3" t="n">
        <v>14996734279.2701</v>
      </c>
      <c r="AL121" s="3" t="n">
        <v>13710544234.352501</v>
      </c>
      <c r="AM121" s="3" t="n">
        <v>12704597622.459801</v>
      </c>
      <c r="AN121" s="3" t="n">
        <v>11764158759.686001</v>
      </c>
      <c r="AO121" s="3" t="n">
        <v>11258773565.3291</v>
      </c>
      <c r="AP121" s="3" t="n">
        <v>11896278629.5697</v>
      </c>
      <c r="AQ121" s="3" t="n">
        <v>11483741839.0989</v>
      </c>
      <c r="AR121" s="3" t="n">
        <v>11883279198.2847</v>
      </c>
      <c r="AS121" s="3" t="n">
        <v>12603764421.2721</v>
      </c>
      <c r="AT121" s="3" t="n">
        <v>12460612009.8748</v>
      </c>
      <c r="AU121" s="3" t="n">
        <v>6185770594.0806398</v>
      </c>
      <c r="AV121" s="3"/>
    </row>
    <row r="122">
      <c r="A122" t="str">
        <f t="shared" si="17"/>
        <v>U.S. Large</v>
      </c>
      <c r="B122" t="str">
        <f t="shared" si="18"/>
        <v>Other Services</v>
      </c>
      <c r="C122" s="3" t="n">
        <f t="shared" si="19"/>
        <v>17132366267.1332</v>
      </c>
      <c r="D122" s="3" t="n">
        <f t="shared" si="20"/>
        <v>18147565603.358002</v>
      </c>
      <c r="E122" s="3" t="n">
        <f t="shared" si="21"/>
        <v>18378064007.162899</v>
      </c>
      <c r="F122" s="3" t="n">
        <f t="shared" si="22"/>
        <v>11744456218.5755</v>
      </c>
      <c r="G122" s="27" t="n">
        <f t="shared" si="23"/>
        <v>1.2701340160040209E-2</v>
      </c>
      <c r="H122" s="27" t="n">
        <f t="shared" si="24"/>
        <v>7.2710197797921872E-2</v>
      </c>
      <c r="I122" s="27" t="n">
        <f t="shared" si="25"/>
        <v>0.63904751958628869</v>
      </c>
      <c r="J122" s="27" t="n">
        <f t="shared" si="26"/>
        <v>4.4357099125960066E-2</v>
      </c>
      <c r="K122" s="27" t="n">
        <f>AU122/SUM(AU77:AU$149)</f>
        <v>5.7006120089100554E-2</v>
      </c>
      <c r="L122" t="s">
        <v>299</v>
      </c>
      <c r="M122" t="s">
        <v>294</v>
      </c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 t="n">
        <v>4613521648.9326601</v>
      </c>
      <c r="Y122" s="3" t="n">
        <v>5206904618.0719004</v>
      </c>
      <c r="Z122" s="3" t="n">
        <v>7257559821.6533298</v>
      </c>
      <c r="AA122" s="3" t="n">
        <v>13670532799.5585</v>
      </c>
      <c r="AB122" s="3" t="n">
        <v>18862192405.793999</v>
      </c>
      <c r="AC122" s="3" t="n">
        <v>20517674711.816002</v>
      </c>
      <c r="AD122" s="3" t="n">
        <v>21325598420.684799</v>
      </c>
      <c r="AE122" s="3" t="n">
        <v>20675641571.187401</v>
      </c>
      <c r="AF122" s="3" t="n">
        <v>22653581272.062599</v>
      </c>
      <c r="AG122" s="3" t="n">
        <v>24934459620.147598</v>
      </c>
      <c r="AH122" s="3" t="n">
        <v>26324999032.954399</v>
      </c>
      <c r="AI122" s="3" t="n">
        <v>28694515042.3055</v>
      </c>
      <c r="AJ122" s="3" t="n">
        <v>23599777510.947701</v>
      </c>
      <c r="AK122" s="3" t="n">
        <v>22284282359.177601</v>
      </c>
      <c r="AL122" s="3" t="n">
        <v>19880197167.272099</v>
      </c>
      <c r="AM122" s="3" t="n">
        <v>17132366267.1332</v>
      </c>
      <c r="AN122" s="3" t="n">
        <v>17011382556.219601</v>
      </c>
      <c r="AO122" s="3" t="n">
        <v>17928597008.139999</v>
      </c>
      <c r="AP122" s="3" t="n">
        <v>19405478354.246899</v>
      </c>
      <c r="AQ122" s="3" t="n">
        <v>19450272342.2118</v>
      </c>
      <c r="AR122" s="3" t="n">
        <v>19110207870.6805</v>
      </c>
      <c r="AS122" s="3" t="n">
        <v>18147565603.358002</v>
      </c>
      <c r="AT122" s="3" t="n">
        <v>18378064007.162899</v>
      </c>
      <c r="AU122" s="3" t="n">
        <v>11744456218.5755</v>
      </c>
      <c r="AV122" s="3"/>
    </row>
    <row r="123">
      <c r="A123" t="str">
        <f t="shared" si="17"/>
        <v>U.S. Large</v>
      </c>
      <c r="B123" t="str">
        <f t="shared" si="18"/>
        <v>Ships &amp; Submarines</v>
      </c>
      <c r="C123" s="3" t="n">
        <f t="shared" si="19"/>
        <v>9807418904.8307495</v>
      </c>
      <c r="D123" s="3" t="n">
        <f t="shared" si="20"/>
        <v>12946715620.118299</v>
      </c>
      <c r="E123" s="3" t="n">
        <f t="shared" si="21"/>
        <v>10980221940.312</v>
      </c>
      <c r="F123" s="3" t="n">
        <f t="shared" si="22"/>
        <v>7664142839.6795702</v>
      </c>
      <c r="G123" s="27" t="n">
        <f t="shared" si="23"/>
        <v>-0.15189131649346688</v>
      </c>
      <c r="H123" s="27" t="n">
        <f t="shared" si="24"/>
        <v>0.11958325089015776</v>
      </c>
      <c r="I123" s="27" t="n">
        <f t="shared" si="25"/>
        <v>0.69799525741296586</v>
      </c>
      <c r="J123" s="27" t="n">
        <f t="shared" si="26"/>
        <v>2.650174647566967E-2</v>
      </c>
      <c r="K123" s="27" t="n">
        <f>AU123/SUM(AU77:AU$149)</f>
        <v>3.720078979968186E-2</v>
      </c>
      <c r="L123" t="s">
        <v>299</v>
      </c>
      <c r="M123" t="s">
        <v>295</v>
      </c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 t="n">
        <v>6652607732.5576401</v>
      </c>
      <c r="Y123" s="3" t="n">
        <v>2083996967.9753599</v>
      </c>
      <c r="Z123" s="3" t="n">
        <v>2218459330.9468799</v>
      </c>
      <c r="AA123" s="3" t="n">
        <v>3738212229.5886402</v>
      </c>
      <c r="AB123" s="3" t="n">
        <v>4609274467.9127998</v>
      </c>
      <c r="AC123" s="3" t="n">
        <v>2712214470.77525</v>
      </c>
      <c r="AD123" s="3" t="n">
        <v>4013092457.6668401</v>
      </c>
      <c r="AE123" s="3" t="n">
        <v>3891807297.37256</v>
      </c>
      <c r="AF123" s="3" t="n">
        <v>5311419790.38871</v>
      </c>
      <c r="AG123" s="3" t="n">
        <v>5027563862.72575</v>
      </c>
      <c r="AH123" s="3" t="n">
        <v>5122374332.6707201</v>
      </c>
      <c r="AI123" s="3" t="n">
        <v>6778220828.95331</v>
      </c>
      <c r="AJ123" s="3" t="n">
        <v>13210360871.3274</v>
      </c>
      <c r="AK123" s="3" t="n">
        <v>13150635442.697201</v>
      </c>
      <c r="AL123" s="3" t="n">
        <v>10414788599.1003</v>
      </c>
      <c r="AM123" s="3" t="n">
        <v>9807418904.8307495</v>
      </c>
      <c r="AN123" s="3" t="n">
        <v>10745471530.6745</v>
      </c>
      <c r="AO123" s="3" t="n">
        <v>14015703864.683599</v>
      </c>
      <c r="AP123" s="3" t="n">
        <v>14175541774.379</v>
      </c>
      <c r="AQ123" s="3" t="n">
        <v>13864201509.291201</v>
      </c>
      <c r="AR123" s="3" t="n">
        <v>14901799263.223801</v>
      </c>
      <c r="AS123" s="3" t="n">
        <v>12946715620.118299</v>
      </c>
      <c r="AT123" s="3" t="n">
        <v>10980221940.312</v>
      </c>
      <c r="AU123" s="3" t="n">
        <v>7664142839.6795702</v>
      </c>
      <c r="AV123" s="3"/>
    </row>
    <row r="124">
      <c r="A124" t="str">
        <f t="shared" si="17"/>
        <v>U.S. Large</v>
      </c>
      <c r="B124" t="str">
        <f t="shared" si="18"/>
        <v>Space Systems</v>
      </c>
      <c r="C124" s="3" t="n">
        <f t="shared" si="19"/>
        <v>415407867.73577499</v>
      </c>
      <c r="D124" s="3" t="n">
        <f t="shared" si="20"/>
        <v>657778525.03219795</v>
      </c>
      <c r="E124" s="3" t="n">
        <f t="shared" si="21"/>
        <v>822791273.79709995</v>
      </c>
      <c r="F124" s="3" t="n">
        <f t="shared" si="22"/>
        <v>171623430.86448601</v>
      </c>
      <c r="G124" s="27" t="n">
        <f t="shared" si="23"/>
        <v>0.25086369117450991</v>
      </c>
      <c r="H124" s="27" t="n">
        <f t="shared" si="24"/>
        <v>0.98068293285298558</v>
      </c>
      <c r="I124" s="27" t="n">
        <f t="shared" si="25"/>
        <v>0.20858683888619883</v>
      </c>
      <c r="J124" s="27" t="n">
        <f t="shared" si="26"/>
        <v>1.9858802362190189E-3</v>
      </c>
      <c r="K124" s="27" t="n">
        <f>AU124/SUM(AU77:AU$149)</f>
        <v>8.3303864630958617E-4</v>
      </c>
      <c r="L124" t="s">
        <v>299</v>
      </c>
      <c r="M124" t="s">
        <v>296</v>
      </c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 t="n">
        <v>495196146.96208698</v>
      </c>
      <c r="Y124" s="3" t="n">
        <v>594019285.99573505</v>
      </c>
      <c r="Z124" s="3" t="n">
        <v>936158881.89764202</v>
      </c>
      <c r="AA124" s="3" t="n">
        <v>1029777253.2970001</v>
      </c>
      <c r="AB124" s="3" t="n">
        <v>980173103.95420301</v>
      </c>
      <c r="AC124" s="3" t="n">
        <v>1403763053.1667399</v>
      </c>
      <c r="AD124" s="3" t="n">
        <v>1734283383.9126101</v>
      </c>
      <c r="AE124" s="3" t="n">
        <v>1454432028.04212</v>
      </c>
      <c r="AF124" s="3" t="n">
        <v>1449308798.23508</v>
      </c>
      <c r="AG124" s="3" t="n">
        <v>1494492739.17905</v>
      </c>
      <c r="AH124" s="3" t="n">
        <v>1424111419.4046099</v>
      </c>
      <c r="AI124" s="3" t="n">
        <v>1093525314.3684399</v>
      </c>
      <c r="AJ124" s="3" t="n">
        <v>820373830.73403096</v>
      </c>
      <c r="AK124" s="3" t="n">
        <v>846426529.91337299</v>
      </c>
      <c r="AL124" s="3" t="n">
        <v>421586936.16070902</v>
      </c>
      <c r="AM124" s="3" t="n">
        <v>415407867.73577499</v>
      </c>
      <c r="AN124" s="3" t="n">
        <v>421234247.463875</v>
      </c>
      <c r="AO124" s="3" t="n">
        <v>510104583.24672002</v>
      </c>
      <c r="AP124" s="3" t="n">
        <v>1016550092.17869</v>
      </c>
      <c r="AQ124" s="3" t="n">
        <v>830857882.17368102</v>
      </c>
      <c r="AR124" s="3" t="n">
        <v>925548302.70940197</v>
      </c>
      <c r="AS124" s="3" t="n">
        <v>657778525.03219795</v>
      </c>
      <c r="AT124" s="3" t="n">
        <v>822791273.79709995</v>
      </c>
      <c r="AU124" s="3" t="n">
        <v>171623430.86448601</v>
      </c>
      <c r="AV124" s="3"/>
    </row>
    <row r="125">
      <c r="A125" t="str">
        <f t="shared" si="17"/>
        <v>U.S. Large</v>
      </c>
      <c r="B125" t="str">
        <f t="shared" si="18"/>
        <v>Unlabeled</v>
      </c>
      <c r="C125" s="3" t="n">
        <f t="shared" si="19"/>
        <v>23988.951341511602</v>
      </c>
      <c r="D125" s="3" t="n">
        <f t="shared" si="20"/>
        <v>0</v>
      </c>
      <c r="E125" s="3" t="n">
        <f t="shared" si="21"/>
        <v>111730.14840000001</v>
      </c>
      <c r="F125" s="3" t="n">
        <f t="shared" si="22"/>
        <v>0</v>
      </c>
      <c r="G125" s="27" t="e">
        <f t="shared" si="23"/>
        <v>#DIV/0!</v>
      </c>
      <c r="H125" s="27" t="n">
        <f t="shared" si="24"/>
        <v>3.6575670111372034</v>
      </c>
      <c r="I125" s="27" t="n">
        <f t="shared" si="25"/>
        <v>0</v>
      </c>
      <c r="J125" s="27" t="n">
        <f t="shared" si="26"/>
        <v>2.6967069360545293E-7</v>
      </c>
      <c r="K125" s="27" t="n">
        <f>AU125/SUM(AU77:AU$149)</f>
        <v>0</v>
      </c>
      <c r="L125" t="s">
        <v>299</v>
      </c>
      <c r="M125" t="s">
        <v>283</v>
      </c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 t="n">
        <v>9914651.0059446394</v>
      </c>
      <c r="Y125" s="3" t="n">
        <v>3522308.1955326102</v>
      </c>
      <c r="Z125" s="3" t="n">
        <v>47207494.756329298</v>
      </c>
      <c r="AA125" s="3" t="n">
        <v>22600275.800871801</v>
      </c>
      <c r="AB125" s="3" t="n">
        <v>677803.53819270502</v>
      </c>
      <c r="AC125" s="3" t="n">
        <v>1052822.6864470099</v>
      </c>
      <c r="AD125" s="3" t="n">
        <v>96025278.207255602</v>
      </c>
      <c r="AE125" s="3" t="n">
        <v>22880751.938753199</v>
      </c>
      <c r="AF125" s="3" t="n">
        <v>-100522.512989442</v>
      </c>
      <c r="AG125" s="3" t="n">
        <v>0</v>
      </c>
      <c r="AH125" s="3" t="n">
        <v>-45551.051331889801</v>
      </c>
      <c r="AI125" s="3" t="n">
        <v>-89030.087794459003</v>
      </c>
      <c r="AJ125" s="3" t="n">
        <v>-6800.1445666325299</v>
      </c>
      <c r="AK125" s="3" t="n">
        <v>-112651.75005556599</v>
      </c>
      <c r="AL125" s="3"/>
      <c r="AM125" s="3" t="n">
        <v>23988.951341511602</v>
      </c>
      <c r="AN125" s="3" t="n">
        <v>1665883.9441871799</v>
      </c>
      <c r="AO125" s="3" t="n">
        <v>-286.33735513120899</v>
      </c>
      <c r="AP125" s="3"/>
      <c r="AQ125" s="3"/>
      <c r="AR125" s="3"/>
      <c r="AS125" s="3"/>
      <c r="AT125" s="3" t="n">
        <v>111730.14840000001</v>
      </c>
      <c r="AU125" s="3"/>
      <c r="AV125" s="3"/>
    </row>
    <row r="126">
      <c r="A126" t="str">
        <f t="shared" si="17"/>
        <v>U.S. Medium</v>
      </c>
      <c r="B126" t="str">
        <f t="shared" si="18"/>
        <v>Aircraft</v>
      </c>
      <c r="C126" s="3" t="n">
        <f t="shared" si="19"/>
        <v>5935434571.7434397</v>
      </c>
      <c r="D126" s="3" t="n">
        <f t="shared" si="20"/>
        <v>7773954769.1275702</v>
      </c>
      <c r="E126" s="3" t="n">
        <f t="shared" si="21"/>
        <v>7661501230.7615004</v>
      </c>
      <c r="F126" s="3" t="n">
        <f t="shared" si="22"/>
        <v>3884334414.23663</v>
      </c>
      <c r="G126" s="27" t="n">
        <f t="shared" si="23"/>
        <v>-1.4465422260064198E-2</v>
      </c>
      <c r="H126" s="27" t="n">
        <f t="shared" si="24"/>
        <v>0.2908071242559509</v>
      </c>
      <c r="I126" s="27" t="n">
        <f t="shared" si="25"/>
        <v>0.50699390331502359</v>
      </c>
      <c r="J126" s="27" t="n">
        <f t="shared" si="26"/>
        <v>1.8491717594089269E-2</v>
      </c>
      <c r="K126" s="27" t="n">
        <f>AU126/SUM(AU77:AU$149)</f>
        <v>1.8854072931361057E-2</v>
      </c>
      <c r="L126" t="s">
        <v>300</v>
      </c>
      <c r="M126" t="s">
        <v>286</v>
      </c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 t="n">
        <v>5050569914.0368605</v>
      </c>
      <c r="Y126" s="3" t="n">
        <v>4546248401.6198702</v>
      </c>
      <c r="Z126" s="3" t="n">
        <v>4241694791.1601601</v>
      </c>
      <c r="AA126" s="3" t="n">
        <v>3583062117.2493</v>
      </c>
      <c r="AB126" s="3" t="n">
        <v>4180556259.1926799</v>
      </c>
      <c r="AC126" s="3" t="n">
        <v>4546808198.2700901</v>
      </c>
      <c r="AD126" s="3" t="n">
        <v>4293815369.1613102</v>
      </c>
      <c r="AE126" s="3" t="n">
        <v>3992404398.6532502</v>
      </c>
      <c r="AF126" s="3" t="n">
        <v>4710057013.2434502</v>
      </c>
      <c r="AG126" s="3" t="n">
        <v>5042904436.2746601</v>
      </c>
      <c r="AH126" s="3" t="n">
        <v>6043788879.10431</v>
      </c>
      <c r="AI126" s="3" t="n">
        <v>6779961071.6637096</v>
      </c>
      <c r="AJ126" s="3" t="n">
        <v>7790863561.7572002</v>
      </c>
      <c r="AK126" s="3" t="n">
        <v>6533003448.9480305</v>
      </c>
      <c r="AL126" s="3" t="n">
        <v>5056700977.2479801</v>
      </c>
      <c r="AM126" s="3" t="n">
        <v>5935434571.7434397</v>
      </c>
      <c r="AN126" s="3" t="n">
        <v>5614598611.9907598</v>
      </c>
      <c r="AO126" s="3" t="n">
        <v>7473899979.2488403</v>
      </c>
      <c r="AP126" s="3" t="n">
        <v>8153572430.42875</v>
      </c>
      <c r="AQ126" s="3" t="n">
        <v>9563010860.7471809</v>
      </c>
      <c r="AR126" s="3" t="n">
        <v>9066622019.1098499</v>
      </c>
      <c r="AS126" s="3" t="n">
        <v>7773954769.1275702</v>
      </c>
      <c r="AT126" s="3" t="n">
        <v>7661501230.7615004</v>
      </c>
      <c r="AU126" s="3" t="n">
        <v>3884334414.23663</v>
      </c>
      <c r="AV126" s="3"/>
    </row>
    <row r="127">
      <c r="A127" t="str">
        <f t="shared" si="17"/>
        <v>U.S. Medium</v>
      </c>
      <c r="B127" t="str">
        <f t="shared" si="18"/>
        <v>Electronics, Comms, &amp; Sensors</v>
      </c>
      <c r="C127" s="3" t="n">
        <f t="shared" si="19"/>
        <v>9286871215.8073406</v>
      </c>
      <c r="D127" s="3" t="n">
        <f t="shared" si="20"/>
        <v>12890353987.1901</v>
      </c>
      <c r="E127" s="3" t="n">
        <f t="shared" si="21"/>
        <v>12928911109.6534</v>
      </c>
      <c r="F127" s="3" t="n">
        <f t="shared" si="22"/>
        <v>6168640374.3078203</v>
      </c>
      <c r="G127" s="27" t="n">
        <f t="shared" si="23"/>
        <v>2.9911608712698268E-3</v>
      </c>
      <c r="H127" s="27" t="n">
        <f t="shared" si="24"/>
        <v>0.39217081934407383</v>
      </c>
      <c r="I127" s="27" t="n">
        <f t="shared" si="25"/>
        <v>0.47711986895029318</v>
      </c>
      <c r="J127" s="27" t="n">
        <f t="shared" si="26"/>
        <v>3.1205081855091122E-2</v>
      </c>
      <c r="K127" s="27" t="n">
        <f>AU127/SUM(AU77:AU$149)</f>
        <v>2.9941808068395855E-2</v>
      </c>
      <c r="L127" t="s">
        <v>300</v>
      </c>
      <c r="M127" t="s">
        <v>287</v>
      </c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 t="n">
        <v>6172484620.0849104</v>
      </c>
      <c r="Y127" s="3" t="n">
        <v>6809531556.9544096</v>
      </c>
      <c r="Z127" s="3" t="n">
        <v>7234825494.9383297</v>
      </c>
      <c r="AA127" s="3" t="n">
        <v>7955156823.24368</v>
      </c>
      <c r="AB127" s="3" t="n">
        <v>8896458669.2435799</v>
      </c>
      <c r="AC127" s="3" t="n">
        <v>9874918826.8358593</v>
      </c>
      <c r="AD127" s="3" t="n">
        <v>10676918624.037701</v>
      </c>
      <c r="AE127" s="3" t="n">
        <v>11997561382.225</v>
      </c>
      <c r="AF127" s="3" t="n">
        <v>13269012969.4002</v>
      </c>
      <c r="AG127" s="3" t="n">
        <v>14014319294.968399</v>
      </c>
      <c r="AH127" s="3" t="n">
        <v>13581554048.889999</v>
      </c>
      <c r="AI127" s="3" t="n">
        <v>12172625990.042601</v>
      </c>
      <c r="AJ127" s="3" t="n">
        <v>11762810536.5228</v>
      </c>
      <c r="AK127" s="3" t="n">
        <v>9389254655.3138409</v>
      </c>
      <c r="AL127" s="3" t="n">
        <v>9106078607.0916691</v>
      </c>
      <c r="AM127" s="3" t="n">
        <v>9286871215.8073406</v>
      </c>
      <c r="AN127" s="3" t="n">
        <v>9906881310.6191292</v>
      </c>
      <c r="AO127" s="3" t="n">
        <v>9996311576.6408901</v>
      </c>
      <c r="AP127" s="3" t="n">
        <v>12614343854.6453</v>
      </c>
      <c r="AQ127" s="3" t="n">
        <v>13042944585.815201</v>
      </c>
      <c r="AR127" s="3" t="n">
        <v>13456955565.3615</v>
      </c>
      <c r="AS127" s="3" t="n">
        <v>12890353987.1901</v>
      </c>
      <c r="AT127" s="3" t="n">
        <v>12928911109.6534</v>
      </c>
      <c r="AU127" s="3" t="n">
        <v>6168640374.3078203</v>
      </c>
      <c r="AV127" s="3"/>
    </row>
    <row r="128">
      <c r="A128" t="str">
        <f t="shared" si="17"/>
        <v>U.S. Medium</v>
      </c>
      <c r="B128" t="str">
        <f t="shared" si="18"/>
        <v>Facilities and Construction</v>
      </c>
      <c r="C128" s="3" t="n">
        <f t="shared" si="19"/>
        <v>15643282260.1406</v>
      </c>
      <c r="D128" s="3" t="n">
        <f t="shared" si="20"/>
        <v>20526930448.346199</v>
      </c>
      <c r="E128" s="3" t="n">
        <f t="shared" si="21"/>
        <v>22012587283.317101</v>
      </c>
      <c r="F128" s="3" t="n">
        <f t="shared" si="22"/>
        <v>8197492740.8181295</v>
      </c>
      <c r="G128" s="27" t="n">
        <f t="shared" si="23"/>
        <v>7.2375986205506671E-2</v>
      </c>
      <c r="H128" s="27" t="n">
        <f t="shared" si="24"/>
        <v>0.40715911899164658</v>
      </c>
      <c r="I128" s="27" t="n">
        <f t="shared" si="25"/>
        <v>0.37240023788711313</v>
      </c>
      <c r="J128" s="27" t="n">
        <f t="shared" si="26"/>
        <v>5.3129345711516972E-2</v>
      </c>
      <c r="K128" s="27" t="n">
        <f>AU128/SUM(AU77:AU$149)</f>
        <v>3.9789603444857373E-2</v>
      </c>
      <c r="L128" t="s">
        <v>300</v>
      </c>
      <c r="M128" t="s">
        <v>288</v>
      </c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 t="n">
        <v>14215183152.5634</v>
      </c>
      <c r="Y128" s="3" t="n">
        <v>15036562213.078699</v>
      </c>
      <c r="Z128" s="3" t="n">
        <v>17343600206.588402</v>
      </c>
      <c r="AA128" s="3" t="n">
        <v>18245395038.946701</v>
      </c>
      <c r="AB128" s="3" t="n">
        <v>19141254653.060398</v>
      </c>
      <c r="AC128" s="3" t="n">
        <v>20566954522.559502</v>
      </c>
      <c r="AD128" s="3" t="n">
        <v>24415086309.5728</v>
      </c>
      <c r="AE128" s="3" t="n">
        <v>23924957481.7649</v>
      </c>
      <c r="AF128" s="3" t="n">
        <v>29310823474.4473</v>
      </c>
      <c r="AG128" s="3" t="n">
        <v>31271051529.830898</v>
      </c>
      <c r="AH128" s="3" t="n">
        <v>27637946170.538799</v>
      </c>
      <c r="AI128" s="3" t="n">
        <v>24604418003.379601</v>
      </c>
      <c r="AJ128" s="3" t="n">
        <v>18103572979.656399</v>
      </c>
      <c r="AK128" s="3" t="n">
        <v>15420295955.1476</v>
      </c>
      <c r="AL128" s="3" t="n">
        <v>16494137298.6572</v>
      </c>
      <c r="AM128" s="3" t="n">
        <v>15643282260.1406</v>
      </c>
      <c r="AN128" s="3" t="n">
        <v>14825360785.531799</v>
      </c>
      <c r="AO128" s="3" t="n">
        <v>15850739025.1432</v>
      </c>
      <c r="AP128" s="3" t="n">
        <v>18236860883.587502</v>
      </c>
      <c r="AQ128" s="3" t="n">
        <v>21486569642.788601</v>
      </c>
      <c r="AR128" s="3" t="n">
        <v>27070764895.898201</v>
      </c>
      <c r="AS128" s="3" t="n">
        <v>20526930448.346199</v>
      </c>
      <c r="AT128" s="3" t="n">
        <v>22012587283.317101</v>
      </c>
      <c r="AU128" s="3" t="n">
        <v>8197492740.8181295</v>
      </c>
      <c r="AV128" s="3"/>
    </row>
    <row r="129">
      <c r="A129" t="str">
        <f t="shared" si="17"/>
        <v>U.S. Medium</v>
      </c>
      <c r="B129" t="str">
        <f t="shared" si="18"/>
        <v>Land Vehicles</v>
      </c>
      <c r="C129" s="3" t="n">
        <f t="shared" si="19"/>
        <v>1837081708.79175</v>
      </c>
      <c r="D129" s="3" t="n">
        <f t="shared" si="20"/>
        <v>1481605025.2989399</v>
      </c>
      <c r="E129" s="3" t="n">
        <f t="shared" si="21"/>
        <v>1505149828.8917</v>
      </c>
      <c r="F129" s="3" t="n">
        <f t="shared" si="22"/>
        <v>847448524.17694199</v>
      </c>
      <c r="G129" s="27" t="n">
        <f t="shared" si="23"/>
        <v>1.5891417206829184E-2</v>
      </c>
      <c r="H129" s="27" t="n">
        <f t="shared" si="24"/>
        <v>-0.18068433119306482</v>
      </c>
      <c r="I129" s="27" t="n">
        <f t="shared" si="25"/>
        <v>0.56303266818357289</v>
      </c>
      <c r="J129" s="27" t="n">
        <f t="shared" si="26"/>
        <v>3.6328135615127629E-3</v>
      </c>
      <c r="K129" s="27" t="n">
        <f>AU129/SUM(AU77:AU$149)</f>
        <v>4.113409036525093E-3</v>
      </c>
      <c r="L129" t="s">
        <v>300</v>
      </c>
      <c r="M129" t="s">
        <v>289</v>
      </c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 t="n">
        <v>1780443626.7988701</v>
      </c>
      <c r="Y129" s="3" t="n">
        <v>1891737241.93736</v>
      </c>
      <c r="Z129" s="3" t="n">
        <v>2768224576.43047</v>
      </c>
      <c r="AA129" s="3" t="n">
        <v>8631936085.2165298</v>
      </c>
      <c r="AB129" s="3" t="n">
        <v>3585160842.7751498</v>
      </c>
      <c r="AC129" s="3" t="n">
        <v>8224393170.53545</v>
      </c>
      <c r="AD129" s="3" t="n">
        <v>5430415675.5998697</v>
      </c>
      <c r="AE129" s="3" t="n">
        <v>7890691198.4752398</v>
      </c>
      <c r="AF129" s="3" t="n">
        <v>10328887143.025801</v>
      </c>
      <c r="AG129" s="3" t="n">
        <v>6658087019.4633799</v>
      </c>
      <c r="AH129" s="3" t="n">
        <v>4047474656.8915401</v>
      </c>
      <c r="AI129" s="3" t="n">
        <v>4020007606.07723</v>
      </c>
      <c r="AJ129" s="3" t="n">
        <v>1222271132.1115601</v>
      </c>
      <c r="AK129" s="3" t="n">
        <v>1298157301.0188</v>
      </c>
      <c r="AL129" s="3" t="n">
        <v>1026828249.9167</v>
      </c>
      <c r="AM129" s="3" t="n">
        <v>1837081708.79175</v>
      </c>
      <c r="AN129" s="3" t="n">
        <v>1702250234.58323</v>
      </c>
      <c r="AO129" s="3" t="n">
        <v>2192025717.16539</v>
      </c>
      <c r="AP129" s="3" t="n">
        <v>1740762078.43852</v>
      </c>
      <c r="AQ129" s="3" t="n">
        <v>2504721938.2223001</v>
      </c>
      <c r="AR129" s="3" t="n">
        <v>1707357764.52915</v>
      </c>
      <c r="AS129" s="3" t="n">
        <v>1481605025.2989399</v>
      </c>
      <c r="AT129" s="3" t="n">
        <v>1505149828.8917</v>
      </c>
      <c r="AU129" s="3" t="n">
        <v>847448524.17694199</v>
      </c>
      <c r="AV129" s="3"/>
    </row>
    <row r="130">
      <c r="A130" t="str">
        <f t="shared" si="17"/>
        <v>U.S. Medium</v>
      </c>
      <c r="B130" t="str">
        <f t="shared" si="18"/>
        <v>Missile Defense</v>
      </c>
      <c r="C130" s="3" t="n">
        <f t="shared" si="19"/>
        <v>505154319.00282502</v>
      </c>
      <c r="D130" s="3" t="n">
        <f t="shared" si="20"/>
        <v>624968292.84063101</v>
      </c>
      <c r="E130" s="3" t="n">
        <f t="shared" si="21"/>
        <v>861994416.14890003</v>
      </c>
      <c r="F130" s="3" t="n">
        <f t="shared" si="22"/>
        <v>484549207.19434601</v>
      </c>
      <c r="G130" s="27" t="n">
        <f t="shared" si="23"/>
        <v>0.37926103775749698</v>
      </c>
      <c r="H130" s="27" t="n">
        <f t="shared" si="24"/>
        <v>0.70639819105274126</v>
      </c>
      <c r="I130" s="27" t="n">
        <f t="shared" si="25"/>
        <v>0.56212569143910263</v>
      </c>
      <c r="J130" s="27" t="n">
        <f t="shared" si="26"/>
        <v>2.0805005221571989E-3</v>
      </c>
      <c r="K130" s="27" t="n">
        <f>AU130/SUM(AU77:AU$149)</f>
        <v>2.3519411865754046E-3</v>
      </c>
      <c r="L130" t="s">
        <v>300</v>
      </c>
      <c r="M130" t="s">
        <v>290</v>
      </c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 t="n">
        <v>262077972.32083201</v>
      </c>
      <c r="Y130" s="3" t="n">
        <v>396930016.21103799</v>
      </c>
      <c r="Z130" s="3" t="n">
        <v>382359848.90555501</v>
      </c>
      <c r="AA130" s="3" t="n">
        <v>493333518.14444703</v>
      </c>
      <c r="AB130" s="3" t="n">
        <v>503788349.82018203</v>
      </c>
      <c r="AC130" s="3" t="n">
        <v>572880509.20669603</v>
      </c>
      <c r="AD130" s="3" t="n">
        <v>471327337.83078301</v>
      </c>
      <c r="AE130" s="3" t="n">
        <v>657641731.24663901</v>
      </c>
      <c r="AF130" s="3" t="n">
        <v>898985313.58778095</v>
      </c>
      <c r="AG130" s="3" t="n">
        <v>682806813.45631194</v>
      </c>
      <c r="AH130" s="3" t="n">
        <v>558073023.296211</v>
      </c>
      <c r="AI130" s="3" t="n">
        <v>517127875.97353297</v>
      </c>
      <c r="AJ130" s="3" t="n">
        <v>604911050.17389202</v>
      </c>
      <c r="AK130" s="3" t="n">
        <v>587128528.59869695</v>
      </c>
      <c r="AL130" s="3" t="n">
        <v>744584001.48823094</v>
      </c>
      <c r="AM130" s="3" t="n">
        <v>505154319.00282502</v>
      </c>
      <c r="AN130" s="3" t="n">
        <v>568358907.95095599</v>
      </c>
      <c r="AO130" s="3" t="n">
        <v>547234047.85844004</v>
      </c>
      <c r="AP130" s="3" t="n">
        <v>665467284.23170304</v>
      </c>
      <c r="AQ130" s="3" t="n">
        <v>702665302.18498898</v>
      </c>
      <c r="AR130" s="3" t="n">
        <v>701450635.67638195</v>
      </c>
      <c r="AS130" s="3" t="n">
        <v>624968292.84063101</v>
      </c>
      <c r="AT130" s="3" t="n">
        <v>861994416.14890003</v>
      </c>
      <c r="AU130" s="3" t="n">
        <v>484549207.19434601</v>
      </c>
      <c r="AV130" s="3"/>
    </row>
    <row r="131">
      <c r="A131" t="str">
        <f t="shared" si="17"/>
        <v>U.S. Medium</v>
      </c>
      <c r="B131" t="str">
        <f t="shared" si="18"/>
        <v>Ordnance and Missiles</v>
      </c>
      <c r="C131" s="3" t="n">
        <f t="shared" si="19"/>
        <v>2124698368.53865</v>
      </c>
      <c r="D131" s="3" t="n">
        <f t="shared" si="20"/>
        <v>2871403558.6749802</v>
      </c>
      <c r="E131" s="3" t="n">
        <f t="shared" si="21"/>
        <v>3315834538.4429002</v>
      </c>
      <c r="F131" s="3" t="n">
        <f t="shared" si="22"/>
        <v>1680650108.54249</v>
      </c>
      <c r="G131" s="27" t="n">
        <f t="shared" si="23"/>
        <v>0.15477830638790602</v>
      </c>
      <c r="H131" s="27" t="n">
        <f t="shared" si="24"/>
        <v>0.56061424414021821</v>
      </c>
      <c r="I131" s="27" t="n">
        <f t="shared" si="25"/>
        <v>0.50685584249077609</v>
      </c>
      <c r="J131" s="27" t="n">
        <f t="shared" si="26"/>
        <v>8.0030628498011895E-3</v>
      </c>
      <c r="K131" s="27" t="n">
        <f>AU131/SUM(AU77:AU$149)</f>
        <v>8.1576652109103479E-3</v>
      </c>
      <c r="L131" t="s">
        <v>300</v>
      </c>
      <c r="M131" t="s">
        <v>291</v>
      </c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 t="n">
        <v>1286888440.96543</v>
      </c>
      <c r="Y131" s="3" t="n">
        <v>1888998793.9043601</v>
      </c>
      <c r="Z131" s="3" t="n">
        <v>2465196734.36131</v>
      </c>
      <c r="AA131" s="3" t="n">
        <v>2428555089.8464799</v>
      </c>
      <c r="AB131" s="3" t="n">
        <v>2223423463.7674198</v>
      </c>
      <c r="AC131" s="3" t="n">
        <v>2691413430.8141799</v>
      </c>
      <c r="AD131" s="3" t="n">
        <v>2244777180.6778498</v>
      </c>
      <c r="AE131" s="3" t="n">
        <v>3437782905.1290598</v>
      </c>
      <c r="AF131" s="3" t="n">
        <v>3160920674.8425398</v>
      </c>
      <c r="AG131" s="3" t="n">
        <v>3380837540.4762301</v>
      </c>
      <c r="AH131" s="3" t="n">
        <v>3025728311.0803599</v>
      </c>
      <c r="AI131" s="3" t="n">
        <v>2979203096.39364</v>
      </c>
      <c r="AJ131" s="3" t="n">
        <v>2910720752.4644699</v>
      </c>
      <c r="AK131" s="3" t="n">
        <v>1988100004.9235499</v>
      </c>
      <c r="AL131" s="3" t="n">
        <v>1997249290.5666699</v>
      </c>
      <c r="AM131" s="3" t="n">
        <v>2124698368.53865</v>
      </c>
      <c r="AN131" s="3" t="n">
        <v>2007175019.18892</v>
      </c>
      <c r="AO131" s="3" t="n">
        <v>2666243926.3586998</v>
      </c>
      <c r="AP131" s="3" t="n">
        <v>3092959488.3425298</v>
      </c>
      <c r="AQ131" s="3" t="n">
        <v>3049198967.6061702</v>
      </c>
      <c r="AR131" s="3" t="n">
        <v>3413652028.7915401</v>
      </c>
      <c r="AS131" s="3" t="n">
        <v>2871403558.6749802</v>
      </c>
      <c r="AT131" s="3" t="n">
        <v>3315834538.4429002</v>
      </c>
      <c r="AU131" s="3" t="n">
        <v>1680650108.54249</v>
      </c>
      <c r="AV131" s="3"/>
    </row>
    <row r="132">
      <c r="A132" t="str">
        <f t="shared" si="17"/>
        <v>U.S. Medium</v>
      </c>
      <c r="B132" t="str">
        <f t="shared" si="18"/>
        <v>Other Products</v>
      </c>
      <c r="C132" s="3" t="n">
        <f t="shared" si="19"/>
        <v>3455276468.0159898</v>
      </c>
      <c r="D132" s="3" t="n">
        <f t="shared" si="20"/>
        <v>4397114414.0244703</v>
      </c>
      <c r="E132" s="3" t="n">
        <f t="shared" si="21"/>
        <v>5274131106.1046</v>
      </c>
      <c r="F132" s="3" t="n">
        <f t="shared" si="22"/>
        <v>3005431509.8167901</v>
      </c>
      <c r="G132" s="27" t="n">
        <f t="shared" si="23"/>
        <v>0.19945277959629837</v>
      </c>
      <c r="H132" s="27" t="n">
        <f t="shared" si="24"/>
        <v>0.52639916224503791</v>
      </c>
      <c r="I132" s="27" t="n">
        <f t="shared" si="25"/>
        <v>0.56984391350039076</v>
      </c>
      <c r="J132" s="27" t="n">
        <f t="shared" si="26"/>
        <v>1.2729586543262141E-2</v>
      </c>
      <c r="K132" s="27" t="n">
        <f>AU132/SUM(AU77:AU$149)</f>
        <v>1.4587988271198418E-2</v>
      </c>
      <c r="L132" t="s">
        <v>300</v>
      </c>
      <c r="M132" t="s">
        <v>292</v>
      </c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 t="n">
        <v>3345934866.0116301</v>
      </c>
      <c r="Y132" s="3" t="n">
        <v>3199376941.3301301</v>
      </c>
      <c r="Z132" s="3" t="n">
        <v>4170171198.5510998</v>
      </c>
      <c r="AA132" s="3" t="n">
        <v>5280406583.3064899</v>
      </c>
      <c r="AB132" s="3" t="n">
        <v>5187652134.8264704</v>
      </c>
      <c r="AC132" s="3" t="n">
        <v>8201387840.0115204</v>
      </c>
      <c r="AD132" s="3" t="n">
        <v>6840633255.7529297</v>
      </c>
      <c r="AE132" s="3" t="n">
        <v>7337724642.2012196</v>
      </c>
      <c r="AF132" s="3" t="n">
        <v>6764717284.9049196</v>
      </c>
      <c r="AG132" s="3" t="n">
        <v>7437289996.1834803</v>
      </c>
      <c r="AH132" s="3" t="n">
        <v>5062184382.6570902</v>
      </c>
      <c r="AI132" s="3" t="n">
        <v>5748619629.0427704</v>
      </c>
      <c r="AJ132" s="3" t="n">
        <v>4778966772.0678902</v>
      </c>
      <c r="AK132" s="3" t="n">
        <v>5034465056.6919498</v>
      </c>
      <c r="AL132" s="3" t="n">
        <v>3249002141.3284001</v>
      </c>
      <c r="AM132" s="3" t="n">
        <v>3455276468.0159898</v>
      </c>
      <c r="AN132" s="3" t="n">
        <v>3297968619.9704299</v>
      </c>
      <c r="AO132" s="3" t="n">
        <v>3545285840.0120401</v>
      </c>
      <c r="AP132" s="3" t="n">
        <v>4111846542.0826101</v>
      </c>
      <c r="AQ132" s="3" t="n">
        <v>4135409642.5707598</v>
      </c>
      <c r="AR132" s="3" t="n">
        <v>4219456943.82408</v>
      </c>
      <c r="AS132" s="3" t="n">
        <v>4397114414.0244703</v>
      </c>
      <c r="AT132" s="3" t="n">
        <v>5274131106.1046</v>
      </c>
      <c r="AU132" s="3" t="n">
        <v>3005431509.8167901</v>
      </c>
      <c r="AV132" s="3"/>
    </row>
    <row r="133">
      <c r="A133" t="str">
        <f t="shared" si="17"/>
        <v>U.S. Medium</v>
      </c>
      <c r="B133" t="str">
        <f t="shared" si="18"/>
        <v>Other R&amp;D and Knowledge Based</v>
      </c>
      <c r="C133" s="3" t="n">
        <f t="shared" si="19"/>
        <v>9388736917.9799404</v>
      </c>
      <c r="D133" s="3" t="n">
        <f t="shared" si="20"/>
        <v>14066612425.951099</v>
      </c>
      <c r="E133" s="3" t="n">
        <f t="shared" si="21"/>
        <v>13591031485.426001</v>
      </c>
      <c r="F133" s="3" t="n">
        <f t="shared" si="22"/>
        <v>8046145128.5061102</v>
      </c>
      <c r="G133" s="27" t="n">
        <f t="shared" si="23"/>
        <v>-3.3809201968749258E-2</v>
      </c>
      <c r="H133" s="27" t="n">
        <f t="shared" si="24"/>
        <v>0.44758891469186213</v>
      </c>
      <c r="I133" s="27" t="n">
        <f t="shared" si="25"/>
        <v>0.59201872478436912</v>
      </c>
      <c r="J133" s="27" t="n">
        <f t="shared" si="26"/>
        <v>3.2803168526789307E-2</v>
      </c>
      <c r="K133" s="27" t="n">
        <f>AU133/SUM(AU77:AU$149)</f>
        <v>3.9054981083286332E-2</v>
      </c>
      <c r="L133" t="s">
        <v>300</v>
      </c>
      <c r="M133" t="s">
        <v>293</v>
      </c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 t="n">
        <v>6525643707.7605104</v>
      </c>
      <c r="Y133" s="3" t="n">
        <v>6967870062.2723904</v>
      </c>
      <c r="Z133" s="3" t="n">
        <v>7935977526.8994799</v>
      </c>
      <c r="AA133" s="3" t="n">
        <v>7911219381.4338799</v>
      </c>
      <c r="AB133" s="3" t="n">
        <v>9077187617.3609695</v>
      </c>
      <c r="AC133" s="3" t="n">
        <v>9773752388.09585</v>
      </c>
      <c r="AD133" s="3" t="n">
        <v>9371889042.8797798</v>
      </c>
      <c r="AE133" s="3" t="n">
        <v>10584755862.765301</v>
      </c>
      <c r="AF133" s="3" t="n">
        <v>11904490612.5599</v>
      </c>
      <c r="AG133" s="3" t="n">
        <v>15444778390.8424</v>
      </c>
      <c r="AH133" s="3" t="n">
        <v>15417386433.6777</v>
      </c>
      <c r="AI133" s="3" t="n">
        <v>14800091985.465</v>
      </c>
      <c r="AJ133" s="3" t="n">
        <v>16018881298.3235</v>
      </c>
      <c r="AK133" s="3" t="n">
        <v>11609966061.9221</v>
      </c>
      <c r="AL133" s="3" t="n">
        <v>11365260066.85</v>
      </c>
      <c r="AM133" s="3" t="n">
        <v>9388736917.9799404</v>
      </c>
      <c r="AN133" s="3" t="n">
        <v>9236609881.7147293</v>
      </c>
      <c r="AO133" s="3" t="n">
        <v>9908717356.4162693</v>
      </c>
      <c r="AP133" s="3" t="n">
        <v>11274266772.958099</v>
      </c>
      <c r="AQ133" s="3" t="n">
        <v>13340751430.011</v>
      </c>
      <c r="AR133" s="3" t="n">
        <v>13738025443.094101</v>
      </c>
      <c r="AS133" s="3" t="n">
        <v>14066612425.951099</v>
      </c>
      <c r="AT133" s="3" t="n">
        <v>13591031485.426001</v>
      </c>
      <c r="AU133" s="3" t="n">
        <v>8046145128.5061102</v>
      </c>
      <c r="AV133" s="3"/>
    </row>
    <row r="134">
      <c r="A134" t="str">
        <f t="shared" si="17"/>
        <v>U.S. Medium</v>
      </c>
      <c r="B134" t="str">
        <f t="shared" si="18"/>
        <v>Other Services</v>
      </c>
      <c r="C134" s="3" t="n">
        <f t="shared" si="19"/>
        <v>4140355678.4077601</v>
      </c>
      <c r="D134" s="3" t="n">
        <f t="shared" si="20"/>
        <v>6049326328.8883801</v>
      </c>
      <c r="E134" s="3" t="n">
        <f t="shared" si="21"/>
        <v>5735617533.5521002</v>
      </c>
      <c r="F134" s="3" t="n">
        <f t="shared" si="22"/>
        <v>3492706777.5083499</v>
      </c>
      <c r="G134" s="27" t="n">
        <f t="shared" si="23"/>
        <v>-5.1858467915373074E-2</v>
      </c>
      <c r="H134" s="27" t="n">
        <f t="shared" si="24"/>
        <v>0.38529584872713718</v>
      </c>
      <c r="I134" s="27" t="n">
        <f t="shared" si="25"/>
        <v>0.60895043246464464</v>
      </c>
      <c r="J134" s="27" t="n">
        <f t="shared" si="26"/>
        <v>1.3843425258787108E-2</v>
      </c>
      <c r="K134" s="27" t="n">
        <f>AU134/SUM(AU77:AU$149)</f>
        <v>1.6953161414126859E-2</v>
      </c>
      <c r="L134" t="s">
        <v>300</v>
      </c>
      <c r="M134" t="s">
        <v>294</v>
      </c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 t="n">
        <v>3027959212.1212301</v>
      </c>
      <c r="Y134" s="3" t="n">
        <v>3843763567.2431102</v>
      </c>
      <c r="Z134" s="3" t="n">
        <v>5874141215.4188099</v>
      </c>
      <c r="AA134" s="3" t="n">
        <v>7430915561.7253904</v>
      </c>
      <c r="AB134" s="3" t="n">
        <v>7352503771.2470999</v>
      </c>
      <c r="AC134" s="3" t="n">
        <v>6917508612.6716003</v>
      </c>
      <c r="AD134" s="3" t="n">
        <v>7354382856.4664001</v>
      </c>
      <c r="AE134" s="3" t="n">
        <v>7920686016.2872696</v>
      </c>
      <c r="AF134" s="3" t="n">
        <v>8096725406.19767</v>
      </c>
      <c r="AG134" s="3" t="n">
        <v>9201956763.6364994</v>
      </c>
      <c r="AH134" s="3" t="n">
        <v>9814052333.5113506</v>
      </c>
      <c r="AI134" s="3" t="n">
        <v>9865616981.1579304</v>
      </c>
      <c r="AJ134" s="3" t="n">
        <v>10398472408.4482</v>
      </c>
      <c r="AK134" s="3" t="n">
        <v>8019868287.72754</v>
      </c>
      <c r="AL134" s="3" t="n">
        <v>4524605181.1813002</v>
      </c>
      <c r="AM134" s="3" t="n">
        <v>4140355678.4077601</v>
      </c>
      <c r="AN134" s="3" t="n">
        <v>4612993366.2020903</v>
      </c>
      <c r="AO134" s="3" t="n">
        <v>5109488276.9113398</v>
      </c>
      <c r="AP134" s="3" t="n">
        <v>5303631112.5486498</v>
      </c>
      <c r="AQ134" s="3" t="n">
        <v>5462259601.5436602</v>
      </c>
      <c r="AR134" s="3" t="n">
        <v>5824650609.9194202</v>
      </c>
      <c r="AS134" s="3" t="n">
        <v>6049326328.8883801</v>
      </c>
      <c r="AT134" s="3" t="n">
        <v>5735617533.5521002</v>
      </c>
      <c r="AU134" s="3" t="n">
        <v>3492706777.5083499</v>
      </c>
      <c r="AV134" s="3"/>
    </row>
    <row r="135">
      <c r="A135" t="str">
        <f t="shared" si="17"/>
        <v>U.S. Medium</v>
      </c>
      <c r="B135" t="str">
        <f t="shared" si="18"/>
        <v>Ships &amp; Submarines</v>
      </c>
      <c r="C135" s="3" t="n">
        <f t="shared" si="19"/>
        <v>2465371713.4058399</v>
      </c>
      <c r="D135" s="3" t="n">
        <f t="shared" si="20"/>
        <v>2537339398.6494002</v>
      </c>
      <c r="E135" s="3" t="n">
        <f t="shared" si="21"/>
        <v>3166547600.6915998</v>
      </c>
      <c r="F135" s="3" t="n">
        <f t="shared" si="22"/>
        <v>1181009692.9216599</v>
      </c>
      <c r="G135" s="27" t="n">
        <f t="shared" si="23"/>
        <v>0.24797951837941778</v>
      </c>
      <c r="H135" s="27" t="n">
        <f t="shared" si="24"/>
        <v>0.28440980460390919</v>
      </c>
      <c r="I135" s="27" t="n">
        <f t="shared" si="25"/>
        <v>0.37296445272564915</v>
      </c>
      <c r="J135" s="27" t="n">
        <f t="shared" si="26"/>
        <v>7.6427454902869034E-3</v>
      </c>
      <c r="K135" s="27" t="n">
        <f>AU135/SUM(AU77:AU$149)</f>
        <v>5.7324731880391668E-3</v>
      </c>
      <c r="L135" t="s">
        <v>300</v>
      </c>
      <c r="M135" t="s">
        <v>295</v>
      </c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 t="n">
        <v>2327740902.24014</v>
      </c>
      <c r="Y135" s="3" t="n">
        <v>10272427587.2054</v>
      </c>
      <c r="Z135" s="3" t="n">
        <v>1685886353.0870299</v>
      </c>
      <c r="AA135" s="3" t="n">
        <v>1699832864.98528</v>
      </c>
      <c r="AB135" s="3" t="n">
        <v>1590273333.2076399</v>
      </c>
      <c r="AC135" s="3" t="n">
        <v>1701442271.88083</v>
      </c>
      <c r="AD135" s="3" t="n">
        <v>1283608507.1928301</v>
      </c>
      <c r="AE135" s="3" t="n">
        <v>1346403764.5543301</v>
      </c>
      <c r="AF135" s="3" t="n">
        <v>1459503246.47153</v>
      </c>
      <c r="AG135" s="3" t="n">
        <v>2114880472.7172599</v>
      </c>
      <c r="AH135" s="3" t="n">
        <v>2026645651.0088301</v>
      </c>
      <c r="AI135" s="3" t="n">
        <v>3599821160.2164001</v>
      </c>
      <c r="AJ135" s="3" t="n">
        <v>2764835317.8390598</v>
      </c>
      <c r="AK135" s="3" t="n">
        <v>2619201871.1616302</v>
      </c>
      <c r="AL135" s="3" t="n">
        <v>2453670223.90136</v>
      </c>
      <c r="AM135" s="3" t="n">
        <v>2465371713.4058399</v>
      </c>
      <c r="AN135" s="3" t="n">
        <v>2740854857.1458001</v>
      </c>
      <c r="AO135" s="3" t="n">
        <v>2400959956.9156699</v>
      </c>
      <c r="AP135" s="3" t="n">
        <v>3575159491.57939</v>
      </c>
      <c r="AQ135" s="3" t="n">
        <v>3979318627.1763</v>
      </c>
      <c r="AR135" s="3" t="n">
        <v>2249214080.3087902</v>
      </c>
      <c r="AS135" s="3" t="n">
        <v>2537339398.6494002</v>
      </c>
      <c r="AT135" s="3" t="n">
        <v>3166547600.6915998</v>
      </c>
      <c r="AU135" s="3" t="n">
        <v>1181009692.9216599</v>
      </c>
      <c r="AV135" s="3"/>
    </row>
    <row r="136">
      <c r="A136" t="str">
        <f t="shared" si="17"/>
        <v>U.S. Medium</v>
      </c>
      <c r="B136" t="str">
        <f t="shared" si="18"/>
        <v>Space Systems</v>
      </c>
      <c r="C136" s="3" t="n">
        <f t="shared" si="19"/>
        <v>1283648536.4869699</v>
      </c>
      <c r="D136" s="3" t="n">
        <f t="shared" si="20"/>
        <v>319311649.30804402</v>
      </c>
      <c r="E136" s="3" t="n">
        <f t="shared" si="21"/>
        <v>283445627.89300001</v>
      </c>
      <c r="F136" s="3" t="n">
        <f t="shared" si="22"/>
        <v>176538183.00239399</v>
      </c>
      <c r="G136" s="27" t="n">
        <f t="shared" si="23"/>
        <v>-0.11232293432690765</v>
      </c>
      <c r="H136" s="27" t="n">
        <f t="shared" si="24"/>
        <v>-0.77918751135048159</v>
      </c>
      <c r="I136" s="27" t="n">
        <f t="shared" si="25"/>
        <v>0.62282909182510549</v>
      </c>
      <c r="J136" s="27" t="n">
        <f t="shared" si="26"/>
        <v>6.8412134207223902E-4</v>
      </c>
      <c r="K136" s="27" t="n">
        <f>AU136/SUM(AU77:AU$149)</f>
        <v>8.56894237864231E-4</v>
      </c>
      <c r="L136" t="s">
        <v>300</v>
      </c>
      <c r="M136" t="s">
        <v>296</v>
      </c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 t="n">
        <v>744038333.38931799</v>
      </c>
      <c r="Y136" s="3" t="n">
        <v>861986219.00826895</v>
      </c>
      <c r="Z136" s="3" t="n">
        <v>968017098.68812299</v>
      </c>
      <c r="AA136" s="3" t="n">
        <v>1002746581.4546</v>
      </c>
      <c r="AB136" s="3" t="n">
        <v>1093073268.3974199</v>
      </c>
      <c r="AC136" s="3" t="n">
        <v>1297805465.2560401</v>
      </c>
      <c r="AD136" s="3" t="n">
        <v>1261075306.56513</v>
      </c>
      <c r="AE136" s="3" t="n">
        <v>1409173911.47123</v>
      </c>
      <c r="AF136" s="3" t="n">
        <v>1787690689.0062699</v>
      </c>
      <c r="AG136" s="3" t="n">
        <v>1499310037.06162</v>
      </c>
      <c r="AH136" s="3" t="n">
        <v>1609119195.7936499</v>
      </c>
      <c r="AI136" s="3" t="n">
        <v>1579543336.01068</v>
      </c>
      <c r="AJ136" s="3" t="n">
        <v>1434012022.3727601</v>
      </c>
      <c r="AK136" s="3" t="n">
        <v>1216061483.441</v>
      </c>
      <c r="AL136" s="3" t="n">
        <v>1100271171.45048</v>
      </c>
      <c r="AM136" s="3" t="n">
        <v>1283648536.4869699</v>
      </c>
      <c r="AN136" s="3" t="n">
        <v>1292189341.4526501</v>
      </c>
      <c r="AO136" s="3" t="n">
        <v>1409305833.8745601</v>
      </c>
      <c r="AP136" s="3" t="n">
        <v>1562613173.0769899</v>
      </c>
      <c r="AQ136" s="3" t="n">
        <v>562975772.03599</v>
      </c>
      <c r="AR136" s="3" t="n">
        <v>665274793.17732704</v>
      </c>
      <c r="AS136" s="3" t="n">
        <v>319311649.30804402</v>
      </c>
      <c r="AT136" s="3" t="n">
        <v>283445627.89300001</v>
      </c>
      <c r="AU136" s="3" t="n">
        <v>176538183.00239399</v>
      </c>
      <c r="AV136" s="3"/>
    </row>
    <row r="137">
      <c r="A137" t="str">
        <f t="shared" si="17"/>
        <v>U.S. Medium</v>
      </c>
      <c r="B137" t="str">
        <f t="shared" si="18"/>
        <v>Unlabeled</v>
      </c>
      <c r="C137" s="3" t="n">
        <f t="shared" si="19"/>
        <v>0</v>
      </c>
      <c r="D137" s="3" t="n">
        <f t="shared" si="20"/>
        <v>402390.03057153098</v>
      </c>
      <c r="E137" s="3" t="n">
        <f t="shared" si="21"/>
        <v>30860.21</v>
      </c>
      <c r="F137" s="3" t="n">
        <f t="shared" si="22"/>
        <v>121386.559137523</v>
      </c>
      <c r="G137" s="27" t="n">
        <f t="shared" si="23"/>
        <v>-0.92330771725092697</v>
      </c>
      <c r="H137" s="27" t="e">
        <f t="shared" si="24"/>
        <v>#DIV/0!</v>
      </c>
      <c r="I137" s="27" t="n">
        <f t="shared" si="25"/>
        <v>3.9334326998268323</v>
      </c>
      <c r="J137" s="27" t="n">
        <f t="shared" si="26"/>
        <v>7.4483873463734997E-8</v>
      </c>
      <c r="K137" s="27" t="n">
        <f>AU137/SUM(AU77:AU$149)</f>
        <v>5.891951605602435E-7</v>
      </c>
      <c r="L137" t="s">
        <v>300</v>
      </c>
      <c r="M137" t="s">
        <v>283</v>
      </c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 t="n">
        <v>8069075.1231586197</v>
      </c>
      <c r="Y137" s="3" t="n">
        <v>2994147.7735594902</v>
      </c>
      <c r="Z137" s="3" t="n">
        <v>27735439.350738399</v>
      </c>
      <c r="AA137" s="3" t="n">
        <v>74047580.175199702</v>
      </c>
      <c r="AB137" s="3" t="n">
        <v>1667977.3837692901</v>
      </c>
      <c r="AC137" s="3" t="n">
        <v>1671180.0326593099</v>
      </c>
      <c r="AD137" s="3" t="n">
        <v>19520490.341387801</v>
      </c>
      <c r="AE137" s="3" t="n">
        <v>1423903.77948617</v>
      </c>
      <c r="AF137" s="3" t="n">
        <v>762421.21871790697</v>
      </c>
      <c r="AG137" s="3" t="n">
        <v>237367.612458502</v>
      </c>
      <c r="AH137" s="3" t="n">
        <v>-15763.4375358818</v>
      </c>
      <c r="AI137" s="3" t="n">
        <v>-70568.581682508695</v>
      </c>
      <c r="AJ137" s="3" t="n">
        <v>-783.48608785051101</v>
      </c>
      <c r="AK137" s="3" t="n">
        <v>-4205.6514240362403</v>
      </c>
      <c r="AL137" s="3"/>
      <c r="AM137" s="3"/>
      <c r="AN137" s="3" t="n">
        <v>2618071.26097247</v>
      </c>
      <c r="AO137" s="3" t="n">
        <v>0</v>
      </c>
      <c r="AP137" s="3" t="n">
        <v>-242993.47650284</v>
      </c>
      <c r="AQ137" s="3" t="n">
        <v>521779.59854369401</v>
      </c>
      <c r="AR137" s="3" t="n">
        <v>0</v>
      </c>
      <c r="AS137" s="3" t="n">
        <v>402390.03057153098</v>
      </c>
      <c r="AT137" s="3" t="n">
        <v>30860.21</v>
      </c>
      <c r="AU137" s="3" t="n">
        <v>121386.559137523</v>
      </c>
      <c r="AV137" s="3"/>
    </row>
    <row r="138">
      <c r="A138" t="str">
        <f t="shared" si="17"/>
        <v>U.S. Small</v>
      </c>
      <c r="B138" t="str">
        <f t="shared" si="18"/>
        <v>Aircraft</v>
      </c>
      <c r="C138" s="3" t="n">
        <f t="shared" si="19"/>
        <v>4179486803.7697401</v>
      </c>
      <c r="D138" s="3" t="n">
        <f t="shared" si="20"/>
        <v>3871842615.7096601</v>
      </c>
      <c r="E138" s="3" t="n">
        <f t="shared" si="21"/>
        <v>3754463515.4836001</v>
      </c>
      <c r="F138" s="3" t="n">
        <f t="shared" si="22"/>
        <v>1203904691.2774501</v>
      </c>
      <c r="G138" s="27" t="n">
        <f t="shared" si="23"/>
        <v>-3.0316082515803866E-2</v>
      </c>
      <c r="H138" s="27" t="n">
        <f t="shared" si="24"/>
        <v>-0.10169269775006462</v>
      </c>
      <c r="I138" s="27" t="n">
        <f t="shared" si="25"/>
        <v>0.32065957927477129</v>
      </c>
      <c r="J138" s="27" t="n">
        <f t="shared" si="26"/>
        <v>9.061733066997606E-3</v>
      </c>
      <c r="K138" s="27" t="n">
        <f>AU138/SUM(AU77:AU$149)</f>
        <v>5.8436026436239769E-3</v>
      </c>
      <c r="L138" t="s">
        <v>301</v>
      </c>
      <c r="M138" t="s">
        <v>286</v>
      </c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 t="n">
        <v>3583772510.5732198</v>
      </c>
      <c r="Y138" s="3" t="n">
        <v>3161680066.7407899</v>
      </c>
      <c r="Z138" s="3" t="n">
        <v>3811844034.42064</v>
      </c>
      <c r="AA138" s="3" t="n">
        <v>3899615890.6763802</v>
      </c>
      <c r="AB138" s="3" t="n">
        <v>3813067641.2855802</v>
      </c>
      <c r="AC138" s="3" t="n">
        <v>4307440430.8611698</v>
      </c>
      <c r="AD138" s="3" t="n">
        <v>3969967309.1799302</v>
      </c>
      <c r="AE138" s="3" t="n">
        <v>4065783883.0370202</v>
      </c>
      <c r="AF138" s="3" t="n">
        <v>4569983667.8461103</v>
      </c>
      <c r="AG138" s="3" t="n">
        <v>4397645965.2941799</v>
      </c>
      <c r="AH138" s="3" t="n">
        <v>4581859142.9694004</v>
      </c>
      <c r="AI138" s="3" t="n">
        <v>4262124367.67312</v>
      </c>
      <c r="AJ138" s="3" t="n">
        <v>4363588345.1560898</v>
      </c>
      <c r="AK138" s="3" t="n">
        <v>4193838682.8889899</v>
      </c>
      <c r="AL138" s="3" t="n">
        <v>4187405277.17417</v>
      </c>
      <c r="AM138" s="3" t="n">
        <v>4179486803.7697401</v>
      </c>
      <c r="AN138" s="3" t="n">
        <v>4418765842.2663097</v>
      </c>
      <c r="AO138" s="3" t="n">
        <v>4558014238.2594995</v>
      </c>
      <c r="AP138" s="3" t="n">
        <v>5522012382.64814</v>
      </c>
      <c r="AQ138" s="3" t="n">
        <v>5587116431.3842602</v>
      </c>
      <c r="AR138" s="3" t="n">
        <v>4441356551.1249599</v>
      </c>
      <c r="AS138" s="3" t="n">
        <v>3871842615.7096601</v>
      </c>
      <c r="AT138" s="3" t="n">
        <v>3754463515.4836001</v>
      </c>
      <c r="AU138" s="3" t="n">
        <v>1203904691.2774501</v>
      </c>
      <c r="AV138" s="3"/>
    </row>
    <row r="139">
      <c r="A139" t="str">
        <f t="shared" si="17"/>
        <v>U.S. Small</v>
      </c>
      <c r="B139" t="str">
        <f t="shared" si="18"/>
        <v>Electronics, Comms, &amp; Sensors</v>
      </c>
      <c r="C139" s="3" t="n">
        <f t="shared" si="19"/>
        <v>12050581871.443399</v>
      </c>
      <c r="D139" s="3" t="n">
        <f t="shared" si="20"/>
        <v>14554147998.3785</v>
      </c>
      <c r="E139" s="3" t="n">
        <f t="shared" si="21"/>
        <v>14607020570.5292</v>
      </c>
      <c r="F139" s="3" t="n">
        <f t="shared" si="22"/>
        <v>5329292466.3392801</v>
      </c>
      <c r="G139" s="27" t="n">
        <f t="shared" si="23"/>
        <v>3.6328180912128527E-3</v>
      </c>
      <c r="H139" s="27" t="n">
        <f t="shared" si="24"/>
        <v>0.21214234518781749</v>
      </c>
      <c r="I139" s="27" t="n">
        <f t="shared" si="25"/>
        <v>0.3648445924072663</v>
      </c>
      <c r="J139" s="27" t="n">
        <f t="shared" si="26"/>
        <v>3.5255348938243496E-2</v>
      </c>
      <c r="K139" s="27" t="n">
        <f>AU139/SUM(AU77:AU$149)</f>
        <v>2.5867718408756128E-2</v>
      </c>
      <c r="L139" t="s">
        <v>301</v>
      </c>
      <c r="M139" t="s">
        <v>287</v>
      </c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 t="n">
        <v>5809201261.4731598</v>
      </c>
      <c r="Y139" s="3" t="n">
        <v>5561526023.6711397</v>
      </c>
      <c r="Z139" s="3" t="n">
        <v>6564762140.4044905</v>
      </c>
      <c r="AA139" s="3" t="n">
        <v>8044940372.4256601</v>
      </c>
      <c r="AB139" s="3" t="n">
        <v>9008843395.8572998</v>
      </c>
      <c r="AC139" s="3" t="n">
        <v>10022396560.0996</v>
      </c>
      <c r="AD139" s="3" t="n">
        <v>11029344647.518</v>
      </c>
      <c r="AE139" s="3" t="n">
        <v>12365365357.3939</v>
      </c>
      <c r="AF139" s="3" t="n">
        <v>13117735329.318501</v>
      </c>
      <c r="AG139" s="3" t="n">
        <v>12705480872.903</v>
      </c>
      <c r="AH139" s="3" t="n">
        <v>12964942754.461201</v>
      </c>
      <c r="AI139" s="3" t="n">
        <v>12466546528.9757</v>
      </c>
      <c r="AJ139" s="3" t="n">
        <v>12404184687.883801</v>
      </c>
      <c r="AK139" s="3" t="n">
        <v>10496009646.8514</v>
      </c>
      <c r="AL139" s="3" t="n">
        <v>11832446119.444201</v>
      </c>
      <c r="AM139" s="3" t="n">
        <v>12050581871.443399</v>
      </c>
      <c r="AN139" s="3" t="n">
        <v>13124192300.0557</v>
      </c>
      <c r="AO139" s="3" t="n">
        <v>13369923237.650801</v>
      </c>
      <c r="AP139" s="3" t="n">
        <v>13765262293.4489</v>
      </c>
      <c r="AQ139" s="3" t="n">
        <v>15069752769.9272</v>
      </c>
      <c r="AR139" s="3" t="n">
        <v>15776215601.001699</v>
      </c>
      <c r="AS139" s="3" t="n">
        <v>14554147998.3785</v>
      </c>
      <c r="AT139" s="3" t="n">
        <v>14607020570.5292</v>
      </c>
      <c r="AU139" s="3" t="n">
        <v>5329292466.3392801</v>
      </c>
      <c r="AV139" s="3"/>
    </row>
    <row r="140">
      <c r="A140" t="str">
        <f t="shared" si="17"/>
        <v>U.S. Small</v>
      </c>
      <c r="B140" t="str">
        <f t="shared" si="18"/>
        <v>Facilities and Construction</v>
      </c>
      <c r="C140" s="3" t="n">
        <f t="shared" si="19"/>
        <v>18310860408.084</v>
      </c>
      <c r="D140" s="3" t="n">
        <f t="shared" si="20"/>
        <v>21296149357.860901</v>
      </c>
      <c r="E140" s="3" t="n">
        <f t="shared" si="21"/>
        <v>21723658077.710899</v>
      </c>
      <c r="F140" s="3" t="n">
        <f t="shared" si="22"/>
        <v>7026179265.1867504</v>
      </c>
      <c r="G140" s="27" t="n">
        <f t="shared" si="23"/>
        <v>2.0074461005420874E-2</v>
      </c>
      <c r="H140" s="27" t="n">
        <f t="shared" si="24"/>
        <v>0.18638106531139265</v>
      </c>
      <c r="I140" s="27" t="n">
        <f t="shared" si="25"/>
        <v>0.32343444368588242</v>
      </c>
      <c r="J140" s="27" t="n">
        <f t="shared" si="26"/>
        <v>5.2431989264806154E-2</v>
      </c>
      <c r="K140" s="27" t="n">
        <f>AU140/SUM(AU77:AU$149)</f>
        <v>3.4104194481587122E-2</v>
      </c>
      <c r="L140" t="s">
        <v>301</v>
      </c>
      <c r="M140" t="s">
        <v>288</v>
      </c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 t="n">
        <v>10895936100.3342</v>
      </c>
      <c r="Y140" s="3" t="n">
        <v>12134018369.969299</v>
      </c>
      <c r="Z140" s="3" t="n">
        <v>13646778837.733601</v>
      </c>
      <c r="AA140" s="3" t="n">
        <v>17397875805.6376</v>
      </c>
      <c r="AB140" s="3" t="n">
        <v>16198262912.717199</v>
      </c>
      <c r="AC140" s="3" t="n">
        <v>19175846745.7369</v>
      </c>
      <c r="AD140" s="3" t="n">
        <v>20087239121.109699</v>
      </c>
      <c r="AE140" s="3" t="n">
        <v>21205519135.452099</v>
      </c>
      <c r="AF140" s="3" t="n">
        <v>23335939403.7355</v>
      </c>
      <c r="AG140" s="3" t="n">
        <v>27384304289.127399</v>
      </c>
      <c r="AH140" s="3" t="n">
        <v>26703951467.6301</v>
      </c>
      <c r="AI140" s="3" t="n">
        <v>23533263337.723301</v>
      </c>
      <c r="AJ140" s="3" t="n">
        <v>23298486387.842602</v>
      </c>
      <c r="AK140" s="3" t="n">
        <v>17448557326.645802</v>
      </c>
      <c r="AL140" s="3" t="n">
        <v>21229449643.924301</v>
      </c>
      <c r="AM140" s="3" t="n">
        <v>18310860408.084</v>
      </c>
      <c r="AN140" s="3" t="n">
        <v>19427370890.128201</v>
      </c>
      <c r="AO140" s="3" t="n">
        <v>18424929799.923698</v>
      </c>
      <c r="AP140" s="3" t="n">
        <v>22461420659.412498</v>
      </c>
      <c r="AQ140" s="3" t="n">
        <v>21267675492.831699</v>
      </c>
      <c r="AR140" s="3" t="n">
        <v>23103424558.2099</v>
      </c>
      <c r="AS140" s="3" t="n">
        <v>21296149357.860901</v>
      </c>
      <c r="AT140" s="3" t="n">
        <v>21723658077.710899</v>
      </c>
      <c r="AU140" s="3" t="n">
        <v>7026179265.1867504</v>
      </c>
      <c r="AV140" s="3"/>
    </row>
    <row r="141">
      <c r="A141" t="str">
        <f t="shared" ref="A141:A150" si="27">L141</f>
        <v>U.S. Small</v>
      </c>
      <c r="B141" t="str">
        <f t="shared" ref="B141:B150" si="28">M141</f>
        <v>Land Vehicles</v>
      </c>
      <c r="C141" s="3" t="n">
        <f t="shared" ref="C141:C150" si="29">AM141</f>
        <v>1261896246.96802</v>
      </c>
      <c r="D141" s="3" t="n">
        <f t="shared" ref="D141:D150" si="30">AS141</f>
        <v>978605666.17752695</v>
      </c>
      <c r="E141" s="3" t="n">
        <f t="shared" ref="E141:E150" si="31">AT141</f>
        <v>934312580.06309998</v>
      </c>
      <c r="F141" s="3" t="n">
        <f t="shared" ref="F141:F150" si="32">AU141</f>
        <v>377183496.52869701</v>
      </c>
      <c r="G141" s="27" t="n">
        <f t="shared" si="23"/>
        <v>-4.526142413157852E-2</v>
      </c>
      <c r="H141" s="27" t="n">
        <f t="shared" si="24"/>
        <v>-0.25959635563701133</v>
      </c>
      <c r="I141" s="27" t="n">
        <f t="shared" si="25"/>
        <v>0.40370161397508258</v>
      </c>
      <c r="J141" s="27" t="n">
        <f t="shared" si="26"/>
        <v>2.2550468706789657E-3</v>
      </c>
      <c r="K141" s="27" t="n">
        <f>AU141/SUM(AU77:AU$149)</f>
        <v>1.8308014690994114E-3</v>
      </c>
      <c r="L141" t="s">
        <v>301</v>
      </c>
      <c r="M141" t="s">
        <v>289</v>
      </c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 t="n">
        <v>565139576.27430999</v>
      </c>
      <c r="Y141" s="3" t="n">
        <v>523271339.440162</v>
      </c>
      <c r="Z141" s="3" t="n">
        <v>853408443.18316102</v>
      </c>
      <c r="AA141" s="3" t="n">
        <v>1559018077.0943999</v>
      </c>
      <c r="AB141" s="3" t="n">
        <v>2085465029.8332601</v>
      </c>
      <c r="AC141" s="3" t="n">
        <v>2560560193.9205399</v>
      </c>
      <c r="AD141" s="3" t="n">
        <v>2315632092.1428099</v>
      </c>
      <c r="AE141" s="3" t="n">
        <v>2942920352.33494</v>
      </c>
      <c r="AF141" s="3" t="n">
        <v>3272632839.4345899</v>
      </c>
      <c r="AG141" s="3" t="n">
        <v>3099675739.1728401</v>
      </c>
      <c r="AH141" s="3" t="n">
        <v>1872276619.9606199</v>
      </c>
      <c r="AI141" s="3" t="n">
        <v>2074043002.2592499</v>
      </c>
      <c r="AJ141" s="3" t="n">
        <v>1577653597.4822299</v>
      </c>
      <c r="AK141" s="3" t="n">
        <v>1081514728.82795</v>
      </c>
      <c r="AL141" s="3" t="n">
        <v>1185860647.43221</v>
      </c>
      <c r="AM141" s="3" t="n">
        <v>1261896246.96802</v>
      </c>
      <c r="AN141" s="3" t="n">
        <v>1211455090.6352</v>
      </c>
      <c r="AO141" s="3" t="n">
        <v>1394558231.49282</v>
      </c>
      <c r="AP141" s="3" t="n">
        <v>1596913769.1859701</v>
      </c>
      <c r="AQ141" s="3" t="n">
        <v>1676836296.94312</v>
      </c>
      <c r="AR141" s="3" t="n">
        <v>1552164293.7355001</v>
      </c>
      <c r="AS141" s="3" t="n">
        <v>978605666.17752695</v>
      </c>
      <c r="AT141" s="3" t="n">
        <v>934312580.06309998</v>
      </c>
      <c r="AU141" s="3" t="n">
        <v>377183496.52869701</v>
      </c>
      <c r="AV141" s="3"/>
    </row>
    <row r="142">
      <c r="A142" t="str">
        <f t="shared" si="27"/>
        <v>U.S. Small</v>
      </c>
      <c r="B142" t="str">
        <f t="shared" si="28"/>
        <v>Missile Defense</v>
      </c>
      <c r="C142" s="3" t="n">
        <f t="shared" si="29"/>
        <v>619516360.10054302</v>
      </c>
      <c r="D142" s="3" t="n">
        <f t="shared" si="30"/>
        <v>929415316.92428994</v>
      </c>
      <c r="E142" s="3" t="n">
        <f t="shared" si="31"/>
        <v>894464088.79750001</v>
      </c>
      <c r="F142" s="3" t="n">
        <f t="shared" si="32"/>
        <v>421766674.56647003</v>
      </c>
      <c r="G142" s="27" t="n">
        <f t="shared" ref="G142:G150" si="33">AT142/AS142-1</f>
        <v>-3.7605608053086437E-2</v>
      </c>
      <c r="H142" s="27" t="n">
        <f t="shared" ref="H142:H150" si="34">AT142/AM142-1</f>
        <v>0.44381027912214455</v>
      </c>
      <c r="I142" s="27" t="n">
        <f t="shared" ref="I142:I150" si="35">AU142/AT142</f>
        <v>0.47153002546305117</v>
      </c>
      <c r="J142" s="27" t="n">
        <f t="shared" ref="J142:J149" si="36">AT142/SUM(AT$77:AT$149)</f>
        <v>2.1588689774906917E-3</v>
      </c>
      <c r="K142" s="27" t="n">
        <f>AU142/SUM(AU77:AU$149)</f>
        <v>2.047202633519036E-3</v>
      </c>
      <c r="L142" t="s">
        <v>301</v>
      </c>
      <c r="M142" t="s">
        <v>290</v>
      </c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 t="n">
        <v>493276250.883259</v>
      </c>
      <c r="Y142" s="3" t="n">
        <v>449723609.283849</v>
      </c>
      <c r="Z142" s="3" t="n">
        <v>476068454.28559399</v>
      </c>
      <c r="AA142" s="3" t="n">
        <v>550501651.23731601</v>
      </c>
      <c r="AB142" s="3" t="n">
        <v>631486166.70954299</v>
      </c>
      <c r="AC142" s="3" t="n">
        <v>623411404.66227102</v>
      </c>
      <c r="AD142" s="3" t="n">
        <v>642061815.17755699</v>
      </c>
      <c r="AE142" s="3" t="n">
        <v>697196770.73104203</v>
      </c>
      <c r="AF142" s="3" t="n">
        <v>806718358.71857202</v>
      </c>
      <c r="AG142" s="3" t="n">
        <v>839740319.92960596</v>
      </c>
      <c r="AH142" s="3" t="n">
        <v>782257677.270576</v>
      </c>
      <c r="AI142" s="3" t="n">
        <v>766733201.94128001</v>
      </c>
      <c r="AJ142" s="3" t="n">
        <v>725064361.10857701</v>
      </c>
      <c r="AK142" s="3" t="n">
        <v>594671411.47133601</v>
      </c>
      <c r="AL142" s="3" t="n">
        <v>631518546.01294804</v>
      </c>
      <c r="AM142" s="3" t="n">
        <v>619516360.10054302</v>
      </c>
      <c r="AN142" s="3" t="n">
        <v>684180057.44361305</v>
      </c>
      <c r="AO142" s="3" t="n">
        <v>836065312.90112901</v>
      </c>
      <c r="AP142" s="3" t="n">
        <v>728808187.72171795</v>
      </c>
      <c r="AQ142" s="3" t="n">
        <v>900145169.65732801</v>
      </c>
      <c r="AR142" s="3" t="n">
        <v>942926117.62858498</v>
      </c>
      <c r="AS142" s="3" t="n">
        <v>929415316.92428994</v>
      </c>
      <c r="AT142" s="3" t="n">
        <v>894464088.79750001</v>
      </c>
      <c r="AU142" s="3" t="n">
        <v>421766674.56647003</v>
      </c>
      <c r="AV142" s="3"/>
    </row>
    <row r="143">
      <c r="A143" t="str">
        <f t="shared" si="27"/>
        <v>U.S. Small</v>
      </c>
      <c r="B143" t="str">
        <f t="shared" si="28"/>
        <v>Ordnance and Missiles</v>
      </c>
      <c r="C143" s="3" t="n">
        <f t="shared" si="29"/>
        <v>992629381.481089</v>
      </c>
      <c r="D143" s="3" t="n">
        <f t="shared" si="30"/>
        <v>1518553739.8176401</v>
      </c>
      <c r="E143" s="3" t="n">
        <f t="shared" si="31"/>
        <v>1576336269.7167001</v>
      </c>
      <c r="F143" s="3" t="n">
        <f t="shared" si="32"/>
        <v>1094949712.4226799</v>
      </c>
      <c r="G143" s="27" t="n">
        <f t="shared" si="33"/>
        <v>3.8051027358438461E-2</v>
      </c>
      <c r="H143" s="27" t="n">
        <f t="shared" si="34"/>
        <v>0.58804111496747136</v>
      </c>
      <c r="I143" s="27" t="n">
        <f t="shared" si="35"/>
        <v>0.69461683617764169</v>
      </c>
      <c r="J143" s="27" t="n">
        <f t="shared" si="36"/>
        <v>3.8046283952660963E-3</v>
      </c>
      <c r="K143" s="27" t="n">
        <f>AU143/SUM(AU77:AU$149)</f>
        <v>5.3147488173330062E-3</v>
      </c>
      <c r="L143" t="s">
        <v>301</v>
      </c>
      <c r="M143" t="s">
        <v>291</v>
      </c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 t="n">
        <v>811443149.56068206</v>
      </c>
      <c r="Y143" s="3" t="n">
        <v>958839969.94161499</v>
      </c>
      <c r="Z143" s="3" t="n">
        <v>1115974212.1696701</v>
      </c>
      <c r="AA143" s="3" t="n">
        <v>1255887340.4335499</v>
      </c>
      <c r="AB143" s="3" t="n">
        <v>1738116615.98542</v>
      </c>
      <c r="AC143" s="3" t="n">
        <v>2419492317.4837799</v>
      </c>
      <c r="AD143" s="3" t="n">
        <v>2251113040.22053</v>
      </c>
      <c r="AE143" s="3" t="n">
        <v>2757640991.1490598</v>
      </c>
      <c r="AF143" s="3" t="n">
        <v>2651839407.7490401</v>
      </c>
      <c r="AG143" s="3" t="n">
        <v>2553986137.3018899</v>
      </c>
      <c r="AH143" s="3" t="n">
        <v>2058041676.0351801</v>
      </c>
      <c r="AI143" s="3" t="n">
        <v>1631181785.63677</v>
      </c>
      <c r="AJ143" s="3" t="n">
        <v>1645621950.2344401</v>
      </c>
      <c r="AK143" s="3" t="n">
        <v>1041768137.659</v>
      </c>
      <c r="AL143" s="3" t="n">
        <v>1090835117.47613</v>
      </c>
      <c r="AM143" s="3" t="n">
        <v>992629381.481089</v>
      </c>
      <c r="AN143" s="3" t="n">
        <v>1561154309.8991699</v>
      </c>
      <c r="AO143" s="3" t="n">
        <v>1273474331.9230001</v>
      </c>
      <c r="AP143" s="3" t="n">
        <v>1551348029.57673</v>
      </c>
      <c r="AQ143" s="3" t="n">
        <v>1684397307.5985701</v>
      </c>
      <c r="AR143" s="3" t="n">
        <v>1343669221.4895799</v>
      </c>
      <c r="AS143" s="3" t="n">
        <v>1518553739.8176401</v>
      </c>
      <c r="AT143" s="3" t="n">
        <v>1576336269.7167001</v>
      </c>
      <c r="AU143" s="3" t="n">
        <v>1094949712.4226799</v>
      </c>
      <c r="AV143" s="3"/>
    </row>
    <row r="144">
      <c r="A144" t="str">
        <f t="shared" si="27"/>
        <v>U.S. Small</v>
      </c>
      <c r="B144" t="str">
        <f t="shared" si="28"/>
        <v>Other Products</v>
      </c>
      <c r="C144" s="3" t="n">
        <f t="shared" si="29"/>
        <v>5586338876.5562</v>
      </c>
      <c r="D144" s="3" t="n">
        <f t="shared" si="30"/>
        <v>6841240077.9129601</v>
      </c>
      <c r="E144" s="3" t="n">
        <f t="shared" si="31"/>
        <v>8154101309.7328997</v>
      </c>
      <c r="F144" s="3" t="n">
        <f t="shared" si="32"/>
        <v>3028056795.1859999</v>
      </c>
      <c r="G144" s="27" t="n">
        <f t="shared" si="33"/>
        <v>0.1919039847846491</v>
      </c>
      <c r="H144" s="27" t="n">
        <f t="shared" si="34"/>
        <v>0.4596503165879624</v>
      </c>
      <c r="I144" s="27" t="n">
        <f t="shared" si="35"/>
        <v>0.37135383534806593</v>
      </c>
      <c r="J144" s="27" t="n">
        <f t="shared" si="36"/>
        <v>1.9680651886834898E-2</v>
      </c>
      <c r="K144" s="27" t="n">
        <f>AU144/SUM(AU77:AU$149)</f>
        <v>1.4697808573714203E-2</v>
      </c>
      <c r="L144" t="s">
        <v>301</v>
      </c>
      <c r="M144" t="s">
        <v>292</v>
      </c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 t="n">
        <v>3099535826.7537999</v>
      </c>
      <c r="Y144" s="3" t="n">
        <v>3585082220.1908002</v>
      </c>
      <c r="Z144" s="3" t="n">
        <v>4557291042.4802999</v>
      </c>
      <c r="AA144" s="3" t="n">
        <v>6203473232.48071</v>
      </c>
      <c r="AB144" s="3" t="n">
        <v>6368391534.3291302</v>
      </c>
      <c r="AC144" s="3" t="n">
        <v>9186356242.9360104</v>
      </c>
      <c r="AD144" s="3" t="n">
        <v>8307676468.2639999</v>
      </c>
      <c r="AE144" s="3" t="n">
        <v>7943623851.0806198</v>
      </c>
      <c r="AF144" s="3" t="n">
        <v>8420740342.8850603</v>
      </c>
      <c r="AG144" s="3" t="n">
        <v>7943515221.5586901</v>
      </c>
      <c r="AH144" s="3" t="n">
        <v>7079087232.0822401</v>
      </c>
      <c r="AI144" s="3" t="n">
        <v>7309963825.9697905</v>
      </c>
      <c r="AJ144" s="3" t="n">
        <v>7212233166.5562201</v>
      </c>
      <c r="AK144" s="3" t="n">
        <v>5531233879.7143698</v>
      </c>
      <c r="AL144" s="3" t="n">
        <v>5757676455.4570198</v>
      </c>
      <c r="AM144" s="3" t="n">
        <v>5586338876.5562</v>
      </c>
      <c r="AN144" s="3" t="n">
        <v>5218828448.02038</v>
      </c>
      <c r="AO144" s="3" t="n">
        <v>5476786575.5175695</v>
      </c>
      <c r="AP144" s="3" t="n">
        <v>7122486818.0654297</v>
      </c>
      <c r="AQ144" s="3" t="n">
        <v>6603510685.15557</v>
      </c>
      <c r="AR144" s="3" t="n">
        <v>6788264776.6384802</v>
      </c>
      <c r="AS144" s="3" t="n">
        <v>6841240077.9129601</v>
      </c>
      <c r="AT144" s="3" t="n">
        <v>8154101309.7328997</v>
      </c>
      <c r="AU144" s="3" t="n">
        <v>3028056795.1859999</v>
      </c>
      <c r="AV144" s="3"/>
    </row>
    <row r="145">
      <c r="A145" t="str">
        <f t="shared" si="27"/>
        <v>U.S. Small</v>
      </c>
      <c r="B145" t="str">
        <f t="shared" si="28"/>
        <v>Other R&amp;D and Knowledge Based</v>
      </c>
      <c r="C145" s="3" t="n">
        <f t="shared" si="29"/>
        <v>12775355115.6392</v>
      </c>
      <c r="D145" s="3" t="n">
        <f t="shared" si="30"/>
        <v>18409357374.5942</v>
      </c>
      <c r="E145" s="3" t="n">
        <f t="shared" si="31"/>
        <v>18305825792.9716</v>
      </c>
      <c r="F145" s="3" t="n">
        <f t="shared" si="32"/>
        <v>7950146136.6873102</v>
      </c>
      <c r="G145" s="27" t="n">
        <f t="shared" si="33"/>
        <v>-5.6238563636924477E-3</v>
      </c>
      <c r="H145" s="27" t="n">
        <f t="shared" si="34"/>
        <v>0.43290152228818801</v>
      </c>
      <c r="I145" s="27" t="n">
        <f t="shared" si="35"/>
        <v>0.43429595728698106</v>
      </c>
      <c r="J145" s="27" t="n">
        <f t="shared" si="36"/>
        <v>4.4182745743236135E-2</v>
      </c>
      <c r="K145" s="27" t="n">
        <f>AU145/SUM(AU77:AU$149)</f>
        <v>3.8589013995989477E-2</v>
      </c>
      <c r="L145" t="s">
        <v>301</v>
      </c>
      <c r="M145" t="s">
        <v>293</v>
      </c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 t="n">
        <v>4597723611.2750902</v>
      </c>
      <c r="Y145" s="3" t="n">
        <v>4629289187.7205496</v>
      </c>
      <c r="Z145" s="3" t="n">
        <v>5615155843.4867401</v>
      </c>
      <c r="AA145" s="3" t="n">
        <v>6073404990.8628197</v>
      </c>
      <c r="AB145" s="3" t="n">
        <v>7105804266.8457603</v>
      </c>
      <c r="AC145" s="3" t="n">
        <v>9066553500.7577801</v>
      </c>
      <c r="AD145" s="3" t="n">
        <v>9647360250.2320099</v>
      </c>
      <c r="AE145" s="3" t="n">
        <v>10017766096.2628</v>
      </c>
      <c r="AF145" s="3" t="n">
        <v>11066415467.172001</v>
      </c>
      <c r="AG145" s="3" t="n">
        <v>12532440099.665899</v>
      </c>
      <c r="AH145" s="3" t="n">
        <v>12209433227.9701</v>
      </c>
      <c r="AI145" s="3" t="n">
        <v>11971737156.0049</v>
      </c>
      <c r="AJ145" s="3" t="n">
        <v>11544205416.8755</v>
      </c>
      <c r="AK145" s="3" t="n">
        <v>10688888823.737</v>
      </c>
      <c r="AL145" s="3" t="n">
        <v>11515419869.4568</v>
      </c>
      <c r="AM145" s="3" t="n">
        <v>12775355115.6392</v>
      </c>
      <c r="AN145" s="3" t="n">
        <v>13967985590.481899</v>
      </c>
      <c r="AO145" s="3" t="n">
        <v>14984710084.3976</v>
      </c>
      <c r="AP145" s="3" t="n">
        <v>15918344951.207399</v>
      </c>
      <c r="AQ145" s="3" t="n">
        <v>16552173028.717699</v>
      </c>
      <c r="AR145" s="3" t="n">
        <v>17321967401.665798</v>
      </c>
      <c r="AS145" s="3" t="n">
        <v>18409357374.5942</v>
      </c>
      <c r="AT145" s="3" t="n">
        <v>18305825792.9716</v>
      </c>
      <c r="AU145" s="3" t="n">
        <v>7950146136.6873102</v>
      </c>
      <c r="AV145" s="3"/>
    </row>
    <row r="146">
      <c r="A146" t="str">
        <f t="shared" si="27"/>
        <v>U.S. Small</v>
      </c>
      <c r="B146" t="str">
        <f t="shared" si="28"/>
        <v>Other Services</v>
      </c>
      <c r="C146" s="3" t="n">
        <f t="shared" si="29"/>
        <v>3600756298.8078599</v>
      </c>
      <c r="D146" s="3" t="n">
        <f t="shared" si="30"/>
        <v>4499816144.4604998</v>
      </c>
      <c r="E146" s="3" t="n">
        <f t="shared" si="31"/>
        <v>4592623328.5830002</v>
      </c>
      <c r="F146" s="3" t="n">
        <f t="shared" si="32"/>
        <v>2424652149.6136098</v>
      </c>
      <c r="G146" s="27" t="n">
        <f t="shared" si="33"/>
        <v>2.0624661351275497E-2</v>
      </c>
      <c r="H146" s="27" t="n">
        <f t="shared" si="34"/>
        <v>0.27546074976069002</v>
      </c>
      <c r="I146" s="27" t="n">
        <f t="shared" si="35"/>
        <v>0.52794491865321502</v>
      </c>
      <c r="J146" s="27" t="n">
        <f t="shared" si="36"/>
        <v>1.1084706645637656E-2</v>
      </c>
      <c r="K146" s="27" t="n">
        <f>AU146/SUM(AU77:AU$149)</f>
        <v>1.1768957969850911E-2</v>
      </c>
      <c r="L146" t="s">
        <v>301</v>
      </c>
      <c r="M146" t="s">
        <v>294</v>
      </c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 t="n">
        <v>1584224509.1170599</v>
      </c>
      <c r="Y146" s="3" t="n">
        <v>1352372070.04286</v>
      </c>
      <c r="Z146" s="3" t="n">
        <v>1799449144.7594299</v>
      </c>
      <c r="AA146" s="3" t="n">
        <v>1844348136.6567299</v>
      </c>
      <c r="AB146" s="3" t="n">
        <v>2075147736.8617799</v>
      </c>
      <c r="AC146" s="3" t="n">
        <v>2870126416.18365</v>
      </c>
      <c r="AD146" s="3" t="n">
        <v>2595824215.9802299</v>
      </c>
      <c r="AE146" s="3" t="n">
        <v>2764998006.63765</v>
      </c>
      <c r="AF146" s="3" t="n">
        <v>3061291390.18923</v>
      </c>
      <c r="AG146" s="3" t="n">
        <v>3208654624.4417</v>
      </c>
      <c r="AH146" s="3" t="n">
        <v>3437175417.7680302</v>
      </c>
      <c r="AI146" s="3" t="n">
        <v>4316760800.2739201</v>
      </c>
      <c r="AJ146" s="3" t="n">
        <v>4222493497.0303402</v>
      </c>
      <c r="AK146" s="3" t="n">
        <v>3771733601.0409198</v>
      </c>
      <c r="AL146" s="3" t="n">
        <v>3918871078.1055298</v>
      </c>
      <c r="AM146" s="3" t="n">
        <v>3600756298.8078599</v>
      </c>
      <c r="AN146" s="3" t="n">
        <v>3670895165.0479102</v>
      </c>
      <c r="AO146" s="3" t="n">
        <v>4363915600.7031298</v>
      </c>
      <c r="AP146" s="3" t="n">
        <v>4746666723.4379396</v>
      </c>
      <c r="AQ146" s="3" t="n">
        <v>5234017887.4249096</v>
      </c>
      <c r="AR146" s="3" t="n">
        <v>5229388489.2921896</v>
      </c>
      <c r="AS146" s="3" t="n">
        <v>4499816144.4604998</v>
      </c>
      <c r="AT146" s="3" t="n">
        <v>4592623328.5830002</v>
      </c>
      <c r="AU146" s="3" t="n">
        <v>2424652149.6136098</v>
      </c>
      <c r="AV146" s="3"/>
    </row>
    <row r="147">
      <c r="A147" t="str">
        <f t="shared" si="27"/>
        <v>U.S. Small</v>
      </c>
      <c r="B147" t="str">
        <f t="shared" si="28"/>
        <v>Ships &amp; Submarines</v>
      </c>
      <c r="C147" s="3" t="n">
        <f t="shared" si="29"/>
        <v>3170348527.3572602</v>
      </c>
      <c r="D147" s="3" t="n">
        <f t="shared" si="30"/>
        <v>6178406660.5567102</v>
      </c>
      <c r="E147" s="3" t="n">
        <f t="shared" si="31"/>
        <v>6610854989.3128996</v>
      </c>
      <c r="F147" s="3" t="n">
        <f t="shared" si="32"/>
        <v>2275043542.37012</v>
      </c>
      <c r="G147" s="27" t="n">
        <f t="shared" si="33"/>
        <v>6.9993503586768258E-2</v>
      </c>
      <c r="H147" s="27" t="n">
        <f t="shared" si="34"/>
        <v>1.0852139543230526</v>
      </c>
      <c r="I147" s="27" t="n">
        <f t="shared" si="35"/>
        <v>0.34413756557176839</v>
      </c>
      <c r="J147" s="27" t="n">
        <f t="shared" si="36"/>
        <v>1.5955889039999508E-2</v>
      </c>
      <c r="K147" s="27" t="n">
        <f>AU147/SUM(AU77:AU$149)</f>
        <v>1.104277652116057E-2</v>
      </c>
      <c r="L147" t="s">
        <v>301</v>
      </c>
      <c r="M147" t="s">
        <v>295</v>
      </c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 t="n">
        <v>1652096452.5564201</v>
      </c>
      <c r="Y147" s="3" t="n">
        <v>1619703748.27877</v>
      </c>
      <c r="Z147" s="3" t="n">
        <v>1735988441.45819</v>
      </c>
      <c r="AA147" s="3" t="n">
        <v>2334892946.82161</v>
      </c>
      <c r="AB147" s="3" t="n">
        <v>1998967415.72452</v>
      </c>
      <c r="AC147" s="3" t="n">
        <v>1835021854.92398</v>
      </c>
      <c r="AD147" s="3" t="n">
        <v>2301731134.00916</v>
      </c>
      <c r="AE147" s="3" t="n">
        <v>2396912692.61411</v>
      </c>
      <c r="AF147" s="3" t="n">
        <v>2286636819.2943501</v>
      </c>
      <c r="AG147" s="3" t="n">
        <v>2960813108.2849002</v>
      </c>
      <c r="AH147" s="3" t="n">
        <v>3495295998.3413901</v>
      </c>
      <c r="AI147" s="3" t="n">
        <v>3440997737.1805</v>
      </c>
      <c r="AJ147" s="3" t="n">
        <v>3364062466.7666302</v>
      </c>
      <c r="AK147" s="3" t="n">
        <v>2966643688.7845702</v>
      </c>
      <c r="AL147" s="3" t="n">
        <v>3057782180.0683699</v>
      </c>
      <c r="AM147" s="3" t="n">
        <v>3170348527.3572602</v>
      </c>
      <c r="AN147" s="3" t="n">
        <v>3467610128.2235999</v>
      </c>
      <c r="AO147" s="3" t="n">
        <v>3987572191.6098199</v>
      </c>
      <c r="AP147" s="3" t="n">
        <v>6170770866.3426399</v>
      </c>
      <c r="AQ147" s="3" t="n">
        <v>6715359446.3678598</v>
      </c>
      <c r="AR147" s="3" t="n">
        <v>6728487162.0253601</v>
      </c>
      <c r="AS147" s="3" t="n">
        <v>6178406660.5567102</v>
      </c>
      <c r="AT147" s="3" t="n">
        <v>6610854989.3128996</v>
      </c>
      <c r="AU147" s="3" t="n">
        <v>2275043542.37012</v>
      </c>
      <c r="AV147" s="3"/>
    </row>
    <row r="148">
      <c r="A148" t="str">
        <f t="shared" si="27"/>
        <v>U.S. Small</v>
      </c>
      <c r="B148" t="str">
        <f t="shared" si="28"/>
        <v>Space Systems</v>
      </c>
      <c r="C148" s="3" t="n">
        <f t="shared" si="29"/>
        <v>417345354.127083</v>
      </c>
      <c r="D148" s="3" t="n">
        <f t="shared" si="30"/>
        <v>138228818.988554</v>
      </c>
      <c r="E148" s="3" t="n">
        <f t="shared" si="31"/>
        <v>123816370.56020001</v>
      </c>
      <c r="F148" s="3" t="n">
        <f t="shared" si="32"/>
        <v>61127544.880174398</v>
      </c>
      <c r="G148" s="27" t="n">
        <f t="shared" si="33"/>
        <v>-0.10426514914771434</v>
      </c>
      <c r="H148" s="27" t="n">
        <f t="shared" si="34"/>
        <v>-0.70332395140908277</v>
      </c>
      <c r="I148" s="27" t="n">
        <f t="shared" si="35"/>
        <v>0.49369517620009662</v>
      </c>
      <c r="J148" s="27" t="n">
        <f t="shared" si="36"/>
        <v>2.9884187040674255E-4</v>
      </c>
      <c r="K148" s="27" t="n">
        <f>AU148/SUM(AU77:AU$149)</f>
        <v>2.9670544973207474E-4</v>
      </c>
      <c r="L148" t="s">
        <v>301</v>
      </c>
      <c r="M148" t="s">
        <v>296</v>
      </c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 t="n">
        <v>171711656.104397</v>
      </c>
      <c r="Y148" s="3" t="n">
        <v>240925569.063205</v>
      </c>
      <c r="Z148" s="3" t="n">
        <v>282956917.21633101</v>
      </c>
      <c r="AA148" s="3" t="n">
        <v>352179514.67202801</v>
      </c>
      <c r="AB148" s="3" t="n">
        <v>435848583.82567</v>
      </c>
      <c r="AC148" s="3" t="n">
        <v>418894713.85603702</v>
      </c>
      <c r="AD148" s="3" t="n">
        <v>413178872.99864399</v>
      </c>
      <c r="AE148" s="3" t="n">
        <v>447350666.40688998</v>
      </c>
      <c r="AF148" s="3" t="n">
        <v>432401563.68575299</v>
      </c>
      <c r="AG148" s="3" t="n">
        <v>493620337.83766198</v>
      </c>
      <c r="AH148" s="3" t="n">
        <v>662489861.72918701</v>
      </c>
      <c r="AI148" s="3" t="n">
        <v>444538009.78324997</v>
      </c>
      <c r="AJ148" s="3" t="n">
        <v>552763737.25299394</v>
      </c>
      <c r="AK148" s="3" t="n">
        <v>480436865.34735</v>
      </c>
      <c r="AL148" s="3" t="n">
        <v>456951214.55602801</v>
      </c>
      <c r="AM148" s="3" t="n">
        <v>417345354.127083</v>
      </c>
      <c r="AN148" s="3" t="n">
        <v>468278783.592071</v>
      </c>
      <c r="AO148" s="3" t="n">
        <v>473358391.702658</v>
      </c>
      <c r="AP148" s="3" t="n">
        <v>557667787.16481197</v>
      </c>
      <c r="AQ148" s="3" t="n">
        <v>703406736.33370996</v>
      </c>
      <c r="AR148" s="3" t="n">
        <v>460582470.506302</v>
      </c>
      <c r="AS148" s="3" t="n">
        <v>138228818.988554</v>
      </c>
      <c r="AT148" s="3" t="n">
        <v>123816370.56020001</v>
      </c>
      <c r="AU148" s="3" t="n">
        <v>61127544.880174398</v>
      </c>
      <c r="AV148" s="3"/>
    </row>
    <row r="149">
      <c r="A149" t="str">
        <f t="shared" si="27"/>
        <v>U.S. Small</v>
      </c>
      <c r="B149" t="str">
        <f t="shared" si="28"/>
        <v>Unlabeled</v>
      </c>
      <c r="C149" s="3" t="n">
        <f t="shared" si="29"/>
        <v>0</v>
      </c>
      <c r="D149" s="3" t="n">
        <f t="shared" si="30"/>
        <v>0</v>
      </c>
      <c r="E149" s="3" t="n">
        <f t="shared" si="31"/>
        <v>190000.26949999999</v>
      </c>
      <c r="F149" s="3" t="n">
        <f t="shared" si="32"/>
        <v>187633.081973728</v>
      </c>
      <c r="G149" s="27" t="e">
        <f t="shared" si="33"/>
        <v>#DIV/0!</v>
      </c>
      <c r="H149" s="27" t="e">
        <f t="shared" si="34"/>
        <v>#DIV/0!</v>
      </c>
      <c r="I149" s="27" t="n">
        <f t="shared" si="35"/>
        <v>0.98754113595469406</v>
      </c>
      <c r="J149" s="27" t="n">
        <f t="shared" si="36"/>
        <v>4.5858262246153052E-7</v>
      </c>
      <c r="K149" s="27" t="n">
        <f>AU149/SUM(AU77:AU$149)</f>
        <v>9.1074748839923269E-7</v>
      </c>
      <c r="L149" t="s">
        <v>301</v>
      </c>
      <c r="M149" t="s">
        <v>283</v>
      </c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 t="n">
        <v>13476788.6563859</v>
      </c>
      <c r="Y149" s="3" t="n">
        <v>4822991.6939771101</v>
      </c>
      <c r="Z149" s="3" t="n">
        <v>26846101.777060799</v>
      </c>
      <c r="AA149" s="3" t="n">
        <v>7975698.0799417496</v>
      </c>
      <c r="AB149" s="3" t="n">
        <v>8055326.8373623602</v>
      </c>
      <c r="AC149" s="3" t="n">
        <v>2791927.9105305602</v>
      </c>
      <c r="AD149" s="3" t="n">
        <v>13149227.8955153</v>
      </c>
      <c r="AE149" s="3" t="n">
        <v>137010.13896804201</v>
      </c>
      <c r="AF149" s="3" t="n">
        <v>-286136.05104749801</v>
      </c>
      <c r="AG149" s="3" t="n">
        <v>-48169.787970974001</v>
      </c>
      <c r="AH149" s="3" t="n">
        <v>-266235.01156801003</v>
      </c>
      <c r="AI149" s="3" t="n">
        <v>-13911.648673879299</v>
      </c>
      <c r="AJ149" s="3" t="n">
        <v>-573.86300989050699</v>
      </c>
      <c r="AK149" s="3" t="n">
        <v>-6467.0861132007703</v>
      </c>
      <c r="AL149" s="3"/>
      <c r="AM149" s="3"/>
      <c r="AN149" s="3" t="n">
        <v>-2754.6266772434201</v>
      </c>
      <c r="AO149" s="3"/>
      <c r="AP149" s="3"/>
      <c r="AQ149" s="3"/>
      <c r="AR149" s="3"/>
      <c r="AS149" s="3"/>
      <c r="AT149" s="3" t="n">
        <v>190000.26949999999</v>
      </c>
      <c r="AU149" s="3" t="n">
        <v>187633.081973728</v>
      </c>
      <c r="AV149" s="3"/>
    </row>
    <row r="150">
      <c r="A150" t="str">
        <f t="shared" si="27"/>
        <v>Grand Total</v>
      </c>
      <c r="B150" t="str">
        <f t="shared" si="28"/>
        <v>NA</v>
      </c>
      <c r="C150" s="3" t="n">
        <f t="shared" si="29"/>
        <v>328869861606.95337</v>
      </c>
      <c r="D150" s="3" t="n">
        <f t="shared" si="30"/>
        <v>413882614520.63409</v>
      </c>
      <c r="E150" s="3" t="n">
        <f t="shared" si="31"/>
        <v>414320692049.20361</v>
      </c>
      <c r="F150" s="3" t="n">
        <f t="shared" si="32"/>
        <v>0</v>
      </c>
      <c r="G150" s="27" t="n">
        <f t="shared" si="33"/>
        <v>1.0584583966564143E-3</v>
      </c>
      <c r="H150" s="27" t="n">
        <f t="shared" si="34"/>
        <v>0.2598317462862445</v>
      </c>
      <c r="I150" s="27" t="n">
        <f t="shared" si="35"/>
        <v>0</v>
      </c>
      <c r="J150" s="27" t="n">
        <f>SUM(J$77:J$149)</f>
        <v>1.0000000000000002</v>
      </c>
      <c r="K150" s="27" t="n">
        <f>SUM(K$77:K$149)</f>
        <v>1.0000000000000002</v>
      </c>
      <c r="L150" t="s">
        <v>282</v>
      </c>
      <c r="M150" t="s">
        <v>302</v>
      </c>
      <c r="N150" s="3" t="n">
        <f t="shared" ref="N150:AT150" si="37">SUM(N78:N149)</f>
        <v>239199681230.54459</v>
      </c>
      <c r="O150" s="3" t="n">
        <f t="shared" si="37"/>
        <v>261290729119.94293</v>
      </c>
      <c r="P150" s="3" t="n">
        <f t="shared" si="37"/>
        <v>231052642709.19888</v>
      </c>
      <c r="Q150" s="3" t="n">
        <f t="shared" si="37"/>
        <v>222030070082.75235</v>
      </c>
      <c r="R150" s="3" t="n">
        <f t="shared" si="37"/>
        <v>209755450716.4137</v>
      </c>
      <c r="S150" s="3" t="n">
        <f t="shared" si="37"/>
        <v>204405296246.58194</v>
      </c>
      <c r="T150" s="3" t="n">
        <f t="shared" si="37"/>
        <v>203829663285.77435</v>
      </c>
      <c r="U150" s="3" t="n">
        <f t="shared" si="37"/>
        <v>196101401438.07632</v>
      </c>
      <c r="V150" s="3" t="n">
        <f t="shared" si="37"/>
        <v>195325733178.1199</v>
      </c>
      <c r="W150" s="3" t="n">
        <f t="shared" si="37"/>
        <v>201529294725.62863</v>
      </c>
      <c r="X150" s="3" t="n">
        <f t="shared" si="37"/>
        <v>213564752581.37903</v>
      </c>
      <c r="Y150" s="3" t="n">
        <f t="shared" si="37"/>
        <v>227146673079.63123</v>
      </c>
      <c r="Z150" s="3" t="n">
        <f t="shared" si="37"/>
        <v>263709938807.80118</v>
      </c>
      <c r="AA150" s="3" t="n">
        <f t="shared" si="37"/>
        <v>322342228014.78418</v>
      </c>
      <c r="AB150" s="3" t="n">
        <f t="shared" si="37"/>
        <v>341766161628.44641</v>
      </c>
      <c r="AC150" s="3" t="n">
        <f t="shared" si="37"/>
        <v>383526161391.43201</v>
      </c>
      <c r="AD150" s="3" t="n">
        <f t="shared" si="37"/>
        <v>412680702347.21039</v>
      </c>
      <c r="AE150" s="3" t="n">
        <f t="shared" si="37"/>
        <v>446556816579.88898</v>
      </c>
      <c r="AF150" s="3" t="n">
        <f t="shared" si="37"/>
        <v>503864098460.09113</v>
      </c>
      <c r="AG150" s="3" t="n">
        <f t="shared" si="37"/>
        <v>503502767809.55377</v>
      </c>
      <c r="AH150" s="3" t="n">
        <f t="shared" si="37"/>
        <v>474106785634.96899</v>
      </c>
      <c r="AI150" s="3" t="n">
        <f t="shared" si="37"/>
        <v>472642625007.67102</v>
      </c>
      <c r="AJ150" s="3" t="n">
        <f t="shared" si="37"/>
        <v>450371557038.64941</v>
      </c>
      <c r="AK150" s="3" t="n">
        <f t="shared" si="37"/>
        <v>379139270395.26874</v>
      </c>
      <c r="AL150" s="3" t="n">
        <f t="shared" si="37"/>
        <v>343680149719.00067</v>
      </c>
      <c r="AM150" s="3" t="n">
        <f t="shared" si="37"/>
        <v>328869861606.95337</v>
      </c>
      <c r="AN150" s="3" t="n">
        <f t="shared" si="37"/>
        <v>354928204088.39636</v>
      </c>
      <c r="AO150" s="3" t="n">
        <f t="shared" si="37"/>
        <v>374711402397.52405</v>
      </c>
      <c r="AP150" s="3" t="n">
        <f t="shared" si="37"/>
        <v>409895778951.95557</v>
      </c>
      <c r="AQ150" s="3" t="n">
        <f t="shared" si="37"/>
        <v>429908496130.4726</v>
      </c>
      <c r="AR150" s="3" t="n">
        <f t="shared" si="37"/>
        <v>467072203011.73761</v>
      </c>
      <c r="AS150" s="3" t="n">
        <f t="shared" si="37"/>
        <v>413882614520.63409</v>
      </c>
      <c r="AT150" s="3" t="n">
        <f t="shared" si="37"/>
        <v>414320692049.20361</v>
      </c>
      <c r="AU150" s="3"/>
      <c r="AV150" s="3"/>
    </row>
  </sheetData>
  <pageMargins left="0.7" right="0.7" top="0.75" bottom="0.75" header="0.3" footer="0.3"/>
  <pageSetup paperSize="9" orientation="portrait" horizontalDpi="300" verticalDpi="300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4" activePane="bottomRight" state="frozen"/>
      <selection pane="topRight"/>
      <selection pane="bottomLeft"/>
      <selection pane="bottomRight" activeCell="A37" sqref="A37"/>
    </sheetView>
  </sheetViews>
  <sheetFormatPr defaultRowHeight="15.0" baseColWidth="10"/>
  <sheetData>
    <row r="1">
      <c r="A1" t="str">
        <f t="shared" ref="A1:A37" si="0">L1</f>
        <v>Shiny.VendorSize</v>
      </c>
      <c r="B1" t="str">
        <f t="shared" ref="B1:B37" si="1">M1</f>
        <v>PricingUCA.1year</v>
      </c>
      <c r="K1" t="s">
        <v>314</v>
      </c>
      <c r="L1" t="s">
        <v>418</v>
      </c>
      <c r="M1" t="s">
        <v>419</v>
      </c>
      <c r="N1" t="s">
        <v>337</v>
      </c>
      <c r="O1" t="s">
        <v>338</v>
      </c>
      <c r="P1" t="s">
        <v>339</v>
      </c>
      <c r="Q1" t="s">
        <v>340</v>
      </c>
      <c r="R1" t="s">
        <v>341</v>
      </c>
      <c r="S1" t="s">
        <v>342</v>
      </c>
      <c r="T1" t="s">
        <v>343</v>
      </c>
      <c r="U1" t="s">
        <v>344</v>
      </c>
      <c r="V1" t="s">
        <v>345</v>
      </c>
      <c r="W1" t="s">
        <v>346</v>
      </c>
      <c r="X1" t="s">
        <v>347</v>
      </c>
      <c r="Y1" t="s">
        <v>348</v>
      </c>
      <c r="Z1" t="s">
        <v>349</v>
      </c>
      <c r="AA1" t="s">
        <v>350</v>
      </c>
      <c r="AB1" t="s">
        <v>351</v>
      </c>
      <c r="AC1" t="s">
        <v>352</v>
      </c>
      <c r="AD1" t="s">
        <v>353</v>
      </c>
      <c r="AE1" t="s">
        <v>354</v>
      </c>
      <c r="AF1" t="s">
        <v>355</v>
      </c>
      <c r="AG1" t="s">
        <v>356</v>
      </c>
      <c r="AH1" t="s">
        <v>357</v>
      </c>
      <c r="AI1" t="s">
        <v>358</v>
      </c>
      <c r="AJ1" t="s">
        <v>359</v>
      </c>
      <c r="AK1" t="s">
        <v>360</v>
      </c>
      <c r="AL1" t="s">
        <v>361</v>
      </c>
      <c r="AM1" t="s">
        <v>362</v>
      </c>
      <c r="AN1" t="s">
        <v>363</v>
      </c>
      <c r="AO1" t="s">
        <v>364</v>
      </c>
      <c r="AP1" t="s">
        <v>365</v>
      </c>
      <c r="AQ1" t="s">
        <v>366</v>
      </c>
      <c r="AR1" t="s">
        <v>367</v>
      </c>
      <c r="AS1" t="s">
        <v>368</v>
      </c>
      <c r="AT1" t="s">
        <v>369</v>
      </c>
      <c r="AU1" t="s">
        <v>370</v>
      </c>
    </row>
    <row r="2">
      <c r="A2" t="str">
        <f t="shared" si="0"/>
        <v>Big Five</v>
      </c>
      <c r="B2" t="str">
        <f t="shared" si="1"/>
        <v>&lt;=1 Year (All Types)</v>
      </c>
      <c r="K2" t="s">
        <v>315</v>
      </c>
      <c r="L2" s="3" t="s">
        <v>420</v>
      </c>
      <c r="M2" s="3" t="s">
        <v>421</v>
      </c>
      <c r="N2" s="3"/>
      <c r="O2" s="3"/>
      <c r="P2" s="3"/>
      <c r="Q2" s="3"/>
      <c r="R2" s="3"/>
      <c r="S2" s="3"/>
      <c r="T2" s="3"/>
      <c r="U2" s="3"/>
      <c r="V2" s="3"/>
      <c r="W2" s="3"/>
      <c r="X2" s="3" t="n">
        <v>4461221335.3725996</v>
      </c>
      <c r="Y2" s="3" t="n">
        <v>5222483584.5337</v>
      </c>
      <c r="Z2" s="3" t="n">
        <v>7154213293.1918001</v>
      </c>
      <c r="AA2" s="3" t="n">
        <v>8477893783.4747</v>
      </c>
      <c r="AB2" s="3" t="n">
        <v>8523811524.4242001</v>
      </c>
      <c r="AC2" s="3" t="n">
        <v>8893448045.1343994</v>
      </c>
      <c r="AD2" s="3" t="n">
        <v>10051708490.448099</v>
      </c>
      <c r="AE2" s="3" t="n">
        <v>10152577411.481001</v>
      </c>
      <c r="AF2" s="3" t="n">
        <v>12955507402.8589</v>
      </c>
      <c r="AG2" s="3" t="n">
        <v>12143111983.763599</v>
      </c>
      <c r="AH2" s="3" t="n">
        <v>13418186057.3783</v>
      </c>
      <c r="AI2" s="3" t="n">
        <v>11634294881.822001</v>
      </c>
      <c r="AJ2" s="3" t="n">
        <v>12529842989.820801</v>
      </c>
      <c r="AK2" s="3" t="n">
        <v>10623504953.4575</v>
      </c>
      <c r="AL2" s="3" t="n">
        <v>9189232928.9783001</v>
      </c>
      <c r="AM2" s="3" t="n">
        <v>10481204205.5441</v>
      </c>
      <c r="AN2" s="3" t="n">
        <v>10230121862.4004</v>
      </c>
      <c r="AO2" s="3" t="n">
        <v>11105940539.5469</v>
      </c>
      <c r="AP2" s="3" t="n">
        <v>13714004820.861799</v>
      </c>
      <c r="AQ2" s="3" t="n">
        <v>12075991934.1506</v>
      </c>
      <c r="AR2" s="3" t="n">
        <v>11201664805.386499</v>
      </c>
      <c r="AS2" s="3" t="n">
        <v>12320973788.312901</v>
      </c>
      <c r="AT2" s="3" t="n">
        <v>11302088868.3988</v>
      </c>
      <c r="AU2" s="3" t="n">
        <v>9674720052.3428001</v>
      </c>
      <c r="AV2" s="3"/>
    </row>
    <row r="3">
      <c r="A3" t="str">
        <f t="shared" si="0"/>
        <v>Big Five</v>
      </c>
      <c r="B3" t="str">
        <f t="shared" si="1"/>
        <v>FFP</v>
      </c>
      <c r="K3" t="s">
        <v>316</v>
      </c>
      <c r="L3" s="3" t="s">
        <v>420</v>
      </c>
      <c r="M3" s="3" t="s">
        <v>394</v>
      </c>
      <c r="N3" s="3"/>
      <c r="O3" s="3"/>
      <c r="P3" s="3"/>
      <c r="Q3" s="3"/>
      <c r="R3" s="3"/>
      <c r="S3" s="3"/>
      <c r="T3" s="3"/>
      <c r="U3" s="3"/>
      <c r="V3" s="3"/>
      <c r="W3" s="3"/>
      <c r="X3" s="3" t="n">
        <v>13682992780</v>
      </c>
      <c r="Y3" s="3" t="n">
        <v>15266229259</v>
      </c>
      <c r="Z3" s="3" t="n">
        <v>21067127684.1017</v>
      </c>
      <c r="AA3" s="3" t="n">
        <v>22398150091.6987</v>
      </c>
      <c r="AB3" s="3" t="n">
        <v>19952162934.592602</v>
      </c>
      <c r="AC3" s="3" t="n">
        <v>16278581173.003901</v>
      </c>
      <c r="AD3" s="3" t="n">
        <v>24579371854.820202</v>
      </c>
      <c r="AE3" s="3" t="n">
        <v>28856800724.604</v>
      </c>
      <c r="AF3" s="3" t="n">
        <v>25108934216.101002</v>
      </c>
      <c r="AG3" s="3" t="n">
        <v>28360300053.731998</v>
      </c>
      <c r="AH3" s="3" t="n">
        <v>29215734509.549099</v>
      </c>
      <c r="AI3" s="3" t="n">
        <v>31322955469.594002</v>
      </c>
      <c r="AJ3" s="3" t="n">
        <v>26222470316.473499</v>
      </c>
      <c r="AK3" s="3" t="n">
        <v>23801144566.430401</v>
      </c>
      <c r="AL3" s="3" t="n">
        <v>20749446453.703499</v>
      </c>
      <c r="AM3" s="3" t="n">
        <v>22561227691.065201</v>
      </c>
      <c r="AN3" s="3" t="n">
        <v>30892809946.353699</v>
      </c>
      <c r="AO3" s="3" t="n">
        <v>28318142873.2659</v>
      </c>
      <c r="AP3" s="3" t="n">
        <v>25785064224.876999</v>
      </c>
      <c r="AQ3" s="3" t="n">
        <v>32169792567.829498</v>
      </c>
      <c r="AR3" s="3" t="n">
        <v>42582014120.426697</v>
      </c>
      <c r="AS3" s="3" t="n">
        <v>29979883178.942001</v>
      </c>
      <c r="AT3" s="3" t="n">
        <v>27223594062.4813</v>
      </c>
      <c r="AU3" s="3" t="n">
        <v>22517960779.114201</v>
      </c>
      <c r="AV3" s="3"/>
    </row>
    <row r="4">
      <c r="A4" t="str">
        <f t="shared" si="0"/>
        <v>Big Five</v>
      </c>
      <c r="B4" t="str">
        <f t="shared" si="1"/>
        <v>Incentive</v>
      </c>
      <c r="K4" t="s">
        <v>317</v>
      </c>
      <c r="L4" s="3" t="s">
        <v>420</v>
      </c>
      <c r="M4" s="3" t="s">
        <v>398</v>
      </c>
      <c r="N4" s="3"/>
      <c r="O4" s="3"/>
      <c r="P4" s="3"/>
      <c r="Q4" s="3"/>
      <c r="R4" s="3"/>
      <c r="S4" s="3"/>
      <c r="T4" s="3"/>
      <c r="U4" s="3"/>
      <c r="V4" s="3"/>
      <c r="W4" s="3"/>
      <c r="X4" s="3" t="n">
        <v>2561997364</v>
      </c>
      <c r="Y4" s="3" t="n">
        <v>3451266457</v>
      </c>
      <c r="Z4" s="3" t="n">
        <v>7248417974</v>
      </c>
      <c r="AA4" s="3" t="n">
        <v>7275405026</v>
      </c>
      <c r="AB4" s="3" t="n">
        <v>9153829306</v>
      </c>
      <c r="AC4" s="3" t="n">
        <v>7793952753.625</v>
      </c>
      <c r="AD4" s="3" t="n">
        <v>9495203300.4062996</v>
      </c>
      <c r="AE4" s="3" t="n">
        <v>8343015166.1226997</v>
      </c>
      <c r="AF4" s="3" t="n">
        <v>11909917640.8258</v>
      </c>
      <c r="AG4" s="3" t="n">
        <v>12232955270.1101</v>
      </c>
      <c r="AH4" s="3" t="n">
        <v>16272300186.3999</v>
      </c>
      <c r="AI4" s="3" t="n">
        <v>34099643490.229198</v>
      </c>
      <c r="AJ4" s="3" t="n">
        <v>24724649013.904499</v>
      </c>
      <c r="AK4" s="3" t="n">
        <v>30535358763.824501</v>
      </c>
      <c r="AL4" s="3" t="n">
        <v>25065172611.581699</v>
      </c>
      <c r="AM4" s="3" t="n">
        <v>24398490457.877899</v>
      </c>
      <c r="AN4" s="3" t="n">
        <v>24493332601.6245</v>
      </c>
      <c r="AO4" s="3" t="n">
        <v>22413120997.481499</v>
      </c>
      <c r="AP4" s="3" t="n">
        <v>33453816699.724499</v>
      </c>
      <c r="AQ4" s="3" t="n">
        <v>40971451603.983101</v>
      </c>
      <c r="AR4" s="3" t="n">
        <v>42186543607.615196</v>
      </c>
      <c r="AS4" s="3" t="n">
        <v>40363186676.234802</v>
      </c>
      <c r="AT4" s="3" t="n">
        <v>43211017818.110603</v>
      </c>
      <c r="AU4" s="3" t="n">
        <v>48076536650.968697</v>
      </c>
      <c r="AV4" s="3"/>
    </row>
    <row r="5">
      <c r="A5" t="str">
        <f t="shared" si="0"/>
        <v>Big Five</v>
      </c>
      <c r="B5" t="str">
        <f t="shared" si="1"/>
        <v>Less Common</v>
      </c>
      <c r="K5" t="s">
        <v>318</v>
      </c>
      <c r="L5" s="3" t="s">
        <v>420</v>
      </c>
      <c r="M5" s="3" t="s">
        <v>395</v>
      </c>
      <c r="N5" s="3"/>
      <c r="O5" s="3"/>
      <c r="P5" s="3"/>
      <c r="Q5" s="3"/>
      <c r="R5" s="3"/>
      <c r="S5" s="3"/>
      <c r="T5" s="3"/>
      <c r="U5" s="3"/>
      <c r="V5" s="3"/>
      <c r="W5" s="3"/>
      <c r="X5" s="3" t="n">
        <v>1661463642.3331001</v>
      </c>
      <c r="Y5" s="3" t="n">
        <v>2209331266.1669998</v>
      </c>
      <c r="Z5" s="3" t="n">
        <v>2139786517.6108</v>
      </c>
      <c r="AA5" s="3" t="n">
        <v>2374742317.9507999</v>
      </c>
      <c r="AB5" s="3" t="n">
        <v>3186209535.3930001</v>
      </c>
      <c r="AC5" s="3" t="n">
        <v>8355909638.9761</v>
      </c>
      <c r="AD5" s="3" t="n">
        <v>5160824177.0134001</v>
      </c>
      <c r="AE5" s="3" t="n">
        <v>4932381109.9857998</v>
      </c>
      <c r="AF5" s="3" t="n">
        <v>8984423724.2320004</v>
      </c>
      <c r="AG5" s="3" t="n">
        <v>4566092513.4452</v>
      </c>
      <c r="AH5" s="3" t="n">
        <v>2859758938.4575</v>
      </c>
      <c r="AI5" s="3" t="n">
        <v>2182440320.9962001</v>
      </c>
      <c r="AJ5" s="3" t="n">
        <v>1870144510.6024001</v>
      </c>
      <c r="AK5" s="3" t="n">
        <v>1218679406.2168</v>
      </c>
      <c r="AL5" s="3" t="n">
        <v>351227163.14529997</v>
      </c>
      <c r="AM5" s="3" t="n">
        <v>475190814.7737</v>
      </c>
      <c r="AN5" s="3" t="n">
        <v>440347425.1821</v>
      </c>
      <c r="AO5" s="3" t="n">
        <v>209696316.30630001</v>
      </c>
      <c r="AP5" s="3" t="n">
        <v>205007482.89379999</v>
      </c>
      <c r="AQ5" s="3" t="n">
        <v>583283974.31420004</v>
      </c>
      <c r="AR5" s="3" t="n">
        <v>1000346672.1038001</v>
      </c>
      <c r="AS5" s="3" t="n">
        <v>1294160101.1112001</v>
      </c>
      <c r="AT5" s="3" t="n">
        <v>927568040.93690002</v>
      </c>
      <c r="AU5" s="3" t="n">
        <v>383879173.72180003</v>
      </c>
      <c r="AV5" s="3"/>
    </row>
    <row r="6">
      <c r="A6" t="str">
        <f t="shared" si="0"/>
        <v>Big Five</v>
      </c>
      <c r="B6" t="str">
        <f t="shared" si="1"/>
        <v>Other CB</v>
      </c>
      <c r="K6" t="s">
        <v>283</v>
      </c>
      <c r="L6" s="3" t="s">
        <v>420</v>
      </c>
      <c r="M6" s="3" t="s">
        <v>399</v>
      </c>
      <c r="N6" s="3"/>
      <c r="O6" s="3"/>
      <c r="P6" s="3"/>
      <c r="Q6" s="3"/>
      <c r="R6" s="3"/>
      <c r="S6" s="3"/>
      <c r="T6" s="3"/>
      <c r="U6" s="3"/>
      <c r="V6" s="3"/>
      <c r="W6" s="3"/>
      <c r="X6" s="3" t="n">
        <v>10836767566.3067</v>
      </c>
      <c r="Y6" s="3" t="n">
        <v>11037771628.539</v>
      </c>
      <c r="Z6" s="3" t="n">
        <v>14598655277.960899</v>
      </c>
      <c r="AA6" s="3" t="n">
        <v>21337424368</v>
      </c>
      <c r="AB6" s="3" t="n">
        <v>21597943786.9375</v>
      </c>
      <c r="AC6" s="3" t="n">
        <v>24306490024.8815</v>
      </c>
      <c r="AD6" s="3" t="n">
        <v>28691654855.106998</v>
      </c>
      <c r="AE6" s="3" t="n">
        <v>28649378906.285801</v>
      </c>
      <c r="AF6" s="3" t="n">
        <v>24229867811.188301</v>
      </c>
      <c r="AG6" s="3" t="n">
        <v>25640561078.873798</v>
      </c>
      <c r="AH6" s="3" t="n">
        <v>24608840185.267799</v>
      </c>
      <c r="AI6" s="3" t="n">
        <v>24188850707.081402</v>
      </c>
      <c r="AJ6" s="3" t="n">
        <v>20242883262.698898</v>
      </c>
      <c r="AK6" s="3" t="n">
        <v>17503986631.434601</v>
      </c>
      <c r="AL6" s="3" t="n">
        <v>21569273112.875</v>
      </c>
      <c r="AM6" s="3" t="n">
        <v>20524073344.321098</v>
      </c>
      <c r="AN6" s="3" t="n">
        <v>19133228775.2113</v>
      </c>
      <c r="AO6" s="3" t="n">
        <v>19817956002.0564</v>
      </c>
      <c r="AP6" s="3" t="n">
        <v>18102887273.243999</v>
      </c>
      <c r="AQ6" s="3" t="n">
        <v>18056670672.384899</v>
      </c>
      <c r="AR6" s="3" t="n">
        <v>15557811626.703699</v>
      </c>
      <c r="AS6" s="3" t="n">
        <v>16320602008.229401</v>
      </c>
      <c r="AT6" s="3" t="n">
        <v>17821273493.206902</v>
      </c>
      <c r="AU6" s="3" t="n">
        <v>10558357495.492399</v>
      </c>
      <c r="AV6" s="3"/>
    </row>
    <row r="7">
      <c r="A7" t="str">
        <f t="shared" si="0"/>
        <v>Big Five</v>
      </c>
      <c r="B7" t="str">
        <f t="shared" si="1"/>
        <v>UCA</v>
      </c>
      <c r="K7" t="s">
        <v>282</v>
      </c>
      <c r="L7" s="3" t="s">
        <v>420</v>
      </c>
      <c r="M7" s="3" t="s">
        <v>400</v>
      </c>
      <c r="N7" s="3"/>
      <c r="O7" s="3"/>
      <c r="P7" s="3"/>
      <c r="Q7" s="3"/>
      <c r="R7" s="3"/>
      <c r="S7" s="3"/>
      <c r="T7" s="3"/>
      <c r="U7" s="3"/>
      <c r="V7" s="3"/>
      <c r="W7" s="3"/>
      <c r="X7" s="3" t="n">
        <v>7000144006</v>
      </c>
      <c r="Y7" s="3" t="n">
        <v>8640797811.875</v>
      </c>
      <c r="Z7" s="3" t="n">
        <v>7725041888</v>
      </c>
      <c r="AA7" s="3" t="n">
        <v>7921781159</v>
      </c>
      <c r="AB7" s="3" t="n">
        <v>10143386871</v>
      </c>
      <c r="AC7" s="3" t="n">
        <v>7895836031</v>
      </c>
      <c r="AD7" s="3" t="n">
        <v>9939333378.5468998</v>
      </c>
      <c r="AE7" s="3" t="n">
        <v>11977217680.376801</v>
      </c>
      <c r="AF7" s="3" t="n">
        <v>8139806190.4987001</v>
      </c>
      <c r="AG7" s="3" t="n">
        <v>9107908857.7364998</v>
      </c>
      <c r="AH7" s="3" t="n">
        <v>9528368164.8321991</v>
      </c>
      <c r="AI7" s="3" t="n">
        <v>5382216865.5365</v>
      </c>
      <c r="AJ7" s="3" t="n">
        <v>16933566755.9146</v>
      </c>
      <c r="AK7" s="3" t="n">
        <v>12756732378.4004</v>
      </c>
      <c r="AL7" s="3" t="n">
        <v>4875300248.3093996</v>
      </c>
      <c r="AM7" s="3" t="n">
        <v>3381783623.7388</v>
      </c>
      <c r="AN7" s="3" t="n">
        <v>17265830757.9011</v>
      </c>
      <c r="AO7" s="3" t="n">
        <v>30820221319.980701</v>
      </c>
      <c r="AP7" s="3" t="n">
        <v>22006792942.208698</v>
      </c>
      <c r="AQ7" s="3" t="n">
        <v>19775210934.653</v>
      </c>
      <c r="AR7" s="3" t="n">
        <v>40362540948.185997</v>
      </c>
      <c r="AS7" s="3" t="n">
        <v>13782832678.6966</v>
      </c>
      <c r="AT7" s="3" t="n">
        <v>21397333490.0979</v>
      </c>
      <c r="AU7" s="3" t="n">
        <v>13363985667.8493</v>
      </c>
      <c r="AV7" s="3"/>
    </row>
    <row r="8">
      <c r="A8" t="str">
        <f t="shared" si="0"/>
        <v>Big Five</v>
      </c>
      <c r="B8" t="str">
        <f t="shared" si="1"/>
        <v>Unclear</v>
      </c>
      <c r="L8" t="s">
        <v>420</v>
      </c>
      <c r="M8" t="s">
        <v>401</v>
      </c>
      <c r="N8" s="3" t="n">
        <v>29993312707</v>
      </c>
      <c r="O8" s="3" t="n">
        <v>31945138023</v>
      </c>
      <c r="P8" s="3" t="n">
        <v>29753069568</v>
      </c>
      <c r="Q8" s="3" t="n">
        <v>30346592157</v>
      </c>
      <c r="R8" s="3" t="n">
        <v>31747329388</v>
      </c>
      <c r="S8" s="3" t="n">
        <v>28791249139</v>
      </c>
      <c r="T8" s="3" t="n">
        <v>32842967690</v>
      </c>
      <c r="U8" s="3" t="n">
        <v>34627617203</v>
      </c>
      <c r="V8" s="3" t="n">
        <v>37288669184</v>
      </c>
      <c r="W8" s="3" t="n">
        <v>39481622310</v>
      </c>
      <c r="X8" s="3" t="n">
        <v>2696158332.2129998</v>
      </c>
      <c r="Y8" s="3" t="n">
        <v>148305329</v>
      </c>
      <c r="Z8" s="3" t="n">
        <v>223333831.60159999</v>
      </c>
      <c r="AA8" s="3" t="n">
        <v>309478335</v>
      </c>
      <c r="AB8" s="3" t="n">
        <v>322351430.75</v>
      </c>
      <c r="AC8" s="3" t="n">
        <v>430846863.51179999</v>
      </c>
      <c r="AD8" s="3" t="n">
        <v>611276087.48249996</v>
      </c>
      <c r="AE8" s="3" t="n">
        <v>6188233895.1021004</v>
      </c>
      <c r="AF8" s="3" t="n">
        <v>13936095647.614799</v>
      </c>
      <c r="AG8" s="3" t="n">
        <v>15193213633.446501</v>
      </c>
      <c r="AH8" s="3" t="n">
        <v>1035267519.4376</v>
      </c>
      <c r="AI8" s="3" t="n">
        <v>656486854.93099999</v>
      </c>
      <c r="AJ8" s="3" t="n">
        <v>2804794878.7017999</v>
      </c>
      <c r="AK8" s="3" t="n">
        <v>30632435.068700001</v>
      </c>
      <c r="AL8" s="3" t="n">
        <v>224239868.17129999</v>
      </c>
      <c r="AM8" s="3" t="n">
        <v>74270902.407299995</v>
      </c>
      <c r="AN8" s="3" t="n">
        <v>426022876.67000002</v>
      </c>
      <c r="AO8" s="3" t="n">
        <v>-293611049.32090002</v>
      </c>
      <c r="AP8" s="3" t="n">
        <v>0</v>
      </c>
      <c r="AQ8" s="3" t="n">
        <v>50903.558599999997</v>
      </c>
      <c r="AR8" s="3" t="n">
        <v>0</v>
      </c>
      <c r="AS8" s="3" t="n">
        <v>0</v>
      </c>
      <c r="AT8" s="3" t="n">
        <v>0</v>
      </c>
      <c r="AU8" s="3" t="n">
        <v>0</v>
      </c>
      <c r="AV8" s="3"/>
    </row>
    <row r="9">
      <c r="A9" t="str">
        <f t="shared" si="0"/>
        <v>Large</v>
      </c>
      <c r="B9" t="str">
        <f t="shared" si="1"/>
        <v>&lt;=1 Year (All Types)</v>
      </c>
      <c r="L9" t="s">
        <v>422</v>
      </c>
      <c r="M9" t="s">
        <v>421</v>
      </c>
      <c r="N9" s="3"/>
      <c r="O9" s="3"/>
      <c r="P9" s="3"/>
      <c r="Q9" s="3"/>
      <c r="R9" s="3"/>
      <c r="S9" s="3"/>
      <c r="T9" s="3"/>
      <c r="U9" s="3"/>
      <c r="V9" s="3"/>
      <c r="W9" s="3"/>
      <c r="X9" s="3" t="n">
        <v>11719628314.435301</v>
      </c>
      <c r="Y9" s="3" t="n">
        <v>11335994134.636999</v>
      </c>
      <c r="Z9" s="3" t="n">
        <v>13930883865.5245</v>
      </c>
      <c r="AA9" s="3" t="n">
        <v>20660170728.005402</v>
      </c>
      <c r="AB9" s="3" t="n">
        <v>23876971941.840099</v>
      </c>
      <c r="AC9" s="3" t="n">
        <v>28943072930.6936</v>
      </c>
      <c r="AD9" s="3" t="n">
        <v>30306750678.7775</v>
      </c>
      <c r="AE9" s="3" t="n">
        <v>33718963439.573299</v>
      </c>
      <c r="AF9" s="3" t="n">
        <v>43732283628.724403</v>
      </c>
      <c r="AG9" s="3" t="n">
        <v>41025971534.303802</v>
      </c>
      <c r="AH9" s="3" t="n">
        <v>36904242643.087196</v>
      </c>
      <c r="AI9" s="3" t="n">
        <v>39659791503.073898</v>
      </c>
      <c r="AJ9" s="3" t="n">
        <v>35395031318.401604</v>
      </c>
      <c r="AK9" s="3" t="n">
        <v>25791719097.580898</v>
      </c>
      <c r="AL9" s="3" t="n">
        <v>30644142209.725399</v>
      </c>
      <c r="AM9" s="3" t="n">
        <v>28007088091.537998</v>
      </c>
      <c r="AN9" s="3" t="n">
        <v>26904092020.0676</v>
      </c>
      <c r="AO9" s="3" t="n">
        <v>28252358243.452999</v>
      </c>
      <c r="AP9" s="3" t="n">
        <v>33494965138.274799</v>
      </c>
      <c r="AQ9" s="3" t="n">
        <v>29288043446.498699</v>
      </c>
      <c r="AR9" s="3" t="n">
        <v>31965921458.5518</v>
      </c>
      <c r="AS9" s="3" t="n">
        <v>43268076764.860802</v>
      </c>
      <c r="AT9" s="3" t="n">
        <v>54674308032.443199</v>
      </c>
      <c r="AU9" s="3" t="n">
        <v>18828543188.331799</v>
      </c>
      <c r="AV9" s="3"/>
    </row>
    <row r="10">
      <c r="A10" t="str">
        <f t="shared" si="0"/>
        <v>Large</v>
      </c>
      <c r="B10" t="str">
        <f t="shared" si="1"/>
        <v>FFP</v>
      </c>
      <c r="C10" t="n">
        <f t="shared" ref="C10:E16" si="2">AQ10</f>
        <v>28919344792.904598</v>
      </c>
      <c r="D10" t="n">
        <f t="shared" si="2"/>
        <v>29894498245.438</v>
      </c>
      <c r="E10" t="n">
        <f t="shared" si="2"/>
        <v>39584091095.004204</v>
      </c>
      <c r="F10" t="str">
        <f>AQ10&amp;"-"&amp;AR10</f>
        <v>28919344792.9046-29894498245.438</v>
      </c>
      <c r="G10" t="str">
        <f>AK10&amp;"-"&amp;AR10</f>
        <v>25773742934.5784-29894498245.438</v>
      </c>
      <c r="H10" t="str">
        <f>AS10&amp;"/"&amp;AR10</f>
        <v>39584091095.0042/29894498245.438</v>
      </c>
      <c r="I10" t="str">
        <f>"Share "&amp;AR10</f>
        <v>Share 29894498245.438</v>
      </c>
      <c r="J10" t="str">
        <f>"Share "&amp;AS10</f>
        <v>Share 39584091095.0042</v>
      </c>
      <c r="K10" t="s">
        <v>314</v>
      </c>
      <c r="L10" t="s">
        <v>422</v>
      </c>
      <c r="M10" t="s">
        <v>394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 t="n">
        <v>7873627425.3799</v>
      </c>
      <c r="Y10" s="3" t="n">
        <v>10924945465.6684</v>
      </c>
      <c r="Z10" s="3" t="n">
        <v>11752966872.518299</v>
      </c>
      <c r="AA10" s="3" t="n">
        <v>17416787449.3568</v>
      </c>
      <c r="AB10" s="3" t="n">
        <v>18698647111.045601</v>
      </c>
      <c r="AC10" s="3" t="n">
        <v>19054498906.851002</v>
      </c>
      <c r="AD10" s="3" t="n">
        <v>20534583591.633999</v>
      </c>
      <c r="AE10" s="3" t="n">
        <v>25998839983.4403</v>
      </c>
      <c r="AF10" s="3" t="n">
        <v>33841865675.874001</v>
      </c>
      <c r="AG10" s="3" t="n">
        <v>32592578808.173901</v>
      </c>
      <c r="AH10" s="3" t="n">
        <v>32985786240.483898</v>
      </c>
      <c r="AI10" s="3" t="n">
        <v>32257009650.7076</v>
      </c>
      <c r="AJ10" s="3" t="n">
        <v>29593266231.222801</v>
      </c>
      <c r="AK10" s="3" t="n">
        <v>25773742934.5784</v>
      </c>
      <c r="AL10" s="3" t="n">
        <v>22684965019.1441</v>
      </c>
      <c r="AM10" s="3" t="n">
        <v>22885608964.183701</v>
      </c>
      <c r="AN10" s="3" t="n">
        <v>19882893585.119999</v>
      </c>
      <c r="AO10" s="3" t="n">
        <v>21616135818.3339</v>
      </c>
      <c r="AP10" s="3" t="n">
        <v>27316204118.554798</v>
      </c>
      <c r="AQ10" s="3" t="n">
        <v>28919344792.904598</v>
      </c>
      <c r="AR10" s="3" t="n">
        <v>29894498245.438</v>
      </c>
      <c r="AS10" s="3" t="n">
        <v>39584091095.004204</v>
      </c>
      <c r="AT10" s="3" t="n">
        <v>31612404331.494999</v>
      </c>
      <c r="AU10" s="3" t="n">
        <v>15085665059.6749</v>
      </c>
      <c r="AV10" s="3"/>
    </row>
    <row r="11">
      <c r="A11" t="str">
        <f t="shared" si="0"/>
        <v>Large</v>
      </c>
      <c r="B11" s="3" t="str">
        <f t="shared" si="1"/>
        <v>Incentive</v>
      </c>
      <c r="C11" s="3" t="n">
        <f t="shared" si="2"/>
        <v>13668152098.6376</v>
      </c>
      <c r="D11" s="3" t="n">
        <f t="shared" si="2"/>
        <v>11021240576.489401</v>
      </c>
      <c r="E11" s="3" t="n">
        <f t="shared" si="2"/>
        <v>6603338173.8421001</v>
      </c>
      <c r="F11" s="27" t="n">
        <f t="shared" ref="F11:F16" si="3">AR11/AQ11-1</f>
        <v>-0.19365540440627926</v>
      </c>
      <c r="G11" s="27" t="n">
        <f t="shared" ref="G11:G16" si="4">AR11/AK11-1</f>
        <v>0.1602160973272222</v>
      </c>
      <c r="H11" s="27" t="n">
        <f t="shared" ref="H11:H16" si="5">AS11/AR11</f>
        <v>0.59914654144546975</v>
      </c>
      <c r="I11" s="27" t="n">
        <f>AR11/SUM(AR$10:AR$15)</f>
        <v>0.13859354104805202</v>
      </c>
      <c r="J11" s="27" t="n">
        <f>AS11/SUM(AS10:AS$15)</f>
        <v>8.4116048873146249E-2</v>
      </c>
      <c r="K11" t="s">
        <v>315</v>
      </c>
      <c r="L11" s="3" t="s">
        <v>422</v>
      </c>
      <c r="M11" s="3" t="s">
        <v>398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 t="n">
        <v>1826653868</v>
      </c>
      <c r="Y11" s="3" t="n">
        <v>948121193</v>
      </c>
      <c r="Z11" s="3" t="n">
        <v>1123077901</v>
      </c>
      <c r="AA11" s="3" t="n">
        <v>1878413368</v>
      </c>
      <c r="AB11" s="3" t="n">
        <v>2033106636.5957</v>
      </c>
      <c r="AC11" s="3" t="n">
        <v>5446316250.4062004</v>
      </c>
      <c r="AD11" s="3" t="n">
        <v>6532386781.7545996</v>
      </c>
      <c r="AE11" s="3" t="n">
        <v>7552732326.0931997</v>
      </c>
      <c r="AF11" s="3" t="n">
        <v>7272741053.3044004</v>
      </c>
      <c r="AG11" s="3" t="n">
        <v>8504601233.7454004</v>
      </c>
      <c r="AH11" s="3" t="n">
        <v>9813822507.7782001</v>
      </c>
      <c r="AI11" s="3" t="n">
        <v>9255805069.6863995</v>
      </c>
      <c r="AJ11" s="3" t="n">
        <v>10544781248.471701</v>
      </c>
      <c r="AK11" s="3" t="n">
        <v>9499299830.3323994</v>
      </c>
      <c r="AL11" s="3" t="n">
        <v>8987385898.1336994</v>
      </c>
      <c r="AM11" s="3" t="n">
        <v>9058315539.4867992</v>
      </c>
      <c r="AN11" s="3" t="n">
        <v>8778185527.9845009</v>
      </c>
      <c r="AO11" s="3" t="n">
        <v>9133048099.4139996</v>
      </c>
      <c r="AP11" s="3" t="n">
        <v>8022095558.2235003</v>
      </c>
      <c r="AQ11" s="3" t="n">
        <v>13668152098.6376</v>
      </c>
      <c r="AR11" s="3" t="n">
        <v>11021240576.489401</v>
      </c>
      <c r="AS11" s="3" t="n">
        <v>6603338173.8421001</v>
      </c>
      <c r="AT11" s="3" t="n">
        <v>6633068637.9805002</v>
      </c>
      <c r="AU11" s="3" t="n">
        <v>4038436140.6581998</v>
      </c>
      <c r="AV11" s="3"/>
    </row>
    <row r="12">
      <c r="A12" t="str">
        <f t="shared" si="0"/>
        <v>Large</v>
      </c>
      <c r="B12" s="3" t="str">
        <f t="shared" si="1"/>
        <v>Less Common</v>
      </c>
      <c r="C12" s="3" t="n">
        <f t="shared" si="2"/>
        <v>1893654421.2154</v>
      </c>
      <c r="D12" s="3" t="n">
        <f t="shared" si="2"/>
        <v>2042440854.4598</v>
      </c>
      <c r="E12" s="3" t="n">
        <f t="shared" si="2"/>
        <v>1701256112.6094</v>
      </c>
      <c r="F12" s="27" t="n">
        <f t="shared" si="3"/>
        <v>7.8571058994441501E-2</v>
      </c>
      <c r="G12" s="27" t="n">
        <f t="shared" si="4"/>
        <v>-0.76834022350489628</v>
      </c>
      <c r="H12" s="27" t="n">
        <f t="shared" si="5"/>
        <v>0.83295244946486391</v>
      </c>
      <c r="I12" s="27" t="n">
        <f>AR12/SUM(AR$10:AR$15)</f>
        <v>2.5683960751627002E-2</v>
      </c>
      <c r="J12" s="27" t="n">
        <f>AS12/SUM(AS10:AS$15)</f>
        <v>2.167130299048849E-2</v>
      </c>
      <c r="K12" t="s">
        <v>316</v>
      </c>
      <c r="L12" s="3" t="s">
        <v>422</v>
      </c>
      <c r="M12" s="3" t="s">
        <v>395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 t="n">
        <v>3697567732.8283</v>
      </c>
      <c r="Y12" s="3" t="n">
        <v>4276913995.3067999</v>
      </c>
      <c r="Z12" s="3" t="n">
        <v>5045782133.0625</v>
      </c>
      <c r="AA12" s="3" t="n">
        <v>5987307572.7924995</v>
      </c>
      <c r="AB12" s="3" t="n">
        <v>7886703050.9062996</v>
      </c>
      <c r="AC12" s="3" t="n">
        <v>10517224273.3708</v>
      </c>
      <c r="AD12" s="3" t="n">
        <v>12526575285.907301</v>
      </c>
      <c r="AE12" s="3" t="n">
        <v>14115943990.3134</v>
      </c>
      <c r="AF12" s="3" t="n">
        <v>16191780447.334999</v>
      </c>
      <c r="AG12" s="3" t="n">
        <v>18359449085.090302</v>
      </c>
      <c r="AH12" s="3" t="n">
        <v>15999886561.8267</v>
      </c>
      <c r="AI12" s="3" t="n">
        <v>7556608512.2728996</v>
      </c>
      <c r="AJ12" s="3" t="n">
        <v>12670681432.0599</v>
      </c>
      <c r="AK12" s="3" t="n">
        <v>8816553677.8153992</v>
      </c>
      <c r="AL12" s="3" t="n">
        <v>2081430294.0613</v>
      </c>
      <c r="AM12" s="3" t="n">
        <v>1331745785.9690001</v>
      </c>
      <c r="AN12" s="3" t="n">
        <v>1458159263.0675001</v>
      </c>
      <c r="AO12" s="3" t="n">
        <v>1413957865.5494001</v>
      </c>
      <c r="AP12" s="3" t="n">
        <v>1576802901.4986999</v>
      </c>
      <c r="AQ12" s="3" t="n">
        <v>1893654421.2154</v>
      </c>
      <c r="AR12" s="3" t="n">
        <v>2042440854.4598</v>
      </c>
      <c r="AS12" s="3" t="n">
        <v>1701256112.6094</v>
      </c>
      <c r="AT12" s="3" t="n">
        <v>987918603.48389995</v>
      </c>
      <c r="AU12" s="3" t="n">
        <v>1311847113.033</v>
      </c>
      <c r="AV12" s="3"/>
    </row>
    <row r="13">
      <c r="A13" t="str">
        <f t="shared" si="0"/>
        <v>Large</v>
      </c>
      <c r="B13" s="3" t="str">
        <f t="shared" si="1"/>
        <v>Other CB</v>
      </c>
      <c r="C13" s="3" t="n">
        <f t="shared" si="2"/>
        <v>27656758965.922298</v>
      </c>
      <c r="D13" s="3" t="n">
        <f t="shared" si="2"/>
        <v>27988116668.6759</v>
      </c>
      <c r="E13" s="3" t="n">
        <f t="shared" si="2"/>
        <v>28330658646.316601</v>
      </c>
      <c r="F13" s="27" t="n">
        <f t="shared" si="3"/>
        <v>1.1981074975628614E-2</v>
      </c>
      <c r="G13" s="27" t="n">
        <f t="shared" si="4"/>
        <v>-6.3016842049773425E-3</v>
      </c>
      <c r="H13" s="27" t="n">
        <f t="shared" si="5"/>
        <v>1.012238836278115</v>
      </c>
      <c r="I13" s="27" t="n">
        <f>AR13/SUM(AR$10:AR$15)</f>
        <v>0.3519542259745656</v>
      </c>
      <c r="J13" s="27" t="n">
        <f>AS13/SUM(AS10:AS$15)</f>
        <v>0.36088763055359685</v>
      </c>
      <c r="K13" t="s">
        <v>317</v>
      </c>
      <c r="L13" s="3" t="s">
        <v>422</v>
      </c>
      <c r="M13" s="3" t="s">
        <v>399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 t="n">
        <v>7995374594.9218998</v>
      </c>
      <c r="Y13" s="3" t="n">
        <v>6836863354</v>
      </c>
      <c r="Z13" s="3" t="n">
        <v>8277928347.5662003</v>
      </c>
      <c r="AA13" s="3" t="n">
        <v>11736508989.238501</v>
      </c>
      <c r="AB13" s="3" t="n">
        <v>16945609492.839899</v>
      </c>
      <c r="AC13" s="3" t="n">
        <v>15589453174.649</v>
      </c>
      <c r="AD13" s="3" t="n">
        <v>18243065810.5355</v>
      </c>
      <c r="AE13" s="3" t="n">
        <v>18862426216.7299</v>
      </c>
      <c r="AF13" s="3" t="n">
        <v>20565689901.5322</v>
      </c>
      <c r="AG13" s="3" t="n">
        <v>18322421768.5648</v>
      </c>
      <c r="AH13" s="3" t="n">
        <v>23895194330.704201</v>
      </c>
      <c r="AI13" s="3" t="n">
        <v>27720283324.926998</v>
      </c>
      <c r="AJ13" s="3" t="n">
        <v>27700938588.161201</v>
      </c>
      <c r="AK13" s="3" t="n">
        <v>28165607432.154701</v>
      </c>
      <c r="AL13" s="3" t="n">
        <v>25593122799.929298</v>
      </c>
      <c r="AM13" s="3" t="n">
        <v>24231668113.0783</v>
      </c>
      <c r="AN13" s="3" t="n">
        <v>23136289957.082199</v>
      </c>
      <c r="AO13" s="3" t="n">
        <v>25883452977.837502</v>
      </c>
      <c r="AP13" s="3" t="n">
        <v>23885178539.6908</v>
      </c>
      <c r="AQ13" s="3" t="n">
        <v>27656758965.922298</v>
      </c>
      <c r="AR13" s="3" t="n">
        <v>27988116668.6759</v>
      </c>
      <c r="AS13" s="3" t="n">
        <v>28330658646.316601</v>
      </c>
      <c r="AT13" s="3" t="n">
        <v>30662302414.540401</v>
      </c>
      <c r="AU13" s="3" t="n">
        <v>23658267585.566799</v>
      </c>
      <c r="AV13" s="3"/>
    </row>
    <row r="14">
      <c r="A14" t="str">
        <f t="shared" si="0"/>
        <v>Large</v>
      </c>
      <c r="B14" s="3" t="str">
        <f t="shared" si="1"/>
        <v>UCA</v>
      </c>
      <c r="C14" s="3" t="n">
        <f t="shared" si="2"/>
        <v>7584430768.8100996</v>
      </c>
      <c r="D14" s="3" t="n">
        <f t="shared" si="2"/>
        <v>8575739769.6517</v>
      </c>
      <c r="E14" s="3" t="n">
        <f t="shared" si="2"/>
        <v>2283370523.1746001</v>
      </c>
      <c r="F14" s="27" t="n">
        <f t="shared" si="3"/>
        <v>0.13070315110769015</v>
      </c>
      <c r="G14" s="27" t="n">
        <f t="shared" si="4"/>
        <v>5.8527655676041244</v>
      </c>
      <c r="H14" s="27" t="n">
        <f t="shared" si="5"/>
        <v>0.26625930642801421</v>
      </c>
      <c r="I14" s="27" t="n">
        <f>AR14/SUM(AR$10:AR$15)</f>
        <v>0.10784104870354094</v>
      </c>
      <c r="J14" s="27" t="n">
        <f>AS14/SUM(AS10:AS$15)</f>
        <v>2.9086516768700169E-2</v>
      </c>
      <c r="K14" t="s">
        <v>318</v>
      </c>
      <c r="L14" s="3" t="s">
        <v>422</v>
      </c>
      <c r="M14" s="3" t="s">
        <v>400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 t="n">
        <v>1190645657</v>
      </c>
      <c r="Y14" s="3" t="n">
        <v>782763778</v>
      </c>
      <c r="Z14" s="3" t="n">
        <v>945143097</v>
      </c>
      <c r="AA14" s="3" t="n">
        <v>1360204180</v>
      </c>
      <c r="AB14" s="3" t="n">
        <v>682614387</v>
      </c>
      <c r="AC14" s="3" t="n">
        <v>2034198590</v>
      </c>
      <c r="AD14" s="3" t="n">
        <v>1597518148.2704999</v>
      </c>
      <c r="AE14" s="3" t="n">
        <v>2509941418.5158</v>
      </c>
      <c r="AF14" s="3" t="n">
        <v>2288833379.2484002</v>
      </c>
      <c r="AG14" s="3" t="n">
        <v>1458520142.5839</v>
      </c>
      <c r="AH14" s="3" t="n">
        <v>4354190340.7277002</v>
      </c>
      <c r="AI14" s="3" t="n">
        <v>2499701129.0306001</v>
      </c>
      <c r="AJ14" s="3" t="n">
        <v>3095685422.5686998</v>
      </c>
      <c r="AK14" s="3" t="n">
        <v>1251427571.1098001</v>
      </c>
      <c r="AL14" s="3" t="n">
        <v>1490836579.5167999</v>
      </c>
      <c r="AM14" s="3" t="n">
        <v>226058334.6419</v>
      </c>
      <c r="AN14" s="3" t="n">
        <v>4230504607.5766001</v>
      </c>
      <c r="AO14" s="3" t="n">
        <v>2278231675.1377001</v>
      </c>
      <c r="AP14" s="3" t="n">
        <v>11220349335.2395</v>
      </c>
      <c r="AQ14" s="3" t="n">
        <v>7584430768.8100996</v>
      </c>
      <c r="AR14" s="3" t="n">
        <v>8575739769.6517</v>
      </c>
      <c r="AS14" s="3" t="n">
        <v>2283370523.1746001</v>
      </c>
      <c r="AT14" s="3" t="n">
        <v>889130843.34930003</v>
      </c>
      <c r="AU14" s="3" t="n">
        <v>683544553.8973</v>
      </c>
      <c r="AV14" s="3"/>
    </row>
    <row r="15">
      <c r="A15" t="str">
        <f t="shared" si="0"/>
        <v>Large</v>
      </c>
      <c r="B15" s="3" t="str">
        <f t="shared" si="1"/>
        <v>Unclear</v>
      </c>
      <c r="C15" s="3" t="n">
        <f t="shared" si="2"/>
        <v>0</v>
      </c>
      <c r="D15" s="3" t="n">
        <f t="shared" si="2"/>
        <v>0</v>
      </c>
      <c r="E15" s="3" t="n">
        <f t="shared" si="2"/>
        <v>0</v>
      </c>
      <c r="F15" s="27" t="e">
        <f t="shared" si="3"/>
        <v>#DIV/0!</v>
      </c>
      <c r="G15" s="27" t="n">
        <f t="shared" si="4"/>
        <v>-1</v>
      </c>
      <c r="H15" s="27" t="e">
        <f t="shared" si="5"/>
        <v>#DIV/0!</v>
      </c>
      <c r="I15" s="27" t="n">
        <f>AR15/SUM(AR$10:AR$15)</f>
        <v>0</v>
      </c>
      <c r="J15" s="27" t="n">
        <f>AS15/SUM(AS10:AS$15)</f>
        <v>0</v>
      </c>
      <c r="K15" t="s">
        <v>283</v>
      </c>
      <c r="L15" s="3" t="s">
        <v>422</v>
      </c>
      <c r="M15" s="3" t="s">
        <v>401</v>
      </c>
      <c r="N15" s="3" t="n">
        <v>35960786888</v>
      </c>
      <c r="O15" s="3" t="n">
        <v>37864157273</v>
      </c>
      <c r="P15" s="3" t="n">
        <v>35093190779</v>
      </c>
      <c r="Q15" s="3" t="n">
        <v>33829226700</v>
      </c>
      <c r="R15" s="3" t="n">
        <v>31124696371</v>
      </c>
      <c r="S15" s="3" t="n">
        <v>28535738215</v>
      </c>
      <c r="T15" s="3" t="n">
        <v>30194250369</v>
      </c>
      <c r="U15" s="3" t="n">
        <v>29073824093</v>
      </c>
      <c r="V15" s="3" t="n">
        <v>28131511337</v>
      </c>
      <c r="W15" s="3" t="n">
        <v>29678232189</v>
      </c>
      <c r="X15" s="3" t="n">
        <v>2350333298.5117998</v>
      </c>
      <c r="Y15" s="3" t="n">
        <v>892796384.91999996</v>
      </c>
      <c r="Z15" s="3" t="n">
        <v>1305681003.6201</v>
      </c>
      <c r="AA15" s="3" t="n">
        <v>1406381144.3941</v>
      </c>
      <c r="AB15" s="3" t="n">
        <v>1642974774.5</v>
      </c>
      <c r="AC15" s="3" t="n">
        <v>1215365269.221</v>
      </c>
      <c r="AD15" s="3" t="n">
        <v>2260011458.1794</v>
      </c>
      <c r="AE15" s="3" t="n">
        <v>3169916342.3541999</v>
      </c>
      <c r="AF15" s="3" t="n">
        <v>7155043441.6125002</v>
      </c>
      <c r="AG15" s="3" t="n">
        <v>6672595824.6169004</v>
      </c>
      <c r="AH15" s="3" t="n">
        <v>201244919.75049999</v>
      </c>
      <c r="AI15" s="3" t="n">
        <v>65473507.180200003</v>
      </c>
      <c r="AJ15" s="3" t="n">
        <v>92670021.695600003</v>
      </c>
      <c r="AK15" s="3" t="n">
        <v>242139874.3644</v>
      </c>
      <c r="AL15" s="3" t="n">
        <v>310997725.08090001</v>
      </c>
      <c r="AM15" s="3" t="n">
        <v>373533317.1178</v>
      </c>
      <c r="AN15" s="3" t="n">
        <v>91821302.232899994</v>
      </c>
      <c r="AO15" s="3" t="n">
        <v>710784750.62329996</v>
      </c>
      <c r="AP15" s="3" t="n">
        <v>0</v>
      </c>
      <c r="AQ15" s="3" t="n">
        <v>0</v>
      </c>
      <c r="AR15" s="3" t="n">
        <v>0</v>
      </c>
      <c r="AS15" s="3" t="n">
        <v>0</v>
      </c>
      <c r="AT15" s="3" t="n">
        <v>0</v>
      </c>
      <c r="AU15" s="3" t="n">
        <v>0</v>
      </c>
      <c r="AV15" s="3"/>
    </row>
    <row r="16">
      <c r="A16" t="str">
        <f t="shared" si="0"/>
        <v>Medium</v>
      </c>
      <c r="B16" s="3" t="str">
        <f t="shared" si="1"/>
        <v>&lt;=1 Year (All Types)</v>
      </c>
      <c r="C16" s="3" t="n">
        <f t="shared" si="2"/>
        <v>26514595070.008099</v>
      </c>
      <c r="D16" s="3" t="n">
        <f t="shared" si="2"/>
        <v>25375148490.493</v>
      </c>
      <c r="E16" s="3" t="n">
        <f t="shared" si="2"/>
        <v>25816290804.773602</v>
      </c>
      <c r="F16" s="27" t="n">
        <f t="shared" si="3"/>
        <v>-4.2974315712027589E-2</v>
      </c>
      <c r="G16" s="27" t="n">
        <f t="shared" si="4"/>
        <v>0.16876390105256545</v>
      </c>
      <c r="H16" s="27" t="n">
        <f t="shared" si="5"/>
        <v>1.0173848170561792</v>
      </c>
      <c r="I16" s="27" t="n">
        <f>SUM(I$10:I$15)</f>
        <v>0.62407277647778558</v>
      </c>
      <c r="J16" s="27" t="n">
        <f>SUM(J$10:J$15)</f>
        <v>0.49576149918593176</v>
      </c>
      <c r="K16" t="s">
        <v>282</v>
      </c>
      <c r="L16" s="3" t="s">
        <v>423</v>
      </c>
      <c r="M16" s="3" t="s">
        <v>421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 t="n">
        <v>12814414920.9995</v>
      </c>
      <c r="Y16" s="3" t="n">
        <v>13240746031.506701</v>
      </c>
      <c r="Z16" s="3" t="n">
        <v>15411371881.434099</v>
      </c>
      <c r="AA16" s="3" t="n">
        <v>18197063367.9291</v>
      </c>
      <c r="AB16" s="3" t="n">
        <v>21042501210.190102</v>
      </c>
      <c r="AC16" s="3" t="n">
        <v>23528218600.103802</v>
      </c>
      <c r="AD16" s="3" t="n">
        <v>25999739643.486401</v>
      </c>
      <c r="AE16" s="3" t="n">
        <v>25446072074.412701</v>
      </c>
      <c r="AF16" s="3" t="n">
        <v>27241844960.751701</v>
      </c>
      <c r="AG16" s="3" t="n">
        <v>30170494911.8727</v>
      </c>
      <c r="AH16" s="3" t="n">
        <v>31543293848.482201</v>
      </c>
      <c r="AI16" s="3" t="n">
        <v>30114452007.287701</v>
      </c>
      <c r="AJ16" s="3" t="n">
        <v>26280186915.425701</v>
      </c>
      <c r="AK16" s="3" t="n">
        <v>21711098766.517899</v>
      </c>
      <c r="AL16" s="3" t="n">
        <v>22503715338.566601</v>
      </c>
      <c r="AM16" s="3" t="n">
        <v>20002425557.256302</v>
      </c>
      <c r="AN16" s="3" t="n">
        <v>20174220411.0336</v>
      </c>
      <c r="AO16" s="3" t="n">
        <v>21824358885.9557</v>
      </c>
      <c r="AP16" s="3" t="n">
        <v>26008461511.920502</v>
      </c>
      <c r="AQ16" s="3" t="n">
        <v>26514595070.008099</v>
      </c>
      <c r="AR16" s="3" t="n">
        <v>25375148490.493</v>
      </c>
      <c r="AS16" s="3" t="n">
        <v>25816290804.773602</v>
      </c>
      <c r="AT16" s="3" t="n">
        <v>28499361660.926701</v>
      </c>
      <c r="AU16" s="3" t="n">
        <v>16626709450.4638</v>
      </c>
      <c r="AV16" s="3"/>
    </row>
    <row r="17">
      <c r="A17" t="str">
        <f t="shared" si="0"/>
        <v>Medium</v>
      </c>
      <c r="B17" t="str">
        <f t="shared" si="1"/>
        <v>FFP</v>
      </c>
      <c r="L17" t="s">
        <v>423</v>
      </c>
      <c r="M17" t="s">
        <v>394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 t="n">
        <v>9340379180.2992001</v>
      </c>
      <c r="Y17" s="3" t="n">
        <v>11454060824.149401</v>
      </c>
      <c r="Z17" s="3" t="n">
        <v>13362600784.4785</v>
      </c>
      <c r="AA17" s="3" t="n">
        <v>18540081932.841202</v>
      </c>
      <c r="AB17" s="3" t="n">
        <v>16414643175.521999</v>
      </c>
      <c r="AC17" s="3" t="n">
        <v>19352408346.256199</v>
      </c>
      <c r="AD17" s="3" t="n">
        <v>19314697600.091801</v>
      </c>
      <c r="AE17" s="3" t="n">
        <v>22524519173.828701</v>
      </c>
      <c r="AF17" s="3" t="n">
        <v>28692086926.551201</v>
      </c>
      <c r="AG17" s="3" t="n">
        <v>25944376015.3895</v>
      </c>
      <c r="AH17" s="3" t="n">
        <v>26227134194.7509</v>
      </c>
      <c r="AI17" s="3" t="n">
        <v>26369875719.927502</v>
      </c>
      <c r="AJ17" s="3" t="n">
        <v>25706694422.417702</v>
      </c>
      <c r="AK17" s="3" t="n">
        <v>20737805321.051899</v>
      </c>
      <c r="AL17" s="3" t="n">
        <v>19934568912.441101</v>
      </c>
      <c r="AM17" s="3" t="n">
        <v>20152894822.038898</v>
      </c>
      <c r="AN17" s="3" t="n">
        <v>19457678376.092602</v>
      </c>
      <c r="AO17" s="3" t="n">
        <v>23033063522.585899</v>
      </c>
      <c r="AP17" s="3" t="n">
        <v>26287697509.0201</v>
      </c>
      <c r="AQ17" s="3" t="n">
        <v>32559577525.443699</v>
      </c>
      <c r="AR17" s="3" t="n">
        <v>36550129965.113098</v>
      </c>
      <c r="AS17" s="3" t="n">
        <v>31674981727.220798</v>
      </c>
      <c r="AT17" s="3" t="n">
        <v>35532107727.669998</v>
      </c>
      <c r="AU17" s="3" t="n">
        <v>22275603906.880501</v>
      </c>
      <c r="AV17" s="3"/>
    </row>
    <row r="18">
      <c r="A18" t="str">
        <f t="shared" si="0"/>
        <v>Medium</v>
      </c>
      <c r="B18" t="str">
        <f t="shared" si="1"/>
        <v>Incentive</v>
      </c>
      <c r="L18" t="s">
        <v>423</v>
      </c>
      <c r="M18" t="s">
        <v>398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 t="n">
        <v>665741111</v>
      </c>
      <c r="Y18" s="3" t="n">
        <v>2253928412</v>
      </c>
      <c r="Z18" s="3" t="n">
        <v>1022979061</v>
      </c>
      <c r="AA18" s="3" t="n">
        <v>472183994</v>
      </c>
      <c r="AB18" s="3" t="n">
        <v>750328836</v>
      </c>
      <c r="AC18" s="3" t="n">
        <v>2582960361.2343998</v>
      </c>
      <c r="AD18" s="3" t="n">
        <v>2657279875.2172999</v>
      </c>
      <c r="AE18" s="3" t="n">
        <v>1000850157.3892</v>
      </c>
      <c r="AF18" s="3" t="n">
        <v>2363924105.0434999</v>
      </c>
      <c r="AG18" s="3" t="n">
        <v>1035680977.5352</v>
      </c>
      <c r="AH18" s="3" t="n">
        <v>4019896086.4396</v>
      </c>
      <c r="AI18" s="3" t="n">
        <v>5300622358.4502001</v>
      </c>
      <c r="AJ18" s="3" t="n">
        <v>5529700880.5087996</v>
      </c>
      <c r="AK18" s="3" t="n">
        <v>3768818313.6094999</v>
      </c>
      <c r="AL18" s="3" t="n">
        <v>2100356794.3134999</v>
      </c>
      <c r="AM18" s="3" t="n">
        <v>2250906223.5882001</v>
      </c>
      <c r="AN18" s="3" t="n">
        <v>2186776936.9974999</v>
      </c>
      <c r="AO18" s="3" t="n">
        <v>1833450336.0857999</v>
      </c>
      <c r="AP18" s="3" t="n">
        <v>3153440547.4924002</v>
      </c>
      <c r="AQ18" s="3" t="n">
        <v>2693791925.4604001</v>
      </c>
      <c r="AR18" s="3" t="n">
        <v>2127611433.3243999</v>
      </c>
      <c r="AS18" s="3" t="n">
        <v>2196402090.9833999</v>
      </c>
      <c r="AT18" s="3" t="n">
        <v>2093541755.6517999</v>
      </c>
      <c r="AU18" s="3" t="n">
        <v>1214095716.0576999</v>
      </c>
      <c r="AV18" s="3"/>
    </row>
    <row r="19">
      <c r="A19" t="str">
        <f t="shared" si="0"/>
        <v>Medium</v>
      </c>
      <c r="B19" t="str">
        <f t="shared" si="1"/>
        <v>Less Common</v>
      </c>
      <c r="L19" t="s">
        <v>423</v>
      </c>
      <c r="M19" t="s">
        <v>395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 t="n">
        <v>1756506991.6094</v>
      </c>
      <c r="Y19" s="3" t="n">
        <v>1951370456.8922999</v>
      </c>
      <c r="Z19" s="3" t="n">
        <v>2392467041.6143999</v>
      </c>
      <c r="AA19" s="3" t="n">
        <v>2786969162.2104001</v>
      </c>
      <c r="AB19" s="3" t="n">
        <v>2854365787.9805999</v>
      </c>
      <c r="AC19" s="3" t="n">
        <v>4668207872.2060003</v>
      </c>
      <c r="AD19" s="3" t="n">
        <v>5289863208.6552</v>
      </c>
      <c r="AE19" s="3" t="n">
        <v>4673196119.0886002</v>
      </c>
      <c r="AF19" s="3" t="n">
        <v>5897591388.0363998</v>
      </c>
      <c r="AG19" s="3" t="n">
        <v>6876211528.9546003</v>
      </c>
      <c r="AH19" s="3" t="n">
        <v>4636796635.9245996</v>
      </c>
      <c r="AI19" s="3" t="n">
        <v>5131393104.8227997</v>
      </c>
      <c r="AJ19" s="3" t="n">
        <v>5034340436.9542999</v>
      </c>
      <c r="AK19" s="3" t="n">
        <v>5589858291.0555</v>
      </c>
      <c r="AL19" s="3" t="n">
        <v>1127399242.895</v>
      </c>
      <c r="AM19" s="3" t="n">
        <v>1290307124.5483999</v>
      </c>
      <c r="AN19" s="3" t="n">
        <v>677709522.36310005</v>
      </c>
      <c r="AO19" s="3" t="n">
        <v>886752716.80089998</v>
      </c>
      <c r="AP19" s="3" t="n">
        <v>1040997897.5089999</v>
      </c>
      <c r="AQ19" s="3" t="n">
        <v>1088437878.4386001</v>
      </c>
      <c r="AR19" s="3" t="n">
        <v>1349076280.5509</v>
      </c>
      <c r="AS19" s="3" t="n">
        <v>585587376.61389995</v>
      </c>
      <c r="AT19" s="3" t="n">
        <v>2682394273.4608998</v>
      </c>
      <c r="AU19" s="3" t="n">
        <v>1311755472.2306001</v>
      </c>
      <c r="AV19" s="3"/>
    </row>
    <row r="20">
      <c r="A20" t="str">
        <f t="shared" si="0"/>
        <v>Medium</v>
      </c>
      <c r="B20" t="str">
        <f t="shared" si="1"/>
        <v>Other CB</v>
      </c>
      <c r="L20" t="s">
        <v>423</v>
      </c>
      <c r="M20" t="s">
        <v>399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 t="n">
        <v>5044302029</v>
      </c>
      <c r="Y20" s="3" t="n">
        <v>9048633004.1737995</v>
      </c>
      <c r="Z20" s="3" t="n">
        <v>6320265666.6796999</v>
      </c>
      <c r="AA20" s="3" t="n">
        <v>6811251090.5781002</v>
      </c>
      <c r="AB20" s="3" t="n">
        <v>6411249489.4761</v>
      </c>
      <c r="AC20" s="3" t="n">
        <v>6968479521.5474997</v>
      </c>
      <c r="AD20" s="3" t="n">
        <v>7013339034.5178003</v>
      </c>
      <c r="AE20" s="3" t="n">
        <v>7754343471.5733995</v>
      </c>
      <c r="AF20" s="3" t="n">
        <v>8240059534.6542997</v>
      </c>
      <c r="AG20" s="3" t="n">
        <v>9141950386.5816994</v>
      </c>
      <c r="AH20" s="3" t="n">
        <v>10485892842.0158</v>
      </c>
      <c r="AI20" s="3" t="n">
        <v>10759831096.176701</v>
      </c>
      <c r="AJ20" s="3" t="n">
        <v>10018188693.238501</v>
      </c>
      <c r="AK20" s="3" t="n">
        <v>9190464760.7339001</v>
      </c>
      <c r="AL20" s="3" t="n">
        <v>9135676936.9629993</v>
      </c>
      <c r="AM20" s="3" t="n">
        <v>9292073744.4088993</v>
      </c>
      <c r="AN20" s="3" t="n">
        <v>10175466421.7698</v>
      </c>
      <c r="AO20" s="3" t="n">
        <v>10721694573.353901</v>
      </c>
      <c r="AP20" s="3" t="n">
        <v>11903315425.948299</v>
      </c>
      <c r="AQ20" s="3" t="n">
        <v>12885784307.9566</v>
      </c>
      <c r="AR20" s="3" t="n">
        <v>15449180139.9079</v>
      </c>
      <c r="AS20" s="3" t="n">
        <v>15137473798.3652</v>
      </c>
      <c r="AT20" s="3" t="n">
        <v>15428584416.0875</v>
      </c>
      <c r="AU20" s="3" t="n">
        <v>10669533078.936701</v>
      </c>
      <c r="AV20" s="3"/>
    </row>
    <row r="21">
      <c r="A21" t="str">
        <f t="shared" si="0"/>
        <v>Medium</v>
      </c>
      <c r="B21" t="str">
        <f t="shared" si="1"/>
        <v>UCA</v>
      </c>
      <c r="L21" t="s">
        <v>423</v>
      </c>
      <c r="M21" t="s">
        <v>400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 t="n">
        <v>282784961</v>
      </c>
      <c r="Y21" s="3" t="n">
        <v>330011425</v>
      </c>
      <c r="Z21" s="3" t="n">
        <v>388145453</v>
      </c>
      <c r="AA21" s="3" t="n">
        <v>228634399</v>
      </c>
      <c r="AB21" s="3" t="n">
        <v>242986848.83199999</v>
      </c>
      <c r="AC21" s="3" t="n">
        <v>554554669.47520006</v>
      </c>
      <c r="AD21" s="3" t="n">
        <v>400496646.45410001</v>
      </c>
      <c r="AE21" s="3" t="n">
        <v>650693481.90349996</v>
      </c>
      <c r="AF21" s="3" t="n">
        <v>788248472.46169996</v>
      </c>
      <c r="AG21" s="3" t="n">
        <v>1258681735.6470001</v>
      </c>
      <c r="AH21" s="3" t="n">
        <v>1521566835.0824001</v>
      </c>
      <c r="AI21" s="3" t="n">
        <v>1621975624.0236001</v>
      </c>
      <c r="AJ21" s="3" t="n">
        <v>971971123.50639999</v>
      </c>
      <c r="AK21" s="3" t="n">
        <v>792143028.03009999</v>
      </c>
      <c r="AL21" s="3" t="n">
        <v>429835088.72680002</v>
      </c>
      <c r="AM21" s="3" t="n">
        <v>33622824.148699999</v>
      </c>
      <c r="AN21" s="3" t="n">
        <v>966796434.44009995</v>
      </c>
      <c r="AO21" s="3" t="n">
        <v>736461099.20930004</v>
      </c>
      <c r="AP21" s="3" t="n">
        <v>1298664233.3613999</v>
      </c>
      <c r="AQ21" s="3" t="n">
        <v>1835079013.4273</v>
      </c>
      <c r="AR21" s="3" t="n">
        <v>800892172.0237</v>
      </c>
      <c r="AS21" s="3" t="n">
        <v>924300900.7665</v>
      </c>
      <c r="AT21" s="3" t="n">
        <v>1121480638.8410001</v>
      </c>
      <c r="AU21" s="3" t="n">
        <v>733669178.06739998</v>
      </c>
      <c r="AV21" s="3"/>
    </row>
    <row r="22">
      <c r="A22" t="str">
        <f t="shared" si="0"/>
        <v>Medium</v>
      </c>
      <c r="B22" t="str">
        <f t="shared" si="1"/>
        <v>Unclear</v>
      </c>
      <c r="L22" t="s">
        <v>423</v>
      </c>
      <c r="M22" t="s">
        <v>401</v>
      </c>
      <c r="N22" s="3" t="n">
        <v>28304563806</v>
      </c>
      <c r="O22" s="3" t="n">
        <v>41243339793</v>
      </c>
      <c r="P22" s="3" t="n">
        <v>34954992394</v>
      </c>
      <c r="Q22" s="3" t="n">
        <v>33954732784</v>
      </c>
      <c r="R22" s="3" t="n">
        <v>32186662449</v>
      </c>
      <c r="S22" s="3" t="n">
        <v>35189234715</v>
      </c>
      <c r="T22" s="3" t="n">
        <v>30275743132</v>
      </c>
      <c r="U22" s="3" t="n">
        <v>30248655247</v>
      </c>
      <c r="V22" s="3" t="n">
        <v>30401001630</v>
      </c>
      <c r="W22" s="3" t="n">
        <v>32561367732</v>
      </c>
      <c r="X22" s="3" t="n">
        <v>1196400951.9000001</v>
      </c>
      <c r="Y22" s="3" t="n">
        <v>688212704.42390001</v>
      </c>
      <c r="Z22" s="3" t="n">
        <v>715127998.96459997</v>
      </c>
      <c r="AA22" s="3" t="n">
        <v>732786003.56060004</v>
      </c>
      <c r="AB22" s="3" t="n">
        <v>853084264.20889997</v>
      </c>
      <c r="AC22" s="3" t="n">
        <v>614609245.38849998</v>
      </c>
      <c r="AD22" s="3" t="n">
        <v>1094840953.3394001</v>
      </c>
      <c r="AE22" s="3" t="n">
        <v>4175283481.3558002</v>
      </c>
      <c r="AF22" s="3" t="n">
        <v>3735673867.8579998</v>
      </c>
      <c r="AG22" s="3" t="n">
        <v>7497838177.9087</v>
      </c>
      <c r="AH22" s="3" t="n">
        <v>65022177.331900001</v>
      </c>
      <c r="AI22" s="3" t="n">
        <v>210391982.91350001</v>
      </c>
      <c r="AJ22" s="3" t="n">
        <v>310231419.25349998</v>
      </c>
      <c r="AK22" s="3" t="n">
        <v>74802947.211600006</v>
      </c>
      <c r="AL22" s="3" t="n">
        <v>95915449.629899994</v>
      </c>
      <c r="AM22" s="3" t="n">
        <v>98477759.943299994</v>
      </c>
      <c r="AN22" s="3" t="n">
        <v>76622730.333499998</v>
      </c>
      <c r="AO22" s="3" t="n">
        <v>124503869.57610001</v>
      </c>
      <c r="AP22" s="3" t="n">
        <v>20204.710899999998</v>
      </c>
      <c r="AQ22" s="3" t="n">
        <v>0</v>
      </c>
      <c r="AR22" s="3" t="n">
        <v>0</v>
      </c>
      <c r="AS22" s="3" t="n">
        <v>0</v>
      </c>
      <c r="AT22" s="3" t="n">
        <v>0</v>
      </c>
      <c r="AU22" s="3" t="n">
        <v>0</v>
      </c>
      <c r="AV22" s="3"/>
    </row>
    <row r="23">
      <c r="A23" t="str">
        <f t="shared" si="0"/>
        <v>Small</v>
      </c>
      <c r="B23" t="str">
        <f t="shared" si="1"/>
        <v>&lt;=1 Year (All Types)</v>
      </c>
      <c r="L23" t="s">
        <v>424</v>
      </c>
      <c r="M23" t="s">
        <v>421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 t="n">
        <v>11157899647.973301</v>
      </c>
      <c r="Y23" s="3" t="n">
        <v>11567299051.998501</v>
      </c>
      <c r="Z23" s="3" t="n">
        <v>14103822882.3365</v>
      </c>
      <c r="AA23" s="3" t="n">
        <v>18017151083.941002</v>
      </c>
      <c r="AB23" s="3" t="n">
        <v>19583313224.8675</v>
      </c>
      <c r="AC23" s="3" t="n">
        <v>24303113671.123199</v>
      </c>
      <c r="AD23" s="3" t="n">
        <v>94991934863.821701</v>
      </c>
      <c r="AE23" s="3" t="n">
        <v>26661436344.143902</v>
      </c>
      <c r="AF23" s="3" t="n">
        <v>30672298911.361801</v>
      </c>
      <c r="AG23" s="3" t="n">
        <v>31011242168.544601</v>
      </c>
      <c r="AH23" s="3" t="n">
        <v>30631765436.712898</v>
      </c>
      <c r="AI23" s="3" t="n">
        <v>29717171887.570301</v>
      </c>
      <c r="AJ23" s="3" t="n">
        <v>28703366534.845699</v>
      </c>
      <c r="AK23" s="3" t="n">
        <v>23081533120.5844</v>
      </c>
      <c r="AL23" s="3" t="n">
        <v>26756251968.641399</v>
      </c>
      <c r="AM23" s="3" t="n">
        <v>27117163993.562199</v>
      </c>
      <c r="AN23" s="3" t="n">
        <v>28775529923.860401</v>
      </c>
      <c r="AO23" s="3" t="n">
        <v>28874387311.411098</v>
      </c>
      <c r="AP23" s="3" t="n">
        <v>34508707284.979797</v>
      </c>
      <c r="AQ23" s="3" t="n">
        <v>33160995810.830002</v>
      </c>
      <c r="AR23" s="3" t="n">
        <v>34332820280.288399</v>
      </c>
      <c r="AS23" s="3" t="n">
        <v>33258427713.063599</v>
      </c>
      <c r="AT23" s="3" t="n">
        <v>36109368704.860397</v>
      </c>
      <c r="AU23" s="3" t="n">
        <v>17431171508.509201</v>
      </c>
      <c r="AV23" s="3"/>
    </row>
    <row r="24">
      <c r="A24" t="str">
        <f t="shared" si="0"/>
        <v>Small</v>
      </c>
      <c r="B24" t="str">
        <f t="shared" si="1"/>
        <v>FFP</v>
      </c>
      <c r="L24" t="s">
        <v>424</v>
      </c>
      <c r="M24" t="s">
        <v>394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 t="n">
        <v>5599391402.2509003</v>
      </c>
      <c r="Y24" s="3" t="n">
        <v>5700309907.6415005</v>
      </c>
      <c r="Z24" s="3" t="n">
        <v>6858740972.0180998</v>
      </c>
      <c r="AA24" s="3" t="n">
        <v>8573880502.1985998</v>
      </c>
      <c r="AB24" s="3" t="n">
        <v>8443116842.7639999</v>
      </c>
      <c r="AC24" s="3" t="n">
        <v>10987213016.525999</v>
      </c>
      <c r="AD24" s="3" t="n">
        <v>-58694195438.9524</v>
      </c>
      <c r="AE24" s="3" t="n">
        <v>13109264164.724199</v>
      </c>
      <c r="AF24" s="3" t="n">
        <v>13343632434.789499</v>
      </c>
      <c r="AG24" s="3" t="n">
        <v>15917913933.754499</v>
      </c>
      <c r="AH24" s="3" t="n">
        <v>16461116383.9522</v>
      </c>
      <c r="AI24" s="3" t="n">
        <v>16891769842.250401</v>
      </c>
      <c r="AJ24" s="3" t="n">
        <v>17923612372.679901</v>
      </c>
      <c r="AK24" s="3" t="n">
        <v>15190030084.7246</v>
      </c>
      <c r="AL24" s="3" t="n">
        <v>17648792808.013802</v>
      </c>
      <c r="AM24" s="3" t="n">
        <v>16474573206.1516</v>
      </c>
      <c r="AN24" s="3" t="n">
        <v>18168662520.551498</v>
      </c>
      <c r="AO24" s="3" t="n">
        <v>19987038638.304199</v>
      </c>
      <c r="AP24" s="3" t="n">
        <v>24036315560.162201</v>
      </c>
      <c r="AQ24" s="3" t="n">
        <v>26397934245.963402</v>
      </c>
      <c r="AR24" s="3" t="n">
        <v>28031109857.9165</v>
      </c>
      <c r="AS24" s="3" t="n">
        <v>28252687823.115601</v>
      </c>
      <c r="AT24" s="3" t="n">
        <v>32379669988.7757</v>
      </c>
      <c r="AU24" s="3" t="n">
        <v>16312429485.9042</v>
      </c>
      <c r="AV24" s="3"/>
    </row>
    <row r="25">
      <c r="A25" t="str">
        <f t="shared" si="0"/>
        <v>Small</v>
      </c>
      <c r="B25" t="str">
        <f t="shared" si="1"/>
        <v>Incentive</v>
      </c>
      <c r="L25" t="s">
        <v>424</v>
      </c>
      <c r="M25" t="s">
        <v>398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 t="n">
        <v>53737488</v>
      </c>
      <c r="Y25" s="3" t="n">
        <v>56842317</v>
      </c>
      <c r="Z25" s="3" t="n">
        <v>144682776</v>
      </c>
      <c r="AA25" s="3" t="n">
        <v>258261852</v>
      </c>
      <c r="AB25" s="3" t="n">
        <v>288611392</v>
      </c>
      <c r="AC25" s="3" t="n">
        <v>252468671</v>
      </c>
      <c r="AD25" s="3" t="n">
        <v>329474994.625</v>
      </c>
      <c r="AE25" s="3" t="n">
        <v>76261081.668400005</v>
      </c>
      <c r="AF25" s="3" t="n">
        <v>57626279.393100001</v>
      </c>
      <c r="AG25" s="3" t="n">
        <v>96264815.296200007</v>
      </c>
      <c r="AH25" s="3" t="n">
        <v>442981747.2992</v>
      </c>
      <c r="AI25" s="3" t="n">
        <v>272300841.8732</v>
      </c>
      <c r="AJ25" s="3" t="n">
        <v>201751112.17140001</v>
      </c>
      <c r="AK25" s="3" t="n">
        <v>180479600.19369999</v>
      </c>
      <c r="AL25" s="3" t="n">
        <v>334079410.89600003</v>
      </c>
      <c r="AM25" s="3" t="n">
        <v>580372022.44079995</v>
      </c>
      <c r="AN25" s="3" t="n">
        <v>645140710.88540006</v>
      </c>
      <c r="AO25" s="3" t="n">
        <v>680831634.94389999</v>
      </c>
      <c r="AP25" s="3" t="n">
        <v>632619670.10360003</v>
      </c>
      <c r="AQ25" s="3" t="n">
        <v>572267121.29960001</v>
      </c>
      <c r="AR25" s="3" t="n">
        <v>665360326.87119997</v>
      </c>
      <c r="AS25" s="3" t="n">
        <v>504869661.3179</v>
      </c>
      <c r="AT25" s="3" t="n">
        <v>362316713.65939999</v>
      </c>
      <c r="AU25" s="3" t="n">
        <v>153789020.81729999</v>
      </c>
      <c r="AV25" s="3"/>
    </row>
    <row r="26">
      <c r="A26" t="str">
        <f t="shared" si="0"/>
        <v>Small</v>
      </c>
      <c r="B26" t="str">
        <f t="shared" si="1"/>
        <v>Less Common</v>
      </c>
      <c r="L26" t="s">
        <v>424</v>
      </c>
      <c r="M26" t="s">
        <v>395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 t="n">
        <v>926619284.625</v>
      </c>
      <c r="Y26" s="3" t="n">
        <v>1115360910.1171999</v>
      </c>
      <c r="Z26" s="3" t="n">
        <v>1292065113.46</v>
      </c>
      <c r="AA26" s="3" t="n">
        <v>1866757044.7492001</v>
      </c>
      <c r="AB26" s="3" t="n">
        <v>1930627173.5685</v>
      </c>
      <c r="AC26" s="3" t="n">
        <v>2979960124.0692</v>
      </c>
      <c r="AD26" s="3" t="n">
        <v>3498327899.4054999</v>
      </c>
      <c r="AE26" s="3" t="n">
        <v>3197918425.0093999</v>
      </c>
      <c r="AF26" s="3" t="n">
        <v>3262425471.9492002</v>
      </c>
      <c r="AG26" s="3" t="n">
        <v>4011076901.0414</v>
      </c>
      <c r="AH26" s="3" t="n">
        <v>3706490443.5674</v>
      </c>
      <c r="AI26" s="3" t="n">
        <v>3189543201.3025999</v>
      </c>
      <c r="AJ26" s="3" t="n">
        <v>3038078962.0861001</v>
      </c>
      <c r="AK26" s="3" t="n">
        <v>2390485955.0612001</v>
      </c>
      <c r="AL26" s="3" t="n">
        <v>2015808628.2808001</v>
      </c>
      <c r="AM26" s="3" t="n">
        <v>1120618625.6501999</v>
      </c>
      <c r="AN26" s="3" t="n">
        <v>712846252.09280002</v>
      </c>
      <c r="AO26" s="3" t="n">
        <v>803585318.51020002</v>
      </c>
      <c r="AP26" s="3" t="n">
        <v>1115628716.6775999</v>
      </c>
      <c r="AQ26" s="3" t="n">
        <v>1625303995.1275001</v>
      </c>
      <c r="AR26" s="3" t="n">
        <v>1364570348.8452001</v>
      </c>
      <c r="AS26" s="3" t="n">
        <v>1271611468.0207</v>
      </c>
      <c r="AT26" s="3" t="n">
        <v>1226463189.6027</v>
      </c>
      <c r="AU26" s="3" t="n">
        <v>710392209.14160001</v>
      </c>
      <c r="AV26" s="3"/>
    </row>
    <row r="27">
      <c r="A27" t="str">
        <f t="shared" si="0"/>
        <v>Small</v>
      </c>
      <c r="B27" t="str">
        <f t="shared" si="1"/>
        <v>Other CB</v>
      </c>
      <c r="L27" t="s">
        <v>424</v>
      </c>
      <c r="M27" t="s">
        <v>399</v>
      </c>
      <c r="N27" s="3"/>
      <c r="O27" s="3"/>
      <c r="P27" s="3"/>
      <c r="Q27" s="3"/>
      <c r="R27" s="3"/>
      <c r="S27" s="3"/>
      <c r="T27" s="3"/>
      <c r="U27" s="3"/>
      <c r="V27" s="3"/>
      <c r="W27" s="3"/>
      <c r="X27" s="3" t="n">
        <v>2454825351.9775</v>
      </c>
      <c r="Y27" s="3" t="n">
        <v>2773383400.4650002</v>
      </c>
      <c r="Z27" s="3" t="n">
        <v>2943775192.0380998</v>
      </c>
      <c r="AA27" s="3" t="n">
        <v>3093783304.4102998</v>
      </c>
      <c r="AB27" s="3" t="n">
        <v>3462053643.2473001</v>
      </c>
      <c r="AC27" s="3" t="n">
        <v>3901752073.2869</v>
      </c>
      <c r="AD27" s="3" t="n">
        <v>4514423304.4152002</v>
      </c>
      <c r="AE27" s="3" t="n">
        <v>4724043759.4672003</v>
      </c>
      <c r="AF27" s="3" t="n">
        <v>4494884145.4214001</v>
      </c>
      <c r="AG27" s="3" t="n">
        <v>4426303964.8034</v>
      </c>
      <c r="AH27" s="3" t="n">
        <v>5584052756.5347004</v>
      </c>
      <c r="AI27" s="3" t="n">
        <v>5764976182.6447001</v>
      </c>
      <c r="AJ27" s="3" t="n">
        <v>6030374640.1086998</v>
      </c>
      <c r="AK27" s="3" t="n">
        <v>6027228091.9343004</v>
      </c>
      <c r="AL27" s="3" t="n">
        <v>6374935878.7244997</v>
      </c>
      <c r="AM27" s="3" t="n">
        <v>7087419957.7528</v>
      </c>
      <c r="AN27" s="3" t="n">
        <v>7647850593.6019001</v>
      </c>
      <c r="AO27" s="3" t="n">
        <v>8285288649.9329996</v>
      </c>
      <c r="AP27" s="3" t="n">
        <v>9510542227.0435009</v>
      </c>
      <c r="AQ27" s="3" t="n">
        <v>11096639422.5473</v>
      </c>
      <c r="AR27" s="3" t="n">
        <v>11015781483.5144</v>
      </c>
      <c r="AS27" s="3" t="n">
        <v>10529140022.8981</v>
      </c>
      <c r="AT27" s="3" t="n">
        <v>10934797644.4653</v>
      </c>
      <c r="AU27" s="3" t="n">
        <v>6235825787.6370001</v>
      </c>
      <c r="AV27" s="3"/>
    </row>
    <row r="28">
      <c r="A28" t="str">
        <f t="shared" si="0"/>
        <v>Small</v>
      </c>
      <c r="B28" t="str">
        <f t="shared" si="1"/>
        <v>UCA</v>
      </c>
      <c r="L28" t="s">
        <v>424</v>
      </c>
      <c r="M28" t="s">
        <v>400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 t="n">
        <v>96494496</v>
      </c>
      <c r="Y28" s="3" t="n">
        <v>100080132</v>
      </c>
      <c r="Z28" s="3" t="n">
        <v>106658984</v>
      </c>
      <c r="AA28" s="3" t="n">
        <v>113060742</v>
      </c>
      <c r="AB28" s="3" t="n">
        <v>166771062.25</v>
      </c>
      <c r="AC28" s="3" t="n">
        <v>285448308.76560003</v>
      </c>
      <c r="AD28" s="3" t="n">
        <v>211297225.92469999</v>
      </c>
      <c r="AE28" s="3" t="n">
        <v>429342315.8527</v>
      </c>
      <c r="AF28" s="3" t="n">
        <v>607041751.26250005</v>
      </c>
      <c r="AG28" s="3" t="n">
        <v>908057516.61810005</v>
      </c>
      <c r="AH28" s="3" t="n">
        <v>903498291.69749999</v>
      </c>
      <c r="AI28" s="3" t="n">
        <v>438875817.9005</v>
      </c>
      <c r="AJ28" s="3" t="n">
        <v>323664309.17750001</v>
      </c>
      <c r="AK28" s="3" t="n">
        <v>226903945.60080001</v>
      </c>
      <c r="AL28" s="3" t="n">
        <v>282911364.30409998</v>
      </c>
      <c r="AM28" s="3" t="n">
        <v>67858001.116300002</v>
      </c>
      <c r="AN28" s="3" t="n">
        <v>461767189.16409999</v>
      </c>
      <c r="AO28" s="3" t="n">
        <v>443768967.70319998</v>
      </c>
      <c r="AP28" s="3" t="n">
        <v>443535159.05419999</v>
      </c>
      <c r="AQ28" s="3" t="n">
        <v>411203107.35369998</v>
      </c>
      <c r="AR28" s="3" t="n">
        <v>381605670.537</v>
      </c>
      <c r="AS28" s="3" t="n">
        <v>323436863.93419999</v>
      </c>
      <c r="AT28" s="3" t="n">
        <v>346144150.9235</v>
      </c>
      <c r="AU28" s="3" t="n">
        <v>329826132.63889998</v>
      </c>
      <c r="AV28" s="3"/>
    </row>
    <row r="29">
      <c r="A29" t="str">
        <f t="shared" si="0"/>
        <v>Small</v>
      </c>
      <c r="B29" t="str">
        <f t="shared" si="1"/>
        <v>Unclear</v>
      </c>
      <c r="L29" t="s">
        <v>424</v>
      </c>
      <c r="M29" t="s">
        <v>401</v>
      </c>
      <c r="N29" s="3" t="n">
        <v>13434309635</v>
      </c>
      <c r="O29" s="3" t="n">
        <v>19368531588</v>
      </c>
      <c r="P29" s="3" t="n">
        <v>17618999024</v>
      </c>
      <c r="Q29" s="3" t="n">
        <v>17645725767</v>
      </c>
      <c r="R29" s="3" t="n">
        <v>18075942350</v>
      </c>
      <c r="S29" s="3" t="n">
        <v>19041220687</v>
      </c>
      <c r="T29" s="3" t="n">
        <v>19347310930</v>
      </c>
      <c r="U29" s="3" t="n">
        <v>17934266701</v>
      </c>
      <c r="V29" s="3" t="n">
        <v>17287313973</v>
      </c>
      <c r="W29" s="3" t="n">
        <v>19012119521</v>
      </c>
      <c r="X29" s="3" t="n">
        <v>333951909</v>
      </c>
      <c r="Y29" s="3" t="n">
        <v>405547947.46100003</v>
      </c>
      <c r="Z29" s="3" t="n">
        <v>631311014.78359997</v>
      </c>
      <c r="AA29" s="3" t="n">
        <v>581802653.95659995</v>
      </c>
      <c r="AB29" s="3" t="n">
        <v>762267008.97800004</v>
      </c>
      <c r="AC29" s="3" t="n">
        <v>625822775.66129994</v>
      </c>
      <c r="AD29" s="3" t="n">
        <v>687428086.80690002</v>
      </c>
      <c r="AE29" s="3" t="n">
        <v>1603250398.9695001</v>
      </c>
      <c r="AF29" s="3" t="n">
        <v>2528243997.2614002</v>
      </c>
      <c r="AG29" s="3" t="n">
        <v>2893437874.3253999</v>
      </c>
      <c r="AH29" s="3" t="n">
        <v>270195968.45569998</v>
      </c>
      <c r="AI29" s="3" t="n">
        <v>61980719.203400001</v>
      </c>
      <c r="AJ29" s="3" t="n">
        <v>108479604.06029999</v>
      </c>
      <c r="AK29" s="3" t="n">
        <v>65434772.3345</v>
      </c>
      <c r="AL29" s="3" t="n">
        <v>67817466.361699998</v>
      </c>
      <c r="AM29" s="3" t="n">
        <v>65232513.245700002</v>
      </c>
      <c r="AN29" s="3" t="n">
        <v>133495809.3836</v>
      </c>
      <c r="AO29" s="3" t="n">
        <v>182842809.12169999</v>
      </c>
      <c r="AP29" s="3" t="n">
        <v>0</v>
      </c>
      <c r="AQ29" s="3" t="n">
        <v>0</v>
      </c>
      <c r="AR29" s="3" t="n">
        <v>0</v>
      </c>
      <c r="AS29" s="3" t="n">
        <v>0</v>
      </c>
      <c r="AT29" s="3" t="n">
        <v>467462</v>
      </c>
      <c r="AU29" s="3" t="n">
        <v>0</v>
      </c>
      <c r="AV29" s="3"/>
    </row>
    <row r="30">
      <c r="A30" t="str">
        <f t="shared" si="0"/>
        <v>Unlabeled</v>
      </c>
      <c r="B30" t="str">
        <f t="shared" si="1"/>
        <v>&lt;=1 Year (All Types)</v>
      </c>
      <c r="L30" t="s">
        <v>378</v>
      </c>
      <c r="M30" t="s">
        <v>421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 t="n">
        <v>740297670.04999995</v>
      </c>
      <c r="Y30" s="3" t="n">
        <v>1067686219.3601</v>
      </c>
      <c r="Z30" s="3" t="n">
        <v>1339305709.1889999</v>
      </c>
      <c r="AA30" s="3" t="n">
        <v>409367687.21450001</v>
      </c>
      <c r="AB30" s="3" t="n">
        <v>1368065634.1403999</v>
      </c>
      <c r="AC30" s="3" t="n">
        <v>6681991834.0775995</v>
      </c>
      <c r="AD30" s="3" t="n">
        <v>6674553172.5585003</v>
      </c>
      <c r="AE30" s="3" t="n">
        <v>6696928902.6379004</v>
      </c>
      <c r="AF30" s="3" t="n">
        <v>8234869691.5116997</v>
      </c>
      <c r="AG30" s="3" t="n">
        <v>4470694575.6969004</v>
      </c>
      <c r="AH30" s="3" t="n">
        <v>3459392867.0395002</v>
      </c>
      <c r="AI30" s="3" t="n">
        <v>3182332825.7904</v>
      </c>
      <c r="AJ30" s="3" t="n">
        <v>2206358241.5194001</v>
      </c>
      <c r="AK30" s="3" t="n">
        <v>1193719875.8320999</v>
      </c>
      <c r="AL30" s="3" t="n">
        <v>506198757.99659997</v>
      </c>
      <c r="AM30" s="3" t="n">
        <v>312847896.30110002</v>
      </c>
      <c r="AN30" s="3" t="n">
        <v>445294213.31730002</v>
      </c>
      <c r="AO30" s="3" t="n">
        <v>343207823.16579998</v>
      </c>
      <c r="AP30" s="3" t="n">
        <v>99849702.272100002</v>
      </c>
      <c r="AQ30" s="3" t="n">
        <v>115894325.8973</v>
      </c>
      <c r="AR30" s="3" t="n">
        <v>567515753.84109998</v>
      </c>
      <c r="AS30" s="3" t="n">
        <v>445801334.43159997</v>
      </c>
      <c r="AT30" s="3" t="n">
        <v>36983886.233099997</v>
      </c>
      <c r="AU30" s="3" t="n">
        <v>25937177.8292</v>
      </c>
      <c r="AV30" s="3"/>
    </row>
    <row r="31">
      <c r="A31" t="str">
        <f t="shared" si="0"/>
        <v>Unlabeled</v>
      </c>
      <c r="B31" t="str">
        <f t="shared" si="1"/>
        <v>FFP</v>
      </c>
      <c r="L31" t="s">
        <v>378</v>
      </c>
      <c r="M31" t="s">
        <v>394</v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 t="n">
        <v>49973551</v>
      </c>
      <c r="Y31" s="3" t="n">
        <v>194988935</v>
      </c>
      <c r="Z31" s="3" t="n">
        <v>85726053.9111</v>
      </c>
      <c r="AA31" s="3" t="n">
        <v>108544697.83589999</v>
      </c>
      <c r="AB31" s="3" t="n">
        <v>315065390.93870002</v>
      </c>
      <c r="AC31" s="3" t="n">
        <v>461520223.84450001</v>
      </c>
      <c r="AD31" s="3" t="n">
        <v>598326117.46210003</v>
      </c>
      <c r="AE31" s="3" t="n">
        <v>394890248.44529998</v>
      </c>
      <c r="AF31" s="3" t="n">
        <v>1437766103.0596001</v>
      </c>
      <c r="AG31" s="3" t="n">
        <v>1566463379.2557001</v>
      </c>
      <c r="AH31" s="3" t="n">
        <v>1311273860.2465</v>
      </c>
      <c r="AI31" s="3" t="n">
        <v>1036128579.4005001</v>
      </c>
      <c r="AJ31" s="3" t="n">
        <v>824932314.56410003</v>
      </c>
      <c r="AK31" s="3" t="n">
        <v>348153942.36650002</v>
      </c>
      <c r="AL31" s="3" t="n">
        <v>153751546.9082</v>
      </c>
      <c r="AM31" s="3" t="n">
        <v>234786172.25099999</v>
      </c>
      <c r="AN31" s="3" t="n">
        <v>272563466.70340002</v>
      </c>
      <c r="AO31" s="3" t="n">
        <v>162009709.5138</v>
      </c>
      <c r="AP31" s="3" t="n">
        <v>132831450.55509999</v>
      </c>
      <c r="AQ31" s="3" t="n">
        <v>254527344.36070001</v>
      </c>
      <c r="AR31" s="3" t="n">
        <v>106324446.01890001</v>
      </c>
      <c r="AS31" s="3" t="n">
        <v>239348374.80809999</v>
      </c>
      <c r="AT31" s="3" t="n">
        <v>225744576.78659999</v>
      </c>
      <c r="AU31" s="3" t="n">
        <v>208586658.72369999</v>
      </c>
      <c r="AV31" s="3"/>
    </row>
    <row r="32">
      <c r="A32" t="str">
        <f t="shared" si="0"/>
        <v>Unlabeled</v>
      </c>
      <c r="B32" t="str">
        <f t="shared" si="1"/>
        <v>Incentive</v>
      </c>
      <c r="L32" t="s">
        <v>378</v>
      </c>
      <c r="M32" t="s">
        <v>398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 t="n">
        <v>1155000</v>
      </c>
      <c r="Y32" s="3" t="n">
        <v>3555273</v>
      </c>
      <c r="Z32" s="3" t="n">
        <v>1285030</v>
      </c>
      <c r="AA32" s="3" t="n">
        <v>5415031</v>
      </c>
      <c r="AB32" s="3"/>
      <c r="AC32" s="3" t="n">
        <v>2508881</v>
      </c>
      <c r="AD32" s="3" t="n">
        <v>6600</v>
      </c>
      <c r="AE32" s="3"/>
      <c r="AF32" s="3" t="n">
        <v>0</v>
      </c>
      <c r="AG32" s="3"/>
      <c r="AH32" s="3" t="n">
        <v>64600</v>
      </c>
      <c r="AI32" s="3" t="n">
        <v>1250</v>
      </c>
      <c r="AJ32" s="3"/>
      <c r="AK32" s="3"/>
      <c r="AL32" s="3"/>
      <c r="AM32" s="3"/>
      <c r="AN32" s="3" t="n">
        <v>18909980</v>
      </c>
      <c r="AO32" s="3" t="n">
        <v>11743510</v>
      </c>
      <c r="AP32" s="3"/>
      <c r="AQ32" s="3"/>
      <c r="AR32" s="3" t="n">
        <v>113571756</v>
      </c>
      <c r="AS32" s="3" t="n">
        <v>67138274.5</v>
      </c>
      <c r="AT32" s="3"/>
      <c r="AU32" s="3" t="n">
        <v>0</v>
      </c>
      <c r="AV32" s="3"/>
    </row>
    <row r="33">
      <c r="A33" t="str">
        <f t="shared" si="0"/>
        <v>Unlabeled</v>
      </c>
      <c r="B33" t="str">
        <f t="shared" si="1"/>
        <v>Less Common</v>
      </c>
      <c r="L33" t="s">
        <v>378</v>
      </c>
      <c r="M33" t="s">
        <v>395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 t="n">
        <v>3836036</v>
      </c>
      <c r="Y33" s="3" t="n">
        <v>7112608</v>
      </c>
      <c r="Z33" s="3" t="n">
        <v>15862336</v>
      </c>
      <c r="AA33" s="3" t="n">
        <v>13108019</v>
      </c>
      <c r="AB33" s="3" t="n">
        <v>14377568</v>
      </c>
      <c r="AC33" s="3" t="n">
        <v>26866888</v>
      </c>
      <c r="AD33" s="3" t="n">
        <v>3092139</v>
      </c>
      <c r="AE33" s="3" t="n">
        <v>4624550</v>
      </c>
      <c r="AF33" s="3" t="n">
        <v>56806632</v>
      </c>
      <c r="AG33" s="3" t="n">
        <v>131774596</v>
      </c>
      <c r="AH33" s="3" t="n">
        <v>631656</v>
      </c>
      <c r="AI33" s="3" t="n">
        <v>284631.96879999997</v>
      </c>
      <c r="AJ33" s="3" t="n">
        <v>0</v>
      </c>
      <c r="AK33" s="3" t="n">
        <v>261475.12</v>
      </c>
      <c r="AL33" s="3" t="n">
        <v>-58965.07</v>
      </c>
      <c r="AM33" s="3" t="n">
        <v>28180.349600000001</v>
      </c>
      <c r="AN33" s="3" t="n">
        <v>536103.40630000003</v>
      </c>
      <c r="AO33" s="3"/>
      <c r="AP33" s="3" t="n">
        <v>-11639</v>
      </c>
      <c r="AQ33" s="3" t="n">
        <v>837214</v>
      </c>
      <c r="AR33" s="3" t="n">
        <v>66225</v>
      </c>
      <c r="AS33" s="3" t="n">
        <v>0</v>
      </c>
      <c r="AT33" s="3"/>
      <c r="AU33" s="3"/>
      <c r="AV33" s="3"/>
    </row>
    <row r="34">
      <c r="A34" t="str">
        <f t="shared" si="0"/>
        <v>Unlabeled</v>
      </c>
      <c r="B34" t="str">
        <f t="shared" si="1"/>
        <v>Other CB</v>
      </c>
      <c r="L34" t="s">
        <v>378</v>
      </c>
      <c r="M34" t="s">
        <v>399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n">
        <v>105172136</v>
      </c>
      <c r="Y34" s="3" t="n">
        <v>59868862</v>
      </c>
      <c r="Z34" s="3" t="n">
        <v>133158251</v>
      </c>
      <c r="AA34" s="3" t="n">
        <v>175813139</v>
      </c>
      <c r="AB34" s="3" t="n">
        <v>200921730</v>
      </c>
      <c r="AC34" s="3" t="n">
        <v>75829925</v>
      </c>
      <c r="AD34" s="3" t="n">
        <v>50054727</v>
      </c>
      <c r="AE34" s="3" t="n">
        <v>0</v>
      </c>
      <c r="AF34" s="3" t="n">
        <v>21110763.246300001</v>
      </c>
      <c r="AG34" s="3" t="n">
        <v>42094019.820900001</v>
      </c>
      <c r="AH34" s="3" t="n">
        <v>38296338.8486</v>
      </c>
      <c r="AI34" s="3" t="n">
        <v>20124933.605999999</v>
      </c>
      <c r="AJ34" s="3" t="n">
        <v>3025115.3004999999</v>
      </c>
      <c r="AK34" s="3" t="n">
        <v>-339023.48</v>
      </c>
      <c r="AL34" s="3" t="n">
        <v>-359044.96</v>
      </c>
      <c r="AM34" s="3" t="n">
        <v>-7436043.8732000003</v>
      </c>
      <c r="AN34" s="3" t="n">
        <v>39150.690799999997</v>
      </c>
      <c r="AO34" s="3" t="n">
        <v>69967.498099999997</v>
      </c>
      <c r="AP34" s="3"/>
      <c r="AQ34" s="3"/>
      <c r="AR34" s="3" t="n">
        <v>-8630169.4791000001</v>
      </c>
      <c r="AS34" s="3" t="n">
        <v>3959577.3994</v>
      </c>
      <c r="AT34" s="3" t="n">
        <v>-743377.26569999999</v>
      </c>
      <c r="AU34" s="3" t="n">
        <v>-75486.101599999995</v>
      </c>
      <c r="AV34" s="3"/>
    </row>
    <row r="35">
      <c r="A35" t="str">
        <f t="shared" si="0"/>
        <v>Unlabeled</v>
      </c>
      <c r="B35" t="str">
        <f t="shared" si="1"/>
        <v>UCA</v>
      </c>
      <c r="L35" t="s">
        <v>378</v>
      </c>
      <c r="M35" t="s">
        <v>400</v>
      </c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 t="n">
        <v>6500000</v>
      </c>
      <c r="AB35" s="3" t="n">
        <v>8501172</v>
      </c>
      <c r="AC35" s="3" t="n">
        <v>54232092</v>
      </c>
      <c r="AD35" s="3"/>
      <c r="AE35" s="3"/>
      <c r="AF35" s="3" t="n">
        <v>-103826</v>
      </c>
      <c r="AG35" s="3" t="n">
        <v>3788037.5625</v>
      </c>
      <c r="AH35" s="3" t="n">
        <v>106157.57030000001</v>
      </c>
      <c r="AI35" s="3" t="n">
        <v>551133</v>
      </c>
      <c r="AJ35" s="3" t="n">
        <v>45000</v>
      </c>
      <c r="AK35" s="3" t="n">
        <v>1613000</v>
      </c>
      <c r="AL35" s="3" t="n">
        <v>-9871.49</v>
      </c>
      <c r="AM35" s="3"/>
      <c r="AN35" s="3" t="n">
        <v>236040</v>
      </c>
      <c r="AO35" s="3" t="n">
        <v>4500</v>
      </c>
      <c r="AP35" s="3" t="n">
        <v>36256.349199999997</v>
      </c>
      <c r="AQ35" s="3" t="n">
        <v>-299243.03129999997</v>
      </c>
      <c r="AR35" s="3" t="n">
        <v>170733.50779999999</v>
      </c>
      <c r="AS35" s="3" t="n">
        <v>-8961.89</v>
      </c>
      <c r="AT35" s="3" t="n">
        <v>0</v>
      </c>
      <c r="AU35" s="3"/>
      <c r="AV35" s="3"/>
    </row>
    <row r="36">
      <c r="A36" t="str">
        <f t="shared" si="0"/>
        <v>Unlabeled</v>
      </c>
      <c r="B36" t="str">
        <f t="shared" si="1"/>
        <v>Unclear</v>
      </c>
      <c r="L36" t="s">
        <v>378</v>
      </c>
      <c r="M36" t="s">
        <v>401</v>
      </c>
      <c r="N36" s="3" t="n">
        <v>12657156369</v>
      </c>
      <c r="O36" s="3" t="n">
        <v>5733027167</v>
      </c>
      <c r="P36" s="3" t="n">
        <v>5986408785</v>
      </c>
      <c r="Q36" s="3" t="n">
        <v>5597104734</v>
      </c>
      <c r="R36" s="3" t="n">
        <v>4027272167</v>
      </c>
      <c r="S36" s="3" t="n">
        <v>5034572112</v>
      </c>
      <c r="T36" s="3" t="n">
        <v>5788506977</v>
      </c>
      <c r="U36" s="3" t="n">
        <v>4097788635</v>
      </c>
      <c r="V36" s="3" t="n">
        <v>3857386043</v>
      </c>
      <c r="W36" s="3" t="n">
        <v>1451694736</v>
      </c>
      <c r="X36" s="3" t="n">
        <v>26470.400000000001</v>
      </c>
      <c r="Y36" s="3" t="n">
        <v>56480</v>
      </c>
      <c r="Z36" s="3" t="n">
        <v>3129337.4622999998</v>
      </c>
      <c r="AA36" s="3" t="n">
        <v>23292</v>
      </c>
      <c r="AB36" s="3" t="n">
        <v>2782810</v>
      </c>
      <c r="AC36" s="3" t="n">
        <v>0</v>
      </c>
      <c r="AD36" s="3" t="n">
        <v>-66441.859299999996</v>
      </c>
      <c r="AE36" s="3" t="n">
        <v>2193819.4600999998</v>
      </c>
      <c r="AF36" s="3" t="n">
        <v>-722024.15930000006</v>
      </c>
      <c r="AG36" s="3" t="n">
        <v>-29246517.8105</v>
      </c>
      <c r="AH36" s="3" t="n">
        <v>1576607.375</v>
      </c>
      <c r="AI36" s="3" t="n">
        <v>-229066.0196</v>
      </c>
      <c r="AJ36" s="3" t="n">
        <v>22567.070299999999</v>
      </c>
      <c r="AK36" s="3" t="n">
        <v>26521.43</v>
      </c>
      <c r="AL36" s="3" t="n">
        <v>0</v>
      </c>
      <c r="AM36" s="3" t="n">
        <v>10000</v>
      </c>
      <c r="AN36" s="3" t="n">
        <v>2333.23</v>
      </c>
      <c r="AO36" s="3" t="n">
        <v>1346532</v>
      </c>
      <c r="AP36" s="3" t="n">
        <v>0</v>
      </c>
      <c r="AQ36" s="3" t="n">
        <v>0</v>
      </c>
      <c r="AR36" s="3" t="n">
        <v>314555.625</v>
      </c>
      <c r="AS36" s="3" t="n">
        <v>10000</v>
      </c>
      <c r="AT36" s="3" t="n">
        <v>0</v>
      </c>
      <c r="AU36" s="3" t="n">
        <v>10000</v>
      </c>
      <c r="AV36" s="3"/>
    </row>
    <row r="37">
      <c r="A37" t="str">
        <f t="shared" si="0"/>
        <v>Grand Total</v>
      </c>
      <c r="B37" t="str">
        <f t="shared" si="1"/>
        <v>NA</v>
      </c>
      <c r="L37" t="s">
        <v>375</v>
      </c>
      <c r="M37" t="s">
        <v>377</v>
      </c>
      <c r="N37" s="3" t="n">
        <f t="shared" ref="N37:AT37" si="6">SUM(N2:N36)</f>
        <v>120350129405</v>
      </c>
      <c r="O37" s="3" t="n">
        <f t="shared" si="6"/>
        <v>136154193844</v>
      </c>
      <c r="P37" s="3" t="n">
        <f t="shared" si="6"/>
        <v>123406660550</v>
      </c>
      <c r="Q37" s="3" t="n">
        <f t="shared" si="6"/>
        <v>121373382142</v>
      </c>
      <c r="R37" s="3" t="n">
        <f t="shared" si="6"/>
        <v>117161902725</v>
      </c>
      <c r="S37" s="3" t="n">
        <f t="shared" si="6"/>
        <v>116592014868</v>
      </c>
      <c r="T37" s="3" t="n">
        <f t="shared" si="6"/>
        <v>118448779098</v>
      </c>
      <c r="U37" s="3" t="n">
        <f t="shared" si="6"/>
        <v>115982151879</v>
      </c>
      <c r="V37" s="3" t="n">
        <f t="shared" si="6"/>
        <v>116965882167</v>
      </c>
      <c r="W37" s="3" t="n">
        <f t="shared" si="6"/>
        <v>122185036488</v>
      </c>
      <c r="X37" s="3" t="n">
        <f t="shared" si="6"/>
        <v>132178486506.38737</v>
      </c>
      <c r="Y37" s="3" t="n">
        <f t="shared" si="6"/>
        <v>143993638543.8363</v>
      </c>
      <c r="Z37" s="3" t="n">
        <f t="shared" si="6"/>
        <v>169810521226.12836</v>
      </c>
      <c r="AA37" s="3" t="n">
        <f t="shared" si="6"/>
        <v>211533087512.33707</v>
      </c>
      <c r="AB37" s="3" t="n">
        <f t="shared" si="6"/>
        <v>229761957048.789</v>
      </c>
      <c r="AC37" s="3" t="n">
        <f t="shared" si="6"/>
        <v>265663361025.89014</v>
      </c>
      <c r="AD37" s="3" t="n">
        <f t="shared" si="6"/>
        <v>295165178110.85303</v>
      </c>
      <c r="AE37" s="3" t="n">
        <f t="shared" si="6"/>
        <v>328153480580.90875</v>
      </c>
      <c r="AF37" s="3" t="n">
        <f t="shared" si="6"/>
        <v>377988099747.40436</v>
      </c>
      <c r="AG37" s="3" t="n">
        <f t="shared" si="6"/>
        <v>381555380786.98523</v>
      </c>
      <c r="AH37" s="3" t="n">
        <f t="shared" si="6"/>
        <v>362403868841.00769</v>
      </c>
      <c r="AI37" s="3" t="n">
        <f t="shared" si="6"/>
        <v>368565915961.16235</v>
      </c>
      <c r="AJ37" s="3" t="n">
        <f t="shared" si="6"/>
        <v>357636430655.58673</v>
      </c>
      <c r="AK37" s="3" t="n">
        <f t="shared" si="6"/>
        <v>306581052342.68152</v>
      </c>
      <c r="AL37" s="3" t="n">
        <f t="shared" si="6"/>
        <v>283284360624.49896</v>
      </c>
      <c r="AM37" s="3" t="n">
        <f t="shared" si="6"/>
        <v>274184441766.62442</v>
      </c>
      <c r="AN37" s="3" t="n">
        <f t="shared" si="6"/>
        <v>298361785628.39215</v>
      </c>
      <c r="AO37" s="3" t="n">
        <f t="shared" si="6"/>
        <v>320615846805.33807</v>
      </c>
      <c r="AP37" s="3" t="n">
        <f t="shared" si="6"/>
        <v>358955820753.45178</v>
      </c>
      <c r="AQ37" s="3" t="n">
        <f t="shared" si="6"/>
        <v>383855406149.9455</v>
      </c>
      <c r="AR37" s="3" t="n">
        <f t="shared" si="6"/>
        <v>422601499103.58795</v>
      </c>
      <c r="AS37" s="3" t="n">
        <f t="shared" si="6"/>
        <v>387063888597.65704</v>
      </c>
      <c r="AT37" s="3" t="n">
        <f t="shared" si="6"/>
        <v>414320692049.20367</v>
      </c>
      <c r="AU37" s="3"/>
      <c r="AV37" s="3"/>
    </row>
    <row r="40">
      <c r="A40" t="str">
        <f t="shared" ref="A40:A76" si="7">L40</f>
        <v>Shiny.VendorSize</v>
      </c>
      <c r="B40" t="str">
        <f t="shared" ref="B40:B76" si="8">M40</f>
        <v>PricingUCA.1year</v>
      </c>
      <c r="C40" t="str">
        <f t="shared" ref="C40:C76" si="9">AM40</f>
        <v>2015</v>
      </c>
      <c r="D40" t="str">
        <f t="shared" ref="D40:D76" si="10">AS40</f>
        <v>2021</v>
      </c>
      <c r="E40" t="str">
        <f t="shared" ref="E40:E76" si="11">AT40</f>
        <v>2022</v>
      </c>
      <c r="F40" t="str">
        <f t="shared" ref="F40:F76" si="12">AU40</f>
        <v>2023</v>
      </c>
      <c r="G40" t="str">
        <f>AS40&amp;"-"&amp;AT40</f>
        <v>2021-2022</v>
      </c>
      <c r="H40" t="str">
        <f>AM40&amp;"-"&amp;AT40</f>
        <v>2015-2022</v>
      </c>
      <c r="I40" t="str">
        <f>AU40&amp;"/"&amp;AT40</f>
        <v>2023/2022</v>
      </c>
      <c r="J40" t="str">
        <f>"Share "&amp;AT40</f>
        <v>Share 2022</v>
      </c>
      <c r="K40" t="str">
        <f>"Share "&amp;AU40</f>
        <v>Share 2023</v>
      </c>
      <c r="L40" t="s">
        <v>418</v>
      </c>
      <c r="M40" t="s">
        <v>419</v>
      </c>
      <c r="N40" t="s">
        <v>337</v>
      </c>
      <c r="O40" t="s">
        <v>338</v>
      </c>
      <c r="P40" t="s">
        <v>339</v>
      </c>
      <c r="Q40" t="s">
        <v>340</v>
      </c>
      <c r="R40" t="s">
        <v>341</v>
      </c>
      <c r="S40" t="s">
        <v>342</v>
      </c>
      <c r="T40" t="s">
        <v>343</v>
      </c>
      <c r="U40" t="s">
        <v>344</v>
      </c>
      <c r="V40" t="s">
        <v>345</v>
      </c>
      <c r="W40" t="s">
        <v>346</v>
      </c>
      <c r="X40" t="s">
        <v>347</v>
      </c>
      <c r="Y40" t="s">
        <v>348</v>
      </c>
      <c r="Z40" t="s">
        <v>349</v>
      </c>
      <c r="AA40" t="s">
        <v>350</v>
      </c>
      <c r="AB40" t="s">
        <v>351</v>
      </c>
      <c r="AC40" t="s">
        <v>352</v>
      </c>
      <c r="AD40" t="s">
        <v>353</v>
      </c>
      <c r="AE40" t="s">
        <v>354</v>
      </c>
      <c r="AF40" t="s">
        <v>355</v>
      </c>
      <c r="AG40" t="s">
        <v>356</v>
      </c>
      <c r="AH40" t="s">
        <v>357</v>
      </c>
      <c r="AI40" t="s">
        <v>358</v>
      </c>
      <c r="AJ40" t="s">
        <v>359</v>
      </c>
      <c r="AK40" t="s">
        <v>360</v>
      </c>
      <c r="AL40" t="s">
        <v>361</v>
      </c>
      <c r="AM40" t="s">
        <v>362</v>
      </c>
      <c r="AN40" t="s">
        <v>363</v>
      </c>
      <c r="AO40" t="s">
        <v>364</v>
      </c>
      <c r="AP40" t="s">
        <v>365</v>
      </c>
      <c r="AQ40" t="s">
        <v>366</v>
      </c>
      <c r="AR40" t="s">
        <v>367</v>
      </c>
      <c r="AS40" t="s">
        <v>368</v>
      </c>
      <c r="AT40" t="s">
        <v>369</v>
      </c>
      <c r="AU40" t="s">
        <v>370</v>
      </c>
    </row>
    <row r="41">
      <c r="A41" t="str">
        <f t="shared" si="7"/>
        <v>Big Five</v>
      </c>
      <c r="B41" t="str">
        <f t="shared" si="8"/>
        <v>&lt;=1 Year (All Types)</v>
      </c>
      <c r="C41" s="3" t="n">
        <f t="shared" si="9"/>
        <v>12571654884.3622</v>
      </c>
      <c r="D41" s="3" t="n">
        <f t="shared" si="10"/>
        <v>13174664429.2304</v>
      </c>
      <c r="E41" s="3" t="n">
        <f t="shared" si="11"/>
        <v>11302088868.3988</v>
      </c>
      <c r="F41" s="3" t="n">
        <f t="shared" si="12"/>
        <v>9227732307.4149494</v>
      </c>
      <c r="G41" s="27" t="n">
        <f t="shared" ref="G41:G76" si="13">AT41/AS41-1</f>
        <v>-0.14213459256517758</v>
      </c>
      <c r="H41" s="27" t="n">
        <f t="shared" ref="H41:H76" si="14">AT41/AM41-1</f>
        <v>-0.10098638784163605</v>
      </c>
      <c r="I41" s="27" t="n">
        <f t="shared" ref="I41:I76" si="15">AU41/AT41</f>
        <v>0.81646255084899799</v>
      </c>
      <c r="J41" s="27" t="n">
        <f t="shared" ref="J41:J75" si="16">AT41/SUM(AT$40:AT$75)</f>
        <v>2.7278601057792673E-2</v>
      </c>
      <c r="K41" s="27" t="n">
        <f>AU41/SUM(AU40:AU$75)</f>
        <v>3.6867171265443144E-2</v>
      </c>
      <c r="L41" t="s">
        <v>420</v>
      </c>
      <c r="M41" t="s">
        <v>421</v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 t="n">
        <v>7208129370.2328596</v>
      </c>
      <c r="Y41" s="3" t="n">
        <v>8238348467.5864897</v>
      </c>
      <c r="Z41" s="3" t="n">
        <v>11110248859.393299</v>
      </c>
      <c r="AA41" s="3" t="n">
        <v>12918939553.031099</v>
      </c>
      <c r="AB41" s="3" t="n">
        <v>12678993444.194</v>
      </c>
      <c r="AC41" s="3" t="n">
        <v>12839068124.084</v>
      </c>
      <c r="AD41" s="3" t="n">
        <v>14053643272.4786</v>
      </c>
      <c r="AE41" s="3" t="n">
        <v>13815799365.9739</v>
      </c>
      <c r="AF41" s="3" t="n">
        <v>17269895697.766201</v>
      </c>
      <c r="AG41" s="3" t="n">
        <v>16024123368.501801</v>
      </c>
      <c r="AH41" s="3" t="n">
        <v>17554042899.874599</v>
      </c>
      <c r="AI41" s="3" t="n">
        <v>14919620710.7689</v>
      </c>
      <c r="AJ41" s="3" t="n">
        <v>15778831274.0707</v>
      </c>
      <c r="AK41" s="3" t="n">
        <v>13137758795.975201</v>
      </c>
      <c r="AL41" s="3" t="n">
        <v>11148363227.224701</v>
      </c>
      <c r="AM41" s="3" t="n">
        <v>12571654884.3622</v>
      </c>
      <c r="AN41" s="3" t="n">
        <v>12169650924.229099</v>
      </c>
      <c r="AO41" s="3" t="n">
        <v>12979778123.829901</v>
      </c>
      <c r="AP41" s="3" t="n">
        <v>15660179787.024599</v>
      </c>
      <c r="AQ41" s="3" t="n">
        <v>13524810250.2076</v>
      </c>
      <c r="AR41" s="3" t="n">
        <v>12380425221.2756</v>
      </c>
      <c r="AS41" s="3" t="n">
        <v>13174664429.2304</v>
      </c>
      <c r="AT41" s="3" t="n">
        <v>11302088868.3988</v>
      </c>
      <c r="AU41" s="3" t="n">
        <v>9227732307.4149494</v>
      </c>
      <c r="AV41" s="3"/>
    </row>
    <row r="42">
      <c r="A42" t="str">
        <f t="shared" si="7"/>
        <v>Big Five</v>
      </c>
      <c r="B42" t="str">
        <f t="shared" si="8"/>
        <v>FFP</v>
      </c>
      <c r="C42" s="3" t="n">
        <f t="shared" si="9"/>
        <v>27061009664.286301</v>
      </c>
      <c r="D42" s="3" t="n">
        <f t="shared" si="10"/>
        <v>32057117180.522202</v>
      </c>
      <c r="E42" s="3" t="n">
        <f t="shared" si="11"/>
        <v>27223594062.4813</v>
      </c>
      <c r="F42" s="3" t="n">
        <f t="shared" si="12"/>
        <v>21477594499.307201</v>
      </c>
      <c r="G42" s="27" t="n">
        <f t="shared" si="13"/>
        <v>-0.15077847115266285</v>
      </c>
      <c r="H42" s="27" t="n">
        <f t="shared" si="14"/>
        <v>6.0080684428256426E-3</v>
      </c>
      <c r="I42" s="27" t="n">
        <f t="shared" si="15"/>
        <v>0.78893310155939134</v>
      </c>
      <c r="J42" s="27" t="n">
        <f t="shared" si="16"/>
        <v>6.5706576053045154E-2</v>
      </c>
      <c r="K42" s="27" t="n">
        <f>AU42/SUM(AU40:AU$75)</f>
        <v>8.5808531110014144E-2</v>
      </c>
      <c r="L42" t="s">
        <v>420</v>
      </c>
      <c r="M42" t="s">
        <v>394</v>
      </c>
      <c r="N42" s="3"/>
      <c r="O42" s="3"/>
      <c r="P42" s="3"/>
      <c r="Q42" s="3"/>
      <c r="R42" s="3"/>
      <c r="S42" s="3"/>
      <c r="T42" s="3"/>
      <c r="U42" s="3"/>
      <c r="V42" s="3"/>
      <c r="W42" s="3"/>
      <c r="X42" s="3" t="n">
        <v>22108022605.420601</v>
      </c>
      <c r="Y42" s="3" t="n">
        <v>24082127667.029598</v>
      </c>
      <c r="Z42" s="3" t="n">
        <v>32716529649.140301</v>
      </c>
      <c r="AA42" s="3" t="n">
        <v>34131159757.910801</v>
      </c>
      <c r="AB42" s="3" t="n">
        <v>29678429927.7756</v>
      </c>
      <c r="AC42" s="3" t="n">
        <v>23500650319.532001</v>
      </c>
      <c r="AD42" s="3" t="n">
        <v>34365274742.845703</v>
      </c>
      <c r="AE42" s="3" t="n">
        <v>39268823373.281898</v>
      </c>
      <c r="AF42" s="3" t="n">
        <v>33470605319.437302</v>
      </c>
      <c r="AG42" s="3" t="n">
        <v>37424421963.362198</v>
      </c>
      <c r="AH42" s="3" t="n">
        <v>38220833631.232002</v>
      </c>
      <c r="AI42" s="3" t="n">
        <v>40168022204.493103</v>
      </c>
      <c r="AJ42" s="3" t="n">
        <v>33021956863.234501</v>
      </c>
      <c r="AK42" s="3" t="n">
        <v>29434136638.692902</v>
      </c>
      <c r="AL42" s="3" t="n">
        <v>25173196459.1147</v>
      </c>
      <c r="AM42" s="3" t="n">
        <v>27061009664.286301</v>
      </c>
      <c r="AN42" s="3" t="n">
        <v>36749778562.995903</v>
      </c>
      <c r="AO42" s="3" t="n">
        <v>33096090336.974098</v>
      </c>
      <c r="AP42" s="3" t="n">
        <v>29444261312.1507</v>
      </c>
      <c r="AQ42" s="3" t="n">
        <v>36029366584.620697</v>
      </c>
      <c r="AR42" s="3" t="n">
        <v>47062954547.232803</v>
      </c>
      <c r="AS42" s="3" t="n">
        <v>32057117180.522202</v>
      </c>
      <c r="AT42" s="3" t="n">
        <v>27223594062.4813</v>
      </c>
      <c r="AU42" s="3" t="n">
        <v>21477594499.307201</v>
      </c>
      <c r="AV42" s="3"/>
    </row>
    <row r="43">
      <c r="A43" t="str">
        <f t="shared" si="7"/>
        <v>Big Five</v>
      </c>
      <c r="B43" t="str">
        <f t="shared" si="8"/>
        <v>Incentive</v>
      </c>
      <c r="C43" s="3" t="n">
        <f t="shared" si="9"/>
        <v>29264710020.018398</v>
      </c>
      <c r="D43" s="3" t="n">
        <f t="shared" si="10"/>
        <v>43159854804.511497</v>
      </c>
      <c r="E43" s="3" t="n">
        <f t="shared" si="11"/>
        <v>43211017818.110603</v>
      </c>
      <c r="F43" s="3" t="n">
        <f t="shared" si="12"/>
        <v>45855322746.556702</v>
      </c>
      <c r="G43" s="27" t="n">
        <f t="shared" si="13"/>
        <v>1.1854306236858125E-3</v>
      </c>
      <c r="H43" s="27" t="n">
        <f t="shared" si="14"/>
        <v>0.47655718401283642</v>
      </c>
      <c r="I43" s="27" t="n">
        <f t="shared" si="15"/>
        <v>1.0611951548925982</v>
      </c>
      <c r="J43" s="27" t="n">
        <f t="shared" si="16"/>
        <v>0.1042936513848528</v>
      </c>
      <c r="K43" s="27" t="n">
        <f>AU43/SUM(AU40:AU$75)</f>
        <v>0.18320384475945725</v>
      </c>
      <c r="L43" t="s">
        <v>420</v>
      </c>
      <c r="M43" t="s">
        <v>398</v>
      </c>
      <c r="N43" s="3"/>
      <c r="O43" s="3"/>
      <c r="P43" s="3"/>
      <c r="Q43" s="3"/>
      <c r="R43" s="3"/>
      <c r="S43" s="3"/>
      <c r="T43" s="3"/>
      <c r="U43" s="3"/>
      <c r="V43" s="3"/>
      <c r="W43" s="3"/>
      <c r="X43" s="3" t="n">
        <v>4139496128.4442101</v>
      </c>
      <c r="Y43" s="3" t="n">
        <v>5444293939.2785597</v>
      </c>
      <c r="Z43" s="3" t="n">
        <v>11256545510.6959</v>
      </c>
      <c r="AA43" s="3" t="n">
        <v>11086541086.1742</v>
      </c>
      <c r="AB43" s="3" t="n">
        <v>13616131870.992399</v>
      </c>
      <c r="AC43" s="3" t="n">
        <v>11251776572.1283</v>
      </c>
      <c r="AD43" s="3" t="n">
        <v>13275574009.172501</v>
      </c>
      <c r="AE43" s="3" t="n">
        <v>11353316401.4175</v>
      </c>
      <c r="AF43" s="3" t="n">
        <v>15876108054.298201</v>
      </c>
      <c r="AG43" s="3" t="n">
        <v>16142681107.7512</v>
      </c>
      <c r="AH43" s="3" t="n">
        <v>21287874108.336201</v>
      </c>
      <c r="AI43" s="3" t="n">
        <v>43728799417.106201</v>
      </c>
      <c r="AJ43" s="3" t="n">
        <v>31135750497.269199</v>
      </c>
      <c r="AK43" s="3" t="n">
        <v>37762130289.884399</v>
      </c>
      <c r="AL43" s="3" t="n">
        <v>30409028782.5653</v>
      </c>
      <c r="AM43" s="3" t="n">
        <v>29264710020.018398</v>
      </c>
      <c r="AN43" s="3" t="n">
        <v>29137024147.1269</v>
      </c>
      <c r="AO43" s="3" t="n">
        <v>26194750149.610699</v>
      </c>
      <c r="AP43" s="3" t="n">
        <v>38201297937.631104</v>
      </c>
      <c r="AQ43" s="3" t="n">
        <v>45887005526.4254</v>
      </c>
      <c r="AR43" s="3" t="n">
        <v>46625868346.552399</v>
      </c>
      <c r="AS43" s="3" t="n">
        <v>43159854804.511497</v>
      </c>
      <c r="AT43" s="3" t="n">
        <v>43211017818.110603</v>
      </c>
      <c r="AU43" s="3" t="n">
        <v>45855322746.556702</v>
      </c>
      <c r="AV43" s="3"/>
    </row>
    <row r="44">
      <c r="A44" t="str">
        <f t="shared" si="7"/>
        <v>Big Five</v>
      </c>
      <c r="B44" t="str">
        <f t="shared" si="8"/>
        <v>Less Common</v>
      </c>
      <c r="C44" s="3" t="n">
        <f t="shared" si="9"/>
        <v>569966466.67697597</v>
      </c>
      <c r="D44" s="3" t="n">
        <f t="shared" si="10"/>
        <v>1383829341.96418</v>
      </c>
      <c r="E44" s="3" t="n">
        <f t="shared" si="11"/>
        <v>927568040.93690002</v>
      </c>
      <c r="F44" s="3" t="n">
        <f t="shared" si="12"/>
        <v>366143333.79482198</v>
      </c>
      <c r="G44" s="27" t="n">
        <f t="shared" si="13"/>
        <v>-0.32970922583537055</v>
      </c>
      <c r="H44" s="27" t="n">
        <f t="shared" si="14"/>
        <v>0.62740809357577865</v>
      </c>
      <c r="I44" s="27" t="n">
        <f t="shared" si="15"/>
        <v>0.39473474466088221</v>
      </c>
      <c r="J44" s="27" t="n">
        <f t="shared" si="16"/>
        <v>2.2387683230330781E-3</v>
      </c>
      <c r="K44" s="27" t="n">
        <f>AU44/SUM(AU40:AU$75)</f>
        <v>1.4628370812043558E-3</v>
      </c>
      <c r="L44" t="s">
        <v>420</v>
      </c>
      <c r="M44" t="s">
        <v>395</v>
      </c>
      <c r="N44" s="3"/>
      <c r="O44" s="3"/>
      <c r="P44" s="3"/>
      <c r="Q44" s="3"/>
      <c r="R44" s="3"/>
      <c r="S44" s="3"/>
      <c r="T44" s="3"/>
      <c r="U44" s="3"/>
      <c r="V44" s="3"/>
      <c r="W44" s="3"/>
      <c r="X44" s="3" t="n">
        <v>2684476733.51653</v>
      </c>
      <c r="Y44" s="3" t="n">
        <v>3485169566.6254501</v>
      </c>
      <c r="Z44" s="3" t="n">
        <v>3323015367.6371698</v>
      </c>
      <c r="AA44" s="3" t="n">
        <v>3618723381.4407902</v>
      </c>
      <c r="AB44" s="3" t="n">
        <v>4739420820.7583704</v>
      </c>
      <c r="AC44" s="3" t="n">
        <v>12063048274.3078</v>
      </c>
      <c r="AD44" s="3" t="n">
        <v>7215527792.5788803</v>
      </c>
      <c r="AE44" s="3" t="n">
        <v>6712067788.3255701</v>
      </c>
      <c r="AF44" s="3" t="n">
        <v>11976378523.6064</v>
      </c>
      <c r="AG44" s="3" t="n">
        <v>6025443053.2527304</v>
      </c>
      <c r="AH44" s="3" t="n">
        <v>3741215904.6176801</v>
      </c>
      <c r="AI44" s="3" t="n">
        <v>2798724129.3004599</v>
      </c>
      <c r="AJ44" s="3" t="n">
        <v>2355072981.7522502</v>
      </c>
      <c r="AK44" s="3" t="n">
        <v>1507102990.83428</v>
      </c>
      <c r="AL44" s="3" t="n">
        <v>426108253.02552003</v>
      </c>
      <c r="AM44" s="3" t="n">
        <v>569966466.67697597</v>
      </c>
      <c r="AN44" s="3" t="n">
        <v>523832904.62503397</v>
      </c>
      <c r="AO44" s="3" t="n">
        <v>245077096.29348299</v>
      </c>
      <c r="AP44" s="3" t="n">
        <v>234100401.86937401</v>
      </c>
      <c r="AQ44" s="3" t="n">
        <v>653263526.30935502</v>
      </c>
      <c r="AR44" s="3" t="n">
        <v>1105613976.5383401</v>
      </c>
      <c r="AS44" s="3" t="n">
        <v>1383829341.96418</v>
      </c>
      <c r="AT44" s="3" t="n">
        <v>927568040.93690002</v>
      </c>
      <c r="AU44" s="3" t="n">
        <v>366143333.79482198</v>
      </c>
      <c r="AV44" s="3"/>
    </row>
    <row r="45">
      <c r="A45" t="str">
        <f t="shared" si="7"/>
        <v>Big Five</v>
      </c>
      <c r="B45" t="str">
        <f t="shared" si="8"/>
        <v>Other CB</v>
      </c>
      <c r="C45" s="3" t="n">
        <f t="shared" si="9"/>
        <v>24617549839.326698</v>
      </c>
      <c r="D45" s="3" t="n">
        <f t="shared" si="10"/>
        <v>17451417269.096199</v>
      </c>
      <c r="E45" s="3" t="n">
        <f t="shared" si="11"/>
        <v>17821273493.206902</v>
      </c>
      <c r="F45" s="3" t="n">
        <f t="shared" si="12"/>
        <v>10070544268.6994</v>
      </c>
      <c r="G45" s="27" t="n">
        <f t="shared" si="13"/>
        <v>2.1193477779346992E-2</v>
      </c>
      <c r="H45" s="27" t="n">
        <f t="shared" si="14"/>
        <v>-0.27607444243954371</v>
      </c>
      <c r="I45" s="27" t="n">
        <f t="shared" si="15"/>
        <v>0.56508555758027512</v>
      </c>
      <c r="J45" s="27" t="n">
        <f t="shared" si="16"/>
        <v>4.3013235484484304E-2</v>
      </c>
      <c r="K45" s="27" t="n">
        <f>AU45/SUM(AU40:AU$75)</f>
        <v>4.0234422490998303E-2</v>
      </c>
      <c r="L45" t="s">
        <v>420</v>
      </c>
      <c r="M45" t="s">
        <v>399</v>
      </c>
      <c r="N45" s="3"/>
      <c r="O45" s="3"/>
      <c r="P45" s="3"/>
      <c r="Q45" s="3"/>
      <c r="R45" s="3"/>
      <c r="S45" s="3"/>
      <c r="T45" s="3"/>
      <c r="U45" s="3"/>
      <c r="V45" s="3"/>
      <c r="W45" s="3"/>
      <c r="X45" s="3" t="n">
        <v>17509290999.245701</v>
      </c>
      <c r="Y45" s="3" t="n">
        <v>17411832418.361401</v>
      </c>
      <c r="Z45" s="3" t="n">
        <v>22671212962.715401</v>
      </c>
      <c r="AA45" s="3" t="n">
        <v>32514785236.503201</v>
      </c>
      <c r="AB45" s="3" t="n">
        <v>32126494925.185398</v>
      </c>
      <c r="AC45" s="3" t="n">
        <v>35090178713.930496</v>
      </c>
      <c r="AD45" s="3" t="n">
        <v>40114800644.480003</v>
      </c>
      <c r="AE45" s="3" t="n">
        <v>38986560248.376404</v>
      </c>
      <c r="AF45" s="3" t="n">
        <v>32298795937.3592</v>
      </c>
      <c r="AG45" s="3" t="n">
        <v>33835438108.027401</v>
      </c>
      <c r="AH45" s="3" t="n">
        <v>32193966791.123199</v>
      </c>
      <c r="AI45" s="3" t="n">
        <v>31019368311.090199</v>
      </c>
      <c r="AJ45" s="3" t="n">
        <v>25491862887.852901</v>
      </c>
      <c r="AK45" s="3" t="n">
        <v>21646636899.897999</v>
      </c>
      <c r="AL45" s="3" t="n">
        <v>26167808898.5256</v>
      </c>
      <c r="AM45" s="3" t="n">
        <v>24617549839.326698</v>
      </c>
      <c r="AN45" s="3" t="n">
        <v>22760698101.1175</v>
      </c>
      <c r="AO45" s="3" t="n">
        <v>23161718798.920399</v>
      </c>
      <c r="AP45" s="3" t="n">
        <v>20671895122.275799</v>
      </c>
      <c r="AQ45" s="3" t="n">
        <v>20223021506.321701</v>
      </c>
      <c r="AR45" s="3" t="n">
        <v>17194972961.382999</v>
      </c>
      <c r="AS45" s="3" t="n">
        <v>17451417269.096199</v>
      </c>
      <c r="AT45" s="3" t="n">
        <v>17821273493.206902</v>
      </c>
      <c r="AU45" s="3" t="n">
        <v>10070544268.6994</v>
      </c>
      <c r="AV45" s="3"/>
    </row>
    <row r="46">
      <c r="A46" t="str">
        <f t="shared" si="7"/>
        <v>Big Five</v>
      </c>
      <c r="B46" t="str">
        <f t="shared" si="8"/>
        <v>UCA</v>
      </c>
      <c r="C46" s="3" t="n">
        <f t="shared" si="9"/>
        <v>4056272139.8695402</v>
      </c>
      <c r="D46" s="3" t="n">
        <f t="shared" si="10"/>
        <v>14737812006.247499</v>
      </c>
      <c r="E46" s="3" t="n">
        <f t="shared" si="11"/>
        <v>21397333490.0979</v>
      </c>
      <c r="F46" s="3" t="n">
        <f t="shared" si="12"/>
        <v>12746547872.7915</v>
      </c>
      <c r="G46" s="27" t="n">
        <f t="shared" si="13"/>
        <v>0.45186636123648238</v>
      </c>
      <c r="H46" s="27" t="n">
        <f t="shared" si="14"/>
        <v>4.2751227610645701</v>
      </c>
      <c r="I46" s="27" t="n">
        <f t="shared" si="15"/>
        <v>0.59570730524391058</v>
      </c>
      <c r="J46" s="27" t="n">
        <f t="shared" si="16"/>
        <v>5.1644375723230371E-2</v>
      </c>
      <c r="K46" s="27" t="n">
        <f>AU46/SUM(AU40:AU$75)</f>
        <v>5.0925747281568019E-2</v>
      </c>
      <c r="L46" t="s">
        <v>420</v>
      </c>
      <c r="M46" t="s">
        <v>400</v>
      </c>
      <c r="N46" s="3"/>
      <c r="O46" s="3"/>
      <c r="P46" s="3"/>
      <c r="Q46" s="3"/>
      <c r="R46" s="3"/>
      <c r="S46" s="3"/>
      <c r="T46" s="3"/>
      <c r="U46" s="3"/>
      <c r="V46" s="3"/>
      <c r="W46" s="3"/>
      <c r="X46" s="3" t="n">
        <v>11310343023.2057</v>
      </c>
      <c r="Y46" s="3" t="n">
        <v>13630661017.872999</v>
      </c>
      <c r="Z46" s="3" t="n">
        <v>11996726167.864401</v>
      </c>
      <c r="AA46" s="3" t="n">
        <v>12071513816.904301</v>
      </c>
      <c r="AB46" s="3" t="n">
        <v>15088078293.474501</v>
      </c>
      <c r="AC46" s="3" t="n">
        <v>11398860844.9867</v>
      </c>
      <c r="AD46" s="3" t="n">
        <v>13896527719.7479</v>
      </c>
      <c r="AE46" s="3" t="n">
        <v>16298800760.4408</v>
      </c>
      <c r="AF46" s="3" t="n">
        <v>10850490030.125999</v>
      </c>
      <c r="AG46" s="3" t="n">
        <v>12018851128.160801</v>
      </c>
      <c r="AH46" s="3" t="n">
        <v>12465275322.3146</v>
      </c>
      <c r="AI46" s="3" t="n">
        <v>6902062826.5468597</v>
      </c>
      <c r="AJ46" s="3" t="n">
        <v>21324440611.654598</v>
      </c>
      <c r="AK46" s="3" t="n">
        <v>15775854931.727301</v>
      </c>
      <c r="AL46" s="3" t="n">
        <v>5914706747.5603905</v>
      </c>
      <c r="AM46" s="3" t="n">
        <v>4056272139.8695402</v>
      </c>
      <c r="AN46" s="3" t="n">
        <v>20539260046.622002</v>
      </c>
      <c r="AO46" s="3" t="n">
        <v>36020329213.558296</v>
      </c>
      <c r="AP46" s="3" t="n">
        <v>25129809892.334202</v>
      </c>
      <c r="AQ46" s="3" t="n">
        <v>22147743805.016499</v>
      </c>
      <c r="AR46" s="3" t="n">
        <v>44609924384.578796</v>
      </c>
      <c r="AS46" s="3" t="n">
        <v>14737812006.247499</v>
      </c>
      <c r="AT46" s="3" t="n">
        <v>21397333490.0979</v>
      </c>
      <c r="AU46" s="3" t="n">
        <v>12746547872.7915</v>
      </c>
      <c r="AV46" s="3"/>
    </row>
    <row r="47">
      <c r="A47" t="str">
        <f t="shared" si="7"/>
        <v>Big Five</v>
      </c>
      <c r="B47" t="str">
        <f t="shared" si="8"/>
        <v>Unclear</v>
      </c>
      <c r="C47" s="3" t="n">
        <f t="shared" si="9"/>
        <v>89084053.1969437</v>
      </c>
      <c r="D47" s="3" t="n">
        <f t="shared" si="10"/>
        <v>0</v>
      </c>
      <c r="E47" s="3" t="n">
        <f t="shared" si="11"/>
        <v>0</v>
      </c>
      <c r="F47" s="3" t="n">
        <f t="shared" si="12"/>
        <v>0</v>
      </c>
      <c r="G47" s="27" t="e">
        <f t="shared" si="13"/>
        <v>#DIV/0!</v>
      </c>
      <c r="H47" s="27" t="n">
        <f t="shared" si="14"/>
        <v>-1</v>
      </c>
      <c r="I47" s="27" t="e">
        <f t="shared" si="15"/>
        <v>#DIV/0!</v>
      </c>
      <c r="J47" s="27" t="n">
        <f t="shared" si="16"/>
        <v>0</v>
      </c>
      <c r="K47" s="27" t="n">
        <f>AU47/SUM(AU40:AU$75)</f>
        <v>0</v>
      </c>
      <c r="L47" t="s">
        <v>420</v>
      </c>
      <c r="M47" t="s">
        <v>401</v>
      </c>
      <c r="N47" s="3" t="n">
        <v>59612655790.500397</v>
      </c>
      <c r="O47" s="3" t="n">
        <v>61305261117.630402</v>
      </c>
      <c r="P47" s="3" t="n">
        <v>55706274861.977402</v>
      </c>
      <c r="Q47" s="3" t="n">
        <v>55513456611.998398</v>
      </c>
      <c r="R47" s="3" t="n">
        <v>56837378276.901703</v>
      </c>
      <c r="S47" s="3" t="n">
        <v>50475873637.051903</v>
      </c>
      <c r="T47" s="3" t="n">
        <v>56517011796.462601</v>
      </c>
      <c r="U47" s="3" t="n">
        <v>58548010637.480202</v>
      </c>
      <c r="V47" s="3" t="n">
        <v>62269753475.651299</v>
      </c>
      <c r="W47" s="3" t="n">
        <v>65120113947.3358</v>
      </c>
      <c r="X47" s="3" t="n">
        <v>4356264036.2920799</v>
      </c>
      <c r="Y47" s="3" t="n">
        <v>233948266.20812601</v>
      </c>
      <c r="Z47" s="3" t="n">
        <v>346829811.487014</v>
      </c>
      <c r="AA47" s="3" t="n">
        <v>471594950.93356401</v>
      </c>
      <c r="AB47" s="3" t="n">
        <v>479491089.812886</v>
      </c>
      <c r="AC47" s="3" t="n">
        <v>621994102.13031006</v>
      </c>
      <c r="AD47" s="3" t="n">
        <v>854646360.13260603</v>
      </c>
      <c r="AE47" s="3" t="n">
        <v>8421053537.3773699</v>
      </c>
      <c r="AF47" s="3" t="n">
        <v>18577035293.522499</v>
      </c>
      <c r="AG47" s="3" t="n">
        <v>20049055789.971699</v>
      </c>
      <c r="AH47" s="3" t="n">
        <v>1354365662.4929199</v>
      </c>
      <c r="AI47" s="3" t="n">
        <v>841867511.23865294</v>
      </c>
      <c r="AJ47" s="3" t="n">
        <v>3532078190.0752602</v>
      </c>
      <c r="AK47" s="3" t="n">
        <v>37882181.542634398</v>
      </c>
      <c r="AL47" s="3" t="n">
        <v>272047462.47264802</v>
      </c>
      <c r="AM47" s="3" t="n">
        <v>89084053.1969437</v>
      </c>
      <c r="AN47" s="3" t="n">
        <v>506792564.59935403</v>
      </c>
      <c r="AO47" s="3" t="n">
        <v>-343150250.20345098</v>
      </c>
      <c r="AP47" s="3" t="n">
        <v>0</v>
      </c>
      <c r="AQ47" s="3" t="n">
        <v>57010.718032891004</v>
      </c>
      <c r="AR47" s="3" t="n">
        <v>0</v>
      </c>
      <c r="AS47" s="3" t="n">
        <v>0</v>
      </c>
      <c r="AT47" s="3" t="n">
        <v>0</v>
      </c>
      <c r="AU47" s="3" t="n">
        <v>0</v>
      </c>
      <c r="AV47" s="3"/>
    </row>
    <row r="48">
      <c r="A48" t="str">
        <f t="shared" si="7"/>
        <v>Large</v>
      </c>
      <c r="B48" t="str">
        <f t="shared" si="8"/>
        <v>&lt;=1 Year (All Types)</v>
      </c>
      <c r="C48" s="3" t="n">
        <f t="shared" si="9"/>
        <v>33593033672.266701</v>
      </c>
      <c r="D48" s="3" t="n">
        <f t="shared" si="10"/>
        <v>46266017740.897797</v>
      </c>
      <c r="E48" s="3" t="n">
        <f t="shared" si="11"/>
        <v>54674308032.443199</v>
      </c>
      <c r="F48" s="3" t="n">
        <f t="shared" si="12"/>
        <v>17958633980.158798</v>
      </c>
      <c r="G48" s="27" t="n">
        <f t="shared" si="13"/>
        <v>0.18173792995615279</v>
      </c>
      <c r="H48" s="27" t="n">
        <f t="shared" si="14"/>
        <v>0.62754899024140531</v>
      </c>
      <c r="I48" s="27" t="n">
        <f t="shared" si="15"/>
        <v>0.32846568390956721</v>
      </c>
      <c r="J48" s="27" t="n">
        <f t="shared" si="16"/>
        <v>0.13196132629057836</v>
      </c>
      <c r="K48" s="27" t="n">
        <f>AU48/SUM(AU40:AU$75)</f>
        <v>7.1749375966173548E-2</v>
      </c>
      <c r="L48" t="s">
        <v>422</v>
      </c>
      <c r="M48" t="s">
        <v>421</v>
      </c>
      <c r="N48" s="3"/>
      <c r="O48" s="3"/>
      <c r="P48" s="3"/>
      <c r="Q48" s="3"/>
      <c r="R48" s="3"/>
      <c r="S48" s="3"/>
      <c r="T48" s="3"/>
      <c r="U48" s="3"/>
      <c r="V48" s="3"/>
      <c r="W48" s="3"/>
      <c r="X48" s="3" t="n">
        <v>18935755639.758701</v>
      </c>
      <c r="Y48" s="3" t="n">
        <v>17882271604.305</v>
      </c>
      <c r="Z48" s="3" t="n">
        <v>21634186769.993801</v>
      </c>
      <c r="AA48" s="3" t="n">
        <v>31482760176.904598</v>
      </c>
      <c r="AB48" s="3" t="n">
        <v>35516502195.095703</v>
      </c>
      <c r="AC48" s="3" t="n">
        <v>41783803446.269699</v>
      </c>
      <c r="AD48" s="3" t="n">
        <v>42372922293.979202</v>
      </c>
      <c r="AE48" s="3" t="n">
        <v>45885336779.894302</v>
      </c>
      <c r="AF48" s="3" t="n">
        <v>58295823807.451897</v>
      </c>
      <c r="AG48" s="3" t="n">
        <v>54138117976.457397</v>
      </c>
      <c r="AH48" s="3" t="n">
        <v>48279153066.886902</v>
      </c>
      <c r="AI48" s="3" t="n">
        <v>50859038102.820801</v>
      </c>
      <c r="AJ48" s="3" t="n">
        <v>44572962930.758598</v>
      </c>
      <c r="AK48" s="3" t="n">
        <v>31895818368.991798</v>
      </c>
      <c r="AL48" s="3" t="n">
        <v>37177426100.867401</v>
      </c>
      <c r="AM48" s="3" t="n">
        <v>33593033672.266701</v>
      </c>
      <c r="AN48" s="3" t="n">
        <v>32004839504.496101</v>
      </c>
      <c r="AO48" s="3" t="n">
        <v>33019206267.958099</v>
      </c>
      <c r="AP48" s="3" t="n">
        <v>38248285812.731796</v>
      </c>
      <c r="AQ48" s="3" t="n">
        <v>32801879329.972801</v>
      </c>
      <c r="AR48" s="3" t="n">
        <v>35329721708.5504</v>
      </c>
      <c r="AS48" s="3" t="n">
        <v>46266017740.897797</v>
      </c>
      <c r="AT48" s="3" t="n">
        <v>54674308032.443199</v>
      </c>
      <c r="AU48" s="3" t="n">
        <v>17958633980.158798</v>
      </c>
      <c r="AV48" s="3"/>
    </row>
    <row r="49">
      <c r="A49" t="str">
        <f t="shared" si="7"/>
        <v>Large</v>
      </c>
      <c r="B49" t="str">
        <f t="shared" si="8"/>
        <v>FFP</v>
      </c>
      <c r="C49" s="3" t="n">
        <f t="shared" si="9"/>
        <v>27450087993.133202</v>
      </c>
      <c r="D49" s="3" t="n">
        <f t="shared" si="10"/>
        <v>42326777564.241302</v>
      </c>
      <c r="E49" s="3" t="n">
        <f t="shared" si="11"/>
        <v>31612404331.494999</v>
      </c>
      <c r="F49" s="3" t="n">
        <f t="shared" si="12"/>
        <v>14388682886.621901</v>
      </c>
      <c r="G49" s="27" t="n">
        <f t="shared" si="13"/>
        <v>-0.25313463129775482</v>
      </c>
      <c r="H49" s="27" t="n">
        <f t="shared" si="14"/>
        <v>0.15163216742339869</v>
      </c>
      <c r="I49" s="27" t="n">
        <f t="shared" si="15"/>
        <v>0.45515939679053946</v>
      </c>
      <c r="J49" s="27" t="n">
        <f t="shared" si="16"/>
        <v>7.6299361673543425E-2</v>
      </c>
      <c r="K49" s="27" t="n">
        <f>AU49/SUM(AU40:AU$75)</f>
        <v>5.7486500322401095E-2</v>
      </c>
      <c r="L49" t="s">
        <v>422</v>
      </c>
      <c r="M49" t="s">
        <v>394</v>
      </c>
      <c r="N49" s="3"/>
      <c r="O49" s="3"/>
      <c r="P49" s="3"/>
      <c r="Q49" s="3"/>
      <c r="R49" s="3"/>
      <c r="S49" s="3"/>
      <c r="T49" s="3"/>
      <c r="U49" s="3"/>
      <c r="V49" s="3"/>
      <c r="W49" s="3"/>
      <c r="X49" s="3" t="n">
        <v>12721656431.872999</v>
      </c>
      <c r="Y49" s="3" t="n">
        <v>17233851725.661598</v>
      </c>
      <c r="Z49" s="3" t="n">
        <v>18251956076.5886</v>
      </c>
      <c r="AA49" s="3" t="n">
        <v>26540368399.615898</v>
      </c>
      <c r="AB49" s="3" t="n">
        <v>27813851052.069</v>
      </c>
      <c r="AC49" s="3" t="n">
        <v>27508117019.831001</v>
      </c>
      <c r="AD49" s="3" t="n">
        <v>28710115580.844101</v>
      </c>
      <c r="AE49" s="3" t="n">
        <v>35379661971.656303</v>
      </c>
      <c r="AF49" s="3" t="n">
        <v>45111740688.071404</v>
      </c>
      <c r="AG49" s="3" t="n">
        <v>43009362379.109497</v>
      </c>
      <c r="AH49" s="3" t="n">
        <v>43152919796.722702</v>
      </c>
      <c r="AI49" s="3" t="n">
        <v>41365837306.059502</v>
      </c>
      <c r="AJ49" s="3" t="n">
        <v>37266800157.868401</v>
      </c>
      <c r="AK49" s="3" t="n">
        <v>31873587806.2314</v>
      </c>
      <c r="AL49" s="3" t="n">
        <v>27521364599.735298</v>
      </c>
      <c r="AM49" s="3" t="n">
        <v>27450087993.133202</v>
      </c>
      <c r="AN49" s="3" t="n">
        <v>23652491881.2384</v>
      </c>
      <c r="AO49" s="3" t="n">
        <v>25263294523.994801</v>
      </c>
      <c r="AP49" s="3" t="n">
        <v>31192687561.615398</v>
      </c>
      <c r="AQ49" s="3" t="n">
        <v>32388946019.271801</v>
      </c>
      <c r="AR49" s="3" t="n">
        <v>33040320924.1922</v>
      </c>
      <c r="AS49" s="3" t="n">
        <v>42326777564.241302</v>
      </c>
      <c r="AT49" s="3" t="n">
        <v>31612404331.494999</v>
      </c>
      <c r="AU49" s="3" t="n">
        <v>14388682886.621901</v>
      </c>
      <c r="AV49" s="3"/>
    </row>
    <row r="50">
      <c r="A50" t="str">
        <f t="shared" si="7"/>
        <v>Large</v>
      </c>
      <c r="B50" t="str">
        <f t="shared" si="8"/>
        <v>Incentive</v>
      </c>
      <c r="C50" s="3" t="n">
        <f t="shared" si="9"/>
        <v>10864974535.6404</v>
      </c>
      <c r="D50" s="3" t="n">
        <f t="shared" si="10"/>
        <v>7060867594.3794098</v>
      </c>
      <c r="E50" s="3" t="n">
        <f t="shared" si="11"/>
        <v>6633068637.9805002</v>
      </c>
      <c r="F50" s="3" t="n">
        <f t="shared" si="12"/>
        <v>3851853846.4128199</v>
      </c>
      <c r="G50" s="27" t="n">
        <f t="shared" si="13"/>
        <v>-6.0587307534196833E-2</v>
      </c>
      <c r="H50" s="27" t="n">
        <f t="shared" si="14"/>
        <v>-0.38949984500911339</v>
      </c>
      <c r="I50" s="27" t="n">
        <f t="shared" si="15"/>
        <v>0.58070465671911886</v>
      </c>
      <c r="J50" s="27" t="n">
        <f t="shared" si="16"/>
        <v>1.6009503665322063E-2</v>
      </c>
      <c r="K50" s="27" t="n">
        <f>AU50/SUM(AU40:AU$75)</f>
        <v>1.5389149870661896E-2</v>
      </c>
      <c r="L50" t="s">
        <v>422</v>
      </c>
      <c r="M50" t="s">
        <v>398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 t="n">
        <v>2951379545.0546899</v>
      </c>
      <c r="Y50" s="3" t="n">
        <v>1495639507.7181001</v>
      </c>
      <c r="Z50" s="3" t="n">
        <v>1744101616.38167</v>
      </c>
      <c r="AA50" s="3" t="n">
        <v>2862398300.4009299</v>
      </c>
      <c r="AB50" s="3" t="n">
        <v>3024204094.94982</v>
      </c>
      <c r="AC50" s="3" t="n">
        <v>7862600085.9730997</v>
      </c>
      <c r="AD50" s="3" t="n">
        <v>9133157177.7944698</v>
      </c>
      <c r="AE50" s="3" t="n">
        <v>10277886122.218399</v>
      </c>
      <c r="AF50" s="3" t="n">
        <v>9694678527.1963596</v>
      </c>
      <c r="AG50" s="3" t="n">
        <v>11222722770.8734</v>
      </c>
      <c r="AH50" s="3" t="n">
        <v>12838714605.434</v>
      </c>
      <c r="AI50" s="3" t="n">
        <v>11869486068.149799</v>
      </c>
      <c r="AJ50" s="3" t="n">
        <v>13279043023.6668</v>
      </c>
      <c r="AK50" s="3" t="n">
        <v>11747489218.3242</v>
      </c>
      <c r="AL50" s="3" t="n">
        <v>10903482720.4856</v>
      </c>
      <c r="AM50" s="3" t="n">
        <v>10864974535.6404</v>
      </c>
      <c r="AN50" s="3" t="n">
        <v>10442441943.563101</v>
      </c>
      <c r="AO50" s="3" t="n">
        <v>10674011579.886999</v>
      </c>
      <c r="AP50" s="3" t="n">
        <v>9160523155.0864201</v>
      </c>
      <c r="AQ50" s="3" t="n">
        <v>15307989986.5016</v>
      </c>
      <c r="AR50" s="3" t="n">
        <v>12181014802.130301</v>
      </c>
      <c r="AS50" s="3" t="n">
        <v>7060867594.3794098</v>
      </c>
      <c r="AT50" s="3" t="n">
        <v>6633068637.9805002</v>
      </c>
      <c r="AU50" s="3" t="n">
        <v>3851853846.4128199</v>
      </c>
      <c r="AV50" s="3"/>
    </row>
    <row r="51">
      <c r="A51" t="str">
        <f t="shared" si="7"/>
        <v>Large</v>
      </c>
      <c r="B51" t="str">
        <f t="shared" si="8"/>
        <v>Less Common</v>
      </c>
      <c r="C51" s="3" t="n">
        <f t="shared" si="9"/>
        <v>1597359242.94367</v>
      </c>
      <c r="D51" s="3" t="n">
        <f t="shared" si="10"/>
        <v>1819132057.0023601</v>
      </c>
      <c r="E51" s="3" t="n">
        <f t="shared" si="11"/>
        <v>987918603.48389995</v>
      </c>
      <c r="F51" s="3" t="n">
        <f t="shared" si="12"/>
        <v>1251237650.4777801</v>
      </c>
      <c r="G51" s="27" t="n">
        <f t="shared" si="13"/>
        <v>-0.45692859422650578</v>
      </c>
      <c r="H51" s="27" t="n">
        <f t="shared" si="14"/>
        <v>-0.38153010486023875</v>
      </c>
      <c r="I51" s="27" t="n">
        <f t="shared" si="15"/>
        <v>1.2665392129121611</v>
      </c>
      <c r="J51" s="27" t="n">
        <f t="shared" si="16"/>
        <v>2.3844297966334185E-3</v>
      </c>
      <c r="K51" s="27" t="n">
        <f>AU51/SUM(AU40:AU$75)</f>
        <v>4.9990172251602434E-3</v>
      </c>
      <c r="L51" t="s">
        <v>422</v>
      </c>
      <c r="M51" t="s">
        <v>395</v>
      </c>
      <c r="N51" s="3"/>
      <c r="O51" s="3"/>
      <c r="P51" s="3"/>
      <c r="Q51" s="3"/>
      <c r="R51" s="3"/>
      <c r="S51" s="3"/>
      <c r="T51" s="3"/>
      <c r="U51" s="3"/>
      <c r="V51" s="3"/>
      <c r="W51" s="3"/>
      <c r="X51" s="3" t="n">
        <v>5974271296.9875498</v>
      </c>
      <c r="Y51" s="3" t="n">
        <v>6746734056.4902897</v>
      </c>
      <c r="Z51" s="3" t="n">
        <v>7835927290.8389597</v>
      </c>
      <c r="AA51" s="3" t="n">
        <v>9123688806.8925209</v>
      </c>
      <c r="AB51" s="3" t="n">
        <v>11731307759.705601</v>
      </c>
      <c r="AC51" s="3" t="n">
        <v>15183240317.680099</v>
      </c>
      <c r="AD51" s="3" t="n">
        <v>17513840623.340599</v>
      </c>
      <c r="AE51" s="3" t="n">
        <v>19209215761.403999</v>
      </c>
      <c r="AF51" s="3" t="n">
        <v>21583898707.4254</v>
      </c>
      <c r="AG51" s="3" t="n">
        <v>24227239072.700401</v>
      </c>
      <c r="AH51" s="3" t="n">
        <v>20931495054.429798</v>
      </c>
      <c r="AI51" s="3" t="n">
        <v>9690465473.6775303</v>
      </c>
      <c r="AJ51" s="3" t="n">
        <v>15956189124.3486</v>
      </c>
      <c r="AK51" s="3" t="n">
        <v>10903158245.6418</v>
      </c>
      <c r="AL51" s="3" t="n">
        <v>2525188024.9078102</v>
      </c>
      <c r="AM51" s="3" t="n">
        <v>1597359242.94367</v>
      </c>
      <c r="AN51" s="3" t="n">
        <v>1734611714.5176301</v>
      </c>
      <c r="AO51" s="3" t="n">
        <v>1652526348.9321799</v>
      </c>
      <c r="AP51" s="3" t="n">
        <v>1800569363.1234901</v>
      </c>
      <c r="AQ51" s="3" t="n">
        <v>2120845796.0274799</v>
      </c>
      <c r="AR51" s="3" t="n">
        <v>2257368588.22613</v>
      </c>
      <c r="AS51" s="3" t="n">
        <v>1819132057.0023601</v>
      </c>
      <c r="AT51" s="3" t="n">
        <v>987918603.48389995</v>
      </c>
      <c r="AU51" s="3" t="n">
        <v>1251237650.4777801</v>
      </c>
      <c r="AV51" s="3"/>
    </row>
    <row r="52">
      <c r="A52" t="str">
        <f t="shared" si="7"/>
        <v>Large</v>
      </c>
      <c r="B52" t="str">
        <f t="shared" si="8"/>
        <v>Other CB</v>
      </c>
      <c r="C52" s="3" t="n">
        <f t="shared" si="9"/>
        <v>29064615364.4146</v>
      </c>
      <c r="D52" s="3" t="n">
        <f t="shared" si="10"/>
        <v>30293621846.5411</v>
      </c>
      <c r="E52" s="3" t="n">
        <f t="shared" si="11"/>
        <v>30662302414.540401</v>
      </c>
      <c r="F52" s="3" t="n">
        <f t="shared" si="12"/>
        <v>22565217283.360802</v>
      </c>
      <c r="G52" s="27" t="n">
        <f t="shared" si="13"/>
        <v>1.2170237347879143E-2</v>
      </c>
      <c r="H52" s="27" t="n">
        <f t="shared" si="14"/>
        <v>5.4970176969275641E-2</v>
      </c>
      <c r="I52" s="27" t="n">
        <f t="shared" si="15"/>
        <v>0.73592703438539331</v>
      </c>
      <c r="J52" s="27" t="n">
        <f t="shared" si="16"/>
        <v>7.4006205827873608E-2</v>
      </c>
      <c r="K52" s="27" t="n">
        <f>AU52/SUM(AU40:AU$75)</f>
        <v>9.0153864732195804E-2</v>
      </c>
      <c r="L52" t="s">
        <v>422</v>
      </c>
      <c r="M52" t="s">
        <v>399</v>
      </c>
      <c r="N52" s="3"/>
      <c r="O52" s="3"/>
      <c r="P52" s="3"/>
      <c r="Q52" s="3"/>
      <c r="R52" s="3"/>
      <c r="S52" s="3"/>
      <c r="T52" s="3"/>
      <c r="U52" s="3"/>
      <c r="V52" s="3"/>
      <c r="W52" s="3"/>
      <c r="X52" s="3" t="n">
        <v>12918366992.1763</v>
      </c>
      <c r="Y52" s="3" t="n">
        <v>10784995648.8764</v>
      </c>
      <c r="Z52" s="3" t="n">
        <v>12855339953.2005</v>
      </c>
      <c r="AA52" s="3" t="n">
        <v>17884542324.784302</v>
      </c>
      <c r="AB52" s="3" t="n">
        <v>25206243832.579601</v>
      </c>
      <c r="AC52" s="3" t="n">
        <v>22505787441.5807</v>
      </c>
      <c r="AD52" s="3" t="n">
        <v>25506264864.450699</v>
      </c>
      <c r="AE52" s="3" t="n">
        <v>25668309199.113201</v>
      </c>
      <c r="AF52" s="3" t="n">
        <v>27414388993.648399</v>
      </c>
      <c r="AG52" s="3" t="n">
        <v>24178377603.844501</v>
      </c>
      <c r="AH52" s="3" t="n">
        <v>31260355504.712502</v>
      </c>
      <c r="AI52" s="3" t="n">
        <v>35548017082.595596</v>
      </c>
      <c r="AJ52" s="3" t="n">
        <v>34883791957.415604</v>
      </c>
      <c r="AK52" s="3" t="n">
        <v>34831532380.972397</v>
      </c>
      <c r="AL52" s="3" t="n">
        <v>31049537137.405201</v>
      </c>
      <c r="AM52" s="3" t="n">
        <v>29064615364.4146</v>
      </c>
      <c r="AN52" s="3" t="n">
        <v>27522699753.390099</v>
      </c>
      <c r="AO52" s="3" t="n">
        <v>30250610070.763302</v>
      </c>
      <c r="AP52" s="3" t="n">
        <v>27274760003.564999</v>
      </c>
      <c r="AQ52" s="3" t="n">
        <v>30974881333.9314</v>
      </c>
      <c r="AR52" s="3" t="n">
        <v>30933329243.547401</v>
      </c>
      <c r="AS52" s="3" t="n">
        <v>30293621846.5411</v>
      </c>
      <c r="AT52" s="3" t="n">
        <v>30662302414.540401</v>
      </c>
      <c r="AU52" s="3" t="n">
        <v>22565217283.360802</v>
      </c>
      <c r="AV52" s="3"/>
    </row>
    <row r="53">
      <c r="A53" t="str">
        <f t="shared" si="7"/>
        <v>Large</v>
      </c>
      <c r="B53" t="str">
        <f t="shared" si="8"/>
        <v>UCA</v>
      </c>
      <c r="C53" s="3" t="n">
        <f t="shared" si="9"/>
        <v>271145119.50338399</v>
      </c>
      <c r="D53" s="3" t="n">
        <f t="shared" si="10"/>
        <v>2441579775.0464001</v>
      </c>
      <c r="E53" s="3" t="n">
        <f t="shared" si="11"/>
        <v>889130843.34930003</v>
      </c>
      <c r="F53" s="3" t="n">
        <f t="shared" si="12"/>
        <v>651963687.77908301</v>
      </c>
      <c r="G53" s="27" t="n">
        <f t="shared" si="13"/>
        <v>-0.63583788969893362</v>
      </c>
      <c r="H53" s="27" t="n">
        <f t="shared" si="14"/>
        <v>2.2791696379333257</v>
      </c>
      <c r="I53" s="27" t="n">
        <f t="shared" si="15"/>
        <v>0.73325955640361862</v>
      </c>
      <c r="J53" s="27" t="n">
        <f t="shared" si="16"/>
        <v>2.1459967132023161E-3</v>
      </c>
      <c r="K53" s="27" t="n">
        <f>AU53/SUM(AU40:AU$75)</f>
        <v>2.6047631352382394E-3</v>
      </c>
      <c r="L53" t="s">
        <v>422</v>
      </c>
      <c r="M53" t="s">
        <v>400</v>
      </c>
      <c r="N53" s="3"/>
      <c r="O53" s="3"/>
      <c r="P53" s="3"/>
      <c r="Q53" s="3"/>
      <c r="R53" s="3"/>
      <c r="S53" s="3"/>
      <c r="T53" s="3"/>
      <c r="U53" s="3"/>
      <c r="V53" s="3"/>
      <c r="W53" s="3"/>
      <c r="X53" s="3" t="n">
        <v>1923761966.64206</v>
      </c>
      <c r="Y53" s="3" t="n">
        <v>1234791965.65905</v>
      </c>
      <c r="Z53" s="3" t="n">
        <v>1467774943.9481399</v>
      </c>
      <c r="AA53" s="3" t="n">
        <v>2072731273.8280301</v>
      </c>
      <c r="AB53" s="3" t="n">
        <v>1015374790.12596</v>
      </c>
      <c r="AC53" s="3" t="n">
        <v>2936680367.6572199</v>
      </c>
      <c r="AD53" s="3" t="n">
        <v>2233545690.1121602</v>
      </c>
      <c r="AE53" s="3" t="n">
        <v>3415570810.5557499</v>
      </c>
      <c r="AF53" s="3" t="n">
        <v>3051050993.2218499</v>
      </c>
      <c r="AG53" s="3" t="n">
        <v>1924671923.59413</v>
      </c>
      <c r="AH53" s="3" t="n">
        <v>5696272484.8583298</v>
      </c>
      <c r="AI53" s="3" t="n">
        <v>3205573961.6578102</v>
      </c>
      <c r="AJ53" s="3" t="n">
        <v>3898396651.8969498</v>
      </c>
      <c r="AK53" s="3" t="n">
        <v>1547601629.7731199</v>
      </c>
      <c r="AL53" s="3" t="n">
        <v>1808680640.63042</v>
      </c>
      <c r="AM53" s="3" t="n">
        <v>271145119.50338399</v>
      </c>
      <c r="AN53" s="3" t="n">
        <v>5032566082.79249</v>
      </c>
      <c r="AO53" s="3" t="n">
        <v>2662623805.04111</v>
      </c>
      <c r="AP53" s="3" t="n">
        <v>12812645916.222601</v>
      </c>
      <c r="AQ53" s="3" t="n">
        <v>8494373593.7670803</v>
      </c>
      <c r="AR53" s="3" t="n">
        <v>9478171930.6792297</v>
      </c>
      <c r="AS53" s="3" t="n">
        <v>2441579775.0464001</v>
      </c>
      <c r="AT53" s="3" t="n">
        <v>889130843.34930003</v>
      </c>
      <c r="AU53" s="3" t="n">
        <v>651963687.77908301</v>
      </c>
      <c r="AV53" s="3"/>
    </row>
    <row r="54">
      <c r="A54" t="str">
        <f t="shared" si="7"/>
        <v>Large</v>
      </c>
      <c r="B54" t="str">
        <f t="shared" si="8"/>
        <v>Unclear</v>
      </c>
      <c r="C54" s="3" t="n">
        <f t="shared" si="9"/>
        <v>448033628.43861598</v>
      </c>
      <c r="D54" s="3" t="n">
        <f t="shared" si="10"/>
        <v>0</v>
      </c>
      <c r="E54" s="3" t="n">
        <f t="shared" si="11"/>
        <v>0</v>
      </c>
      <c r="F54" s="3" t="n">
        <f t="shared" si="12"/>
        <v>0</v>
      </c>
      <c r="G54" s="27" t="e">
        <f t="shared" si="13"/>
        <v>#DIV/0!</v>
      </c>
      <c r="H54" s="27" t="n">
        <f t="shared" si="14"/>
        <v>-1</v>
      </c>
      <c r="I54" s="27" t="e">
        <f t="shared" si="15"/>
        <v>#DIV/0!</v>
      </c>
      <c r="J54" s="27" t="n">
        <f t="shared" si="16"/>
        <v>0</v>
      </c>
      <c r="K54" s="27" t="n">
        <f>AU54/SUM(AU40:AU$75)</f>
        <v>0</v>
      </c>
      <c r="L54" t="s">
        <v>422</v>
      </c>
      <c r="M54" t="s">
        <v>401</v>
      </c>
      <c r="N54" s="3" t="n">
        <v>71473199097.7966</v>
      </c>
      <c r="O54" s="3" t="n">
        <v>72664329919.282501</v>
      </c>
      <c r="P54" s="3" t="n">
        <v>65704512499.151604</v>
      </c>
      <c r="Q54" s="3" t="n">
        <v>61884289969.432899</v>
      </c>
      <c r="R54" s="3" t="n">
        <v>55722675749.252403</v>
      </c>
      <c r="S54" s="3" t="n">
        <v>50027920265.857597</v>
      </c>
      <c r="T54" s="3" t="n">
        <v>51959031851.123199</v>
      </c>
      <c r="U54" s="3" t="n">
        <v>49157715712.582199</v>
      </c>
      <c r="V54" s="3" t="n">
        <v>46977870602.153999</v>
      </c>
      <c r="W54" s="3" t="n">
        <v>48950619271.125099</v>
      </c>
      <c r="X54" s="3" t="n">
        <v>3797504137.3786101</v>
      </c>
      <c r="Y54" s="3" t="n">
        <v>1408365887.70803</v>
      </c>
      <c r="Z54" s="3" t="n">
        <v>2027677997.1050799</v>
      </c>
      <c r="AA54" s="3" t="n">
        <v>2143097502.3968101</v>
      </c>
      <c r="AB54" s="3" t="n">
        <v>2443891014.62081</v>
      </c>
      <c r="AC54" s="3" t="n">
        <v>1754567790.57827</v>
      </c>
      <c r="AD54" s="3" t="n">
        <v>3159800630.4251299</v>
      </c>
      <c r="AE54" s="3" t="n">
        <v>4313675869.4754801</v>
      </c>
      <c r="AF54" s="3" t="n">
        <v>9537785754.5252705</v>
      </c>
      <c r="AG54" s="3" t="n">
        <v>8805197450.6021099</v>
      </c>
      <c r="AH54" s="3" t="n">
        <v>263274181.73931101</v>
      </c>
      <c r="AI54" s="3" t="n">
        <v>83962105.452445701</v>
      </c>
      <c r="AJ54" s="3" t="n">
        <v>116699358.29900301</v>
      </c>
      <c r="AK54" s="3" t="n">
        <v>299446866.00366199</v>
      </c>
      <c r="AL54" s="3" t="n">
        <v>377301960.76637501</v>
      </c>
      <c r="AM54" s="3" t="n">
        <v>448033628.43861598</v>
      </c>
      <c r="AN54" s="3" t="n">
        <v>109229705.238363</v>
      </c>
      <c r="AO54" s="3" t="n">
        <v>830711124.73906803</v>
      </c>
      <c r="AP54" s="3" t="n">
        <v>0</v>
      </c>
      <c r="AQ54" s="3" t="n">
        <v>0</v>
      </c>
      <c r="AR54" s="3" t="n">
        <v>0</v>
      </c>
      <c r="AS54" s="3" t="n">
        <v>0</v>
      </c>
      <c r="AT54" s="3" t="n">
        <v>0</v>
      </c>
      <c r="AU54" s="3" t="n">
        <v>0</v>
      </c>
      <c r="AV54" s="3"/>
    </row>
    <row r="55">
      <c r="A55" t="str">
        <f t="shared" si="7"/>
        <v>Medium</v>
      </c>
      <c r="B55" t="str">
        <f t="shared" si="8"/>
        <v>&lt;=1 Year (All Types)</v>
      </c>
      <c r="C55" s="3" t="n">
        <f t="shared" si="9"/>
        <v>23991860670.261398</v>
      </c>
      <c r="D55" s="3" t="n">
        <f t="shared" si="10"/>
        <v>27605039504.502602</v>
      </c>
      <c r="E55" s="3" t="n">
        <f t="shared" si="11"/>
        <v>28499361660.926701</v>
      </c>
      <c r="F55" s="3" t="n">
        <f t="shared" si="12"/>
        <v>15858528529.1943</v>
      </c>
      <c r="G55" s="27" t="n">
        <f t="shared" si="13"/>
        <v>3.2397061278547579E-2</v>
      </c>
      <c r="H55" s="27" t="n">
        <f t="shared" si="14"/>
        <v>0.1878762573947621</v>
      </c>
      <c r="I55" s="27" t="n">
        <f t="shared" si="15"/>
        <v>0.55645206085218102</v>
      </c>
      <c r="J55" s="27" t="n">
        <f t="shared" si="16"/>
        <v>6.8785755111507169E-2</v>
      </c>
      <c r="K55" s="27" t="n">
        <f>AU55/SUM(AU40:AU$75)</f>
        <v>6.3358912875476389E-2</v>
      </c>
      <c r="L55" t="s">
        <v>423</v>
      </c>
      <c r="M55" t="s">
        <v>421</v>
      </c>
      <c r="N55" s="3"/>
      <c r="O55" s="3"/>
      <c r="P55" s="3"/>
      <c r="Q55" s="3"/>
      <c r="R55" s="3"/>
      <c r="S55" s="3"/>
      <c r="T55" s="3"/>
      <c r="U55" s="3"/>
      <c r="V55" s="3"/>
      <c r="W55" s="3"/>
      <c r="X55" s="3" t="n">
        <v>20704635258.069302</v>
      </c>
      <c r="Y55" s="3" t="n">
        <v>20886974178.6091</v>
      </c>
      <c r="Z55" s="3" t="n">
        <v>23933334085.849998</v>
      </c>
      <c r="AA55" s="3" t="n">
        <v>27729382756.739601</v>
      </c>
      <c r="AB55" s="3" t="n">
        <v>31300285574.001701</v>
      </c>
      <c r="AC55" s="3" t="n">
        <v>33966623508.9034</v>
      </c>
      <c r="AD55" s="3" t="n">
        <v>36351140353.314102</v>
      </c>
      <c r="AE55" s="3" t="n">
        <v>34627446034.997902</v>
      </c>
      <c r="AF55" s="3" t="n">
        <v>36313808981.582901</v>
      </c>
      <c r="AG55" s="3" t="n">
        <v>39813165949.801498</v>
      </c>
      <c r="AH55" s="3" t="n">
        <v>41265811269.261398</v>
      </c>
      <c r="AI55" s="3" t="n">
        <v>38618258040.148903</v>
      </c>
      <c r="AJ55" s="3" t="n">
        <v>33094639376.281101</v>
      </c>
      <c r="AK55" s="3" t="n">
        <v>26849441878.1511</v>
      </c>
      <c r="AL55" s="3" t="n">
        <v>27301472766.5961</v>
      </c>
      <c r="AM55" s="3" t="n">
        <v>23991860670.261398</v>
      </c>
      <c r="AN55" s="3" t="n">
        <v>23999051367.422298</v>
      </c>
      <c r="AO55" s="3" t="n">
        <v>25506649799.3423</v>
      </c>
      <c r="AP55" s="3" t="n">
        <v>29699361242.822498</v>
      </c>
      <c r="AQ55" s="3" t="n">
        <v>29695686212.643501</v>
      </c>
      <c r="AR55" s="3" t="n">
        <v>28045396271.2976</v>
      </c>
      <c r="AS55" s="3" t="n">
        <v>27605039504.502602</v>
      </c>
      <c r="AT55" s="3" t="n">
        <v>28499361660.926701</v>
      </c>
      <c r="AU55" s="3" t="n">
        <v>15858528529.1943</v>
      </c>
      <c r="AV55" s="3"/>
    </row>
    <row r="56">
      <c r="A56" t="str">
        <f t="shared" si="7"/>
        <v>Medium</v>
      </c>
      <c r="B56" t="str">
        <f t="shared" si="8"/>
        <v>FFP</v>
      </c>
      <c r="C56" s="3" t="n">
        <f t="shared" si="9"/>
        <v>24172340663.8246</v>
      </c>
      <c r="D56" s="3" t="n">
        <f t="shared" si="10"/>
        <v>33869665030.370899</v>
      </c>
      <c r="E56" s="3" t="n">
        <f t="shared" si="11"/>
        <v>35532107727.669998</v>
      </c>
      <c r="F56" s="3" t="n">
        <f t="shared" si="12"/>
        <v>21246434907.325699</v>
      </c>
      <c r="G56" s="27" t="n">
        <f t="shared" si="13"/>
        <v>4.9083529341326093E-2</v>
      </c>
      <c r="H56" s="27" t="n">
        <f t="shared" si="14"/>
        <v>0.46994898929444551</v>
      </c>
      <c r="I56" s="27" t="n">
        <f t="shared" si="15"/>
        <v>0.59795031215613514</v>
      </c>
      <c r="J56" s="27" t="n">
        <f t="shared" si="16"/>
        <v>8.5759915952858798E-2</v>
      </c>
      <c r="K56" s="27" t="n">
        <f>AU56/SUM(AU40:AU$75)</f>
        <v>8.4884988902316591E-2</v>
      </c>
      <c r="L56" t="s">
        <v>423</v>
      </c>
      <c r="M56" t="s">
        <v>394</v>
      </c>
      <c r="N56" s="3"/>
      <c r="O56" s="3"/>
      <c r="P56" s="3"/>
      <c r="Q56" s="3"/>
      <c r="R56" s="3"/>
      <c r="S56" s="3"/>
      <c r="T56" s="3"/>
      <c r="U56" s="3"/>
      <c r="V56" s="3"/>
      <c r="W56" s="3"/>
      <c r="X56" s="3" t="n">
        <v>15091531317.847799</v>
      </c>
      <c r="Y56" s="3" t="n">
        <v>18068519107.9828</v>
      </c>
      <c r="Z56" s="3" t="n">
        <v>20751662557.4417</v>
      </c>
      <c r="AA56" s="3" t="n">
        <v>28252087595.800499</v>
      </c>
      <c r="AB56" s="3" t="n">
        <v>24416442411.340801</v>
      </c>
      <c r="AC56" s="3" t="n">
        <v>27938195384.028999</v>
      </c>
      <c r="AD56" s="3" t="n">
        <v>27004550544.361</v>
      </c>
      <c r="AE56" s="3" t="n">
        <v>30651747345.332901</v>
      </c>
      <c r="AF56" s="3" t="n">
        <v>38247004394.705299</v>
      </c>
      <c r="AG56" s="3" t="n">
        <v>34236354119.543301</v>
      </c>
      <c r="AH56" s="3" t="n">
        <v>34311063867.106602</v>
      </c>
      <c r="AI56" s="3" t="n">
        <v>33816277473.4328</v>
      </c>
      <c r="AJ56" s="3" t="n">
        <v>32372440279.9739</v>
      </c>
      <c r="AK56" s="3" t="n">
        <v>25645800087.587898</v>
      </c>
      <c r="AL56" s="3" t="n">
        <v>24184588281.923698</v>
      </c>
      <c r="AM56" s="3" t="n">
        <v>24172340663.8246</v>
      </c>
      <c r="AN56" s="3" t="n">
        <v>23146660110.010399</v>
      </c>
      <c r="AO56" s="3" t="n">
        <v>26919291794.393398</v>
      </c>
      <c r="AP56" s="3" t="n">
        <v>30018224038.534599</v>
      </c>
      <c r="AQ56" s="3" t="n">
        <v>36465916030.733597</v>
      </c>
      <c r="AR56" s="3" t="n">
        <v>40396330252.927299</v>
      </c>
      <c r="AS56" s="3" t="n">
        <v>33869665030.370899</v>
      </c>
      <c r="AT56" s="3" t="n">
        <v>35532107727.669998</v>
      </c>
      <c r="AU56" s="3" t="n">
        <v>21246434907.325699</v>
      </c>
      <c r="AV56" s="3"/>
    </row>
    <row r="57">
      <c r="A57" t="str">
        <f t="shared" si="7"/>
        <v>Medium</v>
      </c>
      <c r="B57" t="str">
        <f t="shared" si="8"/>
        <v>Incentive</v>
      </c>
      <c r="C57" s="3" t="n">
        <f t="shared" si="9"/>
        <v>2699843993.5981498</v>
      </c>
      <c r="D57" s="3" t="n">
        <f t="shared" si="10"/>
        <v>2348585509.3543301</v>
      </c>
      <c r="E57" s="3" t="n">
        <f t="shared" si="11"/>
        <v>2093541755.6517999</v>
      </c>
      <c r="F57" s="3" t="n">
        <f t="shared" si="12"/>
        <v>1158002526.4552</v>
      </c>
      <c r="G57" s="27" t="n">
        <f t="shared" si="13"/>
        <v>-0.10859462118228191</v>
      </c>
      <c r="H57" s="27" t="n">
        <f t="shared" si="14"/>
        <v>-0.22456936007562267</v>
      </c>
      <c r="I57" s="27" t="n">
        <f t="shared" si="15"/>
        <v>0.55313084791789568</v>
      </c>
      <c r="J57" s="27" t="n">
        <f t="shared" si="16"/>
        <v>5.0529500356288658E-3</v>
      </c>
      <c r="K57" s="27" t="n">
        <f>AU57/SUM(AU40:AU$75)</f>
        <v>4.626518850610167E-3</v>
      </c>
      <c r="L57" t="s">
        <v>423</v>
      </c>
      <c r="M57" t="s">
        <v>398</v>
      </c>
      <c r="N57" s="3"/>
      <c r="O57" s="3"/>
      <c r="P57" s="3"/>
      <c r="Q57" s="3"/>
      <c r="R57" s="3"/>
      <c r="S57" s="3"/>
      <c r="T57" s="3"/>
      <c r="U57" s="3"/>
      <c r="V57" s="3"/>
      <c r="W57" s="3"/>
      <c r="X57" s="3" t="n">
        <v>1075657918.40941</v>
      </c>
      <c r="Y57" s="3" t="n">
        <v>3555520544.6773601</v>
      </c>
      <c r="Z57" s="3" t="n">
        <v>1588651537.1961701</v>
      </c>
      <c r="AA57" s="3" t="n">
        <v>719532071.54886699</v>
      </c>
      <c r="AB57" s="3" t="n">
        <v>1116098633.2668099</v>
      </c>
      <c r="AC57" s="3" t="n">
        <v>3728902881.2441902</v>
      </c>
      <c r="AD57" s="3" t="n">
        <v>3715235422.6078</v>
      </c>
      <c r="AE57" s="3" t="n">
        <v>1361973852.49737</v>
      </c>
      <c r="AF57" s="3" t="n">
        <v>3151148115.0115199</v>
      </c>
      <c r="AG57" s="3" t="n">
        <v>1366690826.5875101</v>
      </c>
      <c r="AH57" s="3" t="n">
        <v>5258939476.0699997</v>
      </c>
      <c r="AI57" s="3" t="n">
        <v>6797427426.6214399</v>
      </c>
      <c r="AJ57" s="3" t="n">
        <v>6963552317.4960899</v>
      </c>
      <c r="AK57" s="3" t="n">
        <v>4660780614.9646502</v>
      </c>
      <c r="AL57" s="3" t="n">
        <v>2548149625.8447399</v>
      </c>
      <c r="AM57" s="3" t="n">
        <v>2699843993.5981498</v>
      </c>
      <c r="AN57" s="3" t="n">
        <v>2601368031.6189599</v>
      </c>
      <c r="AO57" s="3" t="n">
        <v>2142797224.48667</v>
      </c>
      <c r="AP57" s="3" t="n">
        <v>3600950019.0857401</v>
      </c>
      <c r="AQ57" s="3" t="n">
        <v>3016979875.7782998</v>
      </c>
      <c r="AR57" s="3" t="n">
        <v>2351501737.2718801</v>
      </c>
      <c r="AS57" s="3" t="n">
        <v>2348585509.3543301</v>
      </c>
      <c r="AT57" s="3" t="n">
        <v>2093541755.6517999</v>
      </c>
      <c r="AU57" s="3" t="n">
        <v>1158002526.4552</v>
      </c>
      <c r="AV57" s="3"/>
    </row>
    <row r="58">
      <c r="A58" t="str">
        <f t="shared" si="7"/>
        <v>Medium</v>
      </c>
      <c r="B58" t="str">
        <f t="shared" si="8"/>
        <v>Less Common</v>
      </c>
      <c r="C58" s="3" t="n">
        <f t="shared" si="9"/>
        <v>1547655741.31986</v>
      </c>
      <c r="D58" s="3" t="n">
        <f t="shared" si="10"/>
        <v>626161317.55750501</v>
      </c>
      <c r="E58" s="3" t="n">
        <f t="shared" si="11"/>
        <v>2682394273.4608998</v>
      </c>
      <c r="F58" s="3" t="n">
        <f t="shared" si="12"/>
        <v>1251150243.6289599</v>
      </c>
      <c r="G58" s="27" t="n">
        <f t="shared" si="13"/>
        <v>3.2838709422744818</v>
      </c>
      <c r="H58" s="27" t="n">
        <f t="shared" si="14"/>
        <v>0.73319828295491662</v>
      </c>
      <c r="I58" s="27" t="n">
        <f t="shared" si="15"/>
        <v>0.46643040361650151</v>
      </c>
      <c r="J58" s="27" t="n">
        <f t="shared" si="16"/>
        <v>6.47419818738463E-3</v>
      </c>
      <c r="K58" s="27" t="n">
        <f>AU58/SUM(AU40:AU$75)</f>
        <v>4.9986680122487857E-3</v>
      </c>
      <c r="L58" t="s">
        <v>423</v>
      </c>
      <c r="M58" t="s">
        <v>395</v>
      </c>
      <c r="N58" s="3"/>
      <c r="O58" s="3"/>
      <c r="P58" s="3"/>
      <c r="Q58" s="3"/>
      <c r="R58" s="3"/>
      <c r="S58" s="3"/>
      <c r="T58" s="3"/>
      <c r="U58" s="3"/>
      <c r="V58" s="3"/>
      <c r="W58" s="3"/>
      <c r="X58" s="3" t="n">
        <v>2838041128.97295</v>
      </c>
      <c r="Y58" s="3" t="n">
        <v>3078242287.0301099</v>
      </c>
      <c r="Z58" s="3" t="n">
        <v>3715419589.9537501</v>
      </c>
      <c r="AA58" s="3" t="n">
        <v>4246890449.7174902</v>
      </c>
      <c r="AB58" s="3" t="n">
        <v>4245810106.1288199</v>
      </c>
      <c r="AC58" s="3" t="n">
        <v>6739280263.9049301</v>
      </c>
      <c r="AD58" s="3" t="n">
        <v>7395941751.1256504</v>
      </c>
      <c r="AE58" s="3" t="n">
        <v>6359364461.1036396</v>
      </c>
      <c r="AF58" s="3" t="n">
        <v>7861582335.0120296</v>
      </c>
      <c r="AG58" s="3" t="n">
        <v>9073889954.6681404</v>
      </c>
      <c r="AH58" s="3" t="n">
        <v>6065985872.9755898</v>
      </c>
      <c r="AI58" s="3" t="n">
        <v>6580410727.03337</v>
      </c>
      <c r="AJ58" s="3" t="n">
        <v>6339744911.0469303</v>
      </c>
      <c r="AK58" s="3" t="n">
        <v>6912804225.4706497</v>
      </c>
      <c r="AL58" s="3" t="n">
        <v>1367759023.96122</v>
      </c>
      <c r="AM58" s="3" t="n">
        <v>1547655741.31986</v>
      </c>
      <c r="AN58" s="3" t="n">
        <v>806196487.79528701</v>
      </c>
      <c r="AO58" s="3" t="n">
        <v>1036369092.1803401</v>
      </c>
      <c r="AP58" s="3" t="n">
        <v>1188727468.44208</v>
      </c>
      <c r="AQ58" s="3" t="n">
        <v>1219023319.5991299</v>
      </c>
      <c r="AR58" s="3" t="n">
        <v>1491040688.9809401</v>
      </c>
      <c r="AS58" s="3" t="n">
        <v>626161317.55750501</v>
      </c>
      <c r="AT58" s="3" t="n">
        <v>2682394273.4608998</v>
      </c>
      <c r="AU58" s="3" t="n">
        <v>1251150243.6289599</v>
      </c>
      <c r="AV58" s="3"/>
    </row>
    <row r="59">
      <c r="A59" t="str">
        <f t="shared" si="7"/>
        <v>Medium</v>
      </c>
      <c r="B59" t="str">
        <f t="shared" si="8"/>
        <v>Other CB</v>
      </c>
      <c r="C59" s="3" t="n">
        <f t="shared" si="9"/>
        <v>11145355245.8181</v>
      </c>
      <c r="D59" s="3" t="n">
        <f t="shared" si="10"/>
        <v>16186312951.0835</v>
      </c>
      <c r="E59" s="3" t="n">
        <f t="shared" si="11"/>
        <v>15428584416.0875</v>
      </c>
      <c r="F59" s="3" t="n">
        <f t="shared" si="12"/>
        <v>10176583360.0214</v>
      </c>
      <c r="G59" s="27" t="n">
        <f t="shared" si="13"/>
        <v>-4.6812917635160267E-2</v>
      </c>
      <c r="H59" s="27" t="n">
        <f t="shared" si="14"/>
        <v>0.38430620431560758</v>
      </c>
      <c r="I59" s="27" t="n">
        <f t="shared" si="15"/>
        <v>0.6595928106930018</v>
      </c>
      <c r="J59" s="27" t="n">
        <f t="shared" si="16"/>
        <v>3.7238266666766523E-2</v>
      </c>
      <c r="K59" s="27" t="n">
        <f>AU59/SUM(AU40:AU$75)</f>
        <v>4.0658076018253178E-2</v>
      </c>
      <c r="L59" t="s">
        <v>423</v>
      </c>
      <c r="M59" t="s">
        <v>399</v>
      </c>
      <c r="N59" s="3"/>
      <c r="O59" s="3"/>
      <c r="P59" s="3"/>
      <c r="Q59" s="3"/>
      <c r="R59" s="3"/>
      <c r="S59" s="3"/>
      <c r="T59" s="3"/>
      <c r="U59" s="3"/>
      <c r="V59" s="3"/>
      <c r="W59" s="3"/>
      <c r="X59" s="3" t="n">
        <v>8150230368.3669004</v>
      </c>
      <c r="Y59" s="3" t="n">
        <v>14274011710.5306</v>
      </c>
      <c r="Z59" s="3" t="n">
        <v>9815156682.7220592</v>
      </c>
      <c r="AA59" s="3" t="n">
        <v>10379245525.7243</v>
      </c>
      <c r="AB59" s="3" t="n">
        <v>9536601086.6424694</v>
      </c>
      <c r="AC59" s="3" t="n">
        <v>10060078255.855</v>
      </c>
      <c r="AD59" s="3" t="n">
        <v>9805593251.5079098</v>
      </c>
      <c r="AE59" s="3" t="n">
        <v>10552241985.0704</v>
      </c>
      <c r="AF59" s="3" t="n">
        <v>10984129319.046301</v>
      </c>
      <c r="AG59" s="3" t="n">
        <v>12063772533.694799</v>
      </c>
      <c r="AH59" s="3" t="n">
        <v>13717935643.8435</v>
      </c>
      <c r="AI59" s="3" t="n">
        <v>13798223312.847</v>
      </c>
      <c r="AJ59" s="3" t="n">
        <v>12615905018.9881</v>
      </c>
      <c r="AK59" s="3" t="n">
        <v>11365562474.7589</v>
      </c>
      <c r="AL59" s="3" t="n">
        <v>11083389180.2509</v>
      </c>
      <c r="AM59" s="3" t="n">
        <v>11145355245.8181</v>
      </c>
      <c r="AN59" s="3" t="n">
        <v>12104633357.2313</v>
      </c>
      <c r="AO59" s="3" t="n">
        <v>12530700680.24</v>
      </c>
      <c r="AP59" s="3" t="n">
        <v>13592532747.870199</v>
      </c>
      <c r="AQ59" s="3" t="n">
        <v>14431757543.4415</v>
      </c>
      <c r="AR59" s="3" t="n">
        <v>17074910093.736401</v>
      </c>
      <c r="AS59" s="3" t="n">
        <v>16186312951.0835</v>
      </c>
      <c r="AT59" s="3" t="n">
        <v>15428584416.0875</v>
      </c>
      <c r="AU59" s="3" t="n">
        <v>10176583360.0214</v>
      </c>
      <c r="AV59" s="3"/>
    </row>
    <row r="60">
      <c r="A60" t="str">
        <f t="shared" si="7"/>
        <v>Medium</v>
      </c>
      <c r="B60" t="str">
        <f t="shared" si="8"/>
        <v>UCA</v>
      </c>
      <c r="C60" s="3" t="n">
        <f t="shared" si="9"/>
        <v>40328814.623368204</v>
      </c>
      <c r="D60" s="3" t="n">
        <f t="shared" si="10"/>
        <v>988343487.16697097</v>
      </c>
      <c r="E60" s="3" t="n">
        <f t="shared" si="11"/>
        <v>1121480638.8410001</v>
      </c>
      <c r="F60" s="3" t="n">
        <f t="shared" si="12"/>
        <v>699772473.08232903</v>
      </c>
      <c r="G60" s="27" t="n">
        <f t="shared" si="13"/>
        <v>0.13470736985950005</v>
      </c>
      <c r="H60" s="27" t="n">
        <f t="shared" si="14"/>
        <v>26.808420587476608</v>
      </c>
      <c r="I60" s="27" t="n">
        <f t="shared" si="15"/>
        <v>0.62397196068004568</v>
      </c>
      <c r="J60" s="27" t="n">
        <f t="shared" si="16"/>
        <v>2.7067936995717702E-3</v>
      </c>
      <c r="K60" s="27" t="n">
        <f>AU60/SUM(AU40:AU$75)</f>
        <v>2.7957715668928134E-3</v>
      </c>
      <c r="L60" t="s">
        <v>423</v>
      </c>
      <c r="M60" t="s">
        <v>400</v>
      </c>
      <c r="N60" s="3"/>
      <c r="O60" s="3"/>
      <c r="P60" s="3"/>
      <c r="Q60" s="3"/>
      <c r="R60" s="3"/>
      <c r="S60" s="3"/>
      <c r="T60" s="3"/>
      <c r="U60" s="3"/>
      <c r="V60" s="3"/>
      <c r="W60" s="3"/>
      <c r="X60" s="3" t="n">
        <v>456904159.11050302</v>
      </c>
      <c r="Y60" s="3" t="n">
        <v>520585478.81056398</v>
      </c>
      <c r="Z60" s="3" t="n">
        <v>602776629.62267995</v>
      </c>
      <c r="AA60" s="3" t="n">
        <v>348401862.04998797</v>
      </c>
      <c r="AB60" s="3" t="n">
        <v>361437914.78007799</v>
      </c>
      <c r="AC60" s="3" t="n">
        <v>800585458.39443195</v>
      </c>
      <c r="AD60" s="3" t="n">
        <v>559948292.01806605</v>
      </c>
      <c r="AE60" s="3" t="n">
        <v>885474715.47073102</v>
      </c>
      <c r="AF60" s="3" t="n">
        <v>1050747645.77211</v>
      </c>
      <c r="AG60" s="3" t="n">
        <v>1660963963.8220899</v>
      </c>
      <c r="AH60" s="3" t="n">
        <v>1990555905.5335901</v>
      </c>
      <c r="AI60" s="3" t="n">
        <v>2079993790.62971</v>
      </c>
      <c r="AJ60" s="3" t="n">
        <v>1224003235.5980699</v>
      </c>
      <c r="AK60" s="3" t="n">
        <v>979618692.67880905</v>
      </c>
      <c r="AL60" s="3" t="n">
        <v>521475267.19246298</v>
      </c>
      <c r="AM60" s="3" t="n">
        <v>40328814.623368204</v>
      </c>
      <c r="AN60" s="3" t="n">
        <v>1150091394.82183</v>
      </c>
      <c r="AO60" s="3" t="n">
        <v>860719686.95760798</v>
      </c>
      <c r="AP60" s="3" t="n">
        <v>1482959619.9704399</v>
      </c>
      <c r="AQ60" s="3" t="n">
        <v>2055242797.9481101</v>
      </c>
      <c r="AR60" s="3" t="n">
        <v>885170715.09552801</v>
      </c>
      <c r="AS60" s="3" t="n">
        <v>988343487.16697097</v>
      </c>
      <c r="AT60" s="3" t="n">
        <v>1121480638.8410001</v>
      </c>
      <c r="AU60" s="3" t="n">
        <v>699772473.08232903</v>
      </c>
      <c r="AV60" s="3"/>
    </row>
    <row r="61">
      <c r="A61" t="str">
        <f t="shared" si="7"/>
        <v>Medium</v>
      </c>
      <c r="B61" t="str">
        <f t="shared" si="8"/>
        <v>Unclear</v>
      </c>
      <c r="C61" s="3" t="n">
        <f t="shared" si="9"/>
        <v>118118909.57504401</v>
      </c>
      <c r="D61" s="3" t="n">
        <f t="shared" si="10"/>
        <v>0</v>
      </c>
      <c r="E61" s="3" t="n">
        <f t="shared" si="11"/>
        <v>0</v>
      </c>
      <c r="F61" s="3" t="n">
        <f t="shared" si="12"/>
        <v>0</v>
      </c>
      <c r="G61" s="27" t="e">
        <f t="shared" si="13"/>
        <v>#DIV/0!</v>
      </c>
      <c r="H61" s="27" t="n">
        <f t="shared" si="14"/>
        <v>-1</v>
      </c>
      <c r="I61" s="27" t="e">
        <f t="shared" si="15"/>
        <v>#DIV/0!</v>
      </c>
      <c r="J61" s="27" t="n">
        <f t="shared" si="16"/>
        <v>0</v>
      </c>
      <c r="K61" s="27" t="n">
        <f>AU61/SUM(AU40:AU$75)</f>
        <v>0</v>
      </c>
      <c r="L61" t="s">
        <v>423</v>
      </c>
      <c r="M61" t="s">
        <v>401</v>
      </c>
      <c r="N61" s="3" t="n">
        <v>56256214041.7901</v>
      </c>
      <c r="O61" s="3" t="n">
        <v>79149249990.7995</v>
      </c>
      <c r="P61" s="3" t="n">
        <v>65445765508.267303</v>
      </c>
      <c r="Q61" s="3" t="n">
        <v>62113880050.343201</v>
      </c>
      <c r="R61" s="3" t="n">
        <v>57623918116.912498</v>
      </c>
      <c r="S61" s="3" t="n">
        <v>61692612094.863503</v>
      </c>
      <c r="T61" s="3" t="n">
        <v>52099266664.592796</v>
      </c>
      <c r="U61" s="3" t="n">
        <v>51144107860.167603</v>
      </c>
      <c r="V61" s="3" t="n">
        <v>50767777942.723099</v>
      </c>
      <c r="W61" s="3" t="n">
        <v>53705999220.095001</v>
      </c>
      <c r="X61" s="3" t="n">
        <v>1933060969.5572701</v>
      </c>
      <c r="Y61" s="3" t="n">
        <v>1085639808.54914</v>
      </c>
      <c r="Z61" s="3" t="n">
        <v>1110569353.91871</v>
      </c>
      <c r="AA61" s="3" t="n">
        <v>1116647404.0709901</v>
      </c>
      <c r="AB61" s="3" t="n">
        <v>1268945208.63779</v>
      </c>
      <c r="AC61" s="3" t="n">
        <v>887283529.53632998</v>
      </c>
      <c r="AD61" s="3" t="n">
        <v>1530735219.08776</v>
      </c>
      <c r="AE61" s="3" t="n">
        <v>5681796507.0863705</v>
      </c>
      <c r="AF61" s="3" t="n">
        <v>4979712183.60326</v>
      </c>
      <c r="AG61" s="3" t="n">
        <v>9894192207.1144409</v>
      </c>
      <c r="AH61" s="3" t="n">
        <v>85063814.545916304</v>
      </c>
      <c r="AI61" s="3" t="n">
        <v>269803079.390782</v>
      </c>
      <c r="AJ61" s="3" t="n">
        <v>390674426.191392</v>
      </c>
      <c r="AK61" s="3" t="n">
        <v>92506482.747412503</v>
      </c>
      <c r="AL61" s="3" t="n">
        <v>116364475.668547</v>
      </c>
      <c r="AM61" s="3" t="n">
        <v>118118909.57504401</v>
      </c>
      <c r="AN61" s="3" t="n">
        <v>91149635.709348395</v>
      </c>
      <c r="AO61" s="3" t="n">
        <v>145510647.828659</v>
      </c>
      <c r="AP61" s="3" t="n">
        <v>23071.9916881998</v>
      </c>
      <c r="AQ61" s="3" t="n">
        <v>0</v>
      </c>
      <c r="AR61" s="3" t="n">
        <v>0</v>
      </c>
      <c r="AS61" s="3" t="n">
        <v>0</v>
      </c>
      <c r="AT61" s="3" t="n">
        <v>0</v>
      </c>
      <c r="AU61" s="3" t="n">
        <v>0</v>
      </c>
      <c r="AV61" s="3"/>
    </row>
    <row r="62">
      <c r="A62" t="str">
        <f t="shared" si="7"/>
        <v>Small</v>
      </c>
      <c r="B62" t="str">
        <f t="shared" si="8"/>
        <v>&lt;=1 Year (All Types)</v>
      </c>
      <c r="C62" s="3" t="n">
        <f t="shared" si="9"/>
        <v>32525616378.067699</v>
      </c>
      <c r="D62" s="3" t="n">
        <f t="shared" si="10"/>
        <v>35562824180.265297</v>
      </c>
      <c r="E62" s="3" t="n">
        <f t="shared" si="11"/>
        <v>36109368704.860397</v>
      </c>
      <c r="F62" s="3" t="n">
        <f t="shared" si="12"/>
        <v>16625823136.475201</v>
      </c>
      <c r="G62" s="27" t="n">
        <f t="shared" si="13"/>
        <v>1.5368422986450803E-2</v>
      </c>
      <c r="H62" s="27" t="n">
        <f t="shared" si="14"/>
        <v>0.11018245696365203</v>
      </c>
      <c r="I62" s="27" t="n">
        <f t="shared" si="15"/>
        <v>0.46042962623817152</v>
      </c>
      <c r="J62" s="27" t="n">
        <f t="shared" si="16"/>
        <v>8.7153186885901762E-2</v>
      </c>
      <c r="K62" s="27" t="n">
        <f>AU62/SUM(AU40:AU$75)</f>
        <v>6.6424452788781535E-2</v>
      </c>
      <c r="L62" t="s">
        <v>424</v>
      </c>
      <c r="M62" t="s">
        <v>421</v>
      </c>
      <c r="N62" s="3"/>
      <c r="O62" s="3"/>
      <c r="P62" s="3"/>
      <c r="Q62" s="3"/>
      <c r="R62" s="3"/>
      <c r="S62" s="3"/>
      <c r="T62" s="3"/>
      <c r="U62" s="3"/>
      <c r="V62" s="3"/>
      <c r="W62" s="3"/>
      <c r="X62" s="3" t="n">
        <v>18028153753.539299</v>
      </c>
      <c r="Y62" s="3" t="n">
        <v>18247149823.7663</v>
      </c>
      <c r="Z62" s="3" t="n">
        <v>21902755155.5783</v>
      </c>
      <c r="AA62" s="3" t="n">
        <v>27455225521.339802</v>
      </c>
      <c r="AB62" s="3" t="n">
        <v>29129773609.167801</v>
      </c>
      <c r="AC62" s="3" t="n">
        <v>35085304424.937798</v>
      </c>
      <c r="AD62" s="3" t="n">
        <v>132811528269.774</v>
      </c>
      <c r="AE62" s="3" t="n">
        <v>36281334326.279602</v>
      </c>
      <c r="AF62" s="3" t="n">
        <v>40886658201.672302</v>
      </c>
      <c r="AG62" s="3" t="n">
        <v>40922621069.762001</v>
      </c>
      <c r="AH62" s="3" t="n">
        <v>40073324536.984001</v>
      </c>
      <c r="AI62" s="3" t="n">
        <v>38108792811.501999</v>
      </c>
      <c r="AJ62" s="3" t="n">
        <v>36146149470.434502</v>
      </c>
      <c r="AK62" s="3" t="n">
        <v>28544215502.1408</v>
      </c>
      <c r="AL62" s="3" t="n">
        <v>32460643652.301701</v>
      </c>
      <c r="AM62" s="3" t="n">
        <v>32525616378.067699</v>
      </c>
      <c r="AN62" s="3" t="n">
        <v>34231083367.654301</v>
      </c>
      <c r="AO62" s="3" t="n">
        <v>33746186505.239201</v>
      </c>
      <c r="AP62" s="3" t="n">
        <v>39405889625.947197</v>
      </c>
      <c r="AQ62" s="3" t="n">
        <v>37139489533.863503</v>
      </c>
      <c r="AR62" s="3" t="n">
        <v>37945691243.252403</v>
      </c>
      <c r="AS62" s="3" t="n">
        <v>35562824180.265297</v>
      </c>
      <c r="AT62" s="3" t="n">
        <v>36109368704.860397</v>
      </c>
      <c r="AU62" s="3" t="n">
        <v>16625823136.475201</v>
      </c>
      <c r="AV62" s="3"/>
    </row>
    <row r="63">
      <c r="A63" t="str">
        <f t="shared" si="7"/>
        <v>Small</v>
      </c>
      <c r="B63" t="str">
        <f t="shared" si="8"/>
        <v>FFP</v>
      </c>
      <c r="C63" s="3" t="n">
        <f t="shared" si="9"/>
        <v>19760386750.7271</v>
      </c>
      <c r="D63" s="3" t="n">
        <f t="shared" si="10"/>
        <v>30210248612.526199</v>
      </c>
      <c r="E63" s="3" t="n">
        <f t="shared" si="11"/>
        <v>32379669988.7757</v>
      </c>
      <c r="F63" s="3" t="n">
        <f t="shared" si="12"/>
        <v>15558768808.3083</v>
      </c>
      <c r="G63" s="27" t="n">
        <f t="shared" si="13"/>
        <v>7.1810775345621858E-2</v>
      </c>
      <c r="H63" s="27" t="n">
        <f t="shared" si="14"/>
        <v>0.63861519499785402</v>
      </c>
      <c r="I63" s="27" t="n">
        <f t="shared" si="15"/>
        <v>0.48051041946078182</v>
      </c>
      <c r="J63" s="27" t="n">
        <f t="shared" si="16"/>
        <v>7.8151225874401598E-2</v>
      </c>
      <c r="K63" s="27" t="n">
        <f>AU63/SUM(AU40:AU$75)</f>
        <v>6.2161295454400425E-2</v>
      </c>
      <c r="L63" t="s">
        <v>424</v>
      </c>
      <c r="M63" t="s">
        <v>394</v>
      </c>
      <c r="N63" s="3"/>
      <c r="O63" s="3"/>
      <c r="P63" s="3"/>
      <c r="Q63" s="3"/>
      <c r="R63" s="3"/>
      <c r="S63" s="3"/>
      <c r="T63" s="3"/>
      <c r="U63" s="3"/>
      <c r="V63" s="3"/>
      <c r="W63" s="3"/>
      <c r="X63" s="3" t="n">
        <v>9047104949.0359192</v>
      </c>
      <c r="Y63" s="3" t="n">
        <v>8992108569.0840797</v>
      </c>
      <c r="Z63" s="3" t="n">
        <v>10651390437.8214</v>
      </c>
      <c r="AA63" s="3" t="n">
        <v>13065207794.738199</v>
      </c>
      <c r="AB63" s="3" t="n">
        <v>12558961773.2896</v>
      </c>
      <c r="AC63" s="3" t="n">
        <v>15861741778.5644</v>
      </c>
      <c r="AD63" s="3" t="n">
        <v>-82062396223.291794</v>
      </c>
      <c r="AE63" s="3" t="n">
        <v>17839308797.642601</v>
      </c>
      <c r="AF63" s="3" t="n">
        <v>17787272486.702702</v>
      </c>
      <c r="AG63" s="3" t="n">
        <v>21005374650.6437</v>
      </c>
      <c r="AH63" s="3" t="n">
        <v>21534888691.220299</v>
      </c>
      <c r="AI63" s="3" t="n">
        <v>21661716652.355701</v>
      </c>
      <c r="AJ63" s="3" t="n">
        <v>22571205056.6092</v>
      </c>
      <c r="AK63" s="3" t="n">
        <v>18785038669.537201</v>
      </c>
      <c r="AL63" s="3" t="n">
        <v>21411488234.812401</v>
      </c>
      <c r="AM63" s="3" t="n">
        <v>19760386750.7271</v>
      </c>
      <c r="AN63" s="3" t="n">
        <v>21613259705.916801</v>
      </c>
      <c r="AO63" s="3" t="n">
        <v>23359329716.723701</v>
      </c>
      <c r="AP63" s="3" t="n">
        <v>27447345104.9977</v>
      </c>
      <c r="AQ63" s="3" t="n">
        <v>29565028994.798302</v>
      </c>
      <c r="AR63" s="3" t="n">
        <v>30980846641.511398</v>
      </c>
      <c r="AS63" s="3" t="n">
        <v>30210248612.526199</v>
      </c>
      <c r="AT63" s="3" t="n">
        <v>32379669988.7757</v>
      </c>
      <c r="AU63" s="3" t="n">
        <v>15558768808.3083</v>
      </c>
      <c r="AV63" s="3"/>
    </row>
    <row r="64">
      <c r="A64" t="str">
        <f t="shared" si="7"/>
        <v>Small</v>
      </c>
      <c r="B64" t="str">
        <f t="shared" si="8"/>
        <v>Incentive</v>
      </c>
      <c r="C64" s="3" t="n">
        <f t="shared" si="9"/>
        <v>696125810.31535101</v>
      </c>
      <c r="D64" s="3" t="n">
        <f t="shared" si="10"/>
        <v>539850865.90086102</v>
      </c>
      <c r="E64" s="3" t="n">
        <f t="shared" si="11"/>
        <v>362316713.65939999</v>
      </c>
      <c r="F64" s="3" t="n">
        <f t="shared" si="12"/>
        <v>146683718.83048499</v>
      </c>
      <c r="G64" s="27" t="n">
        <f t="shared" si="13"/>
        <v>-0.32885777064598365</v>
      </c>
      <c r="H64" s="27" t="n">
        <f t="shared" si="14"/>
        <v>-0.47952409134885055</v>
      </c>
      <c r="I64" s="27" t="n">
        <f t="shared" si="15"/>
        <v>0.40484944055983219</v>
      </c>
      <c r="J64" s="27" t="n">
        <f t="shared" si="16"/>
        <v>8.744837528326299E-4</v>
      </c>
      <c r="K64" s="27" t="n">
        <f>AU64/SUM(AU40:AU$75)</f>
        <v>5.8603930021140142E-4</v>
      </c>
      <c r="L64" t="s">
        <v>424</v>
      </c>
      <c r="M64" t="s">
        <v>398</v>
      </c>
      <c r="N64" s="3"/>
      <c r="O64" s="3"/>
      <c r="P64" s="3"/>
      <c r="Q64" s="3"/>
      <c r="R64" s="3"/>
      <c r="S64" s="3"/>
      <c r="T64" s="3"/>
      <c r="U64" s="3"/>
      <c r="V64" s="3"/>
      <c r="W64" s="3"/>
      <c r="X64" s="3" t="n">
        <v>86825274.160710201</v>
      </c>
      <c r="Y64" s="3" t="n">
        <v>89667455.640806496</v>
      </c>
      <c r="Z64" s="3" t="n">
        <v>224687408.82488999</v>
      </c>
      <c r="AA64" s="3" t="n">
        <v>393549310.71976799</v>
      </c>
      <c r="AB64" s="3" t="n">
        <v>429303479.62320697</v>
      </c>
      <c r="AC64" s="3" t="n">
        <v>364477585.03962499</v>
      </c>
      <c r="AD64" s="3" t="n">
        <v>460650450.22561502</v>
      </c>
      <c r="AE64" s="3" t="n">
        <v>103777372.095808</v>
      </c>
      <c r="AF64" s="3" t="n">
        <v>76816739.292631805</v>
      </c>
      <c r="AG64" s="3" t="n">
        <v>127031627.346835</v>
      </c>
      <c r="AH64" s="3" t="n">
        <v>579520999.537467</v>
      </c>
      <c r="AI64" s="3" t="n">
        <v>349193940.95114899</v>
      </c>
      <c r="AJ64" s="3" t="n">
        <v>254065175.508968</v>
      </c>
      <c r="AK64" s="3" t="n">
        <v>223193519.02473399</v>
      </c>
      <c r="AL64" s="3" t="n">
        <v>405304626.424348</v>
      </c>
      <c r="AM64" s="3" t="n">
        <v>696125810.31535101</v>
      </c>
      <c r="AN64" s="3" t="n">
        <v>767452954.52835906</v>
      </c>
      <c r="AO64" s="3" t="n">
        <v>795704202.61017597</v>
      </c>
      <c r="AP64" s="3" t="n">
        <v>722395675.08099997</v>
      </c>
      <c r="AQ64" s="3" t="n">
        <v>640924925.27439404</v>
      </c>
      <c r="AR64" s="3" t="n">
        <v>735376742.22060704</v>
      </c>
      <c r="AS64" s="3" t="n">
        <v>539850865.90086102</v>
      </c>
      <c r="AT64" s="3" t="n">
        <v>362316713.65939999</v>
      </c>
      <c r="AU64" s="3" t="n">
        <v>146683718.83048499</v>
      </c>
      <c r="AV64" s="3"/>
    </row>
    <row r="65">
      <c r="A65" t="str">
        <f t="shared" si="7"/>
        <v>Small</v>
      </c>
      <c r="B65" t="str">
        <f t="shared" si="8"/>
        <v>Less Common</v>
      </c>
      <c r="C65" s="3" t="n">
        <f t="shared" si="9"/>
        <v>1344123284.15571</v>
      </c>
      <c r="D65" s="3" t="n">
        <f t="shared" si="10"/>
        <v>1359718368.3180101</v>
      </c>
      <c r="E65" s="3" t="n">
        <f t="shared" si="11"/>
        <v>1226463189.6027</v>
      </c>
      <c r="F65" s="3" t="n">
        <f t="shared" si="12"/>
        <v>677570937.84273505</v>
      </c>
      <c r="G65" s="27" t="n">
        <f t="shared" si="13"/>
        <v>-9.8002043526225657E-2</v>
      </c>
      <c r="H65" s="27" t="n">
        <f t="shared" si="14"/>
        <v>-8.753668353191002E-2</v>
      </c>
      <c r="I65" s="27" t="n">
        <f t="shared" si="15"/>
        <v>0.55245925323060618</v>
      </c>
      <c r="J65" s="27" t="n">
        <f t="shared" si="16"/>
        <v>2.9601784635391766E-3</v>
      </c>
      <c r="K65" s="27" t="n">
        <f>AU65/SUM(AU40:AU$75)</f>
        <v>2.7070707057531627E-3</v>
      </c>
      <c r="L65" t="s">
        <v>424</v>
      </c>
      <c r="M65" t="s">
        <v>395</v>
      </c>
      <c r="N65" s="3"/>
      <c r="O65" s="3"/>
      <c r="P65" s="3"/>
      <c r="Q65" s="3"/>
      <c r="R65" s="3"/>
      <c r="S65" s="3"/>
      <c r="T65" s="3"/>
      <c r="U65" s="3"/>
      <c r="V65" s="3"/>
      <c r="W65" s="3"/>
      <c r="X65" s="3" t="n">
        <v>1497166622.8642199</v>
      </c>
      <c r="Y65" s="3" t="n">
        <v>1759456338.33722</v>
      </c>
      <c r="Z65" s="3" t="n">
        <v>2006532984.7995501</v>
      </c>
      <c r="AA65" s="3" t="n">
        <v>2844635948.17835</v>
      </c>
      <c r="AB65" s="3" t="n">
        <v>2871768012.0820498</v>
      </c>
      <c r="AC65" s="3" t="n">
        <v>4302033457.1932802</v>
      </c>
      <c r="AD65" s="3" t="n">
        <v>4891133919.6837997</v>
      </c>
      <c r="AE65" s="3" t="n">
        <v>4351781578.0176401</v>
      </c>
      <c r="AF65" s="3" t="n">
        <v>4348864607.9477797</v>
      </c>
      <c r="AG65" s="3" t="n">
        <v>5293041123.95366</v>
      </c>
      <c r="AH65" s="3" t="n">
        <v>4848933527.6865196</v>
      </c>
      <c r="AI65" s="3" t="n">
        <v>4090215632.9558401</v>
      </c>
      <c r="AJ65" s="3" t="n">
        <v>3825852836.22505</v>
      </c>
      <c r="AK65" s="3" t="n">
        <v>2956239774.00597</v>
      </c>
      <c r="AL65" s="3" t="n">
        <v>2445575921.1173501</v>
      </c>
      <c r="AM65" s="3" t="n">
        <v>1344123284.15571</v>
      </c>
      <c r="AN65" s="3" t="n">
        <v>847994791.00035703</v>
      </c>
      <c r="AO65" s="3" t="n">
        <v>939169366.22237098</v>
      </c>
      <c r="AP65" s="3" t="n">
        <v>1273949258.9474599</v>
      </c>
      <c r="AQ65" s="3" t="n">
        <v>1820300001.2644501</v>
      </c>
      <c r="AR65" s="3" t="n">
        <v>1508165210.84653</v>
      </c>
      <c r="AS65" s="3" t="n">
        <v>1359718368.3180101</v>
      </c>
      <c r="AT65" s="3" t="n">
        <v>1226463189.6027</v>
      </c>
      <c r="AU65" s="3" t="n">
        <v>677570937.84273505</v>
      </c>
      <c r="AV65" s="3"/>
    </row>
    <row r="66">
      <c r="A66" t="str">
        <f t="shared" si="7"/>
        <v>Small</v>
      </c>
      <c r="B66" t="str">
        <f t="shared" si="8"/>
        <v>Other CB</v>
      </c>
      <c r="C66" s="3" t="n">
        <f t="shared" si="9"/>
        <v>8500988625.1695004</v>
      </c>
      <c r="D66" s="3" t="n">
        <f t="shared" si="10"/>
        <v>11258678811.705799</v>
      </c>
      <c r="E66" s="3" t="n">
        <f t="shared" si="11"/>
        <v>10934797644.4653</v>
      </c>
      <c r="F66" s="3" t="n">
        <f t="shared" si="12"/>
        <v>5947720530.6891499</v>
      </c>
      <c r="G66" s="27" t="n">
        <f t="shared" si="13"/>
        <v>-2.8767244599229191E-2</v>
      </c>
      <c r="H66" s="27" t="n">
        <f t="shared" si="14"/>
        <v>0.28629717396513654</v>
      </c>
      <c r="I66" s="27" t="n">
        <f t="shared" si="15"/>
        <v>0.54392598053239849</v>
      </c>
      <c r="J66" s="27" t="n">
        <f t="shared" si="16"/>
        <v>2.6392110880058849E-2</v>
      </c>
      <c r="K66" s="27" t="n">
        <f>AU66/SUM(AU40:AU$75)</f>
        <v>2.3762677994864485E-2</v>
      </c>
      <c r="L66" t="s">
        <v>424</v>
      </c>
      <c r="M66" t="s">
        <v>399</v>
      </c>
      <c r="N66" s="3"/>
      <c r="O66" s="3"/>
      <c r="P66" s="3"/>
      <c r="Q66" s="3"/>
      <c r="R66" s="3"/>
      <c r="S66" s="3"/>
      <c r="T66" s="3"/>
      <c r="U66" s="3"/>
      <c r="V66" s="3"/>
      <c r="W66" s="3"/>
      <c r="X66" s="3" t="n">
        <v>3966335088.1252298</v>
      </c>
      <c r="Y66" s="3" t="n">
        <v>4374948914.1363497</v>
      </c>
      <c r="Z66" s="3" t="n">
        <v>4571582315.1059399</v>
      </c>
      <c r="AA66" s="3" t="n">
        <v>4714425601.5286303</v>
      </c>
      <c r="AB66" s="3" t="n">
        <v>5149733229.1313896</v>
      </c>
      <c r="AC66" s="3" t="n">
        <v>5632782742.7544804</v>
      </c>
      <c r="AD66" s="3" t="n">
        <v>6311772248.6187</v>
      </c>
      <c r="AE66" s="3" t="n">
        <v>6428558791.6890497</v>
      </c>
      <c r="AF66" s="3" t="n">
        <v>5991751457.5956297</v>
      </c>
      <c r="AG66" s="3" t="n">
        <v>5840977246.4698296</v>
      </c>
      <c r="AH66" s="3" t="n">
        <v>7305212584.1907797</v>
      </c>
      <c r="AI66" s="3" t="n">
        <v>7392906826.3572702</v>
      </c>
      <c r="AJ66" s="3" t="n">
        <v>7594050782.8399401</v>
      </c>
      <c r="AK66" s="3" t="n">
        <v>7453685881.17311</v>
      </c>
      <c r="AL66" s="3" t="n">
        <v>7734062383.17976</v>
      </c>
      <c r="AM66" s="3" t="n">
        <v>8500988625.1695004</v>
      </c>
      <c r="AN66" s="3" t="n">
        <v>9097806780.4712601</v>
      </c>
      <c r="AO66" s="3" t="n">
        <v>9683214851.1038399</v>
      </c>
      <c r="AP66" s="3" t="n">
        <v>10860197520.2041</v>
      </c>
      <c r="AQ66" s="3" t="n">
        <v>12427959825.023001</v>
      </c>
      <c r="AR66" s="3" t="n">
        <v>12174981244.3041</v>
      </c>
      <c r="AS66" s="3" t="n">
        <v>11258678811.705799</v>
      </c>
      <c r="AT66" s="3" t="n">
        <v>10934797644.4653</v>
      </c>
      <c r="AU66" s="3" t="n">
        <v>5947720530.6891499</v>
      </c>
      <c r="AV66" s="3"/>
    </row>
    <row r="67">
      <c r="A67" t="str">
        <f t="shared" si="7"/>
        <v>Small</v>
      </c>
      <c r="B67" t="str">
        <f t="shared" si="8"/>
        <v>UCA</v>
      </c>
      <c r="C67" s="3" t="n">
        <f t="shared" si="9"/>
        <v>81392114.345557898</v>
      </c>
      <c r="D67" s="3" t="n">
        <f t="shared" si="10"/>
        <v>345847026.346057</v>
      </c>
      <c r="E67" s="3" t="n">
        <f t="shared" si="11"/>
        <v>346144150.9235</v>
      </c>
      <c r="F67" s="3" t="n">
        <f t="shared" si="12"/>
        <v>314587630.80640203</v>
      </c>
      <c r="G67" s="27" t="n">
        <f t="shared" si="13"/>
        <v>8.5912138838439844E-4</v>
      </c>
      <c r="H67" s="27" t="n">
        <f t="shared" si="14"/>
        <v>3.2527971377412852</v>
      </c>
      <c r="I67" s="27" t="n">
        <f t="shared" si="15"/>
        <v>0.90883416624863855</v>
      </c>
      <c r="J67" s="27" t="n">
        <f t="shared" si="16"/>
        <v>8.3544982803415669E-4</v>
      </c>
      <c r="K67" s="27" t="n">
        <f>AU67/SUM(AU40:AU$75)</f>
        <v>1.2568587467161436E-3</v>
      </c>
      <c r="L67" t="s">
        <v>424</v>
      </c>
      <c r="M67" t="s">
        <v>400</v>
      </c>
      <c r="N67" s="3"/>
      <c r="O67" s="3"/>
      <c r="P67" s="3"/>
      <c r="Q67" s="3"/>
      <c r="R67" s="3"/>
      <c r="S67" s="3"/>
      <c r="T67" s="3"/>
      <c r="U67" s="3"/>
      <c r="V67" s="3"/>
      <c r="W67" s="3"/>
      <c r="X67" s="3" t="n">
        <v>155909056.82453099</v>
      </c>
      <c r="Y67" s="3" t="n">
        <v>157874120.37823999</v>
      </c>
      <c r="Z67" s="3" t="n">
        <v>165637758.72571999</v>
      </c>
      <c r="AA67" s="3" t="n">
        <v>172286292.91934901</v>
      </c>
      <c r="AB67" s="3" t="n">
        <v>248068507.719832</v>
      </c>
      <c r="AC67" s="3" t="n">
        <v>412088794.30640697</v>
      </c>
      <c r="AD67" s="3" t="n">
        <v>295422001.18834502</v>
      </c>
      <c r="AE67" s="3" t="n">
        <v>584256298.15298402</v>
      </c>
      <c r="AF67" s="3" t="n">
        <v>809196228.48421395</v>
      </c>
      <c r="AG67" s="3" t="n">
        <v>1198278142.49259</v>
      </c>
      <c r="AH67" s="3" t="n">
        <v>1181981506.6359401</v>
      </c>
      <c r="AI67" s="3" t="n">
        <v>562806840.35563195</v>
      </c>
      <c r="AJ67" s="3" t="n">
        <v>407590464.46945697</v>
      </c>
      <c r="AK67" s="3" t="n">
        <v>280605065.86276901</v>
      </c>
      <c r="AL67" s="3" t="n">
        <v>343227631.15794498</v>
      </c>
      <c r="AM67" s="3" t="n">
        <v>81392114.345557898</v>
      </c>
      <c r="AN67" s="3" t="n">
        <v>549313642.20044601</v>
      </c>
      <c r="AO67" s="3" t="n">
        <v>518643397.96506602</v>
      </c>
      <c r="AP67" s="3" t="n">
        <v>506477897.84128398</v>
      </c>
      <c r="AQ67" s="3" t="n">
        <v>460537240.46692502</v>
      </c>
      <c r="AR67" s="3" t="n">
        <v>421762349.630943</v>
      </c>
      <c r="AS67" s="3" t="n">
        <v>345847026.346057</v>
      </c>
      <c r="AT67" s="3" t="n">
        <v>346144150.9235</v>
      </c>
      <c r="AU67" s="3" t="n">
        <v>314587630.80640203</v>
      </c>
      <c r="AV67" s="3"/>
    </row>
    <row r="68">
      <c r="A68" t="str">
        <f t="shared" si="7"/>
        <v>Small</v>
      </c>
      <c r="B68" t="str">
        <f t="shared" si="8"/>
        <v>Unclear</v>
      </c>
      <c r="C68" s="3" t="n">
        <f t="shared" si="9"/>
        <v>78242979.306780294</v>
      </c>
      <c r="D68" s="3" t="n">
        <f t="shared" si="10"/>
        <v>0</v>
      </c>
      <c r="E68" s="3" t="n">
        <f t="shared" si="11"/>
        <v>467462</v>
      </c>
      <c r="F68" s="3" t="n">
        <f t="shared" si="12"/>
        <v>0</v>
      </c>
      <c r="G68" s="27" t="e">
        <f t="shared" si="13"/>
        <v>#DIV/0!</v>
      </c>
      <c r="H68" s="27" t="n">
        <f t="shared" si="14"/>
        <v>-0.99402550868919315</v>
      </c>
      <c r="I68" s="27" t="n">
        <f t="shared" si="15"/>
        <v>0</v>
      </c>
      <c r="J68" s="27" t="n">
        <f t="shared" si="16"/>
        <v>1.1282612936562806E-6</v>
      </c>
      <c r="K68" s="27" t="n">
        <f>AU68/SUM(AU40:AU$75)</f>
        <v>0</v>
      </c>
      <c r="L68" t="s">
        <v>424</v>
      </c>
      <c r="M68" t="s">
        <v>401</v>
      </c>
      <c r="N68" s="3" t="n">
        <v>26701114474.3391</v>
      </c>
      <c r="O68" s="3" t="n">
        <v>37169752893.617401</v>
      </c>
      <c r="P68" s="3" t="n">
        <v>32987816607.6506</v>
      </c>
      <c r="Q68" s="3" t="n">
        <v>32279579423.141899</v>
      </c>
      <c r="R68" s="3" t="n">
        <v>32361436154.2724</v>
      </c>
      <c r="S68" s="3" t="n">
        <v>33382443556.098301</v>
      </c>
      <c r="T68" s="3" t="n">
        <v>33293343353.791199</v>
      </c>
      <c r="U68" s="3" t="n">
        <v>30323069341.733002</v>
      </c>
      <c r="V68" s="3" t="n">
        <v>28868736882.055099</v>
      </c>
      <c r="W68" s="3" t="n">
        <v>31358169121.492901</v>
      </c>
      <c r="X68" s="3" t="n">
        <v>539576134.54908001</v>
      </c>
      <c r="Y68" s="3" t="n">
        <v>639742616.21283603</v>
      </c>
      <c r="Z68" s="3" t="n">
        <v>980404440.63873303</v>
      </c>
      <c r="AA68" s="3" t="n">
        <v>886573187.89594698</v>
      </c>
      <c r="AB68" s="3" t="n">
        <v>1133856418.79386</v>
      </c>
      <c r="AC68" s="3" t="n">
        <v>903471995.28699303</v>
      </c>
      <c r="AD68" s="3" t="n">
        <v>961117119.20885098</v>
      </c>
      <c r="AE68" s="3" t="n">
        <v>2181730308.2596302</v>
      </c>
      <c r="AF68" s="3" t="n">
        <v>3370189122.9341502</v>
      </c>
      <c r="AG68" s="3" t="n">
        <v>3818197964.3504601</v>
      </c>
      <c r="AH68" s="3" t="n">
        <v>353477854.70871902</v>
      </c>
      <c r="AI68" s="3" t="n">
        <v>79483013.907464296</v>
      </c>
      <c r="AJ68" s="3" t="n">
        <v>136608365.367071</v>
      </c>
      <c r="AK68" s="3" t="n">
        <v>80921151.688306794</v>
      </c>
      <c r="AL68" s="3" t="n">
        <v>82276045.671462595</v>
      </c>
      <c r="AM68" s="3" t="n">
        <v>78242979.306780294</v>
      </c>
      <c r="AN68" s="3" t="n">
        <v>158805283.250521</v>
      </c>
      <c r="AO68" s="3" t="n">
        <v>213692760.68844101</v>
      </c>
      <c r="AP68" s="3" t="n">
        <v>0</v>
      </c>
      <c r="AQ68" s="3" t="n">
        <v>0</v>
      </c>
      <c r="AR68" s="3" t="n">
        <v>0</v>
      </c>
      <c r="AS68" s="3" t="n">
        <v>0</v>
      </c>
      <c r="AT68" s="3" t="n">
        <v>467462</v>
      </c>
      <c r="AU68" s="3" t="n">
        <v>0</v>
      </c>
      <c r="AV68" s="3"/>
    </row>
    <row r="69">
      <c r="A69" t="str">
        <f t="shared" si="7"/>
        <v>Unlabeled</v>
      </c>
      <c r="B69" t="str">
        <f t="shared" si="8"/>
        <v>&lt;=1 Year (All Types)</v>
      </c>
      <c r="C69" s="3" t="n">
        <f t="shared" si="9"/>
        <v>375244648.083067</v>
      </c>
      <c r="D69" s="3" t="n">
        <f t="shared" si="10"/>
        <v>476689836.70840698</v>
      </c>
      <c r="E69" s="3" t="n">
        <f t="shared" si="11"/>
        <v>36983886.233099997</v>
      </c>
      <c r="F69" s="3" t="n">
        <f t="shared" si="12"/>
        <v>24738838.180616699</v>
      </c>
      <c r="G69" s="27" t="n">
        <f t="shared" si="13"/>
        <v>-0.92241519876220235</v>
      </c>
      <c r="H69" s="27" t="n">
        <f t="shared" si="14"/>
        <v>-0.90144060302516837</v>
      </c>
      <c r="I69" s="27" t="n">
        <f t="shared" si="15"/>
        <v>0.66890856262898157</v>
      </c>
      <c r="J69" s="27" t="n">
        <f t="shared" si="16"/>
        <v>8.9263913057733264E-5</v>
      </c>
      <c r="K69" s="27" t="n">
        <f>AU69/SUM(AU40:AU$75)</f>
        <v>9.8838040997353236E-5</v>
      </c>
      <c r="L69" t="s">
        <v>378</v>
      </c>
      <c r="M69" t="s">
        <v>421</v>
      </c>
      <c r="N69" s="3"/>
      <c r="O69" s="3"/>
      <c r="P69" s="3"/>
      <c r="Q69" s="3"/>
      <c r="R69" s="3"/>
      <c r="S69" s="3"/>
      <c r="T69" s="3"/>
      <c r="U69" s="3"/>
      <c r="V69" s="3"/>
      <c r="W69" s="3"/>
      <c r="X69" s="3" t="n">
        <v>1196121191.27389</v>
      </c>
      <c r="Y69" s="3" t="n">
        <v>1684250603.5208299</v>
      </c>
      <c r="Z69" s="3" t="n">
        <v>2079896016.2477</v>
      </c>
      <c r="AA69" s="3" t="n">
        <v>623810175.16366196</v>
      </c>
      <c r="AB69" s="3" t="n">
        <v>2034969351.06914</v>
      </c>
      <c r="AC69" s="3" t="n">
        <v>9646488957.5906792</v>
      </c>
      <c r="AD69" s="3" t="n">
        <v>9331924953.79916</v>
      </c>
      <c r="AE69" s="3" t="n">
        <v>9113294322.9181499</v>
      </c>
      <c r="AF69" s="3" t="n">
        <v>10977211176.2848</v>
      </c>
      <c r="AG69" s="3" t="n">
        <v>5899555362.7147999</v>
      </c>
      <c r="AH69" s="3" t="n">
        <v>4525673629.4947901</v>
      </c>
      <c r="AI69" s="3" t="n">
        <v>4080969170.7579098</v>
      </c>
      <c r="AJ69" s="3" t="n">
        <v>2778466933.0152502</v>
      </c>
      <c r="AK69" s="3" t="n">
        <v>1476236314.4133101</v>
      </c>
      <c r="AL69" s="3" t="n">
        <v>614119553.06084204</v>
      </c>
      <c r="AM69" s="3" t="n">
        <v>375244648.083067</v>
      </c>
      <c r="AN69" s="3" t="n">
        <v>529717554.44751197</v>
      </c>
      <c r="AO69" s="3" t="n">
        <v>401115185.08422399</v>
      </c>
      <c r="AP69" s="3" t="n">
        <v>114019523.08513901</v>
      </c>
      <c r="AQ69" s="3" t="n">
        <v>129798759.007449</v>
      </c>
      <c r="AR69" s="3" t="n">
        <v>627235904.16193795</v>
      </c>
      <c r="AS69" s="3" t="n">
        <v>476689836.70840698</v>
      </c>
      <c r="AT69" s="3" t="n">
        <v>36983886.233099997</v>
      </c>
      <c r="AU69" s="3" t="n">
        <v>24738838.180616699</v>
      </c>
      <c r="AV69" s="3"/>
    </row>
    <row r="70">
      <c r="A70" t="str">
        <f t="shared" si="7"/>
        <v>Unlabeled</v>
      </c>
      <c r="B70" t="str">
        <f t="shared" si="8"/>
        <v>FFP</v>
      </c>
      <c r="C70" s="3" t="n">
        <f t="shared" si="9"/>
        <v>281613703.08945</v>
      </c>
      <c r="D70" s="3" t="n">
        <f t="shared" si="10"/>
        <v>255932248.04759201</v>
      </c>
      <c r="E70" s="3" t="n">
        <f t="shared" si="11"/>
        <v>225744576.78659999</v>
      </c>
      <c r="F70" s="3" t="n">
        <f t="shared" si="12"/>
        <v>198949617.062493</v>
      </c>
      <c r="G70" s="27" t="n">
        <f t="shared" si="13"/>
        <v>-0.11795180752438217</v>
      </c>
      <c r="H70" s="27" t="n">
        <f t="shared" si="14"/>
        <v>-0.19838923209324122</v>
      </c>
      <c r="I70" s="27" t="n">
        <f t="shared" si="15"/>
        <v>0.88130408222636192</v>
      </c>
      <c r="J70" s="27" t="n">
        <f t="shared" si="16"/>
        <v>5.4485470100487079E-4</v>
      </c>
      <c r="K70" s="27" t="n">
        <f>AU70/SUM(AU40:AU$75)</f>
        <v>7.9485504792368641E-4</v>
      </c>
      <c r="L70" t="s">
        <v>378</v>
      </c>
      <c r="M70" t="s">
        <v>394</v>
      </c>
      <c r="N70" s="3"/>
      <c r="O70" s="3"/>
      <c r="P70" s="3"/>
      <c r="Q70" s="3"/>
      <c r="R70" s="3"/>
      <c r="S70" s="3"/>
      <c r="T70" s="3"/>
      <c r="U70" s="3"/>
      <c r="V70" s="3"/>
      <c r="W70" s="3"/>
      <c r="X70" s="3" t="n">
        <v>80743768.044372201</v>
      </c>
      <c r="Y70" s="3" t="n">
        <v>307590587.47659099</v>
      </c>
      <c r="Z70" s="3" t="n">
        <v>133129633.357794</v>
      </c>
      <c r="AA70" s="3" t="n">
        <v>165404571.69649601</v>
      </c>
      <c r="AB70" s="3" t="n">
        <v>468653256.20559603</v>
      </c>
      <c r="AC70" s="3" t="n">
        <v>666275843.12744403</v>
      </c>
      <c r="AD70" s="3" t="n">
        <v>836540556.60388899</v>
      </c>
      <c r="AE70" s="3" t="n">
        <v>537373341.07201803</v>
      </c>
      <c r="AF70" s="3" t="n">
        <v>1916564891.3252001</v>
      </c>
      <c r="AG70" s="3" t="n">
        <v>2067114465.79724</v>
      </c>
      <c r="AH70" s="3" t="n">
        <v>1715444807.3548801</v>
      </c>
      <c r="AI70" s="3" t="n">
        <v>1328713563.5866201</v>
      </c>
      <c r="AJ70" s="3" t="n">
        <v>1038837263.53236</v>
      </c>
      <c r="AK70" s="3" t="n">
        <v>430551172.96201801</v>
      </c>
      <c r="AL70" s="3" t="n">
        <v>186531139.75106001</v>
      </c>
      <c r="AM70" s="3" t="n">
        <v>281613703.08945</v>
      </c>
      <c r="AN70" s="3" t="n">
        <v>324238781.227952</v>
      </c>
      <c r="AO70" s="3" t="n">
        <v>189344619.296967</v>
      </c>
      <c r="AP70" s="3" t="n">
        <v>151681760.66992301</v>
      </c>
      <c r="AQ70" s="3" t="n">
        <v>285064287.45059103</v>
      </c>
      <c r="AR70" s="3" t="n">
        <v>117513055.068168</v>
      </c>
      <c r="AS70" s="3" t="n">
        <v>255932248.04759201</v>
      </c>
      <c r="AT70" s="3" t="n">
        <v>225744576.78659999</v>
      </c>
      <c r="AU70" s="3" t="n">
        <v>198949617.062493</v>
      </c>
      <c r="AV70" s="3"/>
    </row>
    <row r="71">
      <c r="A71" t="str">
        <f t="shared" si="7"/>
        <v>Unlabeled</v>
      </c>
      <c r="B71" t="str">
        <f t="shared" si="8"/>
        <v>Incentive</v>
      </c>
      <c r="C71" s="3" t="n">
        <f t="shared" si="9"/>
        <v>0</v>
      </c>
      <c r="D71" s="3" t="n">
        <f t="shared" si="10"/>
        <v>71790124.0674721</v>
      </c>
      <c r="E71" s="3" t="n">
        <f t="shared" si="11"/>
        <v>0</v>
      </c>
      <c r="F71" s="3" t="n">
        <f t="shared" si="12"/>
        <v>0</v>
      </c>
      <c r="G71" s="27" t="n">
        <f t="shared" si="13"/>
        <v>-1</v>
      </c>
      <c r="H71" s="27" t="e">
        <f t="shared" si="14"/>
        <v>#DIV/0!</v>
      </c>
      <c r="I71" s="27" t="e">
        <f t="shared" si="15"/>
        <v>#DIV/0!</v>
      </c>
      <c r="J71" s="27" t="n">
        <f t="shared" si="16"/>
        <v>0</v>
      </c>
      <c r="K71" s="27" t="n">
        <f>AU71/SUM(AU40:AU$75)</f>
        <v>0</v>
      </c>
      <c r="L71" t="s">
        <v>378</v>
      </c>
      <c r="M71" t="s">
        <v>398</v>
      </c>
      <c r="N71" s="3"/>
      <c r="O71" s="3"/>
      <c r="P71" s="3"/>
      <c r="Q71" s="3"/>
      <c r="R71" s="3"/>
      <c r="S71" s="3"/>
      <c r="T71" s="3"/>
      <c r="U71" s="3"/>
      <c r="V71" s="3"/>
      <c r="W71" s="3"/>
      <c r="X71" s="3" t="n">
        <v>1866168.2074833901</v>
      </c>
      <c r="Y71" s="3" t="n">
        <v>5608361.8832507702</v>
      </c>
      <c r="Z71" s="3" t="n">
        <v>1995607.6939127101</v>
      </c>
      <c r="AA71" s="3" t="n">
        <v>8251631.82666317</v>
      </c>
      <c r="AB71" s="3"/>
      <c r="AC71" s="3" t="n">
        <v>3621957.86277101</v>
      </c>
      <c r="AD71" s="3" t="n">
        <v>9227.6895700368495</v>
      </c>
      <c r="AE71" s="3"/>
      <c r="AF71" s="3" t="n">
        <v>0</v>
      </c>
      <c r="AG71" s="3"/>
      <c r="AH71" s="3" t="n">
        <v>84511.510459221099</v>
      </c>
      <c r="AI71" s="3" t="n">
        <v>1602.9786143378601</v>
      </c>
      <c r="AJ71" s="3"/>
      <c r="AK71" s="3"/>
      <c r="AL71" s="3"/>
      <c r="AM71" s="3"/>
      <c r="AN71" s="3" t="n">
        <v>22495123.584984999</v>
      </c>
      <c r="AO71" s="3" t="n">
        <v>13724920.789211901</v>
      </c>
      <c r="AP71" s="3"/>
      <c r="AQ71" s="3"/>
      <c r="AR71" s="3" t="n">
        <v>125523005.449228</v>
      </c>
      <c r="AS71" s="3" t="n">
        <v>71790124.0674721</v>
      </c>
      <c r="AT71" s="3"/>
      <c r="AU71" s="3" t="n">
        <v>0</v>
      </c>
      <c r="AV71" s="3"/>
    </row>
    <row r="72">
      <c r="A72" t="str">
        <f t="shared" si="7"/>
        <v>Unlabeled</v>
      </c>
      <c r="B72" t="str">
        <f t="shared" si="8"/>
        <v>Less Common</v>
      </c>
      <c r="C72" s="3" t="n">
        <f t="shared" si="9"/>
        <v>33800.851767059299</v>
      </c>
      <c r="D72" s="3" t="n">
        <f t="shared" si="10"/>
        <v>0</v>
      </c>
      <c r="E72" s="3" t="n">
        <f t="shared" si="11"/>
        <v>0</v>
      </c>
      <c r="F72" s="3" t="n">
        <f t="shared" si="12"/>
        <v>0</v>
      </c>
      <c r="G72" s="27" t="e">
        <f t="shared" si="13"/>
        <v>#DIV/0!</v>
      </c>
      <c r="H72" s="27" t="n">
        <f t="shared" si="14"/>
        <v>-1</v>
      </c>
      <c r="I72" s="27" t="e">
        <f t="shared" si="15"/>
        <v>#DIV/0!</v>
      </c>
      <c r="J72" s="27" t="n">
        <f t="shared" si="16"/>
        <v>0</v>
      </c>
      <c r="K72" s="27" t="n">
        <f>AU72/SUM(AU40:AU$75)</f>
        <v>0</v>
      </c>
      <c r="L72" t="s">
        <v>378</v>
      </c>
      <c r="M72" t="s">
        <v>395</v>
      </c>
      <c r="N72" s="3"/>
      <c r="O72" s="3"/>
      <c r="P72" s="3"/>
      <c r="Q72" s="3"/>
      <c r="R72" s="3"/>
      <c r="S72" s="3"/>
      <c r="T72" s="3"/>
      <c r="U72" s="3"/>
      <c r="V72" s="3"/>
      <c r="W72" s="3"/>
      <c r="X72" s="3" t="n">
        <v>6197998.6371963304</v>
      </c>
      <c r="Y72" s="3" t="n">
        <v>11219976.524363801</v>
      </c>
      <c r="Z72" s="3" t="n">
        <v>24633665.957237199</v>
      </c>
      <c r="AA72" s="3" t="n">
        <v>19974501.856943302</v>
      </c>
      <c r="AB72" s="3" t="n">
        <v>21386335.196773101</v>
      </c>
      <c r="AC72" s="3" t="n">
        <v>38786509.300277002</v>
      </c>
      <c r="AD72" s="3" t="n">
        <v>4323227.0908188196</v>
      </c>
      <c r="AE72" s="3" t="n">
        <v>6293165.9979920704</v>
      </c>
      <c r="AF72" s="3" t="n">
        <v>75724136.390435994</v>
      </c>
      <c r="AG72" s="3" t="n">
        <v>173890546.83526301</v>
      </c>
      <c r="AH72" s="3" t="n">
        <v>826349.88623265899</v>
      </c>
      <c r="AI72" s="3" t="n">
        <v>365007.167154625</v>
      </c>
      <c r="AJ72" s="3" t="n">
        <v>0</v>
      </c>
      <c r="AK72" s="3" t="n">
        <v>323358.16406718601</v>
      </c>
      <c r="AL72" s="3" t="n">
        <v>-71536.3320485359</v>
      </c>
      <c r="AM72" s="3" t="n">
        <v>33800.851767059299</v>
      </c>
      <c r="AN72" s="3" t="n">
        <v>637743.26461741095</v>
      </c>
      <c r="AO72" s="3"/>
      <c r="AP72" s="3" t="n">
        <v>-13290.707923910801</v>
      </c>
      <c r="AQ72" s="3" t="n">
        <v>937658.83171847195</v>
      </c>
      <c r="AR72" s="3" t="n">
        <v>73193.911309032803</v>
      </c>
      <c r="AS72" s="3" t="n">
        <v>0</v>
      </c>
      <c r="AT72" s="3"/>
      <c r="AU72" s="3"/>
      <c r="AV72" s="3"/>
    </row>
    <row r="73">
      <c r="A73" t="str">
        <f t="shared" si="7"/>
        <v>Unlabeled</v>
      </c>
      <c r="B73" t="str">
        <f t="shared" si="8"/>
        <v>Other CB</v>
      </c>
      <c r="C73" s="3" t="n">
        <f t="shared" si="9"/>
        <v>-8919144.7323770002</v>
      </c>
      <c r="D73" s="3" t="n">
        <f t="shared" si="10"/>
        <v>4233926.9943210203</v>
      </c>
      <c r="E73" s="3" t="n">
        <f t="shared" si="11"/>
        <v>-743377.26569999999</v>
      </c>
      <c r="F73" s="3" t="n">
        <f t="shared" si="12"/>
        <v>-71998.521375969896</v>
      </c>
      <c r="G73" s="27" t="n">
        <f t="shared" si="13"/>
        <v>-1.17557630698335</v>
      </c>
      <c r="H73" s="27" t="n">
        <f t="shared" si="14"/>
        <v>-0.91665375010661077</v>
      </c>
      <c r="I73" s="27" t="n">
        <f t="shared" si="15"/>
        <v>9.6853273160260836E-2</v>
      </c>
      <c r="J73" s="27" t="n">
        <f t="shared" si="16"/>
        <v>-1.7942074339162341E-6</v>
      </c>
      <c r="K73" s="27" t="n">
        <f>AU73/SUM(AU40:AU$75)</f>
        <v>-2.8765266806597995E-7</v>
      </c>
      <c r="L73" t="s">
        <v>378</v>
      </c>
      <c r="M73" t="s">
        <v>399</v>
      </c>
      <c r="N73" s="3"/>
      <c r="O73" s="3"/>
      <c r="P73" s="3"/>
      <c r="Q73" s="3"/>
      <c r="R73" s="3"/>
      <c r="S73" s="3"/>
      <c r="T73" s="3"/>
      <c r="U73" s="3"/>
      <c r="V73" s="3"/>
      <c r="W73" s="3"/>
      <c r="X73" s="3" t="n">
        <v>169929780.53360999</v>
      </c>
      <c r="Y73" s="3" t="n">
        <v>94441761.190884694</v>
      </c>
      <c r="Z73" s="3" t="n">
        <v>206790215.17284399</v>
      </c>
      <c r="AA73" s="3" t="n">
        <v>267910801.12338299</v>
      </c>
      <c r="AB73" s="3" t="n">
        <v>298866920.05877</v>
      </c>
      <c r="AC73" s="3" t="n">
        <v>109472228.09176099</v>
      </c>
      <c r="AD73" s="3" t="n">
        <v>69983254.889233604</v>
      </c>
      <c r="AE73" s="3" t="n">
        <v>0</v>
      </c>
      <c r="AF73" s="3" t="n">
        <v>28140980.358931102</v>
      </c>
      <c r="AG73" s="3" t="n">
        <v>55547520.898115203</v>
      </c>
      <c r="AH73" s="3" t="n">
        <v>50100331.906398296</v>
      </c>
      <c r="AI73" s="3" t="n">
        <v>25807870.5483099</v>
      </c>
      <c r="AJ73" s="3" t="n">
        <v>3809527.69719279</v>
      </c>
      <c r="AK73" s="3" t="n">
        <v>-419259.81358558498</v>
      </c>
      <c r="AL73" s="3" t="n">
        <v>-435592.79212105297</v>
      </c>
      <c r="AM73" s="3" t="n">
        <v>-8919144.7323770002</v>
      </c>
      <c r="AN73" s="3" t="n">
        <v>46573.271255894302</v>
      </c>
      <c r="AO73" s="3" t="n">
        <v>81772.687147354707</v>
      </c>
      <c r="AP73" s="3"/>
      <c r="AQ73" s="3"/>
      <c r="AR73" s="3" t="n">
        <v>-9538329.3232943304</v>
      </c>
      <c r="AS73" s="3" t="n">
        <v>4233926.9943210203</v>
      </c>
      <c r="AT73" s="3" t="n">
        <v>-743377.26569999999</v>
      </c>
      <c r="AU73" s="3" t="n">
        <v>-71998.521375969896</v>
      </c>
      <c r="AV73" s="3"/>
    </row>
    <row r="74">
      <c r="A74" t="str">
        <f t="shared" si="7"/>
        <v>Unlabeled</v>
      </c>
      <c r="B74" t="str">
        <f t="shared" si="8"/>
        <v>UCA</v>
      </c>
      <c r="C74" s="3" t="n">
        <f t="shared" si="9"/>
        <v>0</v>
      </c>
      <c r="D74" s="3" t="n">
        <f t="shared" si="10"/>
        <v>-9582.8378040760908</v>
      </c>
      <c r="E74" s="3" t="n">
        <f t="shared" si="11"/>
        <v>0</v>
      </c>
      <c r="F74" s="3" t="n">
        <f t="shared" si="12"/>
        <v>0</v>
      </c>
      <c r="G74" s="27" t="n">
        <f t="shared" si="13"/>
        <v>-1</v>
      </c>
      <c r="H74" s="27" t="e">
        <f t="shared" si="14"/>
        <v>#DIV/0!</v>
      </c>
      <c r="I74" s="27" t="e">
        <f t="shared" si="15"/>
        <v>#DIV/0!</v>
      </c>
      <c r="J74" s="27" t="n">
        <f t="shared" si="16"/>
        <v>0</v>
      </c>
      <c r="K74" s="27" t="n">
        <f>AU74/SUM(AU40:AU$75)</f>
        <v>0</v>
      </c>
      <c r="L74" t="s">
        <v>378</v>
      </c>
      <c r="M74" t="s">
        <v>400</v>
      </c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 t="n">
        <v>9904949.1818810608</v>
      </c>
      <c r="AB74" s="3" t="n">
        <v>12645317.6196017</v>
      </c>
      <c r="AC74" s="3" t="n">
        <v>78292414.839093998</v>
      </c>
      <c r="AD74" s="3"/>
      <c r="AE74" s="3"/>
      <c r="AF74" s="3" t="n">
        <v>-138401.69550754901</v>
      </c>
      <c r="AG74" s="3" t="n">
        <v>4998717.0757529</v>
      </c>
      <c r="AH74" s="3" t="n">
        <v>138878.27573891601</v>
      </c>
      <c r="AI74" s="3" t="n">
        <v>706763.53012469597</v>
      </c>
      <c r="AJ74" s="3" t="n">
        <v>56668.499989187701</v>
      </c>
      <c r="AK74" s="3" t="n">
        <v>1994747.0284758699</v>
      </c>
      <c r="AL74" s="3" t="n">
        <v>-11976.076454311</v>
      </c>
      <c r="AM74" s="3"/>
      <c r="AN74" s="3" t="n">
        <v>280790.82955137303</v>
      </c>
      <c r="AO74" s="3" t="n">
        <v>5259.2575432262902</v>
      </c>
      <c r="AP74" s="3" t="n">
        <v>41401.542022898699</v>
      </c>
      <c r="AQ74" s="3" t="n">
        <v>-335144.74331371899</v>
      </c>
      <c r="AR74" s="3" t="n">
        <v>188699.93548347699</v>
      </c>
      <c r="AS74" s="3" t="n">
        <v>-9582.8378040760908</v>
      </c>
      <c r="AT74" s="3" t="n">
        <v>0</v>
      </c>
      <c r="AU74" s="3"/>
      <c r="AV74" s="3"/>
    </row>
    <row r="75">
      <c r="A75" t="str">
        <f t="shared" si="7"/>
        <v>Unlabeled</v>
      </c>
      <c r="B75" t="str">
        <f t="shared" si="8"/>
        <v>Unclear</v>
      </c>
      <c r="C75" s="3" t="n">
        <f t="shared" si="9"/>
        <v>11994.475670755801</v>
      </c>
      <c r="D75" s="3" t="n">
        <f t="shared" si="10"/>
        <v>10692.875949243</v>
      </c>
      <c r="E75" s="3" t="n">
        <f t="shared" si="11"/>
        <v>0</v>
      </c>
      <c r="F75" s="3" t="n">
        <f t="shared" si="12"/>
        <v>9537.9837943531893</v>
      </c>
      <c r="G75" s="27" t="n">
        <f t="shared" si="13"/>
        <v>-1</v>
      </c>
      <c r="H75" s="27" t="n">
        <f t="shared" si="14"/>
        <v>-1</v>
      </c>
      <c r="I75" s="27" t="e">
        <f t="shared" si="15"/>
        <v>#DIV/0!</v>
      </c>
      <c r="J75" s="27" t="n">
        <f t="shared" si="16"/>
        <v>0</v>
      </c>
      <c r="K75" s="27" t="n">
        <f>AU75/SUM(AU40:AU$75)</f>
        <v>3.8106705998707941E-8</v>
      </c>
      <c r="L75" t="s">
        <v>378</v>
      </c>
      <c r="M75" t="s">
        <v>401</v>
      </c>
      <c r="N75" s="3" t="n">
        <v>25156497826.1185</v>
      </c>
      <c r="O75" s="3" t="n">
        <v>11002135198.613199</v>
      </c>
      <c r="P75" s="3" t="n">
        <v>11208273232.1518</v>
      </c>
      <c r="Q75" s="3" t="n">
        <v>10238864027.8361</v>
      </c>
      <c r="R75" s="3" t="n">
        <v>7210042419.0747004</v>
      </c>
      <c r="S75" s="3" t="n">
        <v>8826446692.7107391</v>
      </c>
      <c r="T75" s="3" t="n">
        <v>9961009619.8044109</v>
      </c>
      <c r="U75" s="3" t="n">
        <v>6928497886.1132898</v>
      </c>
      <c r="V75" s="3" t="n">
        <v>6441594275.5364799</v>
      </c>
      <c r="W75" s="3" t="n">
        <v>2394393165.5798202</v>
      </c>
      <c r="X75" s="3" t="n">
        <v>42769.020709409902</v>
      </c>
      <c r="Y75" s="3" t="n">
        <v>89095.908855945294</v>
      </c>
      <c r="Z75" s="3" t="n">
        <v>4859754.1820931397</v>
      </c>
      <c r="AA75" s="3" t="n">
        <v>35493.242514518999</v>
      </c>
      <c r="AB75" s="3" t="n">
        <v>4139372.3506598598</v>
      </c>
      <c r="AC75" s="3" t="n">
        <v>0</v>
      </c>
      <c r="AD75" s="3" t="n">
        <v>-92894.6745570403</v>
      </c>
      <c r="AE75" s="3" t="n">
        <v>2985386.6931992602</v>
      </c>
      <c r="AF75" s="3" t="n">
        <v>-962469.59186073695</v>
      </c>
      <c r="AG75" s="3" t="n">
        <v>-38593880.2278331</v>
      </c>
      <c r="AH75" s="3" t="n">
        <v>2062561.46536219</v>
      </c>
      <c r="AI75" s="3" t="n">
        <v>-293750.34455223801</v>
      </c>
      <c r="AJ75" s="3" t="n">
        <v>28418.711623367701</v>
      </c>
      <c r="AK75" s="3" t="n">
        <v>32798.229189975696</v>
      </c>
      <c r="AL75" s="3" t="n">
        <v>0</v>
      </c>
      <c r="AM75" s="3" t="n">
        <v>11994.475670755801</v>
      </c>
      <c r="AN75" s="3" t="n">
        <v>2775.5871345286801</v>
      </c>
      <c r="AO75" s="3" t="n">
        <v>1573724.1284879099</v>
      </c>
      <c r="AP75" s="3" t="n">
        <v>0</v>
      </c>
      <c r="AQ75" s="3" t="n">
        <v>0</v>
      </c>
      <c r="AR75" s="3" t="n">
        <v>347656.57256334298</v>
      </c>
      <c r="AS75" s="3" t="n">
        <v>10692.875949243</v>
      </c>
      <c r="AT75" s="3" t="n">
        <v>0</v>
      </c>
      <c r="AU75" s="3" t="n">
        <v>9537.9837943531893</v>
      </c>
      <c r="AV75" s="3"/>
    </row>
    <row r="76">
      <c r="A76" t="str">
        <f t="shared" si="7"/>
        <v>Grand Total</v>
      </c>
      <c r="B76" t="str">
        <f t="shared" si="8"/>
        <v>NA</v>
      </c>
      <c r="C76" s="3" t="n">
        <f t="shared" si="9"/>
        <v>328869861606.95343</v>
      </c>
      <c r="D76" s="3" t="n">
        <f t="shared" si="10"/>
        <v>413882614520.63434</v>
      </c>
      <c r="E76" s="3" t="n">
        <f t="shared" si="11"/>
        <v>414320692049.20367</v>
      </c>
      <c r="F76" s="3" t="n">
        <f t="shared" si="12"/>
        <v>0</v>
      </c>
      <c r="G76" s="27" t="n">
        <f t="shared" si="13"/>
        <v>1.0584583966559702E-3</v>
      </c>
      <c r="H76" s="27" t="n">
        <f t="shared" si="14"/>
        <v>0.2598317462862445</v>
      </c>
      <c r="I76" s="27" t="n">
        <f t="shared" si="15"/>
        <v>0</v>
      </c>
      <c r="J76" s="27" t="n">
        <f>SUM(J$40:J$75)</f>
        <v>1</v>
      </c>
      <c r="K76" s="27" t="n">
        <f>SUM(K$40:K$75)</f>
        <v>1</v>
      </c>
      <c r="L76" t="s">
        <v>375</v>
      </c>
      <c r="M76" t="s">
        <v>377</v>
      </c>
      <c r="N76" s="3" t="n">
        <f t="shared" ref="N76:AT76" si="17">SUM(N41:N75)</f>
        <v>239199681230.54471</v>
      </c>
      <c r="O76" s="3" t="n">
        <f t="shared" si="17"/>
        <v>261290729119.94299</v>
      </c>
      <c r="P76" s="3" t="n">
        <f t="shared" si="17"/>
        <v>231052642709.1987</v>
      </c>
      <c r="Q76" s="3" t="n">
        <f t="shared" si="17"/>
        <v>222030070082.7525</v>
      </c>
      <c r="R76" s="3" t="n">
        <f t="shared" si="17"/>
        <v>209755450716.41373</v>
      </c>
      <c r="S76" s="3" t="n">
        <f t="shared" si="17"/>
        <v>204405296246.58203</v>
      </c>
      <c r="T76" s="3" t="n">
        <f t="shared" si="17"/>
        <v>203829663285.7742</v>
      </c>
      <c r="U76" s="3" t="n">
        <f t="shared" si="17"/>
        <v>196101401438.07629</v>
      </c>
      <c r="V76" s="3" t="n">
        <f t="shared" si="17"/>
        <v>195325733178.11996</v>
      </c>
      <c r="W76" s="3" t="n">
        <f t="shared" si="17"/>
        <v>201529294725.62863</v>
      </c>
      <c r="X76" s="3" t="n">
        <f t="shared" si="17"/>
        <v>213564752581.37909</v>
      </c>
      <c r="Y76" s="3" t="n">
        <f t="shared" si="17"/>
        <v>227146673079.63135</v>
      </c>
      <c r="Z76" s="3" t="n">
        <f t="shared" si="17"/>
        <v>263709938807.80142</v>
      </c>
      <c r="AA76" s="3" t="n">
        <f t="shared" si="17"/>
        <v>322342228014.78436</v>
      </c>
      <c r="AB76" s="3" t="n">
        <f t="shared" si="17"/>
        <v>341766161628.44653</v>
      </c>
      <c r="AC76" s="3" t="n">
        <f t="shared" si="17"/>
        <v>383526161391.43195</v>
      </c>
      <c r="AD76" s="3" t="n">
        <f t="shared" si="17"/>
        <v>412680702347.21045</v>
      </c>
      <c r="AE76" s="3" t="n">
        <f t="shared" si="17"/>
        <v>446556816579.88873</v>
      </c>
      <c r="AF76" s="3" t="n">
        <f t="shared" si="17"/>
        <v>503864098460.09119</v>
      </c>
      <c r="AG76" s="3" t="n">
        <f t="shared" si="17"/>
        <v>503502767809.55359</v>
      </c>
      <c r="AH76" s="3" t="n">
        <f t="shared" si="17"/>
        <v>474106785634.96893</v>
      </c>
      <c r="AI76" s="3" t="n">
        <f t="shared" si="17"/>
        <v>472642625007.67139</v>
      </c>
      <c r="AJ76" s="3" t="n">
        <f t="shared" si="17"/>
        <v>450371557038.64966</v>
      </c>
      <c r="AK76" s="3" t="n">
        <f t="shared" si="17"/>
        <v>379139270395.26904</v>
      </c>
      <c r="AL76" s="3" t="n">
        <f t="shared" si="17"/>
        <v>343680149719.00085</v>
      </c>
      <c r="AM76" s="3" t="n">
        <f t="shared" si="17"/>
        <v>328869861606.95343</v>
      </c>
      <c r="AN76" s="3" t="n">
        <f t="shared" si="17"/>
        <v>354928204088.39648</v>
      </c>
      <c r="AO76" s="3" t="n">
        <f t="shared" si="17"/>
        <v>374711402397.52429</v>
      </c>
      <c r="AP76" s="3" t="n">
        <f t="shared" si="17"/>
        <v>409895778951.95569</v>
      </c>
      <c r="AQ76" s="3" t="n">
        <f t="shared" si="17"/>
        <v>429908496130.47266</v>
      </c>
      <c r="AR76" s="3" t="n">
        <f t="shared" si="17"/>
        <v>467072203011.73755</v>
      </c>
      <c r="AS76" s="3" t="n">
        <f t="shared" si="17"/>
        <v>413882614520.63434</v>
      </c>
      <c r="AT76" s="3" t="n">
        <f t="shared" si="17"/>
        <v>414320692049.20367</v>
      </c>
      <c r="AU76" s="3"/>
      <c r="AV76" s="3"/>
    </row>
  </sheetData>
  <pageMargins left="0.7" right="0.7" top="0.75" bottom="0.75" header="0.3" footer="0.3"/>
  <pageSetup paperSize="9" orientation="portrait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5" activePane="bottomRight" state="frozen"/>
      <selection pane="topRight"/>
      <selection pane="bottomLeft"/>
      <selection pane="bottomRight" activeCell="B38" sqref="B38"/>
    </sheetView>
  </sheetViews>
  <sheetFormatPr defaultRowHeight="15.0" baseColWidth="10"/>
  <sheetData>
    <row r="1">
      <c r="A1" t="str">
        <f>M1</f>
      </c>
      <c r="B1" t="str">
        <f>N1</f>
      </c>
      <c r="L1" t="s">
        <v>403</v>
      </c>
      <c r="M1" t="s">
        <v>803</v>
      </c>
      <c r="N1" t="s">
        <v>804</v>
      </c>
      <c r="O1" t="s">
        <v>758</v>
      </c>
      <c r="P1" t="s">
        <v>759</v>
      </c>
      <c r="Q1" t="s">
        <v>760</v>
      </c>
      <c r="R1" t="s">
        <v>761</v>
      </c>
      <c r="S1" t="s">
        <v>762</v>
      </c>
      <c r="T1" t="s">
        <v>763</v>
      </c>
      <c r="U1" t="s">
        <v>764</v>
      </c>
      <c r="V1" t="s">
        <v>765</v>
      </c>
      <c r="W1" t="s">
        <v>766</v>
      </c>
      <c r="X1" t="s">
        <v>767</v>
      </c>
      <c r="Y1" t="s">
        <v>768</v>
      </c>
      <c r="Z1" t="s">
        <v>769</v>
      </c>
      <c r="AA1" t="s">
        <v>770</v>
      </c>
      <c r="AB1" t="s">
        <v>771</v>
      </c>
      <c r="AC1" t="s">
        <v>772</v>
      </c>
      <c r="AD1" t="s">
        <v>773</v>
      </c>
      <c r="AE1" t="s">
        <v>774</v>
      </c>
      <c r="AF1" t="s">
        <v>775</v>
      </c>
      <c r="AG1" t="s">
        <v>776</v>
      </c>
      <c r="AH1" t="s">
        <v>777</v>
      </c>
      <c r="AI1" t="s">
        <v>778</v>
      </c>
      <c r="AJ1" t="s">
        <v>779</v>
      </c>
      <c r="AK1" t="s">
        <v>780</v>
      </c>
      <c r="AL1" t="s">
        <v>781</v>
      </c>
      <c r="AM1" t="s">
        <v>782</v>
      </c>
      <c r="AN1" t="s">
        <v>737</v>
      </c>
      <c r="AO1" t="s">
        <v>738</v>
      </c>
      <c r="AP1" t="s">
        <v>739</v>
      </c>
      <c r="AQ1" t="s">
        <v>740</v>
      </c>
      <c r="AR1" t="s">
        <v>741</v>
      </c>
      <c r="AS1" t="s">
        <v>742</v>
      </c>
      <c r="AT1" t="s">
        <v>743</v>
      </c>
      <c r="AU1" t="s">
        <v>744</v>
      </c>
      <c r="AV1" t="s">
        <v>745</v>
      </c>
      <c r="AW1" t="s">
        <v>786</v>
      </c>
      <c r="AX1" t="s">
        <v>818</v>
      </c>
      <c r="AY1" t="s">
        <v>450</v>
      </c>
      <c r="AZ1" t="s">
        <v>451</v>
      </c>
      <c r="BA1" t="s">
        <v>452</v>
      </c>
      <c r="BB1" t="s">
        <v>453</v>
      </c>
      <c r="BC1" t="s">
        <v>454</v>
      </c>
      <c r="BD1" t="s">
        <v>455</v>
      </c>
      <c r="BE1" t="s">
        <v>456</v>
      </c>
      <c r="BF1" t="s">
        <v>457</v>
      </c>
      <c r="BG1" t="s">
        <v>458</v>
      </c>
      <c r="BH1" t="s">
        <v>459</v>
      </c>
      <c r="BI1" t="s">
        <v>460</v>
      </c>
    </row>
    <row r="2">
      <c r="A2" t="str">
        <f>M2</f>
      </c>
      <c r="B2" t="str">
        <f>N2</f>
      </c>
      <c r="L2" t="s">
        <v>404</v>
      </c>
      <c r="M2" t="s">
        <v>805</v>
      </c>
      <c r="N2" s="3" t="s">
        <v>806</v>
      </c>
      <c r="O2" s="170" t="n">
        <v>1950016000</v>
      </c>
      <c r="P2" s="170" t="n">
        <v>1582558000</v>
      </c>
      <c r="Q2" s="170" t="n">
        <v>1746772982</v>
      </c>
      <c r="R2" s="170" t="n">
        <v>1956964902</v>
      </c>
      <c r="S2" s="170" t="n">
        <v>2213242562</v>
      </c>
      <c r="T2" s="170" t="n">
        <v>1793795620</v>
      </c>
      <c r="U2" s="170" t="n">
        <v>1914650796</v>
      </c>
      <c r="V2" s="170" t="n">
        <v>2039162704</v>
      </c>
      <c r="W2" s="170" t="n">
        <v>2488338438</v>
      </c>
      <c r="X2" s="170" t="n">
        <v>2966531216.67</v>
      </c>
      <c r="Y2" s="170" t="n">
        <v>2322073295</v>
      </c>
      <c r="Z2" s="170" t="n">
        <v>2383690586.8125</v>
      </c>
      <c r="AA2" s="170" t="n">
        <v>3138998340.6875</v>
      </c>
      <c r="AB2" s="170" t="n">
        <v>4075854283.4531</v>
      </c>
      <c r="AC2" s="170" t="n">
        <v>4417107165.2238</v>
      </c>
      <c r="AD2" s="170" t="n">
        <v>4861885872.4233</v>
      </c>
      <c r="AE2" s="170" t="n">
        <v>6504717235.3523</v>
      </c>
      <c r="AF2" s="170" t="n">
        <v>6456757821.5908</v>
      </c>
      <c r="AG2" s="170" t="n">
        <v>8710754513.0364</v>
      </c>
      <c r="AH2" s="170" t="n">
        <v>8520274257.6203</v>
      </c>
      <c r="AI2" s="170" t="n">
        <v>3794193094.8458</v>
      </c>
      <c r="AJ2" s="170" t="n">
        <v>2562983781.8134</v>
      </c>
      <c r="AK2" s="170" t="n">
        <v>1797597678.9758</v>
      </c>
      <c r="AL2" s="170" t="n">
        <v>820765848.9763</v>
      </c>
      <c r="AM2" s="170" t="n">
        <v>595299096.7086</v>
      </c>
      <c r="AN2" s="170" t="n">
        <v>637541143.6849</v>
      </c>
      <c r="AO2" s="170" t="n">
        <v>715485300.7414</v>
      </c>
      <c r="AP2" s="170" t="n">
        <v>710658462.5093</v>
      </c>
      <c r="AQ2" s="170" t="n">
        <v>730640935.7305</v>
      </c>
      <c r="AR2" s="170" t="n">
        <v>1190810730.3728</v>
      </c>
      <c r="AS2" s="170" t="n">
        <v>1341035045.5505</v>
      </c>
      <c r="AT2" s="170" t="n">
        <v>1233814211.2003</v>
      </c>
      <c r="AU2" s="170" t="n">
        <v>1376066536.0153</v>
      </c>
      <c r="AV2" s="170" t="n">
        <v>1764753813.8909</v>
      </c>
      <c r="AW2" s="170" t="n">
        <v>2064399933.9</v>
      </c>
      <c r="AX2" s="170" t="n">
        <v>981216187.33</v>
      </c>
      <c r="AY2" s="170" t="n">
        <v>845985914.95000005</v>
      </c>
      <c r="AZ2" s="3" t="n">
        <v>598645951.72000003</v>
      </c>
      <c r="BA2" s="3" t="n">
        <v>639089782.74000001</v>
      </c>
      <c r="BB2" s="3" t="n">
        <v>718316293.39999998</v>
      </c>
      <c r="BC2" s="3" t="n">
        <v>707438172.34000003</v>
      </c>
      <c r="BD2" s="3" t="n">
        <v>734296165.54999995</v>
      </c>
      <c r="BE2" s="3" t="n">
        <v>1192636205.45</v>
      </c>
      <c r="BF2" s="3" t="n">
        <v>1391488069.6400001</v>
      </c>
      <c r="BG2" s="3" t="n">
        <v>1219151772.3800001</v>
      </c>
      <c r="BH2" s="3" t="n">
        <v>1363624058.4611001</v>
      </c>
      <c r="BI2" s="3" t="n">
        <v>1759751670.2105999</v>
      </c>
      <c r="BJ2" s="3"/>
    </row>
    <row r="3">
      <c r="A3" t="str">
        <f>M3</f>
      </c>
      <c r="B3" t="str">
        <f>N3</f>
      </c>
      <c r="L3" t="s">
        <v>404</v>
      </c>
      <c r="M3" t="s">
        <v>805</v>
      </c>
      <c r="N3" s="3" t="s">
        <v>807</v>
      </c>
      <c r="O3" s="170" t="n">
        <v>462572000</v>
      </c>
      <c r="P3" s="170" t="n">
        <v>709416000</v>
      </c>
      <c r="Q3" s="170" t="n">
        <v>858192985</v>
      </c>
      <c r="R3" s="170" t="n">
        <v>960364276</v>
      </c>
      <c r="S3" s="170" t="n">
        <v>535431827</v>
      </c>
      <c r="T3" s="170" t="n">
        <v>1040281253</v>
      </c>
      <c r="U3" s="170" t="n">
        <v>1115508116</v>
      </c>
      <c r="V3" s="170" t="n">
        <v>1830402916.06</v>
      </c>
      <c r="W3" s="170" t="n">
        <v>2084693289</v>
      </c>
      <c r="X3" s="170" t="n">
        <v>2306816520.89</v>
      </c>
      <c r="Y3" s="170" t="n">
        <v>2141533929.6685</v>
      </c>
      <c r="Z3" s="170" t="n">
        <v>1993930963.7493</v>
      </c>
      <c r="AA3" s="170" t="n">
        <v>2730998843.1581</v>
      </c>
      <c r="AB3" s="170" t="n">
        <v>3407328001.777</v>
      </c>
      <c r="AC3" s="170" t="n">
        <v>4465183317.2482</v>
      </c>
      <c r="AD3" s="170" t="n">
        <v>6167516029.3917</v>
      </c>
      <c r="AE3" s="170" t="n">
        <v>8139210031.2453</v>
      </c>
      <c r="AF3" s="170" t="n">
        <v>14858851737.3773</v>
      </c>
      <c r="AG3" s="170" t="n">
        <v>20244750664.4239</v>
      </c>
      <c r="AH3" s="170" t="n">
        <v>21136308413.1277</v>
      </c>
      <c r="AI3" s="170" t="n">
        <v>10716888738.9905</v>
      </c>
      <c r="AJ3" s="170" t="n">
        <v>7253061544.6294</v>
      </c>
      <c r="AK3" s="170" t="n">
        <v>5721423651.6081</v>
      </c>
      <c r="AL3" s="170" t="n">
        <v>3753024125.7959</v>
      </c>
      <c r="AM3" s="170" t="n">
        <v>2083263883.3646</v>
      </c>
      <c r="AN3" s="170" t="n">
        <v>1799587543.4775</v>
      </c>
      <c r="AO3" s="170" t="n">
        <v>1799744218.7696</v>
      </c>
      <c r="AP3" s="170" t="n">
        <v>2022080169.1924</v>
      </c>
      <c r="AQ3" s="170" t="n">
        <v>3260295159.2932</v>
      </c>
      <c r="AR3" s="170" t="n">
        <v>2546461858.1925</v>
      </c>
      <c r="AS3" s="170" t="n">
        <v>2339111301.0309</v>
      </c>
      <c r="AT3" s="170" t="n">
        <v>1768226627.2328</v>
      </c>
      <c r="AU3" s="170" t="n">
        <v>1413900475.4049</v>
      </c>
      <c r="AV3" s="170" t="n">
        <v>1310477680.2176</v>
      </c>
      <c r="AW3" s="170" t="n">
        <v>1333121534.18</v>
      </c>
      <c r="AX3" s="170" t="n">
        <v>443073514.99</v>
      </c>
      <c r="AY3" s="170" t="n">
        <v>3751870703.8499999</v>
      </c>
      <c r="AZ3" s="3" t="n">
        <v>2080864192.0799999</v>
      </c>
      <c r="BA3" s="3" t="n">
        <v>1795042969.6300001</v>
      </c>
      <c r="BB3" s="3" t="n">
        <v>1790419561.3699999</v>
      </c>
      <c r="BC3" s="3" t="n">
        <v>2010596914.6900001</v>
      </c>
      <c r="BD3" s="3" t="n">
        <v>3242802133.8200002</v>
      </c>
      <c r="BE3" s="3" t="n">
        <v>2536803928.9200001</v>
      </c>
      <c r="BF3" s="3" t="n">
        <v>2308776342.6199999</v>
      </c>
      <c r="BG3" s="3" t="n">
        <v>1757515909.1300001</v>
      </c>
      <c r="BH3" s="3" t="n">
        <v>1416514101.3420999</v>
      </c>
      <c r="BI3" s="3" t="n">
        <v>1310178383.8526001</v>
      </c>
      <c r="BJ3" s="3"/>
    </row>
    <row r="4">
      <c r="A4" t="str">
        <f>M4</f>
      </c>
      <c r="B4" t="str">
        <f>N4</f>
      </c>
      <c r="L4" t="s">
        <v>404</v>
      </c>
      <c r="M4" t="s">
        <v>805</v>
      </c>
      <c r="N4" s="3" t="s">
        <v>808</v>
      </c>
      <c r="O4" s="170" t="n">
        <v>25687000</v>
      </c>
      <c r="P4" s="170" t="n">
        <v>91405000</v>
      </c>
      <c r="Q4" s="170" t="n">
        <v>17338995</v>
      </c>
      <c r="R4" s="170" t="n">
        <v>17829500</v>
      </c>
      <c r="S4" s="170" t="n">
        <v>4256507</v>
      </c>
      <c r="T4" s="170" t="n">
        <v>23838584</v>
      </c>
      <c r="U4" s="170" t="n">
        <v>24506020</v>
      </c>
      <c r="V4" s="170" t="n">
        <v>47408404</v>
      </c>
      <c r="W4" s="170" t="n">
        <v>38147497</v>
      </c>
      <c r="X4" s="170" t="n">
        <v>34258776</v>
      </c>
      <c r="Y4" s="170" t="n">
        <v>51904992.7031</v>
      </c>
      <c r="Z4" s="170" t="n">
        <v>41819340</v>
      </c>
      <c r="AA4" s="170" t="n">
        <v>62463546.5</v>
      </c>
      <c r="AB4" s="170" t="n">
        <v>60436334.08</v>
      </c>
      <c r="AC4" s="170" t="n">
        <v>140197746.6625</v>
      </c>
      <c r="AD4" s="170" t="n">
        <v>157247565.9554</v>
      </c>
      <c r="AE4" s="170" t="n">
        <v>370959043.6931</v>
      </c>
      <c r="AF4" s="170" t="n">
        <v>877360165.4101</v>
      </c>
      <c r="AG4" s="170" t="n">
        <v>900345032.5414</v>
      </c>
      <c r="AH4" s="170" t="n">
        <v>995268922.1889</v>
      </c>
      <c r="AI4" s="170" t="n">
        <v>708104068.4376</v>
      </c>
      <c r="AJ4" s="170" t="n">
        <v>587393268.8636</v>
      </c>
      <c r="AK4" s="170" t="n">
        <v>522004549.2291</v>
      </c>
      <c r="AL4" s="170" t="n">
        <v>62656593.74</v>
      </c>
      <c r="AM4" s="170" t="n">
        <v>53438927.1798</v>
      </c>
      <c r="AN4" s="170" t="n">
        <v>73338328.2234</v>
      </c>
      <c r="AO4" s="170" t="n">
        <v>96976368.506</v>
      </c>
      <c r="AP4" s="170" t="n">
        <v>116780427.4115</v>
      </c>
      <c r="AQ4" s="170" t="n">
        <v>129000672.5169</v>
      </c>
      <c r="AR4" s="170" t="n">
        <v>161996287.1604</v>
      </c>
      <c r="AS4" s="170" t="n">
        <v>304757972.3311</v>
      </c>
      <c r="AT4" s="170" t="n">
        <v>291110653.4397</v>
      </c>
      <c r="AU4" s="170" t="n">
        <v>443302643.2241</v>
      </c>
      <c r="AV4" s="170" t="n">
        <v>655955921.3751</v>
      </c>
      <c r="AW4" s="170" t="n">
        <v>580567553.29</v>
      </c>
      <c r="AX4" s="170" t="n">
        <v>421484561.88</v>
      </c>
      <c r="AY4" s="170" t="n">
        <v>62656593.740000002</v>
      </c>
      <c r="AZ4" s="3" t="n">
        <v>53438927.18</v>
      </c>
      <c r="BA4" s="3" t="n">
        <v>70388709.659999996</v>
      </c>
      <c r="BB4" s="3" t="n">
        <v>96972422.540000007</v>
      </c>
      <c r="BC4" s="3" t="n">
        <v>116737618.97</v>
      </c>
      <c r="BD4" s="3" t="n">
        <v>128830041.23999999</v>
      </c>
      <c r="BE4" s="3" t="n">
        <v>161996852.03999999</v>
      </c>
      <c r="BF4" s="3" t="n">
        <v>306761080.91000003</v>
      </c>
      <c r="BG4" s="3" t="n">
        <v>290741660.74000001</v>
      </c>
      <c r="BH4" s="3" t="n">
        <v>457676586.68419999</v>
      </c>
      <c r="BI4" s="3" t="n">
        <v>655545818.72109997</v>
      </c>
      <c r="BJ4" s="3"/>
    </row>
    <row r="5">
      <c r="A5" t="str">
        <f>M5</f>
      </c>
      <c r="B5" t="str">
        <f>N5</f>
      </c>
      <c r="L5" t="s">
        <v>404</v>
      </c>
      <c r="M5" t="s">
        <v>805</v>
      </c>
      <c r="N5" s="3" t="s">
        <v>809</v>
      </c>
      <c r="O5" s="170"/>
      <c r="P5" s="170"/>
      <c r="Q5" s="170"/>
      <c r="R5" s="170"/>
      <c r="S5" s="170"/>
      <c r="T5" s="170"/>
      <c r="U5" s="170"/>
      <c r="V5" s="170" t="n">
        <v>-502194</v>
      </c>
      <c r="W5" s="170"/>
      <c r="X5" s="170"/>
      <c r="Y5" s="170" t="n">
        <v>13013500</v>
      </c>
      <c r="Z5" s="170" t="n">
        <v>13010498</v>
      </c>
      <c r="AA5" s="170" t="n">
        <v>7314364.825</v>
      </c>
      <c r="AB5" s="170" t="n">
        <v>13181591</v>
      </c>
      <c r="AC5" s="170" t="n">
        <v>75925045.5938</v>
      </c>
      <c r="AD5" s="170" t="n">
        <v>135251952</v>
      </c>
      <c r="AE5" s="170" t="n">
        <v>207994268.5508</v>
      </c>
      <c r="AF5" s="170" t="n">
        <v>1396593212.6878</v>
      </c>
      <c r="AG5" s="170" t="n">
        <v>3513846440.2549</v>
      </c>
      <c r="AH5" s="170" t="n">
        <v>1724295567.7165</v>
      </c>
      <c r="AI5" s="170" t="n">
        <v>140241074.2793</v>
      </c>
      <c r="AJ5" s="170" t="n">
        <v>117187056.9303</v>
      </c>
      <c r="AK5" s="170" t="n">
        <v>47250572.8939</v>
      </c>
      <c r="AL5" s="170" t="n">
        <v>25388580.2547</v>
      </c>
      <c r="AM5" s="170" t="n">
        <v>22972746.1629</v>
      </c>
      <c r="AN5" s="170" t="n">
        <v>25409239.13</v>
      </c>
      <c r="AO5" s="170" t="n">
        <v>18262036.9973</v>
      </c>
      <c r="AP5" s="170" t="n">
        <v>1133464.6837</v>
      </c>
      <c r="AQ5" s="170" t="n">
        <v>5962332.4771</v>
      </c>
      <c r="AR5" s="170" t="n">
        <v>4434276.5508</v>
      </c>
      <c r="AS5" s="170" t="n">
        <v>576709.838</v>
      </c>
      <c r="AT5" s="170" t="n">
        <v>-407771.3332</v>
      </c>
      <c r="AU5" s="170" t="n">
        <v>-163565.2813</v>
      </c>
      <c r="AV5" s="170" t="n">
        <v>300375.6498</v>
      </c>
      <c r="AW5" s="170"/>
      <c r="AX5" s="170"/>
      <c r="AY5" s="170" t="n">
        <v>25388580.25</v>
      </c>
      <c r="AZ5" s="3" t="n">
        <v>22972746.16</v>
      </c>
      <c r="BA5" s="3" t="n">
        <v>25409239.129999999</v>
      </c>
      <c r="BB5" s="3" t="n">
        <v>18262037.02</v>
      </c>
      <c r="BC5" s="3" t="n">
        <v>1133464.6299999999</v>
      </c>
      <c r="BD5" s="3" t="n">
        <v>5962332.4900000002</v>
      </c>
      <c r="BE5" s="3" t="n">
        <v>4434276.55</v>
      </c>
      <c r="BF5" s="3" t="n">
        <v>576709.84</v>
      </c>
      <c r="BG5" s="3" t="n">
        <v>-407771.33</v>
      </c>
      <c r="BH5" s="3" t="n">
        <v>-163565.2813</v>
      </c>
      <c r="BI5" s="3" t="n">
        <v>300375.64980000001</v>
      </c>
      <c r="BJ5" s="3"/>
    </row>
    <row r="6">
      <c r="A6" t="str">
        <f>M6</f>
      </c>
      <c r="B6" t="str">
        <f>N6</f>
      </c>
      <c r="L6" t="s">
        <v>404</v>
      </c>
      <c r="M6" t="s">
        <v>805</v>
      </c>
      <c r="N6" s="3" t="s">
        <v>810</v>
      </c>
      <c r="O6" s="170" t="n">
        <v>909397125</v>
      </c>
      <c r="P6" s="170" t="n">
        <v>987403416</v>
      </c>
      <c r="Q6" s="170" t="n">
        <v>1088184566</v>
      </c>
      <c r="R6" s="170" t="n">
        <v>1024157987</v>
      </c>
      <c r="S6" s="170" t="n">
        <v>1088285747.16</v>
      </c>
      <c r="T6" s="170" t="n">
        <v>1199400236</v>
      </c>
      <c r="U6" s="170" t="n">
        <v>1081532239</v>
      </c>
      <c r="V6" s="170" t="n">
        <v>998509112</v>
      </c>
      <c r="W6" s="170" t="n">
        <v>1059040500</v>
      </c>
      <c r="X6" s="170" t="n">
        <v>1387680112</v>
      </c>
      <c r="Y6" s="170" t="n">
        <v>1216518199.7397</v>
      </c>
      <c r="Z6" s="170" t="n">
        <v>1525502537.21</v>
      </c>
      <c r="AA6" s="170" t="n">
        <v>1466475397.9898</v>
      </c>
      <c r="AB6" s="170" t="n">
        <v>1751923372.7598</v>
      </c>
      <c r="AC6" s="170" t="n">
        <v>2068635699.1883</v>
      </c>
      <c r="AD6" s="170" t="n">
        <v>1846880125.6646</v>
      </c>
      <c r="AE6" s="170" t="n">
        <v>2473726323.0154</v>
      </c>
      <c r="AF6" s="170" t="n">
        <v>8558696554.4865</v>
      </c>
      <c r="AG6" s="170" t="n">
        <v>12085946647.4986</v>
      </c>
      <c r="AH6" s="170" t="n">
        <v>15669404662.434</v>
      </c>
      <c r="AI6" s="170" t="n">
        <v>1502671119.3083</v>
      </c>
      <c r="AJ6" s="170" t="n">
        <v>1716512734.9954</v>
      </c>
      <c r="AK6" s="170" t="n">
        <v>851902082.1881</v>
      </c>
      <c r="AL6" s="170" t="n">
        <v>601636996.447</v>
      </c>
      <c r="AM6" s="170" t="n">
        <v>474585514.1705</v>
      </c>
      <c r="AN6" s="170" t="n">
        <v>459789954.1549</v>
      </c>
      <c r="AO6" s="170" t="n">
        <v>377769151.3841</v>
      </c>
      <c r="AP6" s="170" t="n">
        <v>328714419.8232</v>
      </c>
      <c r="AQ6" s="170" t="n">
        <v>255487510.4944</v>
      </c>
      <c r="AR6" s="170" t="n">
        <v>411110734.8695</v>
      </c>
      <c r="AS6" s="170" t="n">
        <v>699076534.9435</v>
      </c>
      <c r="AT6" s="170" t="n">
        <v>785650863.9253</v>
      </c>
      <c r="AU6" s="170" t="n">
        <v>324846812.6949</v>
      </c>
      <c r="AV6" s="170" t="n">
        <v>833265965.7358</v>
      </c>
      <c r="AW6" s="170" t="n">
        <v>1249636296.17</v>
      </c>
      <c r="AX6" s="170" t="n">
        <v>418999732.43</v>
      </c>
      <c r="AY6" s="170" t="n">
        <v>600110086.10000002</v>
      </c>
      <c r="AZ6" s="3" t="n">
        <v>474673158.25999999</v>
      </c>
      <c r="BA6" s="3" t="n">
        <v>459772276.88999999</v>
      </c>
      <c r="BB6" s="3" t="n">
        <v>377735000.07999998</v>
      </c>
      <c r="BC6" s="3" t="n">
        <v>328714420.06999999</v>
      </c>
      <c r="BD6" s="3" t="n">
        <v>255487511.30000001</v>
      </c>
      <c r="BE6" s="3" t="n">
        <v>411110735.07999998</v>
      </c>
      <c r="BF6" s="3" t="n">
        <v>699076534.82000005</v>
      </c>
      <c r="BG6" s="3" t="n">
        <v>785551011.41999996</v>
      </c>
      <c r="BH6" s="3" t="n">
        <v>323237537.43239999</v>
      </c>
      <c r="BI6" s="3" t="n">
        <v>830147465.83840001</v>
      </c>
      <c r="BJ6" s="3"/>
    </row>
    <row r="7">
      <c r="A7" t="str">
        <f>M7</f>
      </c>
      <c r="B7" t="str">
        <f>N7</f>
      </c>
      <c r="L7" t="s">
        <v>404</v>
      </c>
      <c r="M7" t="s">
        <v>805</v>
      </c>
      <c r="N7" s="3" t="s">
        <v>811</v>
      </c>
      <c r="O7" s="170" t="n">
        <v>63124000</v>
      </c>
      <c r="P7" s="170" t="n">
        <v>196442000</v>
      </c>
      <c r="Q7" s="170" t="n">
        <v>219301622</v>
      </c>
      <c r="R7" s="170" t="n">
        <v>380371304</v>
      </c>
      <c r="S7" s="170" t="n">
        <v>881115529</v>
      </c>
      <c r="T7" s="170" t="n">
        <v>485174172</v>
      </c>
      <c r="U7" s="170" t="n">
        <v>397025758</v>
      </c>
      <c r="V7" s="170" t="n">
        <v>426037615</v>
      </c>
      <c r="W7" s="170" t="n">
        <v>694100727</v>
      </c>
      <c r="X7" s="170" t="n">
        <v>645976770</v>
      </c>
      <c r="Y7" s="170" t="n">
        <v>636884662.2423</v>
      </c>
      <c r="Z7" s="170" t="n">
        <v>789054162.8484</v>
      </c>
      <c r="AA7" s="170" t="n">
        <v>666030715.0409</v>
      </c>
      <c r="AB7" s="170" t="n">
        <v>1232034091.2491</v>
      </c>
      <c r="AC7" s="170" t="n">
        <v>1669540023.2872</v>
      </c>
      <c r="AD7" s="170" t="n">
        <v>1927037264.3192</v>
      </c>
      <c r="AE7" s="170" t="n">
        <v>2858486886.9741</v>
      </c>
      <c r="AF7" s="170" t="n">
        <v>5241576543.7481</v>
      </c>
      <c r="AG7" s="170" t="n">
        <v>4268322307.6127</v>
      </c>
      <c r="AH7" s="170" t="n">
        <v>6569058322.1461</v>
      </c>
      <c r="AI7" s="170" t="n">
        <v>1820463616.7239</v>
      </c>
      <c r="AJ7" s="170" t="n">
        <v>1554515914.141</v>
      </c>
      <c r="AK7" s="170" t="n">
        <v>1022996866.4164</v>
      </c>
      <c r="AL7" s="170" t="n">
        <v>411133489.5645</v>
      </c>
      <c r="AM7" s="170" t="n">
        <v>334449381.7933</v>
      </c>
      <c r="AN7" s="170" t="n">
        <v>316611769.4373</v>
      </c>
      <c r="AO7" s="170" t="n">
        <v>467250699.6959</v>
      </c>
      <c r="AP7" s="170" t="n">
        <v>611747671.8434</v>
      </c>
      <c r="AQ7" s="170" t="n">
        <v>691848402.4182</v>
      </c>
      <c r="AR7" s="170" t="n">
        <v>767335926.5943</v>
      </c>
      <c r="AS7" s="170" t="n">
        <v>819034995.4605</v>
      </c>
      <c r="AT7" s="170" t="n">
        <v>959427060.115</v>
      </c>
      <c r="AU7" s="170" t="n">
        <v>1281617993.1025</v>
      </c>
      <c r="AV7" s="170" t="n">
        <v>1681936446.1652</v>
      </c>
      <c r="AW7" s="170" t="n">
        <v>1884836915.34</v>
      </c>
      <c r="AX7" s="170" t="n">
        <v>898025348.43</v>
      </c>
      <c r="AY7" s="170" t="n">
        <v>410091703.76999998</v>
      </c>
      <c r="AZ7" s="3" t="n">
        <v>334724663.98000002</v>
      </c>
      <c r="BA7" s="3" t="n">
        <v>316135475.07999998</v>
      </c>
      <c r="BB7" s="3" t="n">
        <v>467422477.88999999</v>
      </c>
      <c r="BC7" s="3" t="n">
        <v>611742695.38999999</v>
      </c>
      <c r="BD7" s="3" t="n">
        <v>693983806.30999994</v>
      </c>
      <c r="BE7" s="3" t="n">
        <v>767489980.62</v>
      </c>
      <c r="BF7" s="3" t="n">
        <v>819065097.20000005</v>
      </c>
      <c r="BG7" s="3" t="n">
        <v>955791988.03999996</v>
      </c>
      <c r="BH7" s="3" t="n">
        <v>1295204093.5250001</v>
      </c>
      <c r="BI7" s="3" t="n">
        <v>1684859609.1375999</v>
      </c>
      <c r="BJ7" s="3"/>
    </row>
    <row r="8">
      <c r="A8" t="str">
        <f>M8</f>
      </c>
      <c r="B8" t="str">
        <f>N8</f>
      </c>
      <c r="L8" t="s">
        <v>405</v>
      </c>
      <c r="M8" t="s">
        <v>812</v>
      </c>
      <c r="N8" s="3" t="s">
        <v>806</v>
      </c>
      <c r="O8" s="170" t="n">
        <v>7640173000</v>
      </c>
      <c r="P8" s="170" t="n">
        <v>8335119000</v>
      </c>
      <c r="Q8" s="170" t="n">
        <v>10774873179</v>
      </c>
      <c r="R8" s="170" t="n">
        <v>10338539493</v>
      </c>
      <c r="S8" s="170" t="n">
        <v>11467113807</v>
      </c>
      <c r="T8" s="170" t="n">
        <v>10101789014</v>
      </c>
      <c r="U8" s="170" t="n">
        <v>11332862940</v>
      </c>
      <c r="V8" s="170" t="n">
        <v>17234441402</v>
      </c>
      <c r="W8" s="170" t="n">
        <v>17562319130</v>
      </c>
      <c r="X8" s="170" t="n">
        <v>16677947487</v>
      </c>
      <c r="Y8" s="170" t="n">
        <v>12205578662</v>
      </c>
      <c r="Z8" s="170" t="n">
        <v>12461311450.88</v>
      </c>
      <c r="AA8" s="170" t="n">
        <v>13284057250.8925</v>
      </c>
      <c r="AB8" s="170" t="n">
        <v>17142177234.1594</v>
      </c>
      <c r="AC8" s="170" t="n">
        <v>19094762007.1886</v>
      </c>
      <c r="AD8" s="170" t="n">
        <v>17532989833.6245</v>
      </c>
      <c r="AE8" s="170" t="n">
        <v>21253869930.3739</v>
      </c>
      <c r="AF8" s="170" t="n">
        <v>22781605616.1066</v>
      </c>
      <c r="AG8" s="170" t="n">
        <v>22768751864.5808</v>
      </c>
      <c r="AH8" s="170" t="n">
        <v>24802532160.6642</v>
      </c>
      <c r="AI8" s="170" t="n">
        <v>22125448697.4019</v>
      </c>
      <c r="AJ8" s="170" t="n">
        <v>22208905090.9349</v>
      </c>
      <c r="AK8" s="170" t="n">
        <v>21326205014.0684</v>
      </c>
      <c r="AL8" s="170" t="n">
        <v>18551438468.7694</v>
      </c>
      <c r="AM8" s="170" t="n">
        <v>20714751644.0985</v>
      </c>
      <c r="AN8" s="170" t="n">
        <v>19193880882.8076</v>
      </c>
      <c r="AO8" s="170" t="n">
        <v>21716774700.246</v>
      </c>
      <c r="AP8" s="170" t="n">
        <v>23580453530.2542</v>
      </c>
      <c r="AQ8" s="170" t="n">
        <v>29701609956.035</v>
      </c>
      <c r="AR8" s="170" t="n">
        <v>31175711806.484</v>
      </c>
      <c r="AS8" s="170" t="n">
        <v>28566664236.4365</v>
      </c>
      <c r="AT8" s="170" t="n">
        <v>31472803477.1771</v>
      </c>
      <c r="AU8" s="170" t="n">
        <v>31341725824.8936</v>
      </c>
      <c r="AV8" s="170" t="n">
        <v>36655904838.4529</v>
      </c>
      <c r="AW8" s="170" t="n">
        <v>38539696503.91</v>
      </c>
      <c r="AX8" s="170" t="n">
        <v>18731308729.54</v>
      </c>
      <c r="AY8" s="170" t="n">
        <v>18526193932.169998</v>
      </c>
      <c r="AZ8" s="3" t="n">
        <v>20710827017.779999</v>
      </c>
      <c r="BA8" s="3" t="n">
        <v>19209425320.080002</v>
      </c>
      <c r="BB8" s="3" t="n">
        <v>21707827044.369999</v>
      </c>
      <c r="BC8" s="3" t="n">
        <v>23578915799.310001</v>
      </c>
      <c r="BD8" s="3" t="n">
        <v>26650344423.07</v>
      </c>
      <c r="BE8" s="3" t="n">
        <v>30607144641.299999</v>
      </c>
      <c r="BF8" s="3" t="n">
        <v>28649063052.57</v>
      </c>
      <c r="BG8" s="3" t="n">
        <v>30245465108.619999</v>
      </c>
      <c r="BH8" s="3" t="n">
        <v>31447337779.216099</v>
      </c>
      <c r="BI8" s="3" t="n">
        <v>36598839479.567902</v>
      </c>
      <c r="BJ8" s="3"/>
    </row>
    <row r="9">
      <c r="A9" t="str">
        <f>M9</f>
      </c>
      <c r="B9" t="str">
        <f>N9</f>
      </c>
      <c r="L9" t="s">
        <v>405</v>
      </c>
      <c r="M9" t="s">
        <v>812</v>
      </c>
      <c r="N9" s="3" t="s">
        <v>807</v>
      </c>
      <c r="O9" s="170" t="n">
        <v>3445797134.53</v>
      </c>
      <c r="P9" s="170" t="n">
        <v>7347619000</v>
      </c>
      <c r="Q9" s="170" t="n">
        <v>8400814682</v>
      </c>
      <c r="R9" s="170" t="n">
        <v>8569611659</v>
      </c>
      <c r="S9" s="170" t="n">
        <v>6208117386</v>
      </c>
      <c r="T9" s="170" t="n">
        <v>8992173941</v>
      </c>
      <c r="U9" s="170" t="n">
        <v>9042209782</v>
      </c>
      <c r="V9" s="170" t="n">
        <v>10398637570</v>
      </c>
      <c r="W9" s="170" t="n">
        <v>10416976296</v>
      </c>
      <c r="X9" s="170" t="n">
        <v>11162865355.01</v>
      </c>
      <c r="Y9" s="170" t="n">
        <v>10022720824.8321</v>
      </c>
      <c r="Z9" s="170" t="n">
        <v>9583007232.0406</v>
      </c>
      <c r="AA9" s="170" t="n">
        <v>11776599449.2872</v>
      </c>
      <c r="AB9" s="170" t="n">
        <v>15360814458.3402</v>
      </c>
      <c r="AC9" s="170" t="n">
        <v>22451011477.5901</v>
      </c>
      <c r="AD9" s="170" t="n">
        <v>20665316347.2328</v>
      </c>
      <c r="AE9" s="170" t="n">
        <v>24352135131.7723</v>
      </c>
      <c r="AF9" s="170" t="n">
        <v>22824732403.3002</v>
      </c>
      <c r="AG9" s="170" t="n">
        <v>27349206443.4845</v>
      </c>
      <c r="AH9" s="170" t="n">
        <v>26169106253.5358</v>
      </c>
      <c r="AI9" s="170" t="n">
        <v>30027745806.6359</v>
      </c>
      <c r="AJ9" s="170" t="n">
        <v>30781967102.7529</v>
      </c>
      <c r="AK9" s="170" t="n">
        <v>27123839601.9535</v>
      </c>
      <c r="AL9" s="170" t="n">
        <v>25069805878.581</v>
      </c>
      <c r="AM9" s="170" t="n">
        <v>18247261643.5791</v>
      </c>
      <c r="AN9" s="170" t="n">
        <v>17524881018.0631</v>
      </c>
      <c r="AO9" s="170" t="n">
        <v>17004917474.4833</v>
      </c>
      <c r="AP9" s="170" t="n">
        <v>18044872049.0434</v>
      </c>
      <c r="AQ9" s="170" t="n">
        <v>19780174265.512</v>
      </c>
      <c r="AR9" s="170" t="n">
        <v>19905115574.0355</v>
      </c>
      <c r="AS9" s="170" t="n">
        <v>20126764230.2945</v>
      </c>
      <c r="AT9" s="170" t="n">
        <v>18328485729.8061</v>
      </c>
      <c r="AU9" s="170" t="n">
        <v>18643441743.0614</v>
      </c>
      <c r="AV9" s="170" t="n">
        <v>20137523306.1368</v>
      </c>
      <c r="AW9" s="170" t="n">
        <v>20152513714.92</v>
      </c>
      <c r="AX9" s="170" t="n">
        <v>8245271950.54</v>
      </c>
      <c r="AY9" s="170" t="n">
        <v>25043643890.43</v>
      </c>
      <c r="AZ9" s="3" t="n">
        <v>18121481977.43</v>
      </c>
      <c r="BA9" s="3" t="n">
        <v>17500928542.029999</v>
      </c>
      <c r="BB9" s="3" t="n">
        <v>16963400465.75</v>
      </c>
      <c r="BC9" s="3" t="n">
        <v>18014903584.549999</v>
      </c>
      <c r="BD9" s="3" t="n">
        <v>19637114037.580002</v>
      </c>
      <c r="BE9" s="3" t="n">
        <v>19642549906.299999</v>
      </c>
      <c r="BF9" s="3" t="n">
        <v>19714630284.66</v>
      </c>
      <c r="BG9" s="3" t="n">
        <v>17825288989.599998</v>
      </c>
      <c r="BH9" s="3" t="n">
        <v>18528315060.8946</v>
      </c>
      <c r="BI9" s="3" t="n">
        <v>20144574306.643299</v>
      </c>
      <c r="BJ9" s="3"/>
    </row>
    <row r="10">
      <c r="A10" t="str">
        <f>M10</f>
      </c>
      <c r="B10" t="str">
        <f>N10</f>
      </c>
      <c r="L10" t="s">
        <v>405</v>
      </c>
      <c r="M10" t="s">
        <v>812</v>
      </c>
      <c r="N10" s="3" t="s">
        <v>808</v>
      </c>
      <c r="O10" s="170" t="n">
        <v>43783000</v>
      </c>
      <c r="P10" s="170" t="n">
        <v>33349000</v>
      </c>
      <c r="Q10" s="170" t="n">
        <v>50270991</v>
      </c>
      <c r="R10" s="170" t="n">
        <v>47360104</v>
      </c>
      <c r="S10" s="170" t="n">
        <v>42377593</v>
      </c>
      <c r="T10" s="170" t="n">
        <v>50636464</v>
      </c>
      <c r="U10" s="170" t="n">
        <v>84573515</v>
      </c>
      <c r="V10" s="170" t="n">
        <v>86511651</v>
      </c>
      <c r="W10" s="170" t="n">
        <v>106617358</v>
      </c>
      <c r="X10" s="170" t="n">
        <v>138720256</v>
      </c>
      <c r="Y10" s="170" t="n">
        <v>198154552</v>
      </c>
      <c r="Z10" s="170" t="n">
        <v>176687754</v>
      </c>
      <c r="AA10" s="170" t="n">
        <v>245431021</v>
      </c>
      <c r="AB10" s="170" t="n">
        <v>217486127</v>
      </c>
      <c r="AC10" s="170" t="n">
        <v>64145119</v>
      </c>
      <c r="AD10" s="170" t="n">
        <v>76925523.8</v>
      </c>
      <c r="AE10" s="170" t="n">
        <v>40776566.6094</v>
      </c>
      <c r="AF10" s="170" t="n">
        <v>24832002.0195</v>
      </c>
      <c r="AG10" s="170" t="n">
        <v>20682233.6095</v>
      </c>
      <c r="AH10" s="170" t="n">
        <v>97990195.1503</v>
      </c>
      <c r="AI10" s="170" t="n">
        <v>79415046.0651</v>
      </c>
      <c r="AJ10" s="170" t="n">
        <v>146929132.5765</v>
      </c>
      <c r="AK10" s="170" t="n">
        <v>115994750.4726</v>
      </c>
      <c r="AL10" s="170" t="n">
        <v>70595753.63</v>
      </c>
      <c r="AM10" s="170" t="n">
        <v>44033159.7412</v>
      </c>
      <c r="AN10" s="170" t="n">
        <v>123125334.74</v>
      </c>
      <c r="AO10" s="170" t="n">
        <v>88475634.387</v>
      </c>
      <c r="AP10" s="170" t="n">
        <v>83304054.8318</v>
      </c>
      <c r="AQ10" s="170" t="n">
        <v>218765528.793</v>
      </c>
      <c r="AR10" s="170" t="n">
        <v>195248807.6906</v>
      </c>
      <c r="AS10" s="170" t="n">
        <v>297203466.971</v>
      </c>
      <c r="AT10" s="170" t="n">
        <v>248869524.017</v>
      </c>
      <c r="AU10" s="170" t="n">
        <v>201084313.3667</v>
      </c>
      <c r="AV10" s="170" t="n">
        <v>237114151.2765</v>
      </c>
      <c r="AW10" s="170" t="n">
        <v>363660403.9</v>
      </c>
      <c r="AX10" s="170" t="n">
        <v>91592197.21</v>
      </c>
      <c r="AY10" s="170" t="n">
        <v>70595753.629999995</v>
      </c>
      <c r="AZ10" s="3" t="n">
        <v>44067756.460000001</v>
      </c>
      <c r="BA10" s="3" t="n">
        <v>123125334.73999999</v>
      </c>
      <c r="BB10" s="3" t="n">
        <v>88622803.189999998</v>
      </c>
      <c r="BC10" s="3" t="n">
        <v>83308478.349999994</v>
      </c>
      <c r="BD10" s="3" t="n">
        <v>218710573.18000001</v>
      </c>
      <c r="BE10" s="3" t="n">
        <v>194941924.49000001</v>
      </c>
      <c r="BF10" s="3" t="n">
        <v>296324244.24000001</v>
      </c>
      <c r="BG10" s="3" t="n">
        <v>246305542.37</v>
      </c>
      <c r="BH10" s="3" t="n">
        <v>192239353.03999999</v>
      </c>
      <c r="BI10" s="3" t="n">
        <v>236045972.4005</v>
      </c>
      <c r="BJ10" s="3"/>
    </row>
    <row r="11">
      <c r="A11" t="str">
        <f>M11</f>
      </c>
      <c r="B11" t="str">
        <f>N11</f>
      </c>
      <c r="L11" t="s">
        <v>405</v>
      </c>
      <c r="M11" t="s">
        <v>812</v>
      </c>
      <c r="N11" s="3" t="s">
        <v>809</v>
      </c>
      <c r="O11" s="170" t="n">
        <v>74831000</v>
      </c>
      <c r="P11" s="170" t="n">
        <v>68100000</v>
      </c>
      <c r="Q11" s="170" t="n">
        <v>1661000</v>
      </c>
      <c r="R11" s="170"/>
      <c r="S11" s="170" t="n">
        <v>291755251</v>
      </c>
      <c r="T11" s="170" t="n">
        <v>236131842</v>
      </c>
      <c r="U11" s="170" t="n">
        <v>307447990</v>
      </c>
      <c r="V11" s="170" t="n">
        <v>391994019</v>
      </c>
      <c r="W11" s="170" t="n">
        <v>730448353</v>
      </c>
      <c r="X11" s="170" t="n">
        <v>930574715.63</v>
      </c>
      <c r="Y11" s="170" t="n">
        <v>1349991391</v>
      </c>
      <c r="Z11" s="170" t="n">
        <v>1642650426</v>
      </c>
      <c r="AA11" s="170" t="n">
        <v>2416016889</v>
      </c>
      <c r="AB11" s="170" t="n">
        <v>2503023262</v>
      </c>
      <c r="AC11" s="170" t="n">
        <v>3149737872.15</v>
      </c>
      <c r="AD11" s="170" t="n">
        <v>3598719440.7</v>
      </c>
      <c r="AE11" s="170" t="n">
        <v>3201555202.43</v>
      </c>
      <c r="AF11" s="170" t="n">
        <v>3457108741.29</v>
      </c>
      <c r="AG11" s="170" t="n">
        <v>2082088279.6743</v>
      </c>
      <c r="AH11" s="170" t="n">
        <v>3667565074.4966</v>
      </c>
      <c r="AI11" s="170" t="n">
        <v>4876449953.8014</v>
      </c>
      <c r="AJ11" s="170" t="n">
        <v>5007329115.9574</v>
      </c>
      <c r="AK11" s="170" t="n">
        <v>5932685554.1113</v>
      </c>
      <c r="AL11" s="170" t="n">
        <v>6899630834.5337</v>
      </c>
      <c r="AM11" s="170" t="n">
        <v>5263488055.1135</v>
      </c>
      <c r="AN11" s="170" t="n">
        <v>4181628664.2307</v>
      </c>
      <c r="AO11" s="170" t="n">
        <v>5086009796.4309</v>
      </c>
      <c r="AP11" s="170" t="n">
        <v>4568718063.8037</v>
      </c>
      <c r="AQ11" s="170" t="n">
        <v>5539199967.7318</v>
      </c>
      <c r="AR11" s="170" t="n">
        <v>5038127335.6872</v>
      </c>
      <c r="AS11" s="170" t="n">
        <v>6416578239.6705</v>
      </c>
      <c r="AT11" s="170" t="n">
        <v>6720011927.7763</v>
      </c>
      <c r="AU11" s="170" t="n">
        <v>6536021631.3973</v>
      </c>
      <c r="AV11" s="170" t="n">
        <v>5806281323.8729</v>
      </c>
      <c r="AW11" s="170" t="n">
        <v>6327142467.03</v>
      </c>
      <c r="AX11" s="170" t="n">
        <v>2970606658.31</v>
      </c>
      <c r="AY11" s="170" t="n">
        <v>6899630834.5500002</v>
      </c>
      <c r="AZ11" s="3" t="n">
        <v>5263488055.0200005</v>
      </c>
      <c r="BA11" s="3" t="n">
        <v>4186825540.4499998</v>
      </c>
      <c r="BB11" s="3" t="n">
        <v>5086009794.1199999</v>
      </c>
      <c r="BC11" s="3" t="n">
        <v>4568718064.2700005</v>
      </c>
      <c r="BD11" s="3" t="n">
        <v>5539199966.5299997</v>
      </c>
      <c r="BE11" s="3" t="n">
        <v>5038127341.9700003</v>
      </c>
      <c r="BF11" s="3" t="n">
        <v>6416578236.0900002</v>
      </c>
      <c r="BG11" s="3" t="n">
        <v>6720046821.8400002</v>
      </c>
      <c r="BH11" s="3" t="n">
        <v>6536021628.1112003</v>
      </c>
      <c r="BI11" s="3" t="n">
        <v>5806117381.2426996</v>
      </c>
      <c r="BJ11" s="3"/>
    </row>
    <row r="12">
      <c r="A12" t="str">
        <f>M12</f>
      </c>
      <c r="B12" t="str">
        <f>N12</f>
      </c>
      <c r="L12" t="s">
        <v>405</v>
      </c>
      <c r="M12" t="s">
        <v>812</v>
      </c>
      <c r="N12" s="3" t="s">
        <v>810</v>
      </c>
      <c r="O12" s="170" t="n">
        <v>9084026239</v>
      </c>
      <c r="P12" s="170" t="n">
        <v>8664758147</v>
      </c>
      <c r="Q12" s="170" t="n">
        <v>10183360463</v>
      </c>
      <c r="R12" s="170" t="n">
        <v>11460582632</v>
      </c>
      <c r="S12" s="170" t="n">
        <v>14617679596</v>
      </c>
      <c r="T12" s="170" t="n">
        <v>13503333264</v>
      </c>
      <c r="U12" s="170" t="n">
        <v>14325857938</v>
      </c>
      <c r="V12" s="170" t="n">
        <v>19810607304</v>
      </c>
      <c r="W12" s="170" t="n">
        <v>21065711772.07</v>
      </c>
      <c r="X12" s="170" t="n">
        <v>21521578310.2</v>
      </c>
      <c r="Y12" s="170" t="n">
        <v>15841276974.9697</v>
      </c>
      <c r="Z12" s="170" t="n">
        <v>18010707973.5802</v>
      </c>
      <c r="AA12" s="170" t="n">
        <v>18066466335.3312</v>
      </c>
      <c r="AB12" s="170" t="n">
        <v>22601724687.5808</v>
      </c>
      <c r="AC12" s="170" t="n">
        <v>24380756634.5582</v>
      </c>
      <c r="AD12" s="170" t="n">
        <v>28340719135.3602</v>
      </c>
      <c r="AE12" s="170" t="n">
        <v>33025930248.6314</v>
      </c>
      <c r="AF12" s="170" t="n">
        <v>33256356553.6876</v>
      </c>
      <c r="AG12" s="170" t="n">
        <v>30565006612.8785</v>
      </c>
      <c r="AH12" s="170" t="n">
        <v>29616606275.3531</v>
      </c>
      <c r="AI12" s="170" t="n">
        <v>36955095237.7244</v>
      </c>
      <c r="AJ12" s="170" t="n">
        <v>42385107089.1858</v>
      </c>
      <c r="AK12" s="170" t="n">
        <v>33476320981.4371</v>
      </c>
      <c r="AL12" s="170" t="n">
        <v>30834259634.7849</v>
      </c>
      <c r="AM12" s="170" t="n">
        <v>30504483321.621</v>
      </c>
      <c r="AN12" s="170" t="n">
        <v>30143955310.9231</v>
      </c>
      <c r="AO12" s="170" t="n">
        <v>31147944185.5588</v>
      </c>
      <c r="AP12" s="170" t="n">
        <v>34927238988.7908</v>
      </c>
      <c r="AQ12" s="170" t="n">
        <v>33453528544.2089</v>
      </c>
      <c r="AR12" s="170" t="n">
        <v>36610870955.1474</v>
      </c>
      <c r="AS12" s="170" t="n">
        <v>36306363560.0039</v>
      </c>
      <c r="AT12" s="170" t="n">
        <v>41369143045.7595</v>
      </c>
      <c r="AU12" s="170" t="n">
        <v>44864941884.0727</v>
      </c>
      <c r="AV12" s="170" t="n">
        <v>46922443230.8248</v>
      </c>
      <c r="AW12" s="170" t="n">
        <v>57484176139.8</v>
      </c>
      <c r="AX12" s="170" t="n">
        <v>29581157674.78</v>
      </c>
      <c r="AY12" s="170" t="n">
        <v>30838753367.23</v>
      </c>
      <c r="AZ12" s="3" t="n">
        <v>30506541435.040001</v>
      </c>
      <c r="BA12" s="3" t="n">
        <v>30251956700.16</v>
      </c>
      <c r="BB12" s="3" t="n">
        <v>31261343382.130001</v>
      </c>
      <c r="BC12" s="3" t="n">
        <v>35105560420.93</v>
      </c>
      <c r="BD12" s="3" t="n">
        <v>34037318882.57</v>
      </c>
      <c r="BE12" s="3" t="n">
        <v>39043015846.510002</v>
      </c>
      <c r="BF12" s="3" t="n">
        <v>38336617597.82</v>
      </c>
      <c r="BG12" s="3" t="n">
        <v>42547710784.610001</v>
      </c>
      <c r="BH12" s="3" t="n">
        <v>44772271335.960701</v>
      </c>
      <c r="BI12" s="3" t="n">
        <v>47025222827.005798</v>
      </c>
      <c r="BJ12" s="3"/>
    </row>
    <row r="13">
      <c r="A13" t="str">
        <f>M13</f>
      </c>
      <c r="B13" t="str">
        <f>N13</f>
      </c>
      <c r="L13" t="s">
        <v>405</v>
      </c>
      <c r="M13" t="s">
        <v>812</v>
      </c>
      <c r="N13" s="3" t="s">
        <v>811</v>
      </c>
      <c r="O13" s="170" t="n">
        <v>1722991000</v>
      </c>
      <c r="P13" s="170" t="n">
        <v>1955516000</v>
      </c>
      <c r="Q13" s="170" t="n">
        <v>2404502533</v>
      </c>
      <c r="R13" s="170" t="n">
        <v>2177086051</v>
      </c>
      <c r="S13" s="170" t="n">
        <v>1038497677</v>
      </c>
      <c r="T13" s="170" t="n">
        <v>1270564097</v>
      </c>
      <c r="U13" s="170" t="n">
        <v>1099154526</v>
      </c>
      <c r="V13" s="170" t="n">
        <v>1499841405</v>
      </c>
      <c r="W13" s="170" t="n">
        <v>1629458881</v>
      </c>
      <c r="X13" s="170" t="n">
        <v>1751782899</v>
      </c>
      <c r="Y13" s="170" t="n">
        <v>1400008608</v>
      </c>
      <c r="Z13" s="170" t="n">
        <v>1202896843.9883</v>
      </c>
      <c r="AA13" s="170" t="n">
        <v>2197922091.9902</v>
      </c>
      <c r="AB13" s="170" t="n">
        <v>2534272752.7063</v>
      </c>
      <c r="AC13" s="170" t="n">
        <v>3495931146.8923</v>
      </c>
      <c r="AD13" s="170" t="n">
        <v>8707735232.2082</v>
      </c>
      <c r="AE13" s="170" t="n">
        <v>9626511342.1369</v>
      </c>
      <c r="AF13" s="170" t="n">
        <v>8238362516.6394</v>
      </c>
      <c r="AG13" s="170" t="n">
        <v>9457805877.0798</v>
      </c>
      <c r="AH13" s="170" t="n">
        <v>9026406967.7385</v>
      </c>
      <c r="AI13" s="170" t="n">
        <v>12522993681.2504</v>
      </c>
      <c r="AJ13" s="170" t="n">
        <v>14091803020.3839</v>
      </c>
      <c r="AK13" s="170" t="n">
        <v>13979143207.2781</v>
      </c>
      <c r="AL13" s="170" t="n">
        <v>13619052844.6216</v>
      </c>
      <c r="AM13" s="170" t="n">
        <v>13907790159.8355</v>
      </c>
      <c r="AN13" s="170" t="n">
        <v>13247727519.1679</v>
      </c>
      <c r="AO13" s="170" t="n">
        <v>13394587090.1886</v>
      </c>
      <c r="AP13" s="170" t="n">
        <v>14127408577.4609</v>
      </c>
      <c r="AQ13" s="170" t="n">
        <v>15219833177.5172</v>
      </c>
      <c r="AR13" s="170" t="n">
        <v>16123441898.1798</v>
      </c>
      <c r="AS13" s="170" t="n">
        <v>16332603204.0465</v>
      </c>
      <c r="AT13" s="170" t="n">
        <v>16526412335.3786</v>
      </c>
      <c r="AU13" s="170" t="n">
        <v>16855154423.0556</v>
      </c>
      <c r="AV13" s="170" t="n">
        <v>17462139826.356</v>
      </c>
      <c r="AW13" s="170" t="n">
        <v>17901598475.03</v>
      </c>
      <c r="AX13" s="170" t="n">
        <v>8822196098.97</v>
      </c>
      <c r="AY13" s="170" t="n">
        <v>13619729479.5</v>
      </c>
      <c r="AZ13" s="3" t="n">
        <v>13908264540.32</v>
      </c>
      <c r="BA13" s="3" t="n">
        <v>13252465616.25</v>
      </c>
      <c r="BB13" s="3" t="n">
        <v>13387835727.809999</v>
      </c>
      <c r="BC13" s="3" t="n">
        <v>14120847898.790001</v>
      </c>
      <c r="BD13" s="3" t="n">
        <v>15222397375.15</v>
      </c>
      <c r="BE13" s="3" t="n">
        <v>16146552619.74</v>
      </c>
      <c r="BF13" s="3" t="n">
        <v>16343385090.99</v>
      </c>
      <c r="BG13" s="3" t="n">
        <v>16494737974</v>
      </c>
      <c r="BH13" s="3" t="n">
        <v>16843348927.4991</v>
      </c>
      <c r="BI13" s="3" t="n">
        <v>17467945670.0853</v>
      </c>
      <c r="BJ13" s="3"/>
    </row>
    <row r="14">
      <c r="A14" t="str">
        <f>M14</f>
      </c>
      <c r="B14" t="str">
        <f>N14</f>
      </c>
      <c r="L14" t="s">
        <v>394</v>
      </c>
      <c r="M14" t="s">
        <v>790</v>
      </c>
      <c r="N14" s="3" t="s">
        <v>806</v>
      </c>
      <c r="O14" s="170" t="n">
        <v>15769078000</v>
      </c>
      <c r="P14" s="170" t="n">
        <v>22355749000</v>
      </c>
      <c r="Q14" s="170" t="n">
        <v>14959195881</v>
      </c>
      <c r="R14" s="170" t="n">
        <v>15473537572</v>
      </c>
      <c r="S14" s="170" t="n">
        <v>15374925564</v>
      </c>
      <c r="T14" s="170" t="n">
        <v>14829976945</v>
      </c>
      <c r="U14" s="170" t="n">
        <v>17722336338.51</v>
      </c>
      <c r="V14" s="170" t="n">
        <v>19427897322</v>
      </c>
      <c r="W14" s="170" t="n">
        <v>17638134882</v>
      </c>
      <c r="X14" s="170" t="n">
        <v>22548540668</v>
      </c>
      <c r="Y14" s="170" t="n">
        <v>20636641438.9792</v>
      </c>
      <c r="Z14" s="170" t="n">
        <v>21766392938.8721</v>
      </c>
      <c r="AA14" s="170" t="n">
        <v>27090644155.1969</v>
      </c>
      <c r="AB14" s="170" t="n">
        <v>30287519338.4258</v>
      </c>
      <c r="AC14" s="170" t="n">
        <v>27513100735.9142</v>
      </c>
      <c r="AD14" s="170" t="n">
        <v>25982495610.2776</v>
      </c>
      <c r="AE14" s="170" t="n">
        <v>31819533933.2773</v>
      </c>
      <c r="AF14" s="170" t="n">
        <v>36923960576.5915</v>
      </c>
      <c r="AG14" s="170" t="n">
        <v>26643550952.4563</v>
      </c>
      <c r="AH14" s="170" t="n">
        <v>29617477567.1782</v>
      </c>
      <c r="AI14" s="170" t="n">
        <v>35045173079.5995</v>
      </c>
      <c r="AJ14" s="170" t="n">
        <v>36205831175.9263</v>
      </c>
      <c r="AK14" s="170" t="n">
        <v>44929634937.694</v>
      </c>
      <c r="AL14" s="170" t="n">
        <v>30789004881.0347</v>
      </c>
      <c r="AM14" s="170" t="n">
        <v>27963377778.3854</v>
      </c>
      <c r="AN14" s="170" t="n">
        <v>28274539155.273</v>
      </c>
      <c r="AO14" s="170" t="n">
        <v>34513714923.8312</v>
      </c>
      <c r="AP14" s="170" t="n">
        <v>29066764861.8319</v>
      </c>
      <c r="AQ14" s="170" t="n">
        <v>30500210823.1934</v>
      </c>
      <c r="AR14" s="170" t="n">
        <v>34857899757.587</v>
      </c>
      <c r="AS14" s="170" t="n">
        <v>37085025157.9033</v>
      </c>
      <c r="AT14" s="170" t="n">
        <v>36126806727.5621</v>
      </c>
      <c r="AU14" s="170" t="n">
        <v>39057472024.6809</v>
      </c>
      <c r="AV14" s="170" t="n">
        <v>44683636380.2301</v>
      </c>
      <c r="AW14" s="170" t="n">
        <v>46018907644.8436</v>
      </c>
      <c r="AX14" s="170" t="n">
        <v>18049735108.06</v>
      </c>
      <c r="AY14" s="170" t="n">
        <v>30788402855.919998</v>
      </c>
      <c r="AZ14" s="3" t="n">
        <v>27962918663.580002</v>
      </c>
      <c r="BA14" s="3" t="n">
        <v>28362549740.200001</v>
      </c>
      <c r="BB14" s="3" t="n">
        <v>34514712389.239998</v>
      </c>
      <c r="BC14" s="3" t="n">
        <v>29032383750.709999</v>
      </c>
      <c r="BD14" s="3" t="n">
        <v>30502861926.360001</v>
      </c>
      <c r="BE14" s="3" t="n">
        <v>33952636271.82</v>
      </c>
      <c r="BF14" s="3" t="n">
        <v>37187507883.360001</v>
      </c>
      <c r="BG14" s="3" t="n">
        <v>36436194843.410004</v>
      </c>
      <c r="BH14" s="3" t="n">
        <v>38948979849.825401</v>
      </c>
      <c r="BI14" s="3" t="n">
        <v>44566846327.0728</v>
      </c>
      <c r="BJ14" s="3"/>
    </row>
    <row r="15">
      <c r="A15" t="str">
        <f>M15</f>
      </c>
      <c r="B15" t="str">
        <f>N15</f>
      </c>
      <c r="L15" t="s">
        <v>394</v>
      </c>
      <c r="M15" t="s">
        <v>790</v>
      </c>
      <c r="N15" s="3" t="s">
        <v>807</v>
      </c>
      <c r="O15" s="170" t="n">
        <v>10561150000</v>
      </c>
      <c r="P15" s="170" t="n">
        <v>21080427000</v>
      </c>
      <c r="Q15" s="170" t="n">
        <v>18155541342</v>
      </c>
      <c r="R15" s="170" t="n">
        <v>15403312768</v>
      </c>
      <c r="S15" s="170" t="n">
        <v>12437784930</v>
      </c>
      <c r="T15" s="170" t="n">
        <v>16811658914</v>
      </c>
      <c r="U15" s="170" t="n">
        <v>19223640165</v>
      </c>
      <c r="V15" s="170" t="n">
        <v>23265935920.15</v>
      </c>
      <c r="W15" s="170" t="n">
        <v>23501361494</v>
      </c>
      <c r="X15" s="170" t="n">
        <v>27452141517.19</v>
      </c>
      <c r="Y15" s="170" t="n">
        <v>22436948034.8722</v>
      </c>
      <c r="Z15" s="170" t="n">
        <v>26074063399.7448</v>
      </c>
      <c r="AA15" s="170" t="n">
        <v>28310050808.1554</v>
      </c>
      <c r="AB15" s="170" t="n">
        <v>41249375194.067</v>
      </c>
      <c r="AC15" s="170" t="n">
        <v>44411662250.0837</v>
      </c>
      <c r="AD15" s="170" t="n">
        <v>64251362287.6914</v>
      </c>
      <c r="AE15" s="170" t="n">
        <v>66304511473.2358</v>
      </c>
      <c r="AF15" s="170" t="n">
        <v>79689952903.637</v>
      </c>
      <c r="AG15" s="170" t="n">
        <v>104290500985.082</v>
      </c>
      <c r="AH15" s="170" t="n">
        <v>97856944174.4665</v>
      </c>
      <c r="AI15" s="170" t="n">
        <v>96620042029.9463</v>
      </c>
      <c r="AJ15" s="170" t="n">
        <v>85262914944.2322</v>
      </c>
      <c r="AK15" s="170" t="n">
        <v>73854582791.6769</v>
      </c>
      <c r="AL15" s="170" t="n">
        <v>57357596181.6337</v>
      </c>
      <c r="AM15" s="170" t="n">
        <v>53305895401.2596</v>
      </c>
      <c r="AN15" s="170" t="n">
        <v>49994694864.8526</v>
      </c>
      <c r="AO15" s="170" t="n">
        <v>51358661019.5925</v>
      </c>
      <c r="AP15" s="170" t="n">
        <v>54593931298.2389</v>
      </c>
      <c r="AQ15" s="170" t="n">
        <v>58370530703.2196</v>
      </c>
      <c r="AR15" s="170" t="n">
        <v>61460581870.5724</v>
      </c>
      <c r="AS15" s="170" t="n">
        <v>70528535311.5433</v>
      </c>
      <c r="AT15" s="170" t="n">
        <v>84496448740.4557</v>
      </c>
      <c r="AU15" s="170" t="n">
        <v>86595719781.433</v>
      </c>
      <c r="AV15" s="170" t="n">
        <v>81661518144.0517</v>
      </c>
      <c r="AW15" s="170" t="n">
        <v>73691853581.8119</v>
      </c>
      <c r="AX15" s="170" t="n">
        <v>25963278460.78</v>
      </c>
      <c r="AY15" s="170" t="n">
        <v>57064416650.580002</v>
      </c>
      <c r="AZ15" s="3" t="n">
        <v>53201811797.239998</v>
      </c>
      <c r="BA15" s="3" t="n">
        <v>49784198256.050003</v>
      </c>
      <c r="BB15" s="3" t="n">
        <v>51067082204.099998</v>
      </c>
      <c r="BC15" s="3" t="n">
        <v>54400431291.309998</v>
      </c>
      <c r="BD15" s="3" t="n">
        <v>58229548104.75</v>
      </c>
      <c r="BE15" s="3" t="n">
        <v>61543279756.309998</v>
      </c>
      <c r="BF15" s="3" t="n">
        <v>70740551640.039993</v>
      </c>
      <c r="BG15" s="3" t="n">
        <v>84766343608.119995</v>
      </c>
      <c r="BH15" s="3" t="n">
        <v>86883289619.112595</v>
      </c>
      <c r="BI15" s="3" t="n">
        <v>81913708975.104996</v>
      </c>
      <c r="BJ15" s="3"/>
    </row>
    <row r="16">
      <c r="A16" t="str">
        <f>M16</f>
      </c>
      <c r="B16" t="str">
        <f>N16</f>
      </c>
      <c r="L16" t="s">
        <v>394</v>
      </c>
      <c r="M16" t="s">
        <v>790</v>
      </c>
      <c r="N16" s="3" t="s">
        <v>808</v>
      </c>
      <c r="O16" s="170" t="n">
        <v>2157020000</v>
      </c>
      <c r="P16" s="170" t="n">
        <v>5413692000</v>
      </c>
      <c r="Q16" s="170" t="n">
        <v>3199334166</v>
      </c>
      <c r="R16" s="170" t="n">
        <v>3214287302</v>
      </c>
      <c r="S16" s="170" t="n">
        <v>1999610001</v>
      </c>
      <c r="T16" s="170" t="n">
        <v>2895636012</v>
      </c>
      <c r="U16" s="170" t="n">
        <v>3067307771</v>
      </c>
      <c r="V16" s="170" t="n">
        <v>3457908619</v>
      </c>
      <c r="W16" s="170" t="n">
        <v>4210354657</v>
      </c>
      <c r="X16" s="170" t="n">
        <v>5183530037</v>
      </c>
      <c r="Y16" s="170" t="n">
        <v>4572102699.9147</v>
      </c>
      <c r="Z16" s="170" t="n">
        <v>5601020892.7901</v>
      </c>
      <c r="AA16" s="170" t="n">
        <v>7299371202.3973</v>
      </c>
      <c r="AB16" s="170" t="n">
        <v>9288932607.6305</v>
      </c>
      <c r="AC16" s="170" t="n">
        <v>10307467402.7788</v>
      </c>
      <c r="AD16" s="170" t="n">
        <v>14101140618.7451</v>
      </c>
      <c r="AE16" s="170" t="n">
        <v>16854535299.5303</v>
      </c>
      <c r="AF16" s="170" t="n">
        <v>17206760962.3111</v>
      </c>
      <c r="AG16" s="170" t="n">
        <v>19395696116.3904</v>
      </c>
      <c r="AH16" s="170" t="n">
        <v>18063980500.7628</v>
      </c>
      <c r="AI16" s="170" t="n">
        <v>21497697289.6437</v>
      </c>
      <c r="AJ16" s="170" t="n">
        <v>20849663865.7125</v>
      </c>
      <c r="AK16" s="170" t="n">
        <v>20411603856.2386</v>
      </c>
      <c r="AL16" s="170" t="n">
        <v>19202333737.2525</v>
      </c>
      <c r="AM16" s="170" t="n">
        <v>23066867444.0676</v>
      </c>
      <c r="AN16" s="170" t="n">
        <v>23761741545.9125</v>
      </c>
      <c r="AO16" s="170" t="n">
        <v>24518197740.4249</v>
      </c>
      <c r="AP16" s="170" t="n">
        <v>28278093882</v>
      </c>
      <c r="AQ16" s="170" t="n">
        <v>36809477947.0543</v>
      </c>
      <c r="AR16" s="170" t="n">
        <v>36728814520.2954</v>
      </c>
      <c r="AS16" s="170" t="n">
        <v>34955871844.8171</v>
      </c>
      <c r="AT16" s="170" t="n">
        <v>31464340593.2903</v>
      </c>
      <c r="AU16" s="170" t="n">
        <v>34223589099.628</v>
      </c>
      <c r="AV16" s="170" t="n">
        <v>36375411370.4699</v>
      </c>
      <c r="AW16" s="170" t="n">
        <v>39450576639.05</v>
      </c>
      <c r="AX16" s="170" t="n">
        <v>18753741795.39</v>
      </c>
      <c r="AY16" s="170" t="n">
        <v>19171265693.759998</v>
      </c>
      <c r="AZ16" s="3" t="n">
        <v>23011399079.349998</v>
      </c>
      <c r="BA16" s="3" t="n">
        <v>23755021312.16</v>
      </c>
      <c r="BB16" s="3" t="n">
        <v>24384306849.689999</v>
      </c>
      <c r="BC16" s="3" t="n">
        <v>28270330487.93</v>
      </c>
      <c r="BD16" s="3" t="n">
        <v>36820125576.989998</v>
      </c>
      <c r="BE16" s="3" t="n">
        <v>36701485652.239998</v>
      </c>
      <c r="BF16" s="3" t="n">
        <v>34875586587.580002</v>
      </c>
      <c r="BG16" s="3" t="n">
        <v>31406032250.720001</v>
      </c>
      <c r="BH16" s="3" t="n">
        <v>34081730778.664001</v>
      </c>
      <c r="BI16" s="3" t="n">
        <v>36124188013.3433</v>
      </c>
      <c r="BJ16" s="3"/>
    </row>
    <row r="17">
      <c r="A17" t="str">
        <f>M17</f>
      </c>
      <c r="B17" t="str">
        <f>N17</f>
      </c>
      <c r="L17" t="s">
        <v>394</v>
      </c>
      <c r="M17" t="s">
        <v>790</v>
      </c>
      <c r="N17" s="3" t="s">
        <v>809</v>
      </c>
      <c r="O17" s="170"/>
      <c r="P17" s="170"/>
      <c r="Q17" s="170"/>
      <c r="R17" s="170"/>
      <c r="S17" s="170" t="n">
        <v>51992609</v>
      </c>
      <c r="T17" s="170" t="n">
        <v>15462431</v>
      </c>
      <c r="U17" s="170" t="n">
        <v>2724100</v>
      </c>
      <c r="V17" s="170" t="n">
        <v>37433342</v>
      </c>
      <c r="W17" s="170" t="n">
        <v>13314130</v>
      </c>
      <c r="X17" s="170" t="n">
        <v>7472170</v>
      </c>
      <c r="Y17" s="170" t="n">
        <v>4542739</v>
      </c>
      <c r="Z17" s="170" t="n">
        <v>7648615</v>
      </c>
      <c r="AA17" s="170" t="n">
        <v>32587301</v>
      </c>
      <c r="AB17" s="170" t="n">
        <v>114871813.0938</v>
      </c>
      <c r="AC17" s="170" t="n">
        <v>137906516.6484</v>
      </c>
      <c r="AD17" s="170" t="n">
        <v>97350247.4375</v>
      </c>
      <c r="AE17" s="170" t="n">
        <v>79342529.035</v>
      </c>
      <c r="AF17" s="170" t="n">
        <v>72191820.2275</v>
      </c>
      <c r="AG17" s="170" t="n">
        <v>80418739.0569</v>
      </c>
      <c r="AH17" s="170" t="n">
        <v>273024148.0224</v>
      </c>
      <c r="AI17" s="170" t="n">
        <v>340260740.955</v>
      </c>
      <c r="AJ17" s="170" t="n">
        <v>218692720.2963</v>
      </c>
      <c r="AK17" s="170" t="n">
        <v>735555217.7093</v>
      </c>
      <c r="AL17" s="170" t="n">
        <v>595428463.7694</v>
      </c>
      <c r="AM17" s="170" t="n">
        <v>513098793.01</v>
      </c>
      <c r="AN17" s="170" t="n">
        <v>252771281.6303</v>
      </c>
      <c r="AO17" s="170" t="n">
        <v>1053465241.1693</v>
      </c>
      <c r="AP17" s="170" t="n">
        <v>237510574.4011</v>
      </c>
      <c r="AQ17" s="170" t="n">
        <v>329296979.2374</v>
      </c>
      <c r="AR17" s="170" t="n">
        <v>334860399.2179</v>
      </c>
      <c r="AS17" s="170" t="n">
        <v>2944495819.5807</v>
      </c>
      <c r="AT17" s="170" t="n">
        <v>530954644.6503</v>
      </c>
      <c r="AU17" s="170" t="n">
        <v>304820055.9254</v>
      </c>
      <c r="AV17" s="170" t="n">
        <v>192588755.0475</v>
      </c>
      <c r="AW17" s="170" t="n">
        <v>212357679.17</v>
      </c>
      <c r="AX17" s="170" t="n">
        <v>110330482.98</v>
      </c>
      <c r="AY17" s="170" t="n">
        <v>595428463.78999996</v>
      </c>
      <c r="AZ17" s="3" t="n">
        <v>513098793.00999999</v>
      </c>
      <c r="BA17" s="3" t="n">
        <v>252780836.63</v>
      </c>
      <c r="BB17" s="3" t="n">
        <v>1053465261.04</v>
      </c>
      <c r="BC17" s="3" t="n">
        <v>237510574.31999999</v>
      </c>
      <c r="BD17" s="3" t="n">
        <v>329296979.18000001</v>
      </c>
      <c r="BE17" s="3" t="n">
        <v>334860399.44</v>
      </c>
      <c r="BF17" s="3" t="n">
        <v>2944495819.23</v>
      </c>
      <c r="BG17" s="3" t="n">
        <v>530954644.67000002</v>
      </c>
      <c r="BH17" s="3" t="n">
        <v>304117754.49400002</v>
      </c>
      <c r="BI17" s="3" t="n">
        <v>192588753.8581</v>
      </c>
      <c r="BJ17" s="3"/>
    </row>
    <row r="18">
      <c r="A18" t="str">
        <f>M18</f>
      </c>
      <c r="B18" t="str">
        <f>N18</f>
      </c>
      <c r="L18" t="s">
        <v>394</v>
      </c>
      <c r="M18" t="s">
        <v>790</v>
      </c>
      <c r="N18" s="3" t="s">
        <v>810</v>
      </c>
      <c r="O18" s="170" t="n">
        <v>19183569123.56</v>
      </c>
      <c r="P18" s="170" t="n">
        <v>23057824802</v>
      </c>
      <c r="Q18" s="170" t="n">
        <v>22069061820</v>
      </c>
      <c r="R18" s="170" t="n">
        <v>19337304249</v>
      </c>
      <c r="S18" s="170" t="n">
        <v>19016766367</v>
      </c>
      <c r="T18" s="170" t="n">
        <v>15953959629</v>
      </c>
      <c r="U18" s="170" t="n">
        <v>16125090834</v>
      </c>
      <c r="V18" s="170" t="n">
        <v>19022579864</v>
      </c>
      <c r="W18" s="170" t="n">
        <v>17827653004.02</v>
      </c>
      <c r="X18" s="170" t="n">
        <v>18227560183.85</v>
      </c>
      <c r="Y18" s="170" t="n">
        <v>14903005077.2499</v>
      </c>
      <c r="Z18" s="170" t="n">
        <v>15380364120.0424</v>
      </c>
      <c r="AA18" s="170" t="n">
        <v>18313965412.3682</v>
      </c>
      <c r="AB18" s="170" t="n">
        <v>22284082626.0812</v>
      </c>
      <c r="AC18" s="170" t="n">
        <v>23242366128.4086</v>
      </c>
      <c r="AD18" s="170" t="n">
        <v>26285621336.7675</v>
      </c>
      <c r="AE18" s="170" t="n">
        <v>30751706381.1525</v>
      </c>
      <c r="AF18" s="170" t="n">
        <v>37991795928.5587</v>
      </c>
      <c r="AG18" s="170" t="n">
        <v>41749328226.833</v>
      </c>
      <c r="AH18" s="170" t="n">
        <v>39162331714.473</v>
      </c>
      <c r="AI18" s="170" t="n">
        <v>38758978295.7561</v>
      </c>
      <c r="AJ18" s="170" t="n">
        <v>39503342985.2016</v>
      </c>
      <c r="AK18" s="170" t="n">
        <v>37001389902.2107</v>
      </c>
      <c r="AL18" s="170" t="n">
        <v>34262128713.4182</v>
      </c>
      <c r="AM18" s="170" t="n">
        <v>32333354165.9465</v>
      </c>
      <c r="AN18" s="170" t="n">
        <v>33110563213.8466</v>
      </c>
      <c r="AO18" s="170" t="n">
        <v>37170530512.7041</v>
      </c>
      <c r="AP18" s="170" t="n">
        <v>37385729832.0541</v>
      </c>
      <c r="AQ18" s="170" t="n">
        <v>44465932761.1545</v>
      </c>
      <c r="AR18" s="170" t="n">
        <v>51388110275.4175</v>
      </c>
      <c r="AS18" s="170" t="n">
        <v>57115607924.7052</v>
      </c>
      <c r="AT18" s="170" t="n">
        <v>50409550437.9876</v>
      </c>
      <c r="AU18" s="170" t="n">
        <v>49095788255.4048</v>
      </c>
      <c r="AV18" s="170" t="n">
        <v>57766323526.5121</v>
      </c>
      <c r="AW18" s="170" t="n">
        <v>59672139180.1115</v>
      </c>
      <c r="AX18" s="170" t="n">
        <v>23458795892.17</v>
      </c>
      <c r="AY18" s="170" t="n">
        <v>34265443431.919998</v>
      </c>
      <c r="AZ18" s="3" t="n">
        <v>32336065994.189999</v>
      </c>
      <c r="BA18" s="3" t="n">
        <v>33142430427.580002</v>
      </c>
      <c r="BB18" s="3" t="n">
        <v>37169931429.160004</v>
      </c>
      <c r="BC18" s="3" t="n">
        <v>37382544340.010002</v>
      </c>
      <c r="BD18" s="3" t="n">
        <v>44467025765.559998</v>
      </c>
      <c r="BE18" s="3" t="n">
        <v>51384555129.190002</v>
      </c>
      <c r="BF18" s="3" t="n">
        <v>57095758982.989998</v>
      </c>
      <c r="BG18" s="3" t="n">
        <v>50358358128.629997</v>
      </c>
      <c r="BH18" s="3" t="n">
        <v>49080974185.941299</v>
      </c>
      <c r="BI18" s="3" t="n">
        <v>57706652166.302696</v>
      </c>
      <c r="BJ18" s="3"/>
    </row>
    <row r="19">
      <c r="A19" t="str">
        <f>M19</f>
      </c>
      <c r="B19" t="str">
        <f>N19</f>
      </c>
      <c r="L19" t="s">
        <v>394</v>
      </c>
      <c r="M19" t="s">
        <v>790</v>
      </c>
      <c r="N19" s="3" t="s">
        <v>811</v>
      </c>
      <c r="O19" s="170" t="n">
        <v>1390739000</v>
      </c>
      <c r="P19" s="170" t="n">
        <v>1240410000</v>
      </c>
      <c r="Q19" s="170" t="n">
        <v>2522310294</v>
      </c>
      <c r="R19" s="170" t="n">
        <v>2637717845</v>
      </c>
      <c r="S19" s="170" t="n">
        <v>2787633698</v>
      </c>
      <c r="T19" s="170" t="n">
        <v>2227082821</v>
      </c>
      <c r="U19" s="170" t="n">
        <v>2609274585</v>
      </c>
      <c r="V19" s="170" t="n">
        <v>3302207409</v>
      </c>
      <c r="W19" s="170" t="n">
        <v>3960058231.82</v>
      </c>
      <c r="X19" s="170" t="n">
        <v>4333366171.92</v>
      </c>
      <c r="Y19" s="170" t="n">
        <v>3176642316.067</v>
      </c>
      <c r="Z19" s="170" t="n">
        <v>4227401029.3311</v>
      </c>
      <c r="AA19" s="170" t="n">
        <v>6611751375.7355</v>
      </c>
      <c r="AB19" s="170" t="n">
        <v>9008818917.237</v>
      </c>
      <c r="AC19" s="170" t="n">
        <v>8198210904.0138</v>
      </c>
      <c r="AD19" s="170" t="n">
        <v>4552219337.1432</v>
      </c>
      <c r="AE19" s="170" t="n">
        <v>5564055053.1145</v>
      </c>
      <c r="AF19" s="170" t="n">
        <v>4429082723.3586</v>
      </c>
      <c r="AG19" s="170" t="n">
        <v>9123623764.7245</v>
      </c>
      <c r="AH19" s="170" t="n">
        <v>11203995719.3587</v>
      </c>
      <c r="AI19" s="170" t="n">
        <v>12846057069.7206</v>
      </c>
      <c r="AJ19" s="170" t="n">
        <v>14021133538.6117</v>
      </c>
      <c r="AK19" s="170" t="n">
        <v>13933579145.7951</v>
      </c>
      <c r="AL19" s="170" t="n">
        <v>12311995560.1652</v>
      </c>
      <c r="AM19" s="170" t="n">
        <v>12678726787.0745</v>
      </c>
      <c r="AN19" s="170" t="n">
        <v>12733695340.8778</v>
      </c>
      <c r="AO19" s="170" t="n">
        <v>13935392184.9352</v>
      </c>
      <c r="AP19" s="170" t="n">
        <v>14883006463.1018</v>
      </c>
      <c r="AQ19" s="170" t="n">
        <v>16347784864.0637</v>
      </c>
      <c r="AR19" s="170" t="n">
        <v>18671614559.6717</v>
      </c>
      <c r="AS19" s="170" t="n">
        <v>20051771798.247</v>
      </c>
      <c r="AT19" s="170" t="n">
        <v>18058316912.4903</v>
      </c>
      <c r="AU19" s="170" t="n">
        <v>19802602300.2959</v>
      </c>
      <c r="AV19" s="170" t="n">
        <v>20631360279.6507</v>
      </c>
      <c r="AW19" s="170" t="n">
        <v>22750079171.41</v>
      </c>
      <c r="AX19" s="170" t="n">
        <v>10271665654.31</v>
      </c>
      <c r="AY19" s="170" t="n">
        <v>12312097673.5</v>
      </c>
      <c r="AZ19" s="3" t="n">
        <v>12678613980.549999</v>
      </c>
      <c r="BA19" s="3" t="n">
        <v>12739555079.809999</v>
      </c>
      <c r="BB19" s="3" t="n">
        <v>13922870791.66</v>
      </c>
      <c r="BC19" s="3" t="n">
        <v>14934648663.530001</v>
      </c>
      <c r="BD19" s="3" t="n">
        <v>16385953257.190001</v>
      </c>
      <c r="BE19" s="3" t="n">
        <v>18671242612.23</v>
      </c>
      <c r="BF19" s="3" t="n">
        <v>19988571122.549999</v>
      </c>
      <c r="BG19" s="3" t="n">
        <v>17821299861.16</v>
      </c>
      <c r="BH19" s="3" t="n">
        <v>19758763290.467201</v>
      </c>
      <c r="BI19" s="3" t="n">
        <v>20584428339.4683</v>
      </c>
      <c r="BJ19" s="3"/>
    </row>
    <row r="20">
      <c r="A20" t="str">
        <f>M20</f>
      </c>
      <c r="B20" t="str">
        <f>N20</f>
      </c>
      <c r="L20" t="s">
        <v>406</v>
      </c>
      <c r="M20" t="s">
        <v>791</v>
      </c>
      <c r="N20" s="3" t="s">
        <v>806</v>
      </c>
      <c r="O20" s="170" t="n">
        <v>393916000</v>
      </c>
      <c r="P20" s="170" t="n">
        <v>1220660000</v>
      </c>
      <c r="Q20" s="170" t="n">
        <v>1146930115</v>
      </c>
      <c r="R20" s="170" t="n">
        <v>753577744</v>
      </c>
      <c r="S20" s="170" t="n">
        <v>1159739608</v>
      </c>
      <c r="T20" s="170" t="n">
        <v>581106605</v>
      </c>
      <c r="U20" s="170" t="n">
        <v>778145000</v>
      </c>
      <c r="V20" s="170" t="n">
        <v>913193329</v>
      </c>
      <c r="W20" s="170" t="n">
        <v>872026509</v>
      </c>
      <c r="X20" s="170" t="n">
        <v>822482812</v>
      </c>
      <c r="Y20" s="170" t="n">
        <v>767146502</v>
      </c>
      <c r="Z20" s="170" t="n">
        <v>1431188830</v>
      </c>
      <c r="AA20" s="170" t="n">
        <v>924381762</v>
      </c>
      <c r="AB20" s="170" t="n">
        <v>514137199</v>
      </c>
      <c r="AC20" s="170" t="n">
        <v>962555993</v>
      </c>
      <c r="AD20" s="170" t="n">
        <v>4636478210</v>
      </c>
      <c r="AE20" s="170" t="n">
        <v>1299752602.6849</v>
      </c>
      <c r="AF20" s="170" t="n">
        <v>1780408232.3929</v>
      </c>
      <c r="AG20" s="170" t="n">
        <v>4037968689.1551</v>
      </c>
      <c r="AH20" s="170" t="n">
        <v>3519208585.5226</v>
      </c>
      <c r="AI20" s="170" t="n">
        <v>1641020050.0509</v>
      </c>
      <c r="AJ20" s="170" t="n">
        <v>1542926654.3733</v>
      </c>
      <c r="AK20" s="170" t="n">
        <v>597014516.7572</v>
      </c>
      <c r="AL20" s="170" t="n">
        <v>484913062.5094</v>
      </c>
      <c r="AM20" s="170" t="n">
        <v>478783118.0471</v>
      </c>
      <c r="AN20" s="170" t="n">
        <v>358264675.1016</v>
      </c>
      <c r="AO20" s="170" t="n">
        <v>334849306.9429</v>
      </c>
      <c r="AP20" s="170" t="n">
        <v>323629421.4041</v>
      </c>
      <c r="AQ20" s="170" t="n">
        <v>237375942.0724</v>
      </c>
      <c r="AR20" s="170" t="n">
        <v>189735785.7002</v>
      </c>
      <c r="AS20" s="170" t="n">
        <v>386726616.8729</v>
      </c>
      <c r="AT20" s="170" t="n">
        <v>186860455.3257</v>
      </c>
      <c r="AU20" s="170" t="n">
        <v>124949258.6247</v>
      </c>
      <c r="AV20" s="170" t="n">
        <v>390356779.6993</v>
      </c>
      <c r="AW20" s="170" t="n">
        <v>319820130.86</v>
      </c>
      <c r="AX20" s="170" t="n">
        <v>193337836.23</v>
      </c>
      <c r="AY20" s="170" t="n">
        <v>484913062.51999998</v>
      </c>
      <c r="AZ20" s="3" t="n">
        <v>478783118.07999998</v>
      </c>
      <c r="BA20" s="3" t="n">
        <v>358264675.10000002</v>
      </c>
      <c r="BB20" s="3" t="n">
        <v>334849309.81</v>
      </c>
      <c r="BC20" s="3" t="n">
        <v>323629422.77999997</v>
      </c>
      <c r="BD20" s="3" t="n">
        <v>237375942.47</v>
      </c>
      <c r="BE20" s="3" t="n">
        <v>189464904.78999999</v>
      </c>
      <c r="BF20" s="3" t="n">
        <v>373009799.01999998</v>
      </c>
      <c r="BG20" s="3" t="n">
        <v>186860452.56999999</v>
      </c>
      <c r="BH20" s="3" t="n">
        <v>124949258.517</v>
      </c>
      <c r="BI20" s="3" t="n">
        <v>390349659.91750002</v>
      </c>
      <c r="BJ20" s="3"/>
    </row>
    <row r="21">
      <c r="A21" t="str">
        <f>M21</f>
      </c>
      <c r="B21" t="str">
        <f>N21</f>
      </c>
      <c r="L21" t="s">
        <v>406</v>
      </c>
      <c r="M21" t="s">
        <v>791</v>
      </c>
      <c r="N21" s="3" t="s">
        <v>807</v>
      </c>
      <c r="O21" s="170" t="n">
        <v>2045300000</v>
      </c>
      <c r="P21" s="170" t="n">
        <v>2582681000</v>
      </c>
      <c r="Q21" s="170" t="n">
        <v>1622297471</v>
      </c>
      <c r="R21" s="170" t="n">
        <v>1611800264</v>
      </c>
      <c r="S21" s="170" t="n">
        <v>109363807</v>
      </c>
      <c r="T21" s="170" t="n">
        <v>1003624943</v>
      </c>
      <c r="U21" s="170" t="n">
        <v>490087874</v>
      </c>
      <c r="V21" s="170" t="n">
        <v>588129624</v>
      </c>
      <c r="W21" s="170" t="n">
        <v>478860800</v>
      </c>
      <c r="X21" s="170" t="n">
        <v>559988765</v>
      </c>
      <c r="Y21" s="170" t="n">
        <v>310043347</v>
      </c>
      <c r="Z21" s="170" t="n">
        <v>730310857</v>
      </c>
      <c r="AA21" s="170" t="n">
        <v>491784339</v>
      </c>
      <c r="AB21" s="170" t="n">
        <v>624467921.5</v>
      </c>
      <c r="AC21" s="170" t="n">
        <v>1286485080.2442</v>
      </c>
      <c r="AD21" s="170" t="n">
        <v>1521294486.1235</v>
      </c>
      <c r="AE21" s="170" t="n">
        <v>1147441912.5445</v>
      </c>
      <c r="AF21" s="170" t="n">
        <v>870686510.1034</v>
      </c>
      <c r="AG21" s="170" t="n">
        <v>1054744445.2134</v>
      </c>
      <c r="AH21" s="170" t="n">
        <v>1822231281.0311</v>
      </c>
      <c r="AI21" s="170" t="n">
        <v>1850776209.9003</v>
      </c>
      <c r="AJ21" s="170" t="n">
        <v>1601942596.55</v>
      </c>
      <c r="AK21" s="170" t="n">
        <v>1228489851.727</v>
      </c>
      <c r="AL21" s="170" t="n">
        <v>947222032.69</v>
      </c>
      <c r="AM21" s="170" t="n">
        <v>815243695.74</v>
      </c>
      <c r="AN21" s="170" t="n">
        <v>647581639.1061</v>
      </c>
      <c r="AO21" s="170" t="n">
        <v>642107803.2572</v>
      </c>
      <c r="AP21" s="170" t="n">
        <v>598621309.3531</v>
      </c>
      <c r="AQ21" s="170" t="n">
        <v>735355553.2199</v>
      </c>
      <c r="AR21" s="170" t="n">
        <v>527836448.2336</v>
      </c>
      <c r="AS21" s="170" t="n">
        <v>539412546.3925</v>
      </c>
      <c r="AT21" s="170" t="n">
        <v>677771340.9485</v>
      </c>
      <c r="AU21" s="170" t="n">
        <v>1686058888.4702</v>
      </c>
      <c r="AV21" s="170" t="n">
        <v>1408735539.6941</v>
      </c>
      <c r="AW21" s="170" t="n">
        <v>2023610371.67</v>
      </c>
      <c r="AX21" s="170" t="n">
        <v>450611198.78</v>
      </c>
      <c r="AY21" s="170" t="n">
        <v>947222032.69000006</v>
      </c>
      <c r="AZ21" s="3" t="n">
        <v>815243695.74000001</v>
      </c>
      <c r="BA21" s="3" t="n">
        <v>647581640.03999996</v>
      </c>
      <c r="BB21" s="3" t="n">
        <v>642107803.07000005</v>
      </c>
      <c r="BC21" s="3" t="n">
        <v>598621314.92999995</v>
      </c>
      <c r="BD21" s="3" t="n">
        <v>735355550.28999996</v>
      </c>
      <c r="BE21" s="3" t="n">
        <v>527836448.23000002</v>
      </c>
      <c r="BF21" s="3" t="n">
        <v>539412546.19000006</v>
      </c>
      <c r="BG21" s="3" t="n">
        <v>677651075.91999996</v>
      </c>
      <c r="BH21" s="3" t="n">
        <v>1686058892.6524</v>
      </c>
      <c r="BI21" s="3" t="n">
        <v>1408757620.5771999</v>
      </c>
      <c r="BJ21" s="3"/>
    </row>
    <row r="22">
      <c r="A22" t="str">
        <f>M22</f>
      </c>
      <c r="B22" t="str">
        <f>N22</f>
      </c>
      <c r="L22" t="s">
        <v>406</v>
      </c>
      <c r="M22" t="s">
        <v>791</v>
      </c>
      <c r="N22" s="3" t="s">
        <v>808</v>
      </c>
      <c r="O22" s="170" t="n">
        <v>1040802000</v>
      </c>
      <c r="P22" s="170" t="n">
        <v>6074176000</v>
      </c>
      <c r="Q22" s="170" t="n">
        <v>3584574609</v>
      </c>
      <c r="R22" s="170" t="n">
        <v>4566372371</v>
      </c>
      <c r="S22" s="170" t="n">
        <v>4526202847</v>
      </c>
      <c r="T22" s="170" t="n">
        <v>3530478874</v>
      </c>
      <c r="U22" s="170" t="n">
        <v>3967149921</v>
      </c>
      <c r="V22" s="170" t="n">
        <v>4264982243</v>
      </c>
      <c r="W22" s="170" t="n">
        <v>3217912925</v>
      </c>
      <c r="X22" s="170" t="n">
        <v>3155768848</v>
      </c>
      <c r="Y22" s="170" t="n">
        <v>4353251671</v>
      </c>
      <c r="Z22" s="170" t="n">
        <v>5108936547</v>
      </c>
      <c r="AA22" s="170" t="n">
        <v>6382329311</v>
      </c>
      <c r="AB22" s="170" t="n">
        <v>7336510602.6396</v>
      </c>
      <c r="AC22" s="170" t="n">
        <v>8193248839.9382</v>
      </c>
      <c r="AD22" s="170" t="n">
        <v>12878240639.3725</v>
      </c>
      <c r="AE22" s="170" t="n">
        <v>14713648303.7978</v>
      </c>
      <c r="AF22" s="170" t="n">
        <v>12386321191.2502</v>
      </c>
      <c r="AG22" s="170" t="n">
        <v>15221879927.1931</v>
      </c>
      <c r="AH22" s="170" t="n">
        <v>18808357756.6928</v>
      </c>
      <c r="AI22" s="170" t="n">
        <v>12865813581.4121</v>
      </c>
      <c r="AJ22" s="170" t="n">
        <v>14458312032.6561</v>
      </c>
      <c r="AK22" s="170" t="n">
        <v>21984233884.9251</v>
      </c>
      <c r="AL22" s="170" t="n">
        <v>14658931692.1303</v>
      </c>
      <c r="AM22" s="170" t="n">
        <v>9055693219.0095</v>
      </c>
      <c r="AN22" s="170" t="n">
        <v>6797023062.2736</v>
      </c>
      <c r="AO22" s="170" t="n">
        <v>5475397245.7378</v>
      </c>
      <c r="AP22" s="170" t="n">
        <v>7074711916.0546</v>
      </c>
      <c r="AQ22" s="170" t="n">
        <v>8061753528.6332</v>
      </c>
      <c r="AR22" s="170" t="n">
        <v>6978878325.685</v>
      </c>
      <c r="AS22" s="170" t="n">
        <v>6258064833.6121</v>
      </c>
      <c r="AT22" s="170" t="n">
        <v>6871784608.5385</v>
      </c>
      <c r="AU22" s="170" t="n">
        <v>13194581963.8834</v>
      </c>
      <c r="AV22" s="170" t="n">
        <v>13066314089.6113</v>
      </c>
      <c r="AW22" s="170" t="n">
        <v>12599857377.86</v>
      </c>
      <c r="AX22" s="170" t="n">
        <v>4270412218.2</v>
      </c>
      <c r="AY22" s="170" t="n">
        <v>14655441776.690001</v>
      </c>
      <c r="AZ22" s="3" t="n">
        <v>9051568308.9400005</v>
      </c>
      <c r="BA22" s="3" t="n">
        <v>6801325326.5100002</v>
      </c>
      <c r="BB22" s="3" t="n">
        <v>5475040404.6000004</v>
      </c>
      <c r="BC22" s="3" t="n">
        <v>7073144799.6800003</v>
      </c>
      <c r="BD22" s="3" t="n">
        <v>8062069288.3599997</v>
      </c>
      <c r="BE22" s="3" t="n">
        <v>6979019527.5299997</v>
      </c>
      <c r="BF22" s="3" t="n">
        <v>6173307474.3100004</v>
      </c>
      <c r="BG22" s="3" t="n">
        <v>6679981660.6199999</v>
      </c>
      <c r="BH22" s="3" t="n">
        <v>13191956569.6819</v>
      </c>
      <c r="BI22" s="3" t="n">
        <v>12492001674.3454</v>
      </c>
      <c r="BJ22" s="3"/>
    </row>
    <row r="23">
      <c r="A23" t="str">
        <f>M23</f>
      </c>
      <c r="B23" t="str">
        <f>N23</f>
      </c>
      <c r="L23" t="s">
        <v>406</v>
      </c>
      <c r="M23" t="s">
        <v>791</v>
      </c>
      <c r="N23" s="3" t="s">
        <v>809</v>
      </c>
      <c r="O23" s="170"/>
      <c r="P23" s="170"/>
      <c r="Q23" s="170"/>
      <c r="R23" s="170"/>
      <c r="S23" s="170"/>
      <c r="T23" s="170"/>
      <c r="U23" s="170" t="n">
        <v>304000</v>
      </c>
      <c r="V23" s="170"/>
      <c r="W23" s="170"/>
      <c r="X23" s="170"/>
      <c r="Y23" s="170"/>
      <c r="Z23" s="170"/>
      <c r="AA23" s="170"/>
      <c r="AB23" s="170"/>
      <c r="AC23" s="170"/>
      <c r="AD23" s="170"/>
      <c r="AE23" s="170"/>
      <c r="AF23" s="170"/>
      <c r="AG23" s="170"/>
      <c r="AH23" s="170"/>
      <c r="AI23" s="170"/>
      <c r="AJ23" s="170"/>
      <c r="AK23" s="170"/>
      <c r="AL23" s="170"/>
      <c r="AM23" s="170"/>
      <c r="AN23" s="170"/>
      <c r="AO23" s="170"/>
      <c r="AP23" s="170"/>
      <c r="AQ23" s="170"/>
      <c r="AR23" s="170"/>
      <c r="AS23" s="170"/>
      <c r="AT23" s="170"/>
      <c r="AU23" s="170"/>
      <c r="AV23" s="170"/>
      <c r="AW23" s="170"/>
      <c r="AX23" s="170"/>
      <c r="AY23" s="170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</row>
    <row r="24">
      <c r="A24" t="str">
        <f>M24</f>
      </c>
      <c r="B24" t="str">
        <f>N24</f>
      </c>
      <c r="L24" t="s">
        <v>406</v>
      </c>
      <c r="M24" t="s">
        <v>791</v>
      </c>
      <c r="N24" s="3" t="s">
        <v>810</v>
      </c>
      <c r="O24" s="170" t="n">
        <v>933032000</v>
      </c>
      <c r="P24" s="170" t="n">
        <v>746412833</v>
      </c>
      <c r="Q24" s="170" t="n">
        <v>1051819212</v>
      </c>
      <c r="R24" s="170" t="n">
        <v>832692281</v>
      </c>
      <c r="S24" s="170" t="n">
        <v>947378760</v>
      </c>
      <c r="T24" s="170" t="n">
        <v>940340846</v>
      </c>
      <c r="U24" s="170" t="n">
        <v>491551704</v>
      </c>
      <c r="V24" s="170" t="n">
        <v>382364305</v>
      </c>
      <c r="W24" s="170" t="n">
        <v>666888829</v>
      </c>
      <c r="X24" s="170" t="n">
        <v>601667641</v>
      </c>
      <c r="Y24" s="170" t="n">
        <v>791733278</v>
      </c>
      <c r="Z24" s="170" t="n">
        <v>670519819</v>
      </c>
      <c r="AA24" s="170" t="n">
        <v>471996231</v>
      </c>
      <c r="AB24" s="170" t="n">
        <v>1337568592</v>
      </c>
      <c r="AC24" s="170" t="n">
        <v>612811349.0695</v>
      </c>
      <c r="AD24" s="170" t="n">
        <v>2374389260.9204</v>
      </c>
      <c r="AE24" s="170" t="n">
        <v>2445421623.9022</v>
      </c>
      <c r="AF24" s="170" t="n">
        <v>2276674818.1341</v>
      </c>
      <c r="AG24" s="170" t="n">
        <v>2658393661.0997</v>
      </c>
      <c r="AH24" s="170" t="n">
        <v>536089536.4872</v>
      </c>
      <c r="AI24" s="170" t="n">
        <v>571468141.7797</v>
      </c>
      <c r="AJ24" s="170" t="n">
        <v>171016724.8991</v>
      </c>
      <c r="AK24" s="170" t="n">
        <v>384213922.2299</v>
      </c>
      <c r="AL24" s="170" t="n">
        <v>377624860.7198</v>
      </c>
      <c r="AM24" s="170" t="n">
        <v>48021570.7037</v>
      </c>
      <c r="AN24" s="170" t="n">
        <v>27049017.7221</v>
      </c>
      <c r="AO24" s="170" t="n">
        <v>46279698.7767</v>
      </c>
      <c r="AP24" s="170" t="n">
        <v>9043680.4339</v>
      </c>
      <c r="AQ24" s="170" t="n">
        <v>5053339.7878</v>
      </c>
      <c r="AR24" s="170" t="n">
        <v>-11272559.9512</v>
      </c>
      <c r="AS24" s="170" t="n">
        <v>39722527.1349</v>
      </c>
      <c r="AT24" s="170" t="n">
        <v>24859290.4384</v>
      </c>
      <c r="AU24" s="170" t="n">
        <v>39908847.178</v>
      </c>
      <c r="AV24" s="170" t="n">
        <v>60211443.0085</v>
      </c>
      <c r="AW24" s="170" t="n">
        <v>99873146.55</v>
      </c>
      <c r="AX24" s="170" t="n">
        <v>36712989.42</v>
      </c>
      <c r="AY24" s="170" t="n">
        <v>377624860.72000003</v>
      </c>
      <c r="AZ24" s="3" t="n">
        <v>48021570.710000001</v>
      </c>
      <c r="BA24" s="3" t="n">
        <v>27049017.719999999</v>
      </c>
      <c r="BB24" s="3" t="n">
        <v>46279698.740000002</v>
      </c>
      <c r="BC24" s="3" t="n">
        <v>9043680.4100000001</v>
      </c>
      <c r="BD24" s="3" t="n">
        <v>5053339.8</v>
      </c>
      <c r="BE24" s="3" t="n">
        <v>-11272559.98</v>
      </c>
      <c r="BF24" s="3" t="n">
        <v>39722527.170000002</v>
      </c>
      <c r="BG24" s="3" t="n">
        <v>24859290.440000001</v>
      </c>
      <c r="BH24" s="3" t="n">
        <v>39908847.177100003</v>
      </c>
      <c r="BI24" s="3" t="n">
        <v>60211442.999300003</v>
      </c>
      <c r="BJ24" s="3"/>
    </row>
    <row r="25">
      <c r="A25" t="str">
        <f>M25</f>
      </c>
      <c r="B25" t="str">
        <f>N25</f>
      </c>
      <c r="L25" t="s">
        <v>406</v>
      </c>
      <c r="M25" t="s">
        <v>791</v>
      </c>
      <c r="N25" s="3" t="s">
        <v>811</v>
      </c>
      <c r="O25" s="170" t="n">
        <v>718000</v>
      </c>
      <c r="P25" s="170" t="n">
        <v>461945000</v>
      </c>
      <c r="Q25" s="170" t="n">
        <v>886403031</v>
      </c>
      <c r="R25" s="170" t="n">
        <v>624650552</v>
      </c>
      <c r="S25" s="170" t="n">
        <v>474253850</v>
      </c>
      <c r="T25" s="170" t="n">
        <v>374071453</v>
      </c>
      <c r="U25" s="170" t="n">
        <v>513728993</v>
      </c>
      <c r="V25" s="170" t="n">
        <v>177341902</v>
      </c>
      <c r="W25" s="170" t="n">
        <v>311612324</v>
      </c>
      <c r="X25" s="170" t="n">
        <v>345288824</v>
      </c>
      <c r="Y25" s="170" t="n">
        <v>79780457</v>
      </c>
      <c r="Z25" s="170" t="n">
        <v>554819949</v>
      </c>
      <c r="AA25" s="170" t="n">
        <v>308670385</v>
      </c>
      <c r="AB25" s="170" t="n">
        <v>424726595</v>
      </c>
      <c r="AC25" s="170" t="n">
        <v>338667834</v>
      </c>
      <c r="AD25" s="170" t="n">
        <v>710992789</v>
      </c>
      <c r="AE25" s="170" t="n">
        <v>305248295</v>
      </c>
      <c r="AF25" s="170" t="n">
        <v>166191118.4902</v>
      </c>
      <c r="AG25" s="170" t="n">
        <v>219856299.1894</v>
      </c>
      <c r="AH25" s="170" t="n">
        <v>86368394.7333</v>
      </c>
      <c r="AI25" s="170" t="n">
        <v>238028158.4143</v>
      </c>
      <c r="AJ25" s="170" t="n">
        <v>1842047693.8181</v>
      </c>
      <c r="AK25" s="170" t="n">
        <v>2924138551.9388</v>
      </c>
      <c r="AL25" s="170" t="n">
        <v>1832294745.2046</v>
      </c>
      <c r="AM25" s="170" t="n">
        <v>1469602364.6863</v>
      </c>
      <c r="AN25" s="170" t="n">
        <v>1155932915.833</v>
      </c>
      <c r="AO25" s="170" t="n">
        <v>882769860.8947</v>
      </c>
      <c r="AP25" s="170" t="n">
        <v>1209359322.1338</v>
      </c>
      <c r="AQ25" s="170" t="n">
        <v>1591386245.4608</v>
      </c>
      <c r="AR25" s="170" t="n">
        <v>2121809408.9281</v>
      </c>
      <c r="AS25" s="170" t="n">
        <v>1735212167.7953</v>
      </c>
      <c r="AT25" s="170" t="n">
        <v>2349721433.2085</v>
      </c>
      <c r="AU25" s="170" t="n">
        <v>2473440428.2292</v>
      </c>
      <c r="AV25" s="170" t="n">
        <v>2630568224.5035</v>
      </c>
      <c r="AW25" s="170" t="n">
        <v>2398952318.72</v>
      </c>
      <c r="AX25" s="170" t="n">
        <v>1100683142.1</v>
      </c>
      <c r="AY25" s="170" t="n">
        <v>1832258611.05</v>
      </c>
      <c r="AZ25" s="3" t="n">
        <v>1469568636.5899999</v>
      </c>
      <c r="BA25" s="3" t="n">
        <v>1155957318.9400001</v>
      </c>
      <c r="BB25" s="3" t="n">
        <v>882694463.42999995</v>
      </c>
      <c r="BC25" s="3" t="n">
        <v>1209783725.1500001</v>
      </c>
      <c r="BD25" s="3" t="n">
        <v>1591384927.76</v>
      </c>
      <c r="BE25" s="3" t="n">
        <v>2118846926.74</v>
      </c>
      <c r="BF25" s="3" t="n">
        <v>1731773182.79</v>
      </c>
      <c r="BG25" s="3" t="n">
        <v>2346559676.0500002</v>
      </c>
      <c r="BH25" s="3" t="n">
        <v>2468215063.0205002</v>
      </c>
      <c r="BI25" s="3" t="n">
        <v>2630547847.8959999</v>
      </c>
      <c r="BJ25" s="3"/>
    </row>
    <row r="26">
      <c r="A26" t="str">
        <f>M26</f>
      </c>
      <c r="B26" t="str">
        <f>N26</f>
      </c>
      <c r="L26" t="s">
        <v>407</v>
      </c>
      <c r="M26" t="s">
        <v>795</v>
      </c>
      <c r="N26" s="3" t="s">
        <v>806</v>
      </c>
      <c r="O26" s="170" t="n">
        <v>8174549000</v>
      </c>
      <c r="P26" s="170" t="n">
        <v>6757848000</v>
      </c>
      <c r="Q26" s="170" t="n">
        <v>7960917186</v>
      </c>
      <c r="R26" s="170" t="n">
        <v>7050352361</v>
      </c>
      <c r="S26" s="170" t="n">
        <v>8657456423</v>
      </c>
      <c r="T26" s="170" t="n">
        <v>4613959544</v>
      </c>
      <c r="U26" s="170" t="n">
        <v>1012475217</v>
      </c>
      <c r="V26" s="170" t="n">
        <v>2684666270</v>
      </c>
      <c r="W26" s="170" t="n">
        <v>1759253405</v>
      </c>
      <c r="X26" s="170" t="n">
        <v>727475099</v>
      </c>
      <c r="Y26" s="170" t="n">
        <v>627739327</v>
      </c>
      <c r="Z26" s="170" t="n">
        <v>873515725</v>
      </c>
      <c r="AA26" s="170" t="n">
        <v>975614391</v>
      </c>
      <c r="AB26" s="170" t="n">
        <v>1314312088</v>
      </c>
      <c r="AC26" s="170" t="n">
        <v>1085075647</v>
      </c>
      <c r="AD26" s="170" t="n">
        <v>920758904</v>
      </c>
      <c r="AE26" s="170" t="n">
        <v>1155705101.8877</v>
      </c>
      <c r="AF26" s="170" t="n">
        <v>1872639792.3588</v>
      </c>
      <c r="AG26" s="170" t="n">
        <v>1129364880.8204</v>
      </c>
      <c r="AH26" s="170" t="n">
        <v>1280524618.1118</v>
      </c>
      <c r="AI26" s="170" t="n">
        <v>2293455097.618</v>
      </c>
      <c r="AJ26" s="170" t="n">
        <v>2955920049.5096</v>
      </c>
      <c r="AK26" s="170" t="n">
        <v>2844475030.9945</v>
      </c>
      <c r="AL26" s="170" t="n">
        <v>4521311910.4326</v>
      </c>
      <c r="AM26" s="170" t="n">
        <v>6050879434.2839</v>
      </c>
      <c r="AN26" s="170" t="n">
        <v>4391595514.7687</v>
      </c>
      <c r="AO26" s="170" t="n">
        <v>7769011428.1746</v>
      </c>
      <c r="AP26" s="170" t="n">
        <v>7737497764.2806</v>
      </c>
      <c r="AQ26" s="170" t="n">
        <v>10698327772.6285</v>
      </c>
      <c r="AR26" s="170" t="n">
        <v>8400315760.4755</v>
      </c>
      <c r="AS26" s="170" t="n">
        <v>10577583478.4093</v>
      </c>
      <c r="AT26" s="170" t="n">
        <v>10149482203.2242</v>
      </c>
      <c r="AU26" s="170" t="n">
        <v>6901026267.8666</v>
      </c>
      <c r="AV26" s="170" t="n">
        <v>9258451917.0419</v>
      </c>
      <c r="AW26" s="170" t="n">
        <v>12916530581.04</v>
      </c>
      <c r="AX26" s="170" t="n">
        <v>5861424846.99</v>
      </c>
      <c r="AY26" s="170" t="n">
        <v>4522473175.0500002</v>
      </c>
      <c r="AZ26" s="3" t="n">
        <v>6051447200.3599997</v>
      </c>
      <c r="BA26" s="3" t="n">
        <v>4392091406.8400002</v>
      </c>
      <c r="BB26" s="3" t="n">
        <v>7770045348.0699997</v>
      </c>
      <c r="BC26" s="3" t="n">
        <v>7739662220.3900003</v>
      </c>
      <c r="BD26" s="3" t="n">
        <v>13723792071.129999</v>
      </c>
      <c r="BE26" s="3" t="n">
        <v>9913654518.0900002</v>
      </c>
      <c r="BF26" s="3" t="n">
        <v>10564456866.07</v>
      </c>
      <c r="BG26" s="3" t="n">
        <v>11417258620.219999</v>
      </c>
      <c r="BH26" s="3" t="n">
        <v>6986594638.8711996</v>
      </c>
      <c r="BI26" s="3" t="n">
        <v>9333039016.0335007</v>
      </c>
      <c r="BJ26" s="3"/>
    </row>
    <row r="27">
      <c r="A27" t="str">
        <f>M27</f>
      </c>
      <c r="B27" t="str">
        <f>N27</f>
      </c>
      <c r="L27" t="s">
        <v>407</v>
      </c>
      <c r="M27" t="s">
        <v>795</v>
      </c>
      <c r="N27" s="3" t="s">
        <v>807</v>
      </c>
      <c r="O27" s="170" t="n">
        <v>179227000</v>
      </c>
      <c r="P27" s="170" t="n">
        <v>229874000</v>
      </c>
      <c r="Q27" s="170" t="n">
        <v>252913237</v>
      </c>
      <c r="R27" s="170" t="n">
        <v>244669073</v>
      </c>
      <c r="S27" s="170" t="n">
        <v>318184911</v>
      </c>
      <c r="T27" s="170" t="n">
        <v>208127491</v>
      </c>
      <c r="U27" s="170" t="n">
        <v>79275055</v>
      </c>
      <c r="V27" s="170" t="n">
        <v>89669336</v>
      </c>
      <c r="W27" s="170" t="n">
        <v>94538332</v>
      </c>
      <c r="X27" s="170" t="n">
        <v>321407630</v>
      </c>
      <c r="Y27" s="170" t="n">
        <v>327211693</v>
      </c>
      <c r="Z27" s="170" t="n">
        <v>133412574</v>
      </c>
      <c r="AA27" s="170" t="n">
        <v>494933844</v>
      </c>
      <c r="AB27" s="170" t="n">
        <v>509925583</v>
      </c>
      <c r="AC27" s="170" t="n">
        <v>300629841</v>
      </c>
      <c r="AD27" s="170" t="n">
        <v>444596892</v>
      </c>
      <c r="AE27" s="170" t="n">
        <v>470977819.84</v>
      </c>
      <c r="AF27" s="170" t="n">
        <v>85214962.3763</v>
      </c>
      <c r="AG27" s="170" t="n">
        <v>105765135.0391</v>
      </c>
      <c r="AH27" s="170" t="n">
        <v>282997949.8423</v>
      </c>
      <c r="AI27" s="170" t="n">
        <v>1829978922.3787</v>
      </c>
      <c r="AJ27" s="170" t="n">
        <v>625985453.2021</v>
      </c>
      <c r="AK27" s="170" t="n">
        <v>1220707773.39</v>
      </c>
      <c r="AL27" s="170" t="n">
        <v>570586270.6275</v>
      </c>
      <c r="AM27" s="170" t="n">
        <v>924960807.63</v>
      </c>
      <c r="AN27" s="170" t="n">
        <v>2963555767.05</v>
      </c>
      <c r="AO27" s="170" t="n">
        <v>3391570819.7812</v>
      </c>
      <c r="AP27" s="170" t="n">
        <v>3362520349.195</v>
      </c>
      <c r="AQ27" s="170" t="n">
        <v>9305835827.46</v>
      </c>
      <c r="AR27" s="170" t="n">
        <v>10601877964.406</v>
      </c>
      <c r="AS27" s="170" t="n">
        <v>6945674939.1356</v>
      </c>
      <c r="AT27" s="170" t="n">
        <v>4529213012.9613</v>
      </c>
      <c r="AU27" s="170" t="n">
        <v>4211481204.136</v>
      </c>
      <c r="AV27" s="170" t="n">
        <v>7484460516.9399</v>
      </c>
      <c r="AW27" s="170" t="n">
        <v>6961000640.81</v>
      </c>
      <c r="AX27" s="170" t="n">
        <v>2466307947.59</v>
      </c>
      <c r="AY27" s="170" t="n">
        <v>570586270.60000002</v>
      </c>
      <c r="AZ27" s="3" t="n">
        <v>924960807.63</v>
      </c>
      <c r="BA27" s="3" t="n">
        <v>2963555764.0500002</v>
      </c>
      <c r="BB27" s="3" t="n">
        <v>3391570817.8299999</v>
      </c>
      <c r="BC27" s="3" t="n">
        <v>3411865995.4899998</v>
      </c>
      <c r="BD27" s="3" t="n">
        <v>9305835831.0599995</v>
      </c>
      <c r="BE27" s="3" t="n">
        <v>10601877980.110001</v>
      </c>
      <c r="BF27" s="3" t="n">
        <v>6945674938.9300003</v>
      </c>
      <c r="BG27" s="3" t="n">
        <v>4529204601.2299995</v>
      </c>
      <c r="BH27" s="3" t="n">
        <v>4143776578.3884001</v>
      </c>
      <c r="BI27" s="3" t="n">
        <v>7469329625.3226004</v>
      </c>
      <c r="BJ27" s="3"/>
    </row>
    <row r="28">
      <c r="A28" t="str">
        <f>M28</f>
      </c>
      <c r="B28" t="str">
        <f>N28</f>
      </c>
      <c r="L28" t="s">
        <v>407</v>
      </c>
      <c r="M28" t="s">
        <v>795</v>
      </c>
      <c r="N28" s="3" t="s">
        <v>808</v>
      </c>
      <c r="O28" s="170"/>
      <c r="P28" s="170" t="n">
        <v>72000</v>
      </c>
      <c r="Q28" s="170"/>
      <c r="R28" s="170" t="n">
        <v>57475</v>
      </c>
      <c r="S28" s="170"/>
      <c r="T28" s="170" t="n">
        <v>-2328892</v>
      </c>
      <c r="U28" s="170" t="n">
        <v>1740871</v>
      </c>
      <c r="V28" s="170" t="n">
        <v>7631965</v>
      </c>
      <c r="W28" s="170" t="n">
        <v>136264</v>
      </c>
      <c r="X28" s="170"/>
      <c r="Y28" s="170" t="n">
        <v>0</v>
      </c>
      <c r="Z28" s="170" t="n">
        <v>26868</v>
      </c>
      <c r="AA28" s="170" t="n">
        <v>31806</v>
      </c>
      <c r="AB28" s="170" t="n">
        <v>161303375</v>
      </c>
      <c r="AC28" s="170" t="n">
        <v>120226699</v>
      </c>
      <c r="AD28" s="170" t="n">
        <v>159773059</v>
      </c>
      <c r="AE28" s="170" t="n">
        <v>215746803</v>
      </c>
      <c r="AF28" s="170" t="n">
        <v>143420961.1375</v>
      </c>
      <c r="AG28" s="170" t="n">
        <v>177198838.5288</v>
      </c>
      <c r="AH28" s="170" t="n">
        <v>54915629.491</v>
      </c>
      <c r="AI28" s="170" t="n">
        <v>90616636.8781</v>
      </c>
      <c r="AJ28" s="170" t="n">
        <v>85304547.7106</v>
      </c>
      <c r="AK28" s="170" t="n">
        <v>116395985.3362</v>
      </c>
      <c r="AL28" s="170" t="n">
        <v>88979292.5608</v>
      </c>
      <c r="AM28" s="170" t="n">
        <v>126333603.6018</v>
      </c>
      <c r="AN28" s="170" t="n">
        <v>148463425.035</v>
      </c>
      <c r="AO28" s="170" t="n">
        <v>49880997.4492</v>
      </c>
      <c r="AP28" s="170" t="n">
        <v>58089598.7459</v>
      </c>
      <c r="AQ28" s="170" t="n">
        <v>230943101.55</v>
      </c>
      <c r="AR28" s="170" t="n">
        <v>172639717.3938</v>
      </c>
      <c r="AS28" s="170" t="n">
        <v>307997137.4748</v>
      </c>
      <c r="AT28" s="170" t="n">
        <v>233465944.8574</v>
      </c>
      <c r="AU28" s="170" t="n">
        <v>242962425.334</v>
      </c>
      <c r="AV28" s="170" t="n">
        <v>198257462.3991</v>
      </c>
      <c r="AW28" s="170" t="n">
        <v>67219406.91</v>
      </c>
      <c r="AX28" s="170" t="n">
        <v>29389318.4</v>
      </c>
      <c r="AY28" s="170" t="n">
        <v>88979292.540000007</v>
      </c>
      <c r="AZ28" s="3" t="n">
        <v>126333603.62</v>
      </c>
      <c r="BA28" s="3" t="n">
        <v>148463427.12</v>
      </c>
      <c r="BB28" s="3" t="n">
        <v>49880997.020000003</v>
      </c>
      <c r="BC28" s="3" t="n">
        <v>58089598.740000002</v>
      </c>
      <c r="BD28" s="3" t="n">
        <v>230943101.86000001</v>
      </c>
      <c r="BE28" s="3" t="n">
        <v>172639717.66</v>
      </c>
      <c r="BF28" s="3" t="n">
        <v>307477421.85000002</v>
      </c>
      <c r="BG28" s="3" t="n">
        <v>234403444.61000001</v>
      </c>
      <c r="BH28" s="3" t="n">
        <v>242962432.5993</v>
      </c>
      <c r="BI28" s="3" t="n">
        <v>198257460.2139</v>
      </c>
      <c r="BJ28" s="3"/>
    </row>
    <row r="29">
      <c r="A29" t="str">
        <f>M29</f>
      </c>
      <c r="B29" t="str">
        <f>N29</f>
      </c>
      <c r="L29" t="s">
        <v>407</v>
      </c>
      <c r="M29" t="s">
        <v>795</v>
      </c>
      <c r="N29" s="3" t="s">
        <v>809</v>
      </c>
      <c r="O29" s="170"/>
      <c r="P29" s="170"/>
      <c r="Q29" s="170"/>
      <c r="R29" s="170"/>
      <c r="S29" s="170"/>
      <c r="T29" s="170"/>
      <c r="U29" s="170"/>
      <c r="V29" s="170"/>
      <c r="W29" s="170"/>
      <c r="X29" s="170"/>
      <c r="Y29" s="170"/>
      <c r="Z29" s="170"/>
      <c r="AA29" s="170"/>
      <c r="AB29" s="170"/>
      <c r="AC29" s="170"/>
      <c r="AD29" s="170"/>
      <c r="AE29" s="170"/>
      <c r="AF29" s="170"/>
      <c r="AG29" s="170"/>
      <c r="AH29" s="170"/>
      <c r="AI29" s="170"/>
      <c r="AJ29" s="170" t="n">
        <v>38937636.3</v>
      </c>
      <c r="AK29" s="170" t="n">
        <v>161511086.39</v>
      </c>
      <c r="AL29" s="170" t="n">
        <v>185711941.31</v>
      </c>
      <c r="AM29" s="170" t="n">
        <v>251287892.6</v>
      </c>
      <c r="AN29" s="170" t="n">
        <v>230968513.06</v>
      </c>
      <c r="AO29" s="170" t="n">
        <v>431504533.2627</v>
      </c>
      <c r="AP29" s="170" t="n">
        <v>604922816.2928</v>
      </c>
      <c r="AQ29" s="170" t="n">
        <v>2418842354.2092</v>
      </c>
      <c r="AR29" s="170" t="n">
        <v>3441684617.6254</v>
      </c>
      <c r="AS29" s="170" t="n">
        <v>2966172883.1975</v>
      </c>
      <c r="AT29" s="170" t="n">
        <v>1566759705.6338</v>
      </c>
      <c r="AU29" s="170" t="n">
        <v>3001091469.935</v>
      </c>
      <c r="AV29" s="170" t="n">
        <v>1079748588.2906</v>
      </c>
      <c r="AW29" s="170" t="n">
        <v>1919832393.32</v>
      </c>
      <c r="AX29" s="170" t="n">
        <v>999502632.55</v>
      </c>
      <c r="AY29" s="170" t="n">
        <v>185711941.31</v>
      </c>
      <c r="AZ29" s="3" t="n">
        <v>251287892.59999999</v>
      </c>
      <c r="BA29" s="3" t="n">
        <v>230968513.06</v>
      </c>
      <c r="BB29" s="3" t="n">
        <v>431504533.25999999</v>
      </c>
      <c r="BC29" s="3" t="n">
        <v>604922816.24000001</v>
      </c>
      <c r="BD29" s="3" t="n">
        <v>2418842354.1999998</v>
      </c>
      <c r="BE29" s="3" t="n">
        <v>3435317641.2600002</v>
      </c>
      <c r="BF29" s="3" t="n">
        <v>2965566982.1399999</v>
      </c>
      <c r="BG29" s="3" t="n">
        <v>1566759705.6300001</v>
      </c>
      <c r="BH29" s="3" t="n">
        <v>3001091469.835</v>
      </c>
      <c r="BI29" s="3" t="n">
        <v>1079748591.5806999</v>
      </c>
      <c r="BJ29" s="3"/>
    </row>
    <row r="30">
      <c r="A30" t="str">
        <f>M30</f>
      </c>
      <c r="B30" t="str">
        <f>N30</f>
      </c>
      <c r="L30" t="s">
        <v>407</v>
      </c>
      <c r="M30" t="s">
        <v>795</v>
      </c>
      <c r="N30" s="3" t="s">
        <v>810</v>
      </c>
      <c r="O30" s="170" t="n">
        <v>6975491000</v>
      </c>
      <c r="P30" s="170" t="n">
        <v>6604056111</v>
      </c>
      <c r="Q30" s="170" t="n">
        <v>5056809598</v>
      </c>
      <c r="R30" s="170" t="n">
        <v>3821777494</v>
      </c>
      <c r="S30" s="170" t="n">
        <v>3791297076</v>
      </c>
      <c r="T30" s="170" t="n">
        <v>5973665798</v>
      </c>
      <c r="U30" s="170" t="n">
        <v>3511772780</v>
      </c>
      <c r="V30" s="170" t="n">
        <v>4081596594</v>
      </c>
      <c r="W30" s="170" t="n">
        <v>6468931378</v>
      </c>
      <c r="X30" s="170" t="n">
        <v>5695776917</v>
      </c>
      <c r="Y30" s="170" t="n">
        <v>5099407177</v>
      </c>
      <c r="Z30" s="170" t="n">
        <v>5028683751</v>
      </c>
      <c r="AA30" s="170" t="n">
        <v>6823038459</v>
      </c>
      <c r="AB30" s="170" t="n">
        <v>6563049956</v>
      </c>
      <c r="AC30" s="170" t="n">
        <v>7922198830.74</v>
      </c>
      <c r="AD30" s="170" t="n">
        <v>4831256610</v>
      </c>
      <c r="AE30" s="170" t="n">
        <v>4821440350</v>
      </c>
      <c r="AF30" s="170" t="n">
        <v>2998118694.19</v>
      </c>
      <c r="AG30" s="170" t="n">
        <v>3728737708.98</v>
      </c>
      <c r="AH30" s="170" t="n">
        <v>7489673750.8639</v>
      </c>
      <c r="AI30" s="170" t="n">
        <v>10252514214.4096</v>
      </c>
      <c r="AJ30" s="170" t="n">
        <v>20304061056.434</v>
      </c>
      <c r="AK30" s="170" t="n">
        <v>22898884126.4443</v>
      </c>
      <c r="AL30" s="170" t="n">
        <v>28303709760.4738</v>
      </c>
      <c r="AM30" s="170" t="n">
        <v>20764116339.8143</v>
      </c>
      <c r="AN30" s="170" t="n">
        <v>20997487148.2874</v>
      </c>
      <c r="AO30" s="170" t="n">
        <v>24468150480.1016</v>
      </c>
      <c r="AP30" s="170" t="n">
        <v>36962095445.5076</v>
      </c>
      <c r="AQ30" s="170" t="n">
        <v>30122407702.4603</v>
      </c>
      <c r="AR30" s="170" t="n">
        <v>33428903453.0079</v>
      </c>
      <c r="AS30" s="170" t="n">
        <v>56179278281.0212</v>
      </c>
      <c r="AT30" s="170" t="n">
        <v>19199960005.0058</v>
      </c>
      <c r="AU30" s="170" t="n">
        <v>29666686679.206</v>
      </c>
      <c r="AV30" s="170" t="n">
        <v>46245190400.8736</v>
      </c>
      <c r="AW30" s="170" t="n">
        <v>16041348250.53</v>
      </c>
      <c r="AX30" s="170" t="n">
        <v>14798118363.21</v>
      </c>
      <c r="AY30" s="170" t="n">
        <v>28303709760.490002</v>
      </c>
      <c r="AZ30" s="3" t="n">
        <v>20764116338.810001</v>
      </c>
      <c r="BA30" s="3" t="n">
        <v>21005842644.380001</v>
      </c>
      <c r="BB30" s="3" t="n">
        <v>24353108185.099998</v>
      </c>
      <c r="BC30" s="3" t="n">
        <v>36743354766.370003</v>
      </c>
      <c r="BD30" s="3" t="n">
        <v>29531366705.389999</v>
      </c>
      <c r="BE30" s="3" t="n">
        <v>31201901605.16</v>
      </c>
      <c r="BF30" s="3" t="n">
        <v>54135488487.110001</v>
      </c>
      <c r="BG30" s="3" t="n">
        <v>17958150677.639999</v>
      </c>
      <c r="BH30" s="3" t="n">
        <v>29651642128.076698</v>
      </c>
      <c r="BI30" s="3" t="n">
        <v>46056121039.884499</v>
      </c>
      <c r="BJ30" s="3"/>
    </row>
    <row r="31">
      <c r="A31" t="str">
        <f>M31</f>
      </c>
      <c r="B31" t="str">
        <f>N31</f>
      </c>
      <c r="L31" t="s">
        <v>407</v>
      </c>
      <c r="M31" t="s">
        <v>795</v>
      </c>
      <c r="N31" s="3" t="s">
        <v>811</v>
      </c>
      <c r="O31" s="170" t="n">
        <v>126671000</v>
      </c>
      <c r="P31" s="170" t="n">
        <v>137333000</v>
      </c>
      <c r="Q31" s="170" t="n">
        <v>105158752</v>
      </c>
      <c r="R31" s="170" t="n">
        <v>138071626</v>
      </c>
      <c r="S31" s="170" t="n">
        <v>143647260</v>
      </c>
      <c r="T31" s="170" t="n">
        <v>112729596</v>
      </c>
      <c r="U31" s="170" t="n">
        <v>117128323</v>
      </c>
      <c r="V31" s="170" t="n">
        <v>51392422</v>
      </c>
      <c r="W31" s="170" t="n">
        <v>58192964</v>
      </c>
      <c r="X31" s="170" t="n">
        <v>74488780</v>
      </c>
      <c r="Y31" s="170" t="n">
        <v>78740439</v>
      </c>
      <c r="Z31" s="170" t="n">
        <v>156954266</v>
      </c>
      <c r="AA31" s="170" t="n">
        <v>737946395</v>
      </c>
      <c r="AB31" s="170" t="n">
        <v>530641476</v>
      </c>
      <c r="AC31" s="170" t="n">
        <v>399380387.75</v>
      </c>
      <c r="AD31" s="170" t="n">
        <v>487619633.9382</v>
      </c>
      <c r="AE31" s="170" t="n">
        <v>418195995.36</v>
      </c>
      <c r="AF31" s="170" t="n">
        <v>451990734.22</v>
      </c>
      <c r="AG31" s="170" t="n">
        <v>208670134.13</v>
      </c>
      <c r="AH31" s="170" t="n">
        <v>199000560.8471</v>
      </c>
      <c r="AI31" s="170" t="n">
        <v>469526954.6147</v>
      </c>
      <c r="AJ31" s="170" t="n">
        <v>511854056.0945</v>
      </c>
      <c r="AK31" s="170" t="n">
        <v>648083489.4102</v>
      </c>
      <c r="AL31" s="170" t="n">
        <v>991006612.56</v>
      </c>
      <c r="AM31" s="170" t="n">
        <v>1307019818.6601</v>
      </c>
      <c r="AN31" s="170" t="n">
        <v>650656689.9811</v>
      </c>
      <c r="AO31" s="170" t="n">
        <v>396235452.2089</v>
      </c>
      <c r="AP31" s="170" t="n">
        <v>365745911.6079</v>
      </c>
      <c r="AQ31" s="170" t="n">
        <v>144721406.0283</v>
      </c>
      <c r="AR31" s="170" t="n">
        <v>183369041.1855</v>
      </c>
      <c r="AS31" s="170" t="n">
        <v>367812256.7007</v>
      </c>
      <c r="AT31" s="170" t="n">
        <v>394121599.7787</v>
      </c>
      <c r="AU31" s="170" t="n">
        <v>448324777.8103</v>
      </c>
      <c r="AV31" s="170" t="n">
        <v>520455683.6958</v>
      </c>
      <c r="AW31" s="170" t="n">
        <v>264283460.33</v>
      </c>
      <c r="AX31" s="170" t="n">
        <v>214446989.72</v>
      </c>
      <c r="AY31" s="170" t="n">
        <v>991006611.91999996</v>
      </c>
      <c r="AZ31" s="3" t="n">
        <v>1307019828.0799999</v>
      </c>
      <c r="BA31" s="3" t="n">
        <v>650656683.76999998</v>
      </c>
      <c r="BB31" s="3" t="n">
        <v>453945200.74000001</v>
      </c>
      <c r="BC31" s="3" t="n">
        <v>365745907.87</v>
      </c>
      <c r="BD31" s="3" t="n">
        <v>144101644.05000001</v>
      </c>
      <c r="BE31" s="3" t="n">
        <v>159757647.31</v>
      </c>
      <c r="BF31" s="3" t="n">
        <v>345555227.66000003</v>
      </c>
      <c r="BG31" s="3" t="n">
        <v>636853129.01999998</v>
      </c>
      <c r="BH31" s="3" t="n">
        <v>448324777.09039998</v>
      </c>
      <c r="BI31" s="3" t="n">
        <v>520455681.63169998</v>
      </c>
      <c r="BJ31" s="3"/>
    </row>
    <row r="32">
      <c r="A32" t="str">
        <f>M32</f>
      </c>
      <c r="B32" t="str">
        <f>N32</f>
      </c>
      <c r="M32"/>
      <c r="N32" s="3" t="s">
        <v>806</v>
      </c>
      <c r="O32" s="170" t="n">
        <v>8183943000</v>
      </c>
      <c r="P32" s="170" t="n">
        <v>3563648000</v>
      </c>
      <c r="Q32" s="170" t="n">
        <v>2957195712</v>
      </c>
      <c r="R32" s="170" t="n">
        <v>4384999342</v>
      </c>
      <c r="S32" s="170" t="n">
        <v>5154005861</v>
      </c>
      <c r="T32" s="170" t="n">
        <v>5868632641</v>
      </c>
      <c r="U32" s="170" t="n">
        <v>6633341421</v>
      </c>
      <c r="V32" s="170" t="n">
        <v>771853366</v>
      </c>
      <c r="W32" s="170" t="n">
        <v>957977909</v>
      </c>
      <c r="X32" s="170" t="n">
        <v>1490363958</v>
      </c>
      <c r="Y32" s="170" t="n">
        <v>1399742452</v>
      </c>
      <c r="Z32" s="170" t="n">
        <v>1716947088</v>
      </c>
      <c r="AA32" s="170" t="n">
        <v>2000188825</v>
      </c>
      <c r="AB32" s="170" t="n">
        <v>2223134881.0826</v>
      </c>
      <c r="AC32" s="170" t="n">
        <v>1984094224.5092</v>
      </c>
      <c r="AD32" s="170" t="n">
        <v>1645460665.1554</v>
      </c>
      <c r="AE32" s="170" t="n">
        <v>1105864810.2302</v>
      </c>
      <c r="AF32" s="170" t="n">
        <v>61765042.4564</v>
      </c>
      <c r="AG32" s="170" t="n">
        <v>360441596.8616</v>
      </c>
      <c r="AH32" s="170" t="n">
        <v>67636762.4081</v>
      </c>
      <c r="AI32" s="170" t="n">
        <v>8326694.3987</v>
      </c>
      <c r="AJ32" s="170" t="n">
        <v>-340982.3943</v>
      </c>
      <c r="AK32" s="170" t="n">
        <v>-153172.9658</v>
      </c>
      <c r="AL32" s="170" t="n">
        <v>-22673.14</v>
      </c>
      <c r="AM32" s="170" t="n">
        <v>0</v>
      </c>
      <c r="AN32" s="170" t="n">
        <v>0</v>
      </c>
      <c r="AO32" s="170" t="n">
        <v>0</v>
      </c>
      <c r="AP32" s="170" t="n">
        <v>0</v>
      </c>
      <c r="AQ32" s="170" t="n">
        <v>0</v>
      </c>
      <c r="AR32" s="170" t="n">
        <v>0</v>
      </c>
      <c r="AS32" s="170" t="n">
        <v>0</v>
      </c>
      <c r="AT32" s="170" t="n">
        <v>0</v>
      </c>
      <c r="AU32" s="170" t="n">
        <v>0</v>
      </c>
      <c r="AV32" s="170" t="n">
        <v>0</v>
      </c>
      <c r="AW32" s="170" t="n">
        <v>0</v>
      </c>
      <c r="AX32" s="170" t="n">
        <v>0</v>
      </c>
      <c r="AY32" s="170" t="n">
        <v>-22673.14</v>
      </c>
      <c r="AZ32" s="3" t="n">
        <v>0</v>
      </c>
      <c r="BA32" s="3" t="n">
        <v>0</v>
      </c>
      <c r="BB32" s="3" t="n">
        <v>0</v>
      </c>
      <c r="BC32" s="3" t="n">
        <v>0</v>
      </c>
      <c r="BD32" s="3" t="n">
        <v>0</v>
      </c>
      <c r="BE32" s="3" t="n">
        <v>0</v>
      </c>
      <c r="BF32" s="3" t="n">
        <v>0</v>
      </c>
      <c r="BG32" s="3" t="n">
        <v>0</v>
      </c>
      <c r="BH32" s="3" t="n">
        <v>0</v>
      </c>
      <c r="BI32" s="3" t="n">
        <v>0</v>
      </c>
      <c r="BJ32" s="3"/>
    </row>
    <row r="33">
      <c r="A33" t="str">
        <f>M33</f>
      </c>
      <c r="B33" t="str">
        <f>N33</f>
      </c>
      <c r="M33"/>
      <c r="N33" s="3" t="s">
        <v>807</v>
      </c>
      <c r="O33" s="170" t="n">
        <v>6522042000</v>
      </c>
      <c r="P33" s="170" t="n">
        <v>3318243000</v>
      </c>
      <c r="Q33" s="170" t="n">
        <v>2139155281</v>
      </c>
      <c r="R33" s="170" t="n">
        <v>4168064424</v>
      </c>
      <c r="S33" s="170" t="n">
        <v>1189932047</v>
      </c>
      <c r="T33" s="170" t="n">
        <v>1705376272</v>
      </c>
      <c r="U33" s="170" t="n">
        <v>2078489559</v>
      </c>
      <c r="V33" s="170" t="n">
        <v>895172432</v>
      </c>
      <c r="W33" s="170" t="n">
        <v>1061925151</v>
      </c>
      <c r="X33" s="170" t="n">
        <v>1804101034.43</v>
      </c>
      <c r="Y33" s="170" t="n">
        <v>1594042999.4039</v>
      </c>
      <c r="Z33" s="170" t="n">
        <v>2041380483.2583</v>
      </c>
      <c r="AA33" s="170" t="n">
        <v>2374496688.835</v>
      </c>
      <c r="AB33" s="170" t="n">
        <v>3054679570.4727</v>
      </c>
      <c r="AC33" s="170" t="n">
        <v>3155539939.9491</v>
      </c>
      <c r="AD33" s="170" t="n">
        <v>2576810329.7307</v>
      </c>
      <c r="AE33" s="170" t="n">
        <v>1263651574.6781</v>
      </c>
      <c r="AF33" s="170" t="n">
        <v>33209176.8269</v>
      </c>
      <c r="AG33" s="170" t="n">
        <v>70892536.5555</v>
      </c>
      <c r="AH33" s="170" t="n">
        <v>-82606568.7031</v>
      </c>
      <c r="AI33" s="170" t="n">
        <v>130458354.415</v>
      </c>
      <c r="AJ33" s="170" t="n">
        <v>-568196.3916</v>
      </c>
      <c r="AK33" s="170" t="n">
        <v>-680524.9622</v>
      </c>
      <c r="AL33" s="170" t="n">
        <v>756560.09</v>
      </c>
      <c r="AM33" s="170" t="n">
        <v>-2713465.3809</v>
      </c>
      <c r="AN33" s="170" t="n">
        <v>0</v>
      </c>
      <c r="AO33" s="170" t="n">
        <v>0</v>
      </c>
      <c r="AP33" s="170" t="n">
        <v>0</v>
      </c>
      <c r="AQ33" s="170" t="n">
        <v>0</v>
      </c>
      <c r="AR33" s="170" t="n">
        <v>0</v>
      </c>
      <c r="AS33" s="170" t="n">
        <v>0</v>
      </c>
      <c r="AT33" s="170" t="n">
        <v>0</v>
      </c>
      <c r="AU33" s="170" t="n">
        <v>0</v>
      </c>
      <c r="AV33" s="170" t="n">
        <v>0</v>
      </c>
      <c r="AW33" s="170" t="n">
        <v>0</v>
      </c>
      <c r="AX33" s="170" t="n">
        <v>0</v>
      </c>
      <c r="AY33" s="170" t="n">
        <v>756560.09</v>
      </c>
      <c r="AZ33" s="3" t="n">
        <v>-2713465.38</v>
      </c>
      <c r="BA33" s="3" t="n">
        <v>0</v>
      </c>
      <c r="BB33" s="3" t="n">
        <v>0</v>
      </c>
      <c r="BC33" s="3" t="n">
        <v>0</v>
      </c>
      <c r="BD33" s="3" t="n">
        <v>0</v>
      </c>
      <c r="BE33" s="3" t="n">
        <v>0</v>
      </c>
      <c r="BF33" s="3" t="n">
        <v>0</v>
      </c>
      <c r="BG33" s="3" t="n">
        <v>0</v>
      </c>
      <c r="BH33" s="3" t="n">
        <v>0</v>
      </c>
      <c r="BI33" s="3" t="n">
        <v>0</v>
      </c>
      <c r="BJ33" s="3"/>
    </row>
    <row r="34">
      <c r="A34" t="str">
        <f>M34</f>
      </c>
      <c r="B34" t="str">
        <f>N34</f>
      </c>
      <c r="M34"/>
      <c r="N34" s="3" t="s">
        <v>808</v>
      </c>
      <c r="O34" s="170" t="n">
        <v>5942495000</v>
      </c>
      <c r="P34" s="170" t="n">
        <v>100613000</v>
      </c>
      <c r="Q34" s="170" t="n">
        <v>55948278</v>
      </c>
      <c r="R34" s="170" t="n">
        <v>85553252</v>
      </c>
      <c r="S34" s="170" t="n">
        <v>120032996</v>
      </c>
      <c r="T34" s="170" t="n">
        <v>146563409</v>
      </c>
      <c r="U34" s="170" t="n">
        <v>147530631</v>
      </c>
      <c r="V34" s="170" t="n">
        <v>194713528</v>
      </c>
      <c r="W34" s="170" t="n">
        <v>266627845</v>
      </c>
      <c r="X34" s="170" t="n">
        <v>497436528</v>
      </c>
      <c r="Y34" s="170" t="n">
        <v>405200248</v>
      </c>
      <c r="Z34" s="170" t="n">
        <v>497980125</v>
      </c>
      <c r="AA34" s="170" t="n">
        <v>601669141</v>
      </c>
      <c r="AB34" s="170" t="n">
        <v>614323646</v>
      </c>
      <c r="AC34" s="170" t="n">
        <v>794446176</v>
      </c>
      <c r="AD34" s="170" t="n">
        <v>541476877</v>
      </c>
      <c r="AE34" s="170" t="n">
        <v>403143877.3051</v>
      </c>
      <c r="AF34" s="170" t="n">
        <v>1069770.9201</v>
      </c>
      <c r="AG34" s="170" t="n">
        <v>2975083.843</v>
      </c>
      <c r="AH34" s="170" t="n">
        <v>5056512.5513</v>
      </c>
      <c r="AI34" s="170" t="n">
        <v>0</v>
      </c>
      <c r="AJ34" s="170" t="n">
        <v>-20341.7402</v>
      </c>
      <c r="AK34" s="170" t="n">
        <v>0</v>
      </c>
      <c r="AL34" s="170" t="n">
        <v>0</v>
      </c>
      <c r="AM34" s="170" t="n">
        <v>0</v>
      </c>
      <c r="AN34" s="170" t="n">
        <v>0</v>
      </c>
      <c r="AO34" s="170" t="n">
        <v>0</v>
      </c>
      <c r="AP34" s="170" t="n">
        <v>0</v>
      </c>
      <c r="AQ34" s="170" t="n">
        <v>0</v>
      </c>
      <c r="AR34" s="170" t="n">
        <v>50903.56</v>
      </c>
      <c r="AS34" s="170" t="n">
        <v>0</v>
      </c>
      <c r="AT34" s="170" t="n">
        <v>0</v>
      </c>
      <c r="AU34" s="170" t="n">
        <v>0</v>
      </c>
      <c r="AV34" s="170" t="n">
        <v>0</v>
      </c>
      <c r="AW34" s="170" t="n">
        <v>0</v>
      </c>
      <c r="AX34" s="170" t="n">
        <v>0</v>
      </c>
      <c r="AY34" s="170" t="n">
        <v>0</v>
      </c>
      <c r="AZ34" s="3" t="n">
        <v>0</v>
      </c>
      <c r="BA34" s="3" t="n">
        <v>0</v>
      </c>
      <c r="BB34" s="3" t="n">
        <v>0</v>
      </c>
      <c r="BC34" s="3" t="n">
        <v>0</v>
      </c>
      <c r="BD34" s="3" t="n">
        <v>0</v>
      </c>
      <c r="BE34" s="3" t="n">
        <v>50903.56</v>
      </c>
      <c r="BF34" s="3" t="n">
        <v>0</v>
      </c>
      <c r="BG34" s="3" t="n">
        <v>0</v>
      </c>
      <c r="BH34" s="3" t="n">
        <v>0</v>
      </c>
      <c r="BI34" s="3" t="n">
        <v>0</v>
      </c>
      <c r="BJ34" s="3"/>
    </row>
    <row r="35">
      <c r="A35" t="str">
        <f>M35</f>
      </c>
      <c r="B35" t="str">
        <f>N35</f>
      </c>
      <c r="M35"/>
      <c r="N35" s="3" t="s">
        <v>809</v>
      </c>
      <c r="O35" s="170"/>
      <c r="P35" s="170"/>
      <c r="Q35" s="170"/>
      <c r="R35" s="170"/>
      <c r="S35" s="170"/>
      <c r="T35" s="170"/>
      <c r="U35" s="170"/>
      <c r="V35" s="170" t="n">
        <v>2317359</v>
      </c>
      <c r="W35" s="170" t="n">
        <v>3626732</v>
      </c>
      <c r="X35" s="170" t="n">
        <v>7528363</v>
      </c>
      <c r="Y35" s="170" t="n">
        <v>6332286</v>
      </c>
      <c r="Z35" s="170" t="n">
        <v>9701377</v>
      </c>
      <c r="AA35" s="170" t="n">
        <v>30046321</v>
      </c>
      <c r="AB35" s="170" t="n">
        <v>40418410</v>
      </c>
      <c r="AC35" s="170" t="n">
        <v>19353530.1875</v>
      </c>
      <c r="AD35" s="170" t="n">
        <v>10424621</v>
      </c>
      <c r="AE35" s="170" t="n">
        <v>3735141.4687</v>
      </c>
      <c r="AF35" s="170" t="n">
        <v>3135847.4614</v>
      </c>
      <c r="AG35" s="170" t="n">
        <v>83909414.5868</v>
      </c>
      <c r="AH35" s="170" t="n">
        <v>8537961.2899</v>
      </c>
      <c r="AI35" s="170" t="n">
        <v>0</v>
      </c>
      <c r="AJ35" s="170" t="n">
        <v>0</v>
      </c>
      <c r="AK35" s="170" t="n">
        <v>0</v>
      </c>
      <c r="AL35" s="170" t="n">
        <v>0</v>
      </c>
      <c r="AM35" s="170" t="n">
        <v>0</v>
      </c>
      <c r="AN35" s="170" t="n">
        <v>0</v>
      </c>
      <c r="AO35" s="170" t="n">
        <v>0</v>
      </c>
      <c r="AP35" s="170" t="n">
        <v>0</v>
      </c>
      <c r="AQ35" s="170" t="n">
        <v>0</v>
      </c>
      <c r="AR35" s="170" t="n">
        <v>0</v>
      </c>
      <c r="AS35" s="170" t="n">
        <v>0</v>
      </c>
      <c r="AT35" s="170" t="n">
        <v>0</v>
      </c>
      <c r="AU35" s="170" t="n">
        <v>0</v>
      </c>
      <c r="AV35" s="170" t="n">
        <v>0</v>
      </c>
      <c r="AW35" s="170" t="n">
        <v>0</v>
      </c>
      <c r="AX35" s="170" t="n">
        <v>0</v>
      </c>
      <c r="AY35" s="170" t="n">
        <v>0</v>
      </c>
      <c r="AZ35" s="3" t="n">
        <v>0</v>
      </c>
      <c r="BA35" s="3" t="n">
        <v>0</v>
      </c>
      <c r="BB35" s="3" t="n">
        <v>0</v>
      </c>
      <c r="BC35" s="3" t="n">
        <v>0</v>
      </c>
      <c r="BD35" s="3" t="n">
        <v>0</v>
      </c>
      <c r="BE35" s="3" t="n">
        <v>0</v>
      </c>
      <c r="BF35" s="3" t="n">
        <v>0</v>
      </c>
      <c r="BG35" s="3" t="n">
        <v>0</v>
      </c>
      <c r="BH35" s="3" t="n">
        <v>0</v>
      </c>
      <c r="BI35" s="3" t="n">
        <v>0</v>
      </c>
      <c r="BJ35" s="3"/>
    </row>
    <row r="36">
      <c r="A36" t="str">
        <f>M36</f>
      </c>
      <c r="B36" t="str">
        <f>N36</f>
      </c>
      <c r="M36"/>
      <c r="N36" s="3" t="s">
        <v>810</v>
      </c>
      <c r="O36" s="170" t="n">
        <v>7331458000</v>
      </c>
      <c r="P36" s="170" t="n">
        <v>2185614535</v>
      </c>
      <c r="Q36" s="170" t="n">
        <v>1771239954</v>
      </c>
      <c r="R36" s="170" t="n">
        <v>1768935319</v>
      </c>
      <c r="S36" s="170" t="n">
        <v>1791349607</v>
      </c>
      <c r="T36" s="170" t="n">
        <v>1850318372</v>
      </c>
      <c r="U36" s="170" t="n">
        <v>1400863149</v>
      </c>
      <c r="V36" s="170" t="n">
        <v>1253186311</v>
      </c>
      <c r="W36" s="170" t="n">
        <v>1716100244</v>
      </c>
      <c r="X36" s="170" t="n">
        <v>2684213741</v>
      </c>
      <c r="Y36" s="170" t="n">
        <v>2624084272</v>
      </c>
      <c r="Z36" s="170" t="n">
        <v>1593468764.8886</v>
      </c>
      <c r="AA36" s="170" t="n">
        <v>2652610702.6876</v>
      </c>
      <c r="AB36" s="170" t="n">
        <v>2321178824.9415</v>
      </c>
      <c r="AC36" s="170" t="n">
        <v>2593569208.4512</v>
      </c>
      <c r="AD36" s="170" t="n">
        <v>1905531707.395</v>
      </c>
      <c r="AE36" s="170" t="n">
        <v>1411871545.4135</v>
      </c>
      <c r="AF36" s="170" t="n">
        <v>690683274.7761</v>
      </c>
      <c r="AG36" s="170" t="n">
        <v>5640100186.2703</v>
      </c>
      <c r="AH36" s="170" t="n">
        <v>3279052480.1565</v>
      </c>
      <c r="AI36" s="170" t="n">
        <v>49588924.0581</v>
      </c>
      <c r="AJ36" s="170" t="n">
        <v>-316295.169</v>
      </c>
      <c r="AK36" s="170" t="n">
        <v>56212.6584</v>
      </c>
      <c r="AL36" s="170" t="n">
        <v>-42910.96</v>
      </c>
      <c r="AM36" s="170" t="n">
        <v>0</v>
      </c>
      <c r="AN36" s="170" t="n">
        <v>29995.58</v>
      </c>
      <c r="AO36" s="170" t="n">
        <v>1738.23</v>
      </c>
      <c r="AP36" s="170" t="n">
        <v>32000</v>
      </c>
      <c r="AQ36" s="170" t="n">
        <v>20204.71</v>
      </c>
      <c r="AR36" s="170" t="n">
        <v>0</v>
      </c>
      <c r="AS36" s="170" t="n">
        <v>10000</v>
      </c>
      <c r="AT36" s="170" t="n">
        <v>10000</v>
      </c>
      <c r="AU36" s="170" t="n">
        <v>0</v>
      </c>
      <c r="AV36" s="170" t="n">
        <v>10000</v>
      </c>
      <c r="AW36" s="170" t="n">
        <v>10000</v>
      </c>
      <c r="AX36" s="170" t="n">
        <v>0</v>
      </c>
      <c r="AY36" s="170" t="n">
        <v>-42910.96</v>
      </c>
      <c r="AZ36" s="3" t="n">
        <v>0</v>
      </c>
      <c r="BA36" s="3" t="n">
        <v>30000</v>
      </c>
      <c r="BB36" s="3" t="n">
        <v>1738.23</v>
      </c>
      <c r="BC36" s="3" t="n">
        <v>1357851.96</v>
      </c>
      <c r="BD36" s="3" t="n">
        <v>20204.71</v>
      </c>
      <c r="BE36" s="3" t="n">
        <v>0</v>
      </c>
      <c r="BF36" s="3" t="n">
        <v>314555.62</v>
      </c>
      <c r="BG36" s="3" t="n">
        <v>10000</v>
      </c>
      <c r="BH36" s="3" t="n">
        <v>0</v>
      </c>
      <c r="BI36" s="3" t="n">
        <v>10000</v>
      </c>
      <c r="BJ36" s="3"/>
    </row>
    <row r="37">
      <c r="A37" t="str">
        <f>M37</f>
      </c>
      <c r="B37" t="str">
        <f>N37</f>
      </c>
      <c r="M37"/>
      <c r="N37" s="3" t="s">
        <v>811</v>
      </c>
      <c r="O37" s="170" t="n">
        <v>31644000</v>
      </c>
      <c r="P37" s="170" t="n">
        <v>23678000</v>
      </c>
      <c r="Q37" s="170" t="n">
        <v>10606632</v>
      </c>
      <c r="R37" s="170" t="n">
        <v>6490920</v>
      </c>
      <c r="S37" s="170" t="n">
        <v>498185434</v>
      </c>
      <c r="T37" s="170" t="n">
        <v>50623803</v>
      </c>
      <c r="U37" s="170" t="n">
        <v>7023399</v>
      </c>
      <c r="V37" s="170" t="n">
        <v>187689005</v>
      </c>
      <c r="W37" s="170" t="n">
        <v>350588115.5</v>
      </c>
      <c r="X37" s="170" t="n">
        <v>535688304.61</v>
      </c>
      <c r="Y37" s="170" t="n">
        <v>583971692.7451</v>
      </c>
      <c r="Z37" s="170" t="n">
        <v>564530783.19</v>
      </c>
      <c r="AA37" s="170" t="n">
        <v>823638033.4238</v>
      </c>
      <c r="AB37" s="170" t="n">
        <v>828851886.5078</v>
      </c>
      <c r="AC37" s="170" t="n">
        <v>723193059.3993</v>
      </c>
      <c r="AD37" s="170" t="n">
        <v>730959313.6359</v>
      </c>
      <c r="AE37" s="170" t="n">
        <v>524144752.1324</v>
      </c>
      <c r="AF37" s="170" t="n">
        <v>30334910.0891</v>
      </c>
      <c r="AG37" s="170" t="n">
        <v>34008305.6355</v>
      </c>
      <c r="AH37" s="170" t="n">
        <v>16546332.1843</v>
      </c>
      <c r="AI37" s="170" t="n">
        <v>26008615.8657</v>
      </c>
      <c r="AJ37" s="170" t="n">
        <v>-1835583.8514</v>
      </c>
      <c r="AK37" s="170" t="n">
        <v>-1195553.4243</v>
      </c>
      <c r="AL37" s="170" t="n">
        <v>-182254.54</v>
      </c>
      <c r="AM37" s="170" t="n">
        <v>-121125.94</v>
      </c>
      <c r="AN37" s="170" t="n">
        <v>0</v>
      </c>
      <c r="AO37" s="170" t="n">
        <v>-60227.85</v>
      </c>
      <c r="AP37" s="170" t="n">
        <v>-1117.8</v>
      </c>
      <c r="AQ37" s="170" t="n">
        <v>0</v>
      </c>
      <c r="AR37" s="170" t="n">
        <v>0</v>
      </c>
      <c r="AS37" s="170" t="n">
        <v>0</v>
      </c>
      <c r="AT37" s="170" t="n">
        <v>0</v>
      </c>
      <c r="AU37" s="170" t="n">
        <v>0</v>
      </c>
      <c r="AV37" s="170" t="n">
        <v>-39324.9492</v>
      </c>
      <c r="AW37" s="170" t="n">
        <v>0</v>
      </c>
      <c r="AX37" s="170" t="n">
        <v>0</v>
      </c>
      <c r="AY37" s="170" t="n">
        <v>-182254.54</v>
      </c>
      <c r="AZ37" s="3" t="n">
        <v>-121125.94</v>
      </c>
      <c r="BA37" s="3" t="n">
        <v>0</v>
      </c>
      <c r="BB37" s="3" t="n">
        <v>-60227.85</v>
      </c>
      <c r="BC37" s="3" t="n">
        <v>0</v>
      </c>
      <c r="BD37" s="3" t="n">
        <v>0</v>
      </c>
      <c r="BE37" s="3" t="n">
        <v>0</v>
      </c>
      <c r="BF37" s="3" t="n">
        <v>0</v>
      </c>
      <c r="BG37" s="3" t="n">
        <v>0</v>
      </c>
      <c r="BH37" s="3" t="n">
        <v>0</v>
      </c>
      <c r="BI37" s="3" t="n">
        <v>-39324.949200000003</v>
      </c>
      <c r="BJ37" s="3"/>
    </row>
    <row r="38">
      <c r="A38" t="str">
        <f>M38</f>
      </c>
      <c r="B38" t="str">
        <f>N38</f>
      </c>
      <c r="L38" t="s">
        <v>375</v>
      </c>
      <c r="M38" t="s">
        <v>755</v>
      </c>
      <c r="N38" s="3" t="s">
        <v>756</v>
      </c>
      <c r="O38" s="170" t="str">
        <f>Sum(O2:O37)</f>
      </c>
      <c r="P38" s="170" t="str">
        <f>Sum(P2:P37)</f>
      </c>
      <c r="Q38" s="170" t="str">
        <f>Sum(Q2:Q37)</f>
      </c>
      <c r="R38" s="170" t="str">
        <f>Sum(R2:R37)</f>
      </c>
      <c r="S38" s="170" t="str">
        <f>Sum(S2:S37)</f>
      </c>
      <c r="T38" s="170" t="str">
        <f>Sum(T2:T37)</f>
      </c>
      <c r="U38" s="170" t="str">
        <f>Sum(U2:U37)</f>
      </c>
      <c r="V38" s="170" t="str">
        <f>Sum(V2:V37)</f>
      </c>
      <c r="W38" s="170" t="str">
        <f>Sum(W2:W37)</f>
      </c>
      <c r="X38" s="170" t="str">
        <f>Sum(X2:X37)</f>
      </c>
      <c r="Y38" s="170" t="str">
        <f>Sum(Y2:Y37)</f>
      </c>
      <c r="Z38" s="170" t="str">
        <f>Sum(Z2:Z37)</f>
      </c>
      <c r="AA38" s="170" t="str">
        <f>Sum(AA2:AA37)</f>
      </c>
      <c r="AB38" s="170" t="str">
        <f>Sum(AB2:AB37)</f>
      </c>
      <c r="AC38" s="170" t="str">
        <f>Sum(AC2:AC37)</f>
      </c>
      <c r="AD38" s="170" t="str">
        <f>Sum(AD2:AD37)</f>
      </c>
      <c r="AE38" s="170" t="str">
        <f>Sum(AE2:AE37)</f>
      </c>
      <c r="AF38" s="170" t="str">
        <f>Sum(AF2:AF37)</f>
      </c>
      <c r="AG38" s="170" t="str">
        <f>Sum(AG2:AG37)</f>
      </c>
      <c r="AH38" s="170" t="str">
        <f>Sum(AH2:AH37)</f>
      </c>
      <c r="AI38" s="170" t="str">
        <f>Sum(AI2:AI37)</f>
      </c>
      <c r="AJ38" s="170" t="str">
        <f>Sum(AJ2:AJ37)</f>
      </c>
      <c r="AK38" s="170" t="str">
        <f>Sum(AK2:AK37)</f>
      </c>
      <c r="AL38" s="170" t="str">
        <f>Sum(AL2:AL37)</f>
      </c>
      <c r="AM38" s="170" t="str">
        <f>Sum(AM2:AM37)</f>
      </c>
      <c r="AN38" s="170" t="str">
        <f>Sum(AN2:AN37)</f>
      </c>
      <c r="AO38" s="170" t="str">
        <f>Sum(AO2:AO37)</f>
      </c>
      <c r="AP38" s="170" t="str">
        <f>Sum(AP2:AP37)</f>
      </c>
      <c r="AQ38" s="170" t="str">
        <f>Sum(AQ2:AQ37)</f>
      </c>
      <c r="AR38" s="170" t="str">
        <f>Sum(AR2:AR37)</f>
      </c>
      <c r="AS38" s="170" t="str">
        <f>Sum(AS2:AS37)</f>
      </c>
      <c r="AT38" s="170" t="str">
        <f>Sum(AT2:AT37)</f>
      </c>
      <c r="AU38" s="170" t="str">
        <f>Sum(AU2:AU37)</f>
      </c>
      <c r="AV38" s="170" t="str">
        <f>Sum(AV2:AV37)</f>
      </c>
      <c r="AW38" s="170" t="str">
        <f>Sum(AW2:AW37)</f>
      </c>
      <c r="AX38" s="170" t="str">
        <f>Sum(AX2:AX37)</f>
      </c>
      <c r="AY38" s="170" t="n">
        <f t="shared" si="2"/>
        <v>307852141726.66992</v>
      </c>
      <c r="AZ38" s="3" t="n">
        <f t="shared" si="2"/>
        <v>283109415139.19</v>
      </c>
      <c r="BA38" s="3" t="n">
        <f t="shared" si="2"/>
        <v>274248887576.80002</v>
      </c>
      <c r="BB38" s="3" t="n">
        <f t="shared" si="2"/>
        <v>297907504206.60999</v>
      </c>
      <c r="BC38" s="3" t="n">
        <f t="shared" si="2"/>
        <v>321645688740.10999</v>
      </c>
      <c r="BD38" s="3" t="n">
        <f t="shared" si="2"/>
        <v>359087399819.89996</v>
      </c>
      <c r="BE38" s="3" t="n">
        <f t="shared" si="2"/>
        <v>383623959340.65991</v>
      </c>
      <c r="BF38" s="3" t="n">
        <f t="shared" si="2"/>
        <v>422236574386.00995</v>
      </c>
      <c r="BG38" s="3" t="n">
        <f t="shared" si="2"/>
        <v>386665635462.07996</v>
      </c>
      <c r="BH38" s="3" t="n">
        <f t="shared" si="2"/>
        <v>414218963031.29974</v>
      </c>
      <c r="BI38" s="3" t="n">
        <f t="shared" si="2"/>
        <v>456246731870.95892</v>
      </c>
      <c r="BJ38" s="3"/>
    </row>
  </sheetData>
  <pageMargins left="0.7" right="0.7" top="0.75" bottom="0.75" header="0.3" footer="0.3"/>
  <pageSetup paperSize="9" orientation="portrait" horizontalDpi="300" verticalDpi="300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 activeCell="K24" sqref="K24"/>
    </sheetView>
  </sheetViews>
  <sheetFormatPr defaultRowHeight="15.0" baseColWidth="10"/>
  <sheetData>
    <row r="1">
      <c r="A1" t="str">
        <f t="shared" ref="A1:B6" si="0">M1</f>
        <v>source</v>
      </c>
      <c r="B1" t="str">
        <f t="shared" si="0"/>
        <v>FMS</v>
      </c>
      <c r="M1" t="s">
        <v>522</v>
      </c>
      <c r="N1" t="s">
        <v>523</v>
      </c>
      <c r="O1" t="s">
        <v>524</v>
      </c>
      <c r="P1" t="s">
        <v>525</v>
      </c>
      <c r="Q1" t="s">
        <v>526</v>
      </c>
      <c r="R1" t="s">
        <v>527</v>
      </c>
      <c r="S1" t="s">
        <v>528</v>
      </c>
      <c r="T1" t="s">
        <v>529</v>
      </c>
      <c r="U1" t="s">
        <v>530</v>
      </c>
      <c r="V1" t="s">
        <v>531</v>
      </c>
      <c r="W1" t="s">
        <v>532</v>
      </c>
      <c r="X1" t="s">
        <v>533</v>
      </c>
      <c r="Y1" t="s">
        <v>534</v>
      </c>
      <c r="Z1" t="s">
        <v>535</v>
      </c>
      <c r="AA1" t="s">
        <v>536</v>
      </c>
      <c r="AB1" t="s">
        <v>537</v>
      </c>
      <c r="AC1" t="s">
        <v>538</v>
      </c>
      <c r="AD1" t="s">
        <v>539</v>
      </c>
      <c r="AE1" t="s">
        <v>540</v>
      </c>
      <c r="AF1" t="s">
        <v>541</v>
      </c>
      <c r="AG1" t="s">
        <v>542</v>
      </c>
      <c r="AH1" t="s">
        <v>543</v>
      </c>
      <c r="AI1" t="s">
        <v>544</v>
      </c>
      <c r="AJ1" t="s">
        <v>545</v>
      </c>
      <c r="AK1" t="s">
        <v>546</v>
      </c>
      <c r="AL1" t="s">
        <v>547</v>
      </c>
      <c r="AM1" t="s">
        <v>548</v>
      </c>
      <c r="AN1" t="s">
        <v>549</v>
      </c>
      <c r="AO1" t="s">
        <v>550</v>
      </c>
      <c r="AP1" t="s">
        <v>551</v>
      </c>
      <c r="AQ1" t="s">
        <v>552</v>
      </c>
      <c r="AR1" t="s">
        <v>553</v>
      </c>
      <c r="AS1" t="s">
        <v>554</v>
      </c>
      <c r="AT1" t="s">
        <v>555</v>
      </c>
      <c r="AU1" t="s">
        <v>556</v>
      </c>
      <c r="AV1" t="s">
        <v>557</v>
      </c>
      <c r="AW1" t="s">
        <v>558</v>
      </c>
      <c r="AX1" t="s">
        <v>559</v>
      </c>
      <c r="AY1" t="s">
        <v>560</v>
      </c>
      <c r="AZ1" t="s">
        <v>561</v>
      </c>
      <c r="BA1" t="s">
        <v>562</v>
      </c>
      <c r="BB1" t="s">
        <v>563</v>
      </c>
    </row>
    <row r="2">
      <c r="A2" t="str">
        <f t="shared" si="0"/>
        <v>Budget Outlays</v>
      </c>
      <c r="B2" t="str">
        <f t="shared" si="0"/>
        <v>Obligations (no FMS)</v>
      </c>
      <c r="M2" t="s">
        <v>643</v>
      </c>
      <c r="N2" t="s">
        <v>566</v>
      </c>
      <c r="O2" s="3" t="n">
        <v>289694000000</v>
      </c>
      <c r="P2" s="3" t="n">
        <v>262324000000</v>
      </c>
      <c r="Q2" s="3" t="n">
        <v>286834000000</v>
      </c>
      <c r="R2" s="3" t="n">
        <v>278497000000</v>
      </c>
      <c r="S2" s="3" t="n">
        <v>268553000000</v>
      </c>
      <c r="T2" s="3" t="n">
        <v>259373000000</v>
      </c>
      <c r="U2" s="3" t="n">
        <v>253130000000</v>
      </c>
      <c r="V2" s="3" t="n">
        <v>258251000000</v>
      </c>
      <c r="W2" s="3" t="n">
        <v>255793000000</v>
      </c>
      <c r="X2" s="3" t="n">
        <v>261198000000</v>
      </c>
      <c r="Y2" s="3" t="n">
        <v>281029000000</v>
      </c>
      <c r="Z2" s="3" t="n">
        <v>290185000000</v>
      </c>
      <c r="AA2" s="3" t="n">
        <v>331845000000</v>
      </c>
      <c r="AB2" s="3" t="n">
        <v>387136000000</v>
      </c>
      <c r="AC2" s="3" t="n">
        <v>436439000000</v>
      </c>
      <c r="AD2" s="3" t="n">
        <v>474071000000</v>
      </c>
      <c r="AE2" s="3" t="n">
        <v>499297000000</v>
      </c>
      <c r="AF2" s="3" t="n">
        <v>528548000000</v>
      </c>
      <c r="AG2" s="3" t="n">
        <v>594632000000</v>
      </c>
      <c r="AH2" s="3" t="n">
        <v>636742000000</v>
      </c>
      <c r="AI2" s="3" t="n">
        <v>666703000000</v>
      </c>
      <c r="AJ2" s="3" t="n">
        <v>678064000000</v>
      </c>
      <c r="AK2" s="3" t="n">
        <v>650851000000</v>
      </c>
      <c r="AL2" s="3" t="n">
        <v>607795000000</v>
      </c>
      <c r="AM2" s="3" t="n">
        <v>577897000000</v>
      </c>
      <c r="AN2" s="3" t="n">
        <v>562499000000</v>
      </c>
      <c r="AO2" s="3" t="n">
        <v>565370000000</v>
      </c>
      <c r="AP2" s="3" t="n">
        <v>568897000000</v>
      </c>
      <c r="AQ2" s="3" t="n">
        <v>600804000000</v>
      </c>
      <c r="AR2" s="3" t="n">
        <v>653690000000</v>
      </c>
      <c r="AS2" s="3" t="n">
        <v>690363000000</v>
      </c>
      <c r="AT2" s="3" t="n">
        <v>717577000000</v>
      </c>
      <c r="AU2" s="3" t="n">
        <v>726458000000</v>
      </c>
      <c r="AV2" s="3" t="n">
        <v>775874000000</v>
      </c>
      <c r="AW2" s="3" t="n">
        <v>859539000000</v>
      </c>
      <c r="AX2" s="3" t="n">
        <v>878467000000</v>
      </c>
      <c r="AY2" s="3" t="n">
        <v>883218000000</v>
      </c>
      <c r="AZ2" s="3" t="n">
        <v>895811000000</v>
      </c>
      <c r="BA2" s="3" t="n">
        <v>914366000000</v>
      </c>
      <c r="BB2" s="3" t="n">
        <v>934814000000</v>
      </c>
      <c r="BC2" s="3"/>
    </row>
    <row r="3">
      <c r="A3" t="str">
        <f t="shared" si="0"/>
        <v>Contract</v>
      </c>
      <c r="B3" t="str">
        <f t="shared" si="0"/>
        <v>Obligations (includes FMS)</v>
      </c>
      <c r="M3" t="s">
        <v>564</v>
      </c>
      <c r="N3" t="s">
        <v>565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 t="n">
        <v>27766499707.7925</v>
      </c>
      <c r="AL3" s="3" t="n">
        <v>20370470402.335201</v>
      </c>
      <c r="AM3" s="3" t="n">
        <v>15761273120.797501</v>
      </c>
      <c r="AN3" s="3" t="n">
        <v>23354753347.464199</v>
      </c>
      <c r="AO3" s="3" t="n">
        <v>33579323851.3433</v>
      </c>
      <c r="AP3" s="3" t="n">
        <v>31744209582.477501</v>
      </c>
      <c r="AQ3" s="3" t="n">
        <v>34798072386.179901</v>
      </c>
      <c r="AR3" s="3" t="n">
        <v>38381428744.387901</v>
      </c>
      <c r="AS3" s="3" t="n">
        <v>50194113808.9869</v>
      </c>
      <c r="AT3" s="3" t="n">
        <v>24883846155.585098</v>
      </c>
      <c r="AU3" s="3" t="n">
        <v>38749898900.955101</v>
      </c>
      <c r="AV3" s="3" t="n">
        <v>65793606959.675201</v>
      </c>
      <c r="AW3" s="3"/>
      <c r="AX3" s="3"/>
      <c r="AY3" s="3"/>
      <c r="AZ3" s="3"/>
      <c r="BA3" s="3"/>
      <c r="BB3" s="3"/>
      <c r="BC3" s="3"/>
    </row>
    <row r="4">
      <c r="A4" t="str">
        <f t="shared" si="0"/>
        <v>Contract</v>
      </c>
      <c r="B4" t="str">
        <f t="shared" si="0"/>
        <v>Obligations (reliable
FMS labels not available)</v>
      </c>
      <c r="M4" t="s">
        <v>564</v>
      </c>
      <c r="N4" t="s">
        <v>567</v>
      </c>
      <c r="O4" s="3" t="n">
        <v>120350129405</v>
      </c>
      <c r="P4" s="3" t="n">
        <v>136154193844</v>
      </c>
      <c r="Q4" s="3" t="n">
        <v>123406660550</v>
      </c>
      <c r="R4" s="3" t="n">
        <v>121373382142</v>
      </c>
      <c r="S4" s="3" t="n">
        <v>117161902725</v>
      </c>
      <c r="T4" s="3" t="n">
        <v>116592014868</v>
      </c>
      <c r="U4" s="3" t="n">
        <v>118448779098</v>
      </c>
      <c r="V4" s="3" t="n">
        <v>115982151879</v>
      </c>
      <c r="W4" s="3" t="n">
        <v>116965882167</v>
      </c>
      <c r="X4" s="3" t="n">
        <v>122185036488</v>
      </c>
      <c r="Y4" s="3" t="n">
        <v>132178486506.38699</v>
      </c>
      <c r="Z4" s="3" t="n">
        <v>143993638622.327</v>
      </c>
      <c r="AA4" s="3" t="n">
        <v>169810521136.48499</v>
      </c>
      <c r="AB4" s="3" t="n">
        <v>211533087303.86099</v>
      </c>
      <c r="AC4" s="3" t="n">
        <v>229775031821.91501</v>
      </c>
      <c r="AD4" s="3" t="n">
        <v>265664518702.457</v>
      </c>
      <c r="AE4" s="3" t="n">
        <v>295165186343.11798</v>
      </c>
      <c r="AF4" s="3" t="n">
        <v>328154422853.492</v>
      </c>
      <c r="AG4" s="3" t="n">
        <v>377988086084.82898</v>
      </c>
      <c r="AH4" s="3" t="n">
        <v>367650065478.427</v>
      </c>
      <c r="AI4" s="3" t="n">
        <v>362696345236.66498</v>
      </c>
      <c r="AJ4" s="3" t="n">
        <v>368563658869.492</v>
      </c>
      <c r="AK4" s="3" t="n">
        <v>0</v>
      </c>
      <c r="AL4" s="3" t="n">
        <v>688297065.80999994</v>
      </c>
      <c r="AM4" s="3" t="n">
        <v>17295</v>
      </c>
      <c r="AN4" s="3" t="n">
        <v>68529812030.32</v>
      </c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>
      <c r="A5" t="str">
        <f t="shared" si="0"/>
        <v>Contract</v>
      </c>
      <c r="B5" t="str">
        <f t="shared" si="0"/>
        <v>Obligations (no FMS)</v>
      </c>
      <c r="M5" t="s">
        <v>564</v>
      </c>
      <c r="N5" t="s">
        <v>566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 t="n">
        <v>330026805340.83398</v>
      </c>
      <c r="AL5" s="3" t="n">
        <v>287169645793.98499</v>
      </c>
      <c r="AM5" s="3" t="n">
        <v>267688247411.75201</v>
      </c>
      <c r="AN5" s="3" t="n">
        <v>182341674892.763</v>
      </c>
      <c r="AO5" s="3" t="n">
        <v>264945449752.85101</v>
      </c>
      <c r="AP5" s="3" t="n">
        <v>290110867193.62701</v>
      </c>
      <c r="AQ5" s="3" t="n">
        <v>324032036748.59399</v>
      </c>
      <c r="AR5" s="3" t="n">
        <v>345594196598.92902</v>
      </c>
      <c r="AS5" s="3" t="n">
        <v>372553530927.94897</v>
      </c>
      <c r="AT5" s="3" t="n">
        <v>362819226712.23999</v>
      </c>
      <c r="AU5" s="3" t="n">
        <v>375746041521.185</v>
      </c>
      <c r="AV5" s="3" t="n">
        <v>390453124911.284</v>
      </c>
      <c r="AW5" s="3"/>
      <c r="AX5" s="3"/>
      <c r="AY5" s="3"/>
      <c r="AZ5" s="3"/>
      <c r="BA5" s="3"/>
      <c r="BB5" s="3"/>
      <c r="BC5" s="3"/>
    </row>
    <row r="6">
      <c r="A6" t="str">
        <f t="shared" si="0"/>
        <v>Grand Total</v>
      </c>
      <c r="B6" t="str">
        <f t="shared" si="0"/>
        <v>NA</v>
      </c>
      <c r="M6" t="s">
        <v>568</v>
      </c>
      <c r="N6" t="s">
        <v>569</v>
      </c>
      <c r="O6" s="3" t="n">
        <f t="shared" ref="O6:BB6" si="1">SUM(O2:O5)</f>
        <v>410044129405</v>
      </c>
      <c r="P6" s="3" t="n">
        <f t="shared" si="1"/>
        <v>398478193844</v>
      </c>
      <c r="Q6" s="3" t="n">
        <f t="shared" si="1"/>
        <v>410240660550</v>
      </c>
      <c r="R6" s="3" t="n">
        <f t="shared" si="1"/>
        <v>399870382142</v>
      </c>
      <c r="S6" s="3" t="n">
        <f t="shared" si="1"/>
        <v>385714902725</v>
      </c>
      <c r="T6" s="3" t="n">
        <f t="shared" si="1"/>
        <v>375965014868</v>
      </c>
      <c r="U6" s="3" t="n">
        <f t="shared" si="1"/>
        <v>371578779098</v>
      </c>
      <c r="V6" s="3" t="n">
        <f t="shared" si="1"/>
        <v>374233151879</v>
      </c>
      <c r="W6" s="3" t="n">
        <f t="shared" si="1"/>
        <v>372758882167</v>
      </c>
      <c r="X6" s="3" t="n">
        <f t="shared" si="1"/>
        <v>383383036488</v>
      </c>
      <c r="Y6" s="3" t="n">
        <f t="shared" si="1"/>
        <v>413207486506.38696</v>
      </c>
      <c r="Z6" s="3" t="n">
        <f t="shared" si="1"/>
        <v>434178638622.32703</v>
      </c>
      <c r="AA6" s="3" t="n">
        <f t="shared" si="1"/>
        <v>501655521136.48499</v>
      </c>
      <c r="AB6" s="3" t="n">
        <f t="shared" si="1"/>
        <v>598669087303.86096</v>
      </c>
      <c r="AC6" s="3" t="n">
        <f t="shared" si="1"/>
        <v>666214031821.91504</v>
      </c>
      <c r="AD6" s="3" t="n">
        <f t="shared" si="1"/>
        <v>739735518702.45703</v>
      </c>
      <c r="AE6" s="3" t="n">
        <f t="shared" si="1"/>
        <v>794462186343.11792</v>
      </c>
      <c r="AF6" s="3" t="n">
        <f t="shared" si="1"/>
        <v>856702422853.49194</v>
      </c>
      <c r="AG6" s="3" t="n">
        <f t="shared" si="1"/>
        <v>972620086084.82898</v>
      </c>
      <c r="AH6" s="3" t="n">
        <f t="shared" si="1"/>
        <v>1004392065478.427</v>
      </c>
      <c r="AI6" s="3" t="n">
        <f t="shared" si="1"/>
        <v>1029399345236.665</v>
      </c>
      <c r="AJ6" s="3" t="n">
        <f t="shared" si="1"/>
        <v>1046627658869.4919</v>
      </c>
      <c r="AK6" s="3" t="n">
        <f t="shared" si="1"/>
        <v>1008644305048.6265</v>
      </c>
      <c r="AL6" s="3" t="n">
        <f t="shared" si="1"/>
        <v>916023413262.13025</v>
      </c>
      <c r="AM6" s="3" t="n">
        <f t="shared" si="1"/>
        <v>861346537827.54956</v>
      </c>
      <c r="AN6" s="3" t="n">
        <f t="shared" si="1"/>
        <v>836725240270.54712</v>
      </c>
      <c r="AO6" s="3" t="n">
        <f t="shared" si="1"/>
        <v>863894773604.19434</v>
      </c>
      <c r="AP6" s="3" t="n">
        <f t="shared" si="1"/>
        <v>890752076776.10449</v>
      </c>
      <c r="AQ6" s="3" t="n">
        <f t="shared" si="1"/>
        <v>959634109134.77393</v>
      </c>
      <c r="AR6" s="3" t="n">
        <f t="shared" si="1"/>
        <v>1037665625343.3169</v>
      </c>
      <c r="AS6" s="3" t="n">
        <f t="shared" si="1"/>
        <v>1113110644736.936</v>
      </c>
      <c r="AT6" s="3" t="n">
        <f t="shared" si="1"/>
        <v>1105280072867.8252</v>
      </c>
      <c r="AU6" s="3" t="n">
        <f t="shared" si="1"/>
        <v>1140953940422.1401</v>
      </c>
      <c r="AV6" s="3" t="n">
        <f t="shared" si="1"/>
        <v>1232120731870.9592</v>
      </c>
      <c r="AW6" s="3" t="n">
        <f t="shared" si="1"/>
        <v>859539000000</v>
      </c>
      <c r="AX6" s="3" t="n">
        <f t="shared" si="1"/>
        <v>878467000000</v>
      </c>
      <c r="AY6" s="3" t="n">
        <f t="shared" si="1"/>
        <v>883218000000</v>
      </c>
      <c r="AZ6" s="3" t="n">
        <f t="shared" si="1"/>
        <v>895811000000</v>
      </c>
      <c r="BA6" s="3" t="n">
        <f t="shared" si="1"/>
        <v>914366000000</v>
      </c>
      <c r="BB6" s="3" t="n">
        <f t="shared" si="1"/>
        <v>934814000000</v>
      </c>
      <c r="BC6" s="3"/>
    </row>
  </sheetData>
  <pageMargins left="0.7" right="0.7" top="0.75" bottom="0.75" header="0.3" footer="0.3"/>
  <pageSetup paperSize="9" orientation="portrait" horizontalDpi="300" verticalDpi="300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 activeCell="L24" sqref="L24"/>
    </sheetView>
  </sheetViews>
  <sheetFormatPr defaultRowHeight="15.0" baseColWidth="10"/>
  <sheetData>
    <row r="1">
      <c r="A1" t="str">
        <f>L1</f>
      </c>
      <c r="L1" t="s">
        <v>825</v>
      </c>
      <c r="M1" t="s">
        <v>758</v>
      </c>
      <c r="N1" t="s">
        <v>759</v>
      </c>
      <c r="O1" t="s">
        <v>760</v>
      </c>
      <c r="P1" t="s">
        <v>761</v>
      </c>
      <c r="Q1" t="s">
        <v>762</v>
      </c>
      <c r="R1" t="s">
        <v>763</v>
      </c>
      <c r="S1" t="s">
        <v>764</v>
      </c>
      <c r="T1" t="s">
        <v>765</v>
      </c>
      <c r="U1" t="s">
        <v>766</v>
      </c>
      <c r="V1" t="s">
        <v>767</v>
      </c>
      <c r="W1" t="s">
        <v>768</v>
      </c>
      <c r="X1" t="s">
        <v>769</v>
      </c>
      <c r="Y1" t="s">
        <v>770</v>
      </c>
      <c r="Z1" t="s">
        <v>771</v>
      </c>
      <c r="AA1" t="s">
        <v>772</v>
      </c>
      <c r="AB1" t="s">
        <v>773</v>
      </c>
      <c r="AC1" t="s">
        <v>774</v>
      </c>
      <c r="AD1" t="s">
        <v>775</v>
      </c>
      <c r="AE1" t="s">
        <v>776</v>
      </c>
      <c r="AF1" t="s">
        <v>777</v>
      </c>
      <c r="AG1" t="s">
        <v>778</v>
      </c>
      <c r="AH1" t="s">
        <v>779</v>
      </c>
      <c r="AI1" t="s">
        <v>780</v>
      </c>
      <c r="AJ1" t="s">
        <v>781</v>
      </c>
      <c r="AK1" t="s">
        <v>782</v>
      </c>
      <c r="AL1" t="s">
        <v>737</v>
      </c>
      <c r="AM1" t="s">
        <v>738</v>
      </c>
      <c r="AN1" t="s">
        <v>739</v>
      </c>
      <c r="AO1" t="s">
        <v>740</v>
      </c>
      <c r="AP1" t="s">
        <v>741</v>
      </c>
      <c r="AQ1" t="s">
        <v>742</v>
      </c>
      <c r="AR1" t="s">
        <v>743</v>
      </c>
      <c r="AS1" t="s">
        <v>744</v>
      </c>
      <c r="AT1" t="s">
        <v>745</v>
      </c>
      <c r="AU1" t="s">
        <v>786</v>
      </c>
      <c r="AV1" t="s">
        <v>818</v>
      </c>
    </row>
    <row r="2">
      <c r="A2" t="str">
        <f>L2</f>
      </c>
      <c r="L2" t="s">
        <v>820</v>
      </c>
      <c r="M2" s="172" t="n">
        <v>30269723707</v>
      </c>
      <c r="N2" s="172" t="n">
        <v>32157600023</v>
      </c>
      <c r="O2" s="172" t="n">
        <v>30131334568</v>
      </c>
      <c r="P2" s="172" t="n">
        <v>30994675157</v>
      </c>
      <c r="Q2" s="172" t="n">
        <v>31747329388</v>
      </c>
      <c r="R2" s="172" t="n">
        <v>28791249139</v>
      </c>
      <c r="S2" s="172" t="n">
        <v>32843210690</v>
      </c>
      <c r="T2" s="172" t="n">
        <v>40588214258</v>
      </c>
      <c r="U2" s="172" t="n">
        <v>43937403839.07</v>
      </c>
      <c r="V2" s="172" t="n">
        <v>46190558382.95</v>
      </c>
      <c r="W2" s="172" t="n">
        <v>42902822545.2254</v>
      </c>
      <c r="X2" s="172" t="n">
        <v>45999287155.107</v>
      </c>
      <c r="Y2" s="172" t="n">
        <v>60247822850.3926</v>
      </c>
      <c r="Z2" s="172" t="n">
        <v>70112736192.1281</v>
      </c>
      <c r="AA2" s="172" t="n">
        <v>72882060922.0618</v>
      </c>
      <c r="AB2" s="172" t="n">
        <v>73955014283.8944</v>
      </c>
      <c r="AC2" s="172" t="n">
        <v>88500085708.344</v>
      </c>
      <c r="AD2" s="172" t="n">
        <v>99084982833.7199</v>
      </c>
      <c r="AE2" s="172" t="n">
        <v>105265957803.767</v>
      </c>
      <c r="AF2" s="172" t="n">
        <v>107245051745.557</v>
      </c>
      <c r="AG2" s="172" t="n">
        <v>96938496245.6285</v>
      </c>
      <c r="AH2" s="172" t="n">
        <v>109499511280.306</v>
      </c>
      <c r="AI2" s="172" t="n">
        <v>105501222762.01</v>
      </c>
      <c r="AJ2" s="172" t="n">
        <v>96955941011.9567</v>
      </c>
      <c r="AK2" s="172" t="n">
        <v>82025622555.2881</v>
      </c>
      <c r="AL2" s="172" t="n">
        <v>82091633939.9404</v>
      </c>
      <c r="AM2" s="172" t="n">
        <v>102993269137.807</v>
      </c>
      <c r="AN2" s="172" t="n">
        <v>112636441499.833</v>
      </c>
      <c r="AO2" s="172" t="n">
        <v>113544435020.011</v>
      </c>
      <c r="AP2" s="172" t="n">
        <v>123140452457.946</v>
      </c>
      <c r="AQ2" s="172" t="n">
        <v>153214115688.45</v>
      </c>
      <c r="AR2" s="172" t="n">
        <v>114337663324.83</v>
      </c>
      <c r="AS2" s="172" t="n">
        <v>122280611781.346</v>
      </c>
      <c r="AT2" s="172" t="n">
        <v>159386053222.367</v>
      </c>
      <c r="AU2" s="172" t="n">
        <v>134228419029.513</v>
      </c>
      <c r="AV2" s="172" t="n">
        <v>67942172091.25</v>
      </c>
      <c r="AW2" s="172"/>
      <c r="AX2" s="172"/>
    </row>
    <row r="3">
      <c r="A3" t="str">
        <f>L3</f>
      </c>
      <c r="L3" t="s">
        <v>826</v>
      </c>
      <c r="M3" s="172" t="n">
        <v>35960694888</v>
      </c>
      <c r="N3" s="172" t="n">
        <v>37863506273</v>
      </c>
      <c r="O3" s="172" t="n">
        <v>35092959873</v>
      </c>
      <c r="P3" s="172" t="n">
        <v>33829226700</v>
      </c>
      <c r="Q3" s="172" t="n">
        <v>31124696371</v>
      </c>
      <c r="R3" s="172" t="n">
        <v>28535738215</v>
      </c>
      <c r="S3" s="172" t="n">
        <v>30834801969</v>
      </c>
      <c r="T3" s="172" t="n">
        <v>31342498892</v>
      </c>
      <c r="U3" s="172" t="n">
        <v>31429955992</v>
      </c>
      <c r="V3" s="172" t="n">
        <v>33687365680.81</v>
      </c>
      <c r="W3" s="172" t="n">
        <v>24339704940.4517</v>
      </c>
      <c r="X3" s="172" t="n">
        <v>25668062866.5926</v>
      </c>
      <c r="Y3" s="172" t="n">
        <v>32789177064.1244</v>
      </c>
      <c r="Z3" s="172" t="n">
        <v>47830203632.2705</v>
      </c>
      <c r="AA3" s="172" t="n">
        <v>58825445287.5523</v>
      </c>
      <c r="AB3" s="172" t="n">
        <v>65109409507.7438</v>
      </c>
      <c r="AC3" s="172" t="n">
        <v>68522364262.8779</v>
      </c>
      <c r="AD3" s="172" t="n">
        <v>82809836001.6772</v>
      </c>
      <c r="AE3" s="172" t="n">
        <v>101871876880.672</v>
      </c>
      <c r="AF3" s="172" t="n">
        <v>104672508705.539</v>
      </c>
      <c r="AG3" s="172" t="n">
        <v>106647005169.947</v>
      </c>
      <c r="AH3" s="172" t="n">
        <v>102991902961.41</v>
      </c>
      <c r="AI3" s="172" t="n">
        <v>97610267593.4833</v>
      </c>
      <c r="AJ3" s="172" t="n">
        <v>85753545713.694</v>
      </c>
      <c r="AK3" s="172" t="n">
        <v>76963202723.9655</v>
      </c>
      <c r="AL3" s="172" t="n">
        <v>71918795084.8077</v>
      </c>
      <c r="AM3" s="172" t="n">
        <v>71570540591.2204</v>
      </c>
      <c r="AN3" s="172" t="n">
        <v>76552096395.54</v>
      </c>
      <c r="AO3" s="172" t="n">
        <v>88815188266.2546</v>
      </c>
      <c r="AP3" s="172" t="n">
        <v>92436039868.7922</v>
      </c>
      <c r="AQ3" s="172" t="n">
        <v>98386956177.0714</v>
      </c>
      <c r="AR3" s="172" t="n">
        <v>90554875988.3078</v>
      </c>
      <c r="AS3" s="172" t="n">
        <v>98711746156.3474</v>
      </c>
      <c r="AT3" s="172" t="n">
        <v>92859718787.3214</v>
      </c>
      <c r="AU3" s="172" t="n">
        <v>90811061542.03</v>
      </c>
      <c r="AV3" s="172" t="n">
        <v>40112405636.49</v>
      </c>
      <c r="AW3" s="172"/>
      <c r="AX3" s="172"/>
    </row>
    <row r="4">
      <c r="A4" t="str">
        <f>L4</f>
      </c>
      <c r="L4" t="s">
        <v>827</v>
      </c>
      <c r="M4" s="172" t="n">
        <v>1553709217.09</v>
      </c>
      <c r="N4" s="172" t="n">
        <v>672404000</v>
      </c>
      <c r="O4" s="172" t="n">
        <v>899969019</v>
      </c>
      <c r="P4" s="172" t="n">
        <v>840886000</v>
      </c>
      <c r="Q4" s="172" t="n">
        <v>1029714413.16</v>
      </c>
      <c r="R4" s="172" t="n">
        <v>885734272</v>
      </c>
      <c r="S4" s="172" t="n">
        <v>731070604.51</v>
      </c>
      <c r="T4" s="172" t="n">
        <v>8464923159.26</v>
      </c>
      <c r="U4" s="172" t="n">
        <v>7863798272.52</v>
      </c>
      <c r="V4" s="172" t="n">
        <v>9029522955.77</v>
      </c>
      <c r="W4" s="172" t="n">
        <v>30775616109.9954</v>
      </c>
      <c r="X4" s="172" t="n">
        <v>28977229558.2136</v>
      </c>
      <c r="Y4" s="172" t="n">
        <v>30110890208.5421</v>
      </c>
      <c r="Z4" s="172" t="n">
        <v>35237169852.5169</v>
      </c>
      <c r="AA4" s="172" t="n">
        <v>35237466116.3536</v>
      </c>
      <c r="AB4" s="172" t="n">
        <v>41861647182.4975</v>
      </c>
      <c r="AC4" s="172" t="n">
        <v>49235079710.0418</v>
      </c>
      <c r="AD4" s="172" t="n">
        <v>46236634581.6623</v>
      </c>
      <c r="AE4" s="172" t="n">
        <v>54163304086.9167</v>
      </c>
      <c r="AF4" s="172" t="n">
        <v>47994129880.9528</v>
      </c>
      <c r="AG4" s="172" t="n">
        <v>39400381498.6745</v>
      </c>
      <c r="AH4" s="172" t="n">
        <v>38074475305.9424</v>
      </c>
      <c r="AI4" s="172" t="n">
        <v>42282806773.0194</v>
      </c>
      <c r="AJ4" s="172" t="n">
        <v>32245693893.8564</v>
      </c>
      <c r="AK4" s="172" t="n">
        <v>31291466198.8318</v>
      </c>
      <c r="AL4" s="172" t="n">
        <v>28501579754.238</v>
      </c>
      <c r="AM4" s="172" t="n">
        <v>26784212593.313</v>
      </c>
      <c r="AN4" s="172" t="n">
        <v>29083293192.0502</v>
      </c>
      <c r="AO4" s="172" t="n">
        <v>33854686623.0384</v>
      </c>
      <c r="AP4" s="172" t="n">
        <v>36183181891.4847</v>
      </c>
      <c r="AQ4" s="172" t="n">
        <v>33875127294.7425</v>
      </c>
      <c r="AR4" s="172" t="n">
        <v>51897252865.0687</v>
      </c>
      <c r="AS4" s="172" t="n">
        <v>50940057798.8003</v>
      </c>
      <c r="AT4" s="172" t="n">
        <v>44780671562.665</v>
      </c>
      <c r="AU4" s="172" t="n">
        <v>53393767385.1872</v>
      </c>
      <c r="AV4" s="172" t="n">
        <v>22314326085.29</v>
      </c>
      <c r="AW4" s="172"/>
      <c r="AX4" s="172"/>
    </row>
    <row r="5">
      <c r="A5" t="str">
        <f>L5</f>
      </c>
      <c r="L5" t="s">
        <v>828</v>
      </c>
      <c r="M5" s="172" t="n">
        <v>28309733806</v>
      </c>
      <c r="N5" s="172" t="n">
        <v>41260013793</v>
      </c>
      <c r="O5" s="172" t="n">
        <v>34992597394</v>
      </c>
      <c r="P5" s="172" t="n">
        <v>34011985784</v>
      </c>
      <c r="Q5" s="172" t="n">
        <v>32178844449</v>
      </c>
      <c r="R5" s="172" t="n">
        <v>35346833524</v>
      </c>
      <c r="S5" s="172" t="n">
        <v>30374859132</v>
      </c>
      <c r="T5" s="172" t="n">
        <v>32019259820.95</v>
      </c>
      <c r="U5" s="172" t="n">
        <v>32800473951</v>
      </c>
      <c r="V5" s="172" t="n">
        <v>35938113909</v>
      </c>
      <c r="W5" s="172" t="n">
        <v>11523921293.8882</v>
      </c>
      <c r="X5" s="172" t="n">
        <v>19294262660.5963</v>
      </c>
      <c r="Y5" s="172" t="n">
        <v>18125847099.2926</v>
      </c>
      <c r="Z5" s="172" t="n">
        <v>20013166372.316</v>
      </c>
      <c r="AA5" s="172" t="n">
        <v>24694186098.1362</v>
      </c>
      <c r="AB5" s="172" t="n">
        <v>30506190389.3488</v>
      </c>
      <c r="AC5" s="172" t="n">
        <v>32694630494.7587</v>
      </c>
      <c r="AD5" s="172" t="n">
        <v>38415252652.604</v>
      </c>
      <c r="AE5" s="172" t="n">
        <v>45614798519.268</v>
      </c>
      <c r="AF5" s="172" t="n">
        <v>51497164730.6166</v>
      </c>
      <c r="AG5" s="172" t="n">
        <v>51267925899.0568</v>
      </c>
      <c r="AH5" s="172" t="n">
        <v>50656683864.224</v>
      </c>
      <c r="AI5" s="172" t="n">
        <v>47710156553.8934</v>
      </c>
      <c r="AJ5" s="172" t="n">
        <v>39252974914.8427</v>
      </c>
      <c r="AK5" s="172" t="n">
        <v>35338321849.3162</v>
      </c>
      <c r="AL5" s="172" t="n">
        <v>34371601595.8445</v>
      </c>
      <c r="AM5" s="172" t="n">
        <v>35846591828.7674</v>
      </c>
      <c r="AN5" s="172" t="n">
        <v>38657390295.0287</v>
      </c>
      <c r="AO5" s="172" t="n">
        <v>46961996021.619</v>
      </c>
      <c r="AP5" s="172" t="n">
        <v>51660498083.566</v>
      </c>
      <c r="AQ5" s="172" t="n">
        <v>54716683725.2221</v>
      </c>
      <c r="AR5" s="172" t="n">
        <v>49525690350.8893</v>
      </c>
      <c r="AS5" s="172" t="n">
        <v>53181614532.2045</v>
      </c>
      <c r="AT5" s="172" t="n">
        <v>59138125006.1322</v>
      </c>
      <c r="AU5" s="172" t="n">
        <v>58066957747.7248</v>
      </c>
      <c r="AV5" s="172" t="n">
        <v>25036023481.6</v>
      </c>
      <c r="AW5" s="172"/>
      <c r="AX5" s="172"/>
    </row>
    <row r="6">
      <c r="A6" t="str">
        <f>L6</f>
      </c>
      <c r="L6" t="s">
        <v>823</v>
      </c>
      <c r="M6" s="172" t="n">
        <v>13485462635</v>
      </c>
      <c r="N6" s="172" t="n">
        <v>19440091588</v>
      </c>
      <c r="O6" s="172" t="n">
        <v>17673966930</v>
      </c>
      <c r="P6" s="172" t="n">
        <v>17748533767</v>
      </c>
      <c r="Q6" s="172" t="n">
        <v>18137814350</v>
      </c>
      <c r="R6" s="172" t="n">
        <v>19136151732</v>
      </c>
      <c r="S6" s="172" t="n">
        <v>19504806938</v>
      </c>
      <c r="T6" s="172" t="n">
        <v>19913563370</v>
      </c>
      <c r="U6" s="172" t="n">
        <v>20878185339.82</v>
      </c>
      <c r="V6" s="172" t="n">
        <v>24839183122.87</v>
      </c>
      <c r="W6" s="172" t="n">
        <v>20598432173.8267</v>
      </c>
      <c r="X6" s="172" t="n">
        <v>21626567641.6172</v>
      </c>
      <c r="Y6" s="172" t="n">
        <v>25988438830.3704</v>
      </c>
      <c r="Z6" s="172" t="n">
        <v>32504323195.2737</v>
      </c>
      <c r="AA6" s="172" t="n">
        <v>34599455883.6881</v>
      </c>
      <c r="AB6" s="172" t="n">
        <v>43337560983.8088</v>
      </c>
      <c r="AC6" s="172" t="n">
        <v>45539243560.9074</v>
      </c>
      <c r="AD6" s="172" t="n">
        <v>49801972865.3861</v>
      </c>
      <c r="AE6" s="172" t="n">
        <v>54964480699.3463</v>
      </c>
      <c r="AF6" s="172" t="n">
        <v>59266736026.4084</v>
      </c>
      <c r="AG6" s="172" t="n">
        <v>58261568368.4893</v>
      </c>
      <c r="AH6" s="172" t="n">
        <v>56279087351.0887</v>
      </c>
      <c r="AI6" s="172" t="n">
        <v>56171070185.7094</v>
      </c>
      <c r="AJ6" s="172" t="n">
        <v>47307538148.0965</v>
      </c>
      <c r="AK6" s="172" t="n">
        <v>53345215577.3017</v>
      </c>
      <c r="AL6" s="172" t="n">
        <v>52300697758.2954</v>
      </c>
      <c r="AM6" s="172" t="n">
        <v>56259170904.7961</v>
      </c>
      <c r="AN6" s="172" t="n">
        <v>59065740272.5902</v>
      </c>
      <c r="AO6" s="172" t="n">
        <v>70043736723.5645</v>
      </c>
      <c r="AP6" s="172" t="n">
        <v>72866637066.2723</v>
      </c>
      <c r="AQ6" s="172" t="n">
        <v>75617363810.4196</v>
      </c>
      <c r="AR6" s="172" t="n">
        <v>73933383322.2853</v>
      </c>
      <c r="AS6" s="172" t="n">
        <v>81563459681.4971</v>
      </c>
      <c r="AT6" s="172" t="n">
        <v>89905784043.2579</v>
      </c>
      <c r="AU6" s="172" t="n">
        <v>93951173109.923</v>
      </c>
      <c r="AV6" s="172" t="n">
        <v>35219787461.12</v>
      </c>
      <c r="AW6" s="172"/>
      <c r="AX6" s="172"/>
    </row>
    <row r="7">
      <c r="A7" t="str">
        <f>L7</f>
      </c>
      <c r="L7" t="s">
        <v>824</v>
      </c>
      <c r="M7" s="172" t="n">
        <v>128761000</v>
      </c>
      <c r="N7" s="172"/>
      <c r="O7" s="172" t="n">
        <v>475450000</v>
      </c>
      <c r="P7" s="172" t="n">
        <v>34680000</v>
      </c>
      <c r="Q7" s="172" t="n">
        <v>691946000</v>
      </c>
      <c r="R7" s="172" t="n">
        <v>657907000</v>
      </c>
      <c r="S7" s="172" t="n">
        <v>488224000</v>
      </c>
      <c r="T7" s="172" t="n">
        <v>3396506240</v>
      </c>
      <c r="U7" s="172" t="n">
        <v>2544724929</v>
      </c>
      <c r="V7" s="172" t="n">
        <v>4406682282</v>
      </c>
      <c r="W7" s="172" t="n">
        <v>1140764146</v>
      </c>
      <c r="X7" s="172" t="n">
        <v>1214362029</v>
      </c>
      <c r="Y7" s="172" t="n">
        <v>974538126.57</v>
      </c>
      <c r="Z7" s="172" t="n">
        <v>5125701761.04</v>
      </c>
      <c r="AA7" s="172" t="n">
        <v>1699640776.0878</v>
      </c>
      <c r="AB7" s="172" t="n">
        <v>3819423997.1599</v>
      </c>
      <c r="AC7" s="172" t="n">
        <v>3551275282.6479</v>
      </c>
      <c r="AD7" s="172" t="n">
        <v>4913046393.5099</v>
      </c>
      <c r="AE7" s="172" t="n">
        <v>6617975511.1973</v>
      </c>
      <c r="AF7" s="172" t="n">
        <v>4945313067.5657</v>
      </c>
      <c r="AG7" s="172" t="n">
        <v>5290266016.2056</v>
      </c>
      <c r="AH7" s="172" t="n">
        <v>6648770078.9394</v>
      </c>
      <c r="AI7" s="172" t="n">
        <v>4960702860.1275</v>
      </c>
      <c r="AJ7" s="172" t="n">
        <v>4537103270.246</v>
      </c>
      <c r="AK7" s="172" t="n">
        <v>3547029648.179</v>
      </c>
      <c r="AL7" s="172" t="n">
        <v>3902648817.2791</v>
      </c>
      <c r="AM7" s="172" t="n">
        <v>3905920891.33</v>
      </c>
      <c r="AN7" s="172" t="n">
        <v>4586082640.5932</v>
      </c>
      <c r="AO7" s="172" t="n">
        <v>4591784259.5543</v>
      </c>
      <c r="AP7" s="172" t="n">
        <v>5599633629.1998</v>
      </c>
      <c r="AQ7" s="172" t="n">
        <v>5964046956.9917</v>
      </c>
      <c r="AR7" s="172" t="n">
        <v>5976193830.4691</v>
      </c>
      <c r="AS7" s="172" t="n">
        <v>7433182385.6492</v>
      </c>
      <c r="AT7" s="172" t="n">
        <v>10553818069.0188</v>
      </c>
      <c r="AU7" s="172" t="n">
        <v>14106685300.57</v>
      </c>
      <c r="AV7" s="172" t="n">
        <v>7823699247.78</v>
      </c>
      <c r="AW7" s="172"/>
      <c r="AX7" s="172"/>
    </row>
    <row r="8">
      <c r="A8" t="str">
        <f>L8</f>
      </c>
      <c r="L8"/>
      <c r="M8" s="172" t="n">
        <v>12657156369</v>
      </c>
      <c r="N8" s="172" t="n">
        <v>5733027167</v>
      </c>
      <c r="O8" s="172" t="n">
        <v>5986408785</v>
      </c>
      <c r="P8" s="172" t="n">
        <v>5597104734</v>
      </c>
      <c r="Q8" s="172" t="n">
        <v>4027272167</v>
      </c>
      <c r="R8" s="172" t="n">
        <v>5034572112</v>
      </c>
      <c r="S8" s="172" t="n">
        <v>5929337977</v>
      </c>
      <c r="T8" s="172" t="n">
        <v>4097788635</v>
      </c>
      <c r="U8" s="172" t="n">
        <v>3857386043</v>
      </c>
      <c r="V8" s="172" t="n">
        <v>2509594078</v>
      </c>
      <c r="W8" s="172" t="n">
        <v>896708530</v>
      </c>
      <c r="X8" s="172" t="n">
        <v>1213766661.1</v>
      </c>
      <c r="Y8" s="172" t="n">
        <v>1573806956.21</v>
      </c>
      <c r="Z8" s="172" t="n">
        <v>709786293.24</v>
      </c>
      <c r="AA8" s="172" t="n">
        <v>1836868748.7889</v>
      </c>
      <c r="AB8" s="172" t="n">
        <v>7075231414.9506</v>
      </c>
      <c r="AC8" s="172" t="n">
        <v>7092868369.6672</v>
      </c>
      <c r="AD8" s="172" t="n">
        <v>6876854938.6181</v>
      </c>
      <c r="AE8" s="172" t="n">
        <v>9487139041.9535</v>
      </c>
      <c r="AF8" s="172" t="n">
        <v>5929525859.9317</v>
      </c>
      <c r="AG8" s="172" t="n">
        <v>4889927778.7871</v>
      </c>
      <c r="AH8" s="172" t="n">
        <v>4460070346.1235</v>
      </c>
      <c r="AI8" s="172" t="n">
        <v>3553770207.0369</v>
      </c>
      <c r="AJ8" s="172" t="n">
        <v>2147929983.898</v>
      </c>
      <c r="AK8" s="172" t="n">
        <v>889402608.3627</v>
      </c>
      <c r="AL8" s="172" t="n">
        <v>1139396915.1726</v>
      </c>
      <c r="AM8" s="172" t="n">
        <v>992457473.8451</v>
      </c>
      <c r="AN8" s="172" t="n">
        <v>1270160251.1622</v>
      </c>
      <c r="AO8" s="172" t="n">
        <v>1549606406.4805</v>
      </c>
      <c r="AP8" s="172" t="n">
        <v>1722067973.7327</v>
      </c>
      <c r="AQ8" s="172" t="n">
        <v>760479661.2613</v>
      </c>
      <c r="AR8" s="172" t="n">
        <v>744937880.4353</v>
      </c>
      <c r="AS8" s="172" t="n">
        <v>215207921.4624</v>
      </c>
      <c r="AT8" s="172" t="n">
        <v>458701202.7606</v>
      </c>
      <c r="AU8" s="172" t="n">
        <v>280518305.58</v>
      </c>
      <c r="AV8" s="172" t="n">
        <v>8912989.32</v>
      </c>
      <c r="AW8" s="172"/>
      <c r="AX8" s="172"/>
    </row>
    <row r="9">
      <c r="A9" t="str">
        <f>L9</f>
      </c>
      <c r="L9" t="s">
        <v>755</v>
      </c>
      <c r="M9" s="172" t="str">
        <f>Sum(M2:M8)</f>
      </c>
      <c r="N9" s="172" t="str">
        <f>Sum(N2:N8)</f>
      </c>
      <c r="O9" s="172" t="str">
        <f>Sum(O2:O8)</f>
      </c>
      <c r="P9" s="172" t="str">
        <f>Sum(P2:P8)</f>
      </c>
      <c r="Q9" s="172" t="str">
        <f>Sum(Q2:Q8)</f>
      </c>
      <c r="R9" s="172" t="str">
        <f>Sum(R2:R8)</f>
      </c>
      <c r="S9" s="172" t="str">
        <f>Sum(S2:S8)</f>
      </c>
      <c r="T9" s="172" t="str">
        <f>Sum(T2:T8)</f>
      </c>
      <c r="U9" s="172" t="str">
        <f>Sum(U2:U8)</f>
      </c>
      <c r="V9" s="172" t="str">
        <f>Sum(V2:V8)</f>
      </c>
      <c r="W9" s="172" t="str">
        <f>Sum(W2:W8)</f>
      </c>
      <c r="X9" s="172" t="str">
        <f>Sum(X2:X8)</f>
      </c>
      <c r="Y9" s="172" t="str">
        <f>Sum(Y2:Y8)</f>
      </c>
      <c r="Z9" s="172" t="str">
        <f>Sum(Z2:Z8)</f>
      </c>
      <c r="AA9" s="172" t="str">
        <f>Sum(AA2:AA8)</f>
      </c>
      <c r="AB9" s="172" t="str">
        <f>Sum(AB2:AB8)</f>
      </c>
      <c r="AC9" s="172" t="str">
        <f>Sum(AC2:AC8)</f>
      </c>
      <c r="AD9" s="172" t="str">
        <f>Sum(AD2:AD8)</f>
      </c>
      <c r="AE9" s="172" t="str">
        <f>Sum(AE2:AE8)</f>
      </c>
      <c r="AF9" s="172" t="str">
        <f>Sum(AF2:AF8)</f>
      </c>
      <c r="AG9" s="172" t="str">
        <f>Sum(AG2:AG8)</f>
      </c>
      <c r="AH9" s="172" t="str">
        <f>Sum(AH2:AH8)</f>
      </c>
      <c r="AI9" s="172" t="str">
        <f>Sum(AI2:AI8)</f>
      </c>
      <c r="AJ9" s="172" t="str">
        <f>Sum(AJ2:AJ8)</f>
      </c>
      <c r="AK9" s="172" t="str">
        <f>Sum(AK2:AK8)</f>
      </c>
      <c r="AL9" s="172" t="str">
        <f>Sum(AL2:AL8)</f>
      </c>
      <c r="AM9" s="172" t="str">
        <f>Sum(AM2:AM8)</f>
      </c>
      <c r="AN9" s="172" t="str">
        <f>Sum(AN2:AN8)</f>
      </c>
      <c r="AO9" s="172" t="str">
        <f>Sum(AO2:AO8)</f>
      </c>
      <c r="AP9" s="172" t="str">
        <f>Sum(AP2:AP8)</f>
      </c>
      <c r="AQ9" s="172" t="str">
        <f>Sum(AQ2:AQ8)</f>
      </c>
      <c r="AR9" s="172" t="str">
        <f>Sum(AR2:AR8)</f>
      </c>
      <c r="AS9" s="172" t="str">
        <f>Sum(AS2:AS8)</f>
      </c>
      <c r="AT9" s="172" t="str">
        <f>Sum(AT2:AT8)</f>
      </c>
      <c r="AU9" s="172" t="str">
        <f>Sum(AU2:AU8)</f>
      </c>
      <c r="AV9" s="172" t="str">
        <f>Sum(AV2:AV8)</f>
      </c>
      <c r="AW9" s="172" t="str">
        <f>Sum(AW2:AW8)</f>
      </c>
      <c r="AX9" s="172"/>
    </row>
    <row r="11">
      <c r="A11" t="str">
        <f>L11</f>
      </c>
      <c r="B11" t="str">
        <f>AQ11</f>
      </c>
      <c r="C11" t="str">
        <f>11</f>
      </c>
      <c r="D11" t="str">
        <f>11</f>
      </c>
      <c r="E11" t="str">
        <f>11</f>
      </c>
      <c r="F11" t="str">
        <f>11&amp;"-"&amp;11</f>
      </c>
      <c r="G11" t="str">
        <f>AQ11&amp;"-"&amp;11</f>
      </c>
      <c r="H11" t="str">
        <f>11&amp;"/"&amp;11</f>
      </c>
      <c r="I11" t="str">
        <f>"Share "&amp;11</f>
      </c>
      <c r="J11" t="str">
        <f>"Share "&amp;11</f>
      </c>
      <c r="L11" t="s">
        <v>825</v>
      </c>
      <c r="M11" t="s">
        <v>758</v>
      </c>
      <c r="N11" t="s">
        <v>759</v>
      </c>
      <c r="O11" t="s">
        <v>760</v>
      </c>
      <c r="P11" t="s">
        <v>761</v>
      </c>
      <c r="Q11" t="s">
        <v>762</v>
      </c>
      <c r="R11" t="s">
        <v>763</v>
      </c>
      <c r="S11" t="s">
        <v>764</v>
      </c>
      <c r="T11" t="s">
        <v>765</v>
      </c>
      <c r="U11" t="s">
        <v>766</v>
      </c>
      <c r="V11" t="s">
        <v>767</v>
      </c>
      <c r="W11" t="s">
        <v>768</v>
      </c>
      <c r="X11" t="s">
        <v>769</v>
      </c>
      <c r="Y11" t="s">
        <v>770</v>
      </c>
      <c r="Z11" t="s">
        <v>771</v>
      </c>
      <c r="AA11" t="s">
        <v>772</v>
      </c>
      <c r="AB11" t="s">
        <v>773</v>
      </c>
      <c r="AC11" t="s">
        <v>774</v>
      </c>
      <c r="AD11" t="s">
        <v>775</v>
      </c>
      <c r="AE11" t="s">
        <v>776</v>
      </c>
      <c r="AF11" t="s">
        <v>777</v>
      </c>
      <c r="AG11" t="s">
        <v>778</v>
      </c>
      <c r="AH11" t="s">
        <v>779</v>
      </c>
      <c r="AI11" t="s">
        <v>780</v>
      </c>
      <c r="AJ11" t="s">
        <v>781</v>
      </c>
      <c r="AK11" t="s">
        <v>782</v>
      </c>
      <c r="AL11" t="s">
        <v>737</v>
      </c>
      <c r="AM11" t="s">
        <v>738</v>
      </c>
      <c r="AN11" t="s">
        <v>739</v>
      </c>
      <c r="AO11" t="s">
        <v>740</v>
      </c>
      <c r="AP11" t="s">
        <v>741</v>
      </c>
      <c r="AQ11" t="s">
        <v>742</v>
      </c>
      <c r="AR11" t="s">
        <v>743</v>
      </c>
      <c r="AS11" t="s">
        <v>744</v>
      </c>
      <c r="AT11" t="s">
        <v>745</v>
      </c>
    </row>
    <row r="12">
      <c r="A12" t="str">
        <f>L12</f>
      </c>
      <c r="B12" s="171" t="str">
        <f>AQ12</f>
      </c>
      <c r="C12" s="171" t="str">
        <f>AT12</f>
      </c>
      <c r="D12" s="171" t="str">
        <f>AU12</f>
      </c>
      <c r="E12" s="171" t="str">
        <f>AV12</f>
      </c>
      <c r="F12" s="27" t="str">
        <f>AT12&amp;"-"&amp;AU12</f>
      </c>
      <c r="G12" s="27" t="str">
        <f>AQ12&amp;"-"&amp;AU12</f>
      </c>
      <c r="H12" s="27" t="str">
        <f>AV12&amp;"/"&amp;AU12</f>
      </c>
      <c r="I12" s="27" t="str">
        <f>"Share "&amp;AU12</f>
      </c>
      <c r="J12" s="27" t="str">
        <f>"Share "&amp;AV12</f>
      </c>
      <c r="L12" t="s">
        <v>825</v>
      </c>
      <c r="M12" s="171" t="s">
        <v>758</v>
      </c>
      <c r="N12" s="171" t="s">
        <v>759</v>
      </c>
      <c r="O12" s="171" t="s">
        <v>760</v>
      </c>
      <c r="P12" s="171" t="s">
        <v>761</v>
      </c>
      <c r="Q12" s="171" t="s">
        <v>762</v>
      </c>
      <c r="R12" s="171" t="s">
        <v>763</v>
      </c>
      <c r="S12" s="171" t="s">
        <v>764</v>
      </c>
      <c r="T12" s="171" t="s">
        <v>765</v>
      </c>
      <c r="U12" s="171" t="s">
        <v>766</v>
      </c>
      <c r="V12" s="171" t="s">
        <v>767</v>
      </c>
      <c r="W12" s="171" t="s">
        <v>768</v>
      </c>
      <c r="X12" s="171" t="s">
        <v>769</v>
      </c>
      <c r="Y12" s="171" t="s">
        <v>770</v>
      </c>
      <c r="Z12" s="171" t="s">
        <v>771</v>
      </c>
      <c r="AA12" s="171" t="s">
        <v>772</v>
      </c>
      <c r="AB12" s="171" t="s">
        <v>773</v>
      </c>
      <c r="AC12" s="171" t="s">
        <v>774</v>
      </c>
      <c r="AD12" s="171" t="s">
        <v>775</v>
      </c>
      <c r="AE12" s="171" t="s">
        <v>776</v>
      </c>
      <c r="AF12" s="171" t="s">
        <v>777</v>
      </c>
      <c r="AG12" s="171" t="s">
        <v>778</v>
      </c>
      <c r="AH12" s="171" t="s">
        <v>779</v>
      </c>
      <c r="AI12" s="171" t="s">
        <v>780</v>
      </c>
      <c r="AJ12" s="171" t="s">
        <v>781</v>
      </c>
      <c r="AK12" s="171" t="s">
        <v>782</v>
      </c>
      <c r="AL12" s="171" t="s">
        <v>737</v>
      </c>
      <c r="AM12" s="171" t="s">
        <v>738</v>
      </c>
      <c r="AN12" s="171" t="s">
        <v>739</v>
      </c>
      <c r="AO12" s="171" t="s">
        <v>740</v>
      </c>
      <c r="AP12" s="171" t="s">
        <v>741</v>
      </c>
      <c r="AQ12" s="171" t="s">
        <v>742</v>
      </c>
      <c r="AR12" s="171" t="s">
        <v>743</v>
      </c>
      <c r="AS12" s="171" t="s">
        <v>744</v>
      </c>
      <c r="AT12" s="171" t="s">
        <v>745</v>
      </c>
      <c r="AU12" s="171" t="s">
        <v>786</v>
      </c>
      <c r="AV12" s="171" t="s">
        <v>818</v>
      </c>
    </row>
    <row r="13">
      <c r="A13" t="str">
        <f>L13</f>
      </c>
      <c r="B13" s="172" t="str">
        <f>AQ13</f>
      </c>
      <c r="C13" s="172" t="str">
        <f>AT13</f>
      </c>
      <c r="D13" s="172" t="str">
        <f>AU13</f>
      </c>
      <c r="E13" s="172" t="str">
        <f>AV13</f>
      </c>
      <c r="F13" s="27" t="str">
        <f>AU13/AT13-1</f>
      </c>
      <c r="G13" s="27" t="str">
        <f>AU13/AQ13-1</f>
      </c>
      <c r="H13" s="27" t="str">
        <f>AV13/AU13</f>
      </c>
      <c r="I13" s="27" t="str">
        <f>AU13/Sum(AU$12:AU$19)</f>
      </c>
      <c r="J13" s="27" t="str">
        <f>AV13/Sum(AV12:AV$19)</f>
      </c>
      <c r="L13" t="s">
        <v>820</v>
      </c>
      <c r="M13" s="172" t="n">
        <v>62606322787.9345</v>
      </c>
      <c r="N13" s="172" t="n">
        <v>64215250036.7618</v>
      </c>
      <c r="O13" s="172" t="n">
        <v>58699840588.5805</v>
      </c>
      <c r="P13" s="172" t="n">
        <v>58997660934.7476</v>
      </c>
      <c r="Q13" s="172" t="n">
        <v>59139272094.0376</v>
      </c>
      <c r="R13" s="172" t="n">
        <v>52518645921.6326</v>
      </c>
      <c r="S13" s="172" t="n">
        <v>58802738747.3366</v>
      </c>
      <c r="T13" s="172" t="n">
        <v>71402267133.1574</v>
      </c>
      <c r="U13" s="172" t="n">
        <v>76337018089.2051</v>
      </c>
      <c r="V13" s="172" t="n">
        <v>79270089399.4309</v>
      </c>
      <c r="W13" s="172" t="n">
        <v>72127083677.9921</v>
      </c>
      <c r="X13" s="172" t="n">
        <v>75502662092.9514</v>
      </c>
      <c r="Y13" s="172" t="n">
        <v>97358376193.2393</v>
      </c>
      <c r="Z13" s="172" t="n">
        <v>111165887797.959</v>
      </c>
      <c r="AA13" s="172" t="n">
        <v>112802246445.313</v>
      </c>
      <c r="AB13" s="172" t="n">
        <v>111082670093.685</v>
      </c>
      <c r="AC13" s="172" t="n">
        <v>128747532571.703</v>
      </c>
      <c r="AD13" s="172" t="n">
        <v>140284201547.294</v>
      </c>
      <c r="AE13" s="172" t="n">
        <v>146004038903.592</v>
      </c>
      <c r="AF13" s="172" t="n">
        <v>147243318626.455</v>
      </c>
      <c r="AG13" s="172" t="n">
        <v>131950069495.614</v>
      </c>
      <c r="AH13" s="172" t="n">
        <v>146115056302.367</v>
      </c>
      <c r="AI13" s="172" t="n">
        <v>138270713629.949</v>
      </c>
      <c r="AJ13" s="172" t="n">
        <v>124806619374.481</v>
      </c>
      <c r="AK13" s="172" t="n">
        <v>103695813437.405</v>
      </c>
      <c r="AL13" s="172" t="n">
        <v>102715516142.703</v>
      </c>
      <c r="AM13" s="172" t="n">
        <v>127846129438.98</v>
      </c>
      <c r="AN13" s="172" t="n">
        <v>137495304165.259</v>
      </c>
      <c r="AO13" s="172" t="n">
        <v>135593515732.374</v>
      </c>
      <c r="AP13" s="172" t="n">
        <v>144383392927.861</v>
      </c>
      <c r="AQ13" s="172" t="n">
        <v>177328596750.883</v>
      </c>
      <c r="AR13" s="172" t="n">
        <v>127930325958.218</v>
      </c>
      <c r="AS13" s="172" t="n">
        <v>127874533370.453</v>
      </c>
      <c r="AT13" s="172" t="n">
        <v>159386053222.367</v>
      </c>
      <c r="AU13" s="172" t="n">
        <v>130736959361.645</v>
      </c>
      <c r="AV13" s="172" t="n">
        <v>64754067360.1531</v>
      </c>
      <c r="AW13" s="172"/>
      <c r="AX13" s="172"/>
    </row>
    <row r="14">
      <c r="A14" t="str">
        <f>L14</f>
      </c>
      <c r="B14" s="172" t="str">
        <f>AQ14</f>
      </c>
      <c r="C14" s="172" t="str">
        <f>AT14</f>
      </c>
      <c r="D14" s="172" t="str">
        <f>AU14</f>
      </c>
      <c r="E14" s="172" t="str">
        <f>AV14</f>
      </c>
      <c r="F14" s="27" t="str">
        <f>AU14/AT14-1</f>
      </c>
      <c r="G14" s="27" t="str">
        <f>AU14/AQ14-1</f>
      </c>
      <c r="H14" s="27" t="str">
        <f>AV14/AU14</f>
      </c>
      <c r="I14" s="27" t="str">
        <f>AU14/Sum(AU$12:AU$19)</f>
      </c>
      <c r="J14" s="27" t="str">
        <f>AV14/Sum(AV12:AV$19)</f>
      </c>
      <c r="L14" t="s">
        <v>826</v>
      </c>
      <c r="M14" s="172" t="n">
        <v>74376855686.8564</v>
      </c>
      <c r="N14" s="172" t="n">
        <v>75609327836.971</v>
      </c>
      <c r="O14" s="172" t="n">
        <v>68365745489.2242</v>
      </c>
      <c r="P14" s="172" t="n">
        <v>64393165484.7675</v>
      </c>
      <c r="Q14" s="172" t="n">
        <v>57979424506.3217</v>
      </c>
      <c r="R14" s="172" t="n">
        <v>52052563756.1149</v>
      </c>
      <c r="S14" s="172" t="n">
        <v>55206868220.7442</v>
      </c>
      <c r="T14" s="172" t="n">
        <v>55137322974.641</v>
      </c>
      <c r="U14" s="172" t="n">
        <v>54606529049.6465</v>
      </c>
      <c r="V14" s="172" t="n">
        <v>57812691221.6509</v>
      </c>
      <c r="W14" s="172" t="n">
        <v>40919264299.849</v>
      </c>
      <c r="X14" s="172" t="n">
        <v>42131241526.8986</v>
      </c>
      <c r="Y14" s="172" t="n">
        <v>52986164223.7742</v>
      </c>
      <c r="Z14" s="172" t="n">
        <v>75836250859.8757</v>
      </c>
      <c r="AA14" s="172" t="n">
        <v>91046305395.7511</v>
      </c>
      <c r="AB14" s="172" t="n">
        <v>97796303960.9388</v>
      </c>
      <c r="AC14" s="172" t="n">
        <v>99684483401.5029</v>
      </c>
      <c r="AD14" s="172" t="n">
        <v>117241900755.563</v>
      </c>
      <c r="AE14" s="172" t="n">
        <v>141296443651.752</v>
      </c>
      <c r="AF14" s="172" t="n">
        <v>143711316278.968</v>
      </c>
      <c r="AG14" s="172" t="n">
        <v>145165030289.071</v>
      </c>
      <c r="AH14" s="172" t="n">
        <v>137431368632.975</v>
      </c>
      <c r="AI14" s="172" t="n">
        <v>127928767121.562</v>
      </c>
      <c r="AJ14" s="172" t="n">
        <v>110386326285.888</v>
      </c>
      <c r="AK14" s="172" t="n">
        <v>97295962683.2484</v>
      </c>
      <c r="AL14" s="172" t="n">
        <v>89986954857.0797</v>
      </c>
      <c r="AM14" s="172" t="n">
        <v>88840918178.838</v>
      </c>
      <c r="AN14" s="172" t="n">
        <v>93447144087.9869</v>
      </c>
      <c r="AO14" s="172" t="n">
        <v>106062121189.222</v>
      </c>
      <c r="AP14" s="172" t="n">
        <v>108382166856.413</v>
      </c>
      <c r="AQ14" s="172" t="n">
        <v>113872150741.956</v>
      </c>
      <c r="AR14" s="172" t="n">
        <v>101320199008.951</v>
      </c>
      <c r="AS14" s="172" t="n">
        <v>103227472401.73</v>
      </c>
      <c r="AT14" s="172" t="n">
        <v>92859718787.3214</v>
      </c>
      <c r="AU14" s="172" t="n">
        <v>88448945076.212</v>
      </c>
      <c r="AV14" s="172" t="n">
        <v>38230179233.5187</v>
      </c>
      <c r="AW14" s="172"/>
      <c r="AX14" s="172"/>
    </row>
    <row r="15">
      <c r="A15" t="str">
        <f>L15</f>
      </c>
      <c r="B15" s="172" t="str">
        <f>AQ15</f>
      </c>
      <c r="C15" s="172" t="str">
        <f>AT15</f>
      </c>
      <c r="D15" s="172" t="str">
        <f>AU15</f>
      </c>
      <c r="E15" s="172" t="str">
        <f>AV15</f>
      </c>
      <c r="F15" s="27" t="str">
        <f>AU15/AT15-1</f>
      </c>
      <c r="G15" s="27" t="str">
        <f>AU15/AQ15-1</f>
      </c>
      <c r="H15" s="27" t="str">
        <f>AV15/AU15</f>
      </c>
      <c r="I15" s="27" t="str">
        <f>AU15/Sum(AU$12:AU$19)</f>
      </c>
      <c r="J15" s="27" t="str">
        <f>AV15/Sum(AV12:AV$19)</f>
      </c>
      <c r="L15" t="s">
        <v>827</v>
      </c>
      <c r="M15" s="172" t="n">
        <v>3213508709.40494</v>
      </c>
      <c r="N15" s="172" t="n">
        <v>1342718080.79074</v>
      </c>
      <c r="O15" s="172" t="n">
        <v>1753259147.2422</v>
      </c>
      <c r="P15" s="172" t="n">
        <v>1600607422.45179</v>
      </c>
      <c r="Q15" s="172" t="n">
        <v>1918163260.75098</v>
      </c>
      <c r="R15" s="172" t="n">
        <v>1615684140.24841</v>
      </c>
      <c r="S15" s="172" t="n">
        <v>1308914471.50592</v>
      </c>
      <c r="T15" s="172" t="n">
        <v>14891384499.8737</v>
      </c>
      <c r="U15" s="172" t="n">
        <v>13662594020.756</v>
      </c>
      <c r="V15" s="172" t="n">
        <v>15496047612.2391</v>
      </c>
      <c r="W15" s="172" t="n">
        <v>51739146907.3503</v>
      </c>
      <c r="X15" s="172" t="n">
        <v>47562866884.14</v>
      </c>
      <c r="Y15" s="172" t="n">
        <v>48658146265.5702</v>
      </c>
      <c r="Z15" s="172" t="n">
        <v>55869610614.0886</v>
      </c>
      <c r="AA15" s="172" t="n">
        <v>54538322416.7593</v>
      </c>
      <c r="AB15" s="172" t="n">
        <v>62877461232.0542</v>
      </c>
      <c r="AC15" s="172" t="n">
        <v>71625863160.5074</v>
      </c>
      <c r="AD15" s="172" t="n">
        <v>65461679247.6762</v>
      </c>
      <c r="AE15" s="172" t="n">
        <v>75124582743.029</v>
      </c>
      <c r="AF15" s="172" t="n">
        <v>65894088755.04</v>
      </c>
      <c r="AG15" s="172" t="n">
        <v>53630737820.9228</v>
      </c>
      <c r="AH15" s="172" t="n">
        <v>50806200301.3837</v>
      </c>
      <c r="AI15" s="172" t="n">
        <v>55416171620.7889</v>
      </c>
      <c r="AJ15" s="172" t="n">
        <v>41508297503.7112</v>
      </c>
      <c r="AK15" s="172" t="n">
        <v>39558298249.4261</v>
      </c>
      <c r="AL15" s="172" t="n">
        <v>35662031985.876</v>
      </c>
      <c r="AM15" s="172" t="n">
        <v>33247395085.0529</v>
      </c>
      <c r="AN15" s="172" t="n">
        <v>35501976006.3556</v>
      </c>
      <c r="AO15" s="172" t="n">
        <v>40428894488.9859</v>
      </c>
      <c r="AP15" s="172" t="n">
        <v>42425137021.5052</v>
      </c>
      <c r="AQ15" s="172" t="n">
        <v>39206758208.5524</v>
      </c>
      <c r="AR15" s="172" t="n">
        <v>58066889617.137</v>
      </c>
      <c r="AS15" s="172" t="n">
        <v>53270391977.8657</v>
      </c>
      <c r="AT15" s="172" t="n">
        <v>44780671562.665</v>
      </c>
      <c r="AU15" s="172" t="n">
        <v>52004924495.6651</v>
      </c>
      <c r="AV15" s="172" t="n">
        <v>21267253164.6862</v>
      </c>
      <c r="AW15" s="172"/>
      <c r="AX15" s="172"/>
    </row>
    <row r="16">
      <c r="A16" t="str">
        <f>L16</f>
      </c>
      <c r="B16" s="172" t="str">
        <f>AQ16</f>
      </c>
      <c r="C16" s="172" t="str">
        <f>AT16</f>
      </c>
      <c r="D16" s="172" t="str">
        <f>AU16</f>
      </c>
      <c r="E16" s="172" t="str">
        <f>AV16</f>
      </c>
      <c r="F16" s="27" t="str">
        <f>AU16/AT16-1</f>
      </c>
      <c r="G16" s="27" t="str">
        <f>AU16/AQ16-1</f>
      </c>
      <c r="H16" s="27" t="str">
        <f>AV16/AU16</f>
      </c>
      <c r="I16" s="27" t="str">
        <f>AU16/Sum(AU$12:AU$19)</f>
      </c>
      <c r="J16" s="27" t="str">
        <f>AV16/Sum(AV12:AV$19)</f>
      </c>
      <c r="L16" t="s">
        <v>828</v>
      </c>
      <c r="M16" s="172" t="n">
        <v>58552511078.5557</v>
      </c>
      <c r="N16" s="172" t="n">
        <v>82391786089.2207</v>
      </c>
      <c r="O16" s="172" t="n">
        <v>68170226053.9639</v>
      </c>
      <c r="P16" s="172" t="n">
        <v>64741043254.6089</v>
      </c>
      <c r="Q16" s="172" t="n">
        <v>59943103064.9286</v>
      </c>
      <c r="R16" s="172" t="n">
        <v>64476807704.1595</v>
      </c>
      <c r="S16" s="172" t="n">
        <v>54383383003.7202</v>
      </c>
      <c r="T16" s="172" t="n">
        <v>56327872140.638</v>
      </c>
      <c r="U16" s="172" t="n">
        <v>56987672337.2873</v>
      </c>
      <c r="V16" s="172" t="n">
        <v>61675320718.0307</v>
      </c>
      <c r="W16" s="172" t="n">
        <v>19373709843.6049</v>
      </c>
      <c r="X16" s="172" t="n">
        <v>31669364550.8791</v>
      </c>
      <c r="Y16" s="172" t="n">
        <v>29290735452.7345</v>
      </c>
      <c r="Z16" s="172" t="n">
        <v>31731487433.756</v>
      </c>
      <c r="AA16" s="172" t="n">
        <v>38220100128.4417</v>
      </c>
      <c r="AB16" s="172" t="n">
        <v>45821221395.8444</v>
      </c>
      <c r="AC16" s="172" t="n">
        <v>47563264722.8825</v>
      </c>
      <c r="AD16" s="172" t="n">
        <v>54388191746.9954</v>
      </c>
      <c r="AE16" s="172" t="n">
        <v>63267792898.4598</v>
      </c>
      <c r="AF16" s="172" t="n">
        <v>70703620459.6111</v>
      </c>
      <c r="AG16" s="172" t="n">
        <v>69784519538.4037</v>
      </c>
      <c r="AH16" s="172" t="n">
        <v>67595773975.3266</v>
      </c>
      <c r="AI16" s="172" t="n">
        <v>62529297968.2783</v>
      </c>
      <c r="AJ16" s="172" t="n">
        <v>50528426091.0705</v>
      </c>
      <c r="AK16" s="172" t="n">
        <v>44674284882.2357</v>
      </c>
      <c r="AL16" s="172" t="n">
        <v>43006779486.8293</v>
      </c>
      <c r="AM16" s="172" t="n">
        <v>44496577856.5097</v>
      </c>
      <c r="AN16" s="172" t="n">
        <v>47189076342.2066</v>
      </c>
      <c r="AO16" s="172" t="n">
        <v>56081499240.8815</v>
      </c>
      <c r="AP16" s="172" t="n">
        <v>60572442643.8651</v>
      </c>
      <c r="AQ16" s="172" t="n">
        <v>63328582358.4659</v>
      </c>
      <c r="AR16" s="172" t="n">
        <v>55413391577.6736</v>
      </c>
      <c r="AS16" s="172" t="n">
        <v>55614492298.6918</v>
      </c>
      <c r="AT16" s="172" t="n">
        <v>59138125006.1322</v>
      </c>
      <c r="AU16" s="172" t="n">
        <v>56556558962.7445</v>
      </c>
      <c r="AV16" s="172" t="n">
        <v>23861238183.268</v>
      </c>
      <c r="AW16" s="172"/>
      <c r="AX16" s="172"/>
    </row>
    <row r="17">
      <c r="A17" t="str">
        <f>L17</f>
      </c>
      <c r="B17" s="172" t="str">
        <f>AQ17</f>
      </c>
      <c r="C17" s="172" t="str">
        <f>AT17</f>
      </c>
      <c r="D17" s="172" t="str">
        <f>AU17</f>
      </c>
      <c r="E17" s="172" t="str">
        <f>AV17</f>
      </c>
      <c r="F17" s="27" t="str">
        <f>AU17/AT17-1</f>
      </c>
      <c r="G17" s="27" t="str">
        <f>AU17/AQ17-1</f>
      </c>
      <c r="H17" s="27" t="str">
        <f>AV17/AU17</f>
      </c>
      <c r="I17" s="27" t="str">
        <f>AU17/Sum(AU$12:AU$19)</f>
      </c>
      <c r="J17" s="27" t="str">
        <f>AV17/Sum(AV12:AV$19)</f>
      </c>
      <c r="L17" t="s">
        <v>823</v>
      </c>
      <c r="M17" s="172" t="n">
        <v>27891738783.0731</v>
      </c>
      <c r="N17" s="172" t="n">
        <v>38819760839.3697</v>
      </c>
      <c r="O17" s="172" t="n">
        <v>34431234335.7218</v>
      </c>
      <c r="P17" s="172" t="n">
        <v>33783931335.6345</v>
      </c>
      <c r="Q17" s="172" t="n">
        <v>33787318767.0783</v>
      </c>
      <c r="R17" s="172" t="n">
        <v>34906605554.4699</v>
      </c>
      <c r="S17" s="172" t="n">
        <v>34921557381.1627</v>
      </c>
      <c r="T17" s="172" t="n">
        <v>35031685855.3969</v>
      </c>
      <c r="U17" s="172" t="n">
        <v>36273841253.6427</v>
      </c>
      <c r="V17" s="172" t="n">
        <v>42627851571.6222</v>
      </c>
      <c r="W17" s="172" t="n">
        <v>34629536074.7165</v>
      </c>
      <c r="X17" s="172" t="n">
        <v>35497581155.3222</v>
      </c>
      <c r="Y17" s="172" t="n">
        <v>41996408909.3337</v>
      </c>
      <c r="Z17" s="172" t="n">
        <v>51536598648.3934</v>
      </c>
      <c r="AA17" s="172" t="n">
        <v>53550850512.2981</v>
      </c>
      <c r="AB17" s="172" t="n">
        <v>65094328437.9535</v>
      </c>
      <c r="AC17" s="172" t="n">
        <v>66249260627.5056</v>
      </c>
      <c r="AD17" s="172" t="n">
        <v>70509473777.9285</v>
      </c>
      <c r="AE17" s="172" t="n">
        <v>76235815887.441</v>
      </c>
      <c r="AF17" s="172" t="n">
        <v>81370942105.4755</v>
      </c>
      <c r="AG17" s="172" t="n">
        <v>79304077253.9559</v>
      </c>
      <c r="AH17" s="172" t="n">
        <v>75098253141.0543</v>
      </c>
      <c r="AI17" s="172" t="n">
        <v>73618236420.4099</v>
      </c>
      <c r="AJ17" s="172" t="n">
        <v>60896669616.8223</v>
      </c>
      <c r="AK17" s="172" t="n">
        <v>67438385104.0387</v>
      </c>
      <c r="AL17" s="172" t="n">
        <v>65440202698.3303</v>
      </c>
      <c r="AM17" s="172" t="n">
        <v>69834828099.3056</v>
      </c>
      <c r="AN17" s="172" t="n">
        <v>72101549164.6016</v>
      </c>
      <c r="AO17" s="172" t="n">
        <v>83645460173.4295</v>
      </c>
      <c r="AP17" s="172" t="n">
        <v>85436849393.2927</v>
      </c>
      <c r="AQ17" s="172" t="n">
        <v>87518835678.0992</v>
      </c>
      <c r="AR17" s="172" t="n">
        <v>82722714043.4292</v>
      </c>
      <c r="AS17" s="172" t="n">
        <v>85294710215.396</v>
      </c>
      <c r="AT17" s="172" t="n">
        <v>89905784043.2579</v>
      </c>
      <c r="AU17" s="172" t="n">
        <v>91507378166.6919</v>
      </c>
      <c r="AV17" s="172" t="n">
        <v>33567141283.0994</v>
      </c>
      <c r="AW17" s="172"/>
      <c r="AX17" s="172"/>
    </row>
    <row r="18">
      <c r="A18" t="str">
        <f>L18</f>
      </c>
      <c r="B18" s="172" t="str">
        <f>AQ18</f>
      </c>
      <c r="C18" s="172" t="str">
        <f>AT18</f>
      </c>
      <c r="D18" s="172" t="str">
        <f>AU18</f>
      </c>
      <c r="E18" s="172" t="str">
        <f>AV18</f>
      </c>
      <c r="F18" s="27" t="str">
        <f>AU18/AT18-1</f>
      </c>
      <c r="G18" s="27" t="str">
        <f>AU18/AQ18-1</f>
      </c>
      <c r="H18" s="27" t="str">
        <f>AV18/AU18</f>
      </c>
      <c r="I18" s="27" t="str">
        <f>AU18/Sum(AU$12:AU$19)</f>
      </c>
      <c r="J18" s="27" t="str">
        <f>AV18/Sum(AV12:AV$19)</f>
      </c>
      <c r="L18" t="s">
        <v>824</v>
      </c>
      <c r="M18" s="172" t="n">
        <v>266314050.518837</v>
      </c>
      <c r="N18" s="172"/>
      <c r="O18" s="172" t="n">
        <v>926239730.432659</v>
      </c>
      <c r="P18" s="172" t="n">
        <v>66012593.15844</v>
      </c>
      <c r="Q18" s="172" t="n">
        <v>1288964569.84657</v>
      </c>
      <c r="R18" s="172" t="n">
        <v>1200100232.38483</v>
      </c>
      <c r="S18" s="172" t="n">
        <v>874120030.260039</v>
      </c>
      <c r="T18" s="172" t="n">
        <v>5975090313.81235</v>
      </c>
      <c r="U18" s="172" t="n">
        <v>4421215091.55685</v>
      </c>
      <c r="V18" s="172" t="n">
        <v>7562543313.56967</v>
      </c>
      <c r="W18" s="172" t="n">
        <v>1917822328.09184</v>
      </c>
      <c r="X18" s="172" t="n">
        <v>1993238843.57018</v>
      </c>
      <c r="Y18" s="172" t="n">
        <v>1574819554.50675</v>
      </c>
      <c r="Z18" s="172" t="n">
        <v>8126956923.94826</v>
      </c>
      <c r="AA18" s="172" t="n">
        <v>2630596545.53106</v>
      </c>
      <c r="AB18" s="172" t="n">
        <v>5736890458.78274</v>
      </c>
      <c r="AC18" s="172" t="n">
        <v>5166299291.85129</v>
      </c>
      <c r="AD18" s="172" t="n">
        <v>6955875358.37767</v>
      </c>
      <c r="AE18" s="172" t="n">
        <v>9179141805.7595</v>
      </c>
      <c r="AF18" s="172" t="n">
        <v>6789724055.91957</v>
      </c>
      <c r="AG18" s="172" t="n">
        <v>7200967577.62625</v>
      </c>
      <c r="AH18" s="172" t="n">
        <v>8872052514.81747</v>
      </c>
      <c r="AI18" s="172" t="n">
        <v>6501535305.6453</v>
      </c>
      <c r="AJ18" s="172" t="n">
        <v>5840390129.80624</v>
      </c>
      <c r="AK18" s="172" t="n">
        <v>4484112563.81013</v>
      </c>
      <c r="AL18" s="172" t="n">
        <v>4883111327.5661</v>
      </c>
      <c r="AM18" s="172" t="n">
        <v>4848441767.42504</v>
      </c>
      <c r="AN18" s="172" t="n">
        <v>5598231080.44754</v>
      </c>
      <c r="AO18" s="172" t="n">
        <v>5483458270.12845</v>
      </c>
      <c r="AP18" s="172" t="n">
        <v>6565625563.32113</v>
      </c>
      <c r="AQ18" s="172" t="n">
        <v>6902732643.70928</v>
      </c>
      <c r="AR18" s="172" t="n">
        <v>6686654270.25017</v>
      </c>
      <c r="AS18" s="172" t="n">
        <v>7773225167.71517</v>
      </c>
      <c r="AT18" s="172" t="n">
        <v>10553818069.0188</v>
      </c>
      <c r="AU18" s="172" t="n">
        <v>13739751657.6771</v>
      </c>
      <c r="AV18" s="172" t="n">
        <v>7456581567.86498</v>
      </c>
      <c r="AW18" s="172"/>
      <c r="AX18" s="172"/>
    </row>
    <row r="19">
      <c r="A19" t="str">
        <f>L19</f>
      </c>
      <c r="B19" s="172" t="str">
        <f>AQ19</f>
      </c>
      <c r="C19" s="172" t="str">
        <f>AT19</f>
      </c>
      <c r="D19" s="172" t="str">
        <f>AU19</f>
      </c>
      <c r="E19" s="172" t="str">
        <f>AV19</f>
      </c>
      <c r="F19" s="27" t="str">
        <f>AU19/AT19-1</f>
      </c>
      <c r="G19" s="27" t="str">
        <f>AU19/AQ19-1</f>
      </c>
      <c r="H19" s="27" t="str">
        <f>AV19/AU19</f>
      </c>
      <c r="I19" s="27" t="str">
        <f>AU19/Sum(AU$12:AU$19)</f>
      </c>
      <c r="J19" s="27" t="str">
        <f>AV19/Sum(AV12:AV$19)</f>
      </c>
      <c r="L19"/>
      <c r="M19" s="172" t="n">
        <v>26178567894.6163</v>
      </c>
      <c r="N19" s="172" t="n">
        <v>11448235338.8668</v>
      </c>
      <c r="O19" s="172" t="n">
        <v>11662319190.8258</v>
      </c>
      <c r="P19" s="172" t="n">
        <v>10653961870.5513</v>
      </c>
      <c r="Q19" s="172" t="n">
        <v>7502046599.57892</v>
      </c>
      <c r="R19" s="172" t="n">
        <v>9183655382.24917</v>
      </c>
      <c r="S19" s="172" t="n">
        <v>10615932629.0335</v>
      </c>
      <c r="T19" s="172" t="n">
        <v>7208777329.09415</v>
      </c>
      <c r="U19" s="172" t="n">
        <v>6701837669.3367</v>
      </c>
      <c r="V19" s="172" t="n">
        <v>4306848712.89138</v>
      </c>
      <c r="W19" s="172" t="n">
        <v>1507522520.45657</v>
      </c>
      <c r="X19" s="172" t="n">
        <v>1992261614.0487</v>
      </c>
      <c r="Y19" s="172" t="n">
        <v>2543217040.03668</v>
      </c>
      <c r="Z19" s="172" t="n">
        <v>1125387878.43949</v>
      </c>
      <c r="AA19" s="172" t="n">
        <v>2842989326.41542</v>
      </c>
      <c r="AB19" s="172" t="n">
        <v>10627211754.5191</v>
      </c>
      <c r="AC19" s="172" t="n">
        <v>10318513187.2074</v>
      </c>
      <c r="AD19" s="172" t="n">
        <v>9736229210.83353</v>
      </c>
      <c r="AE19" s="172" t="n">
        <v>13158675859.3632</v>
      </c>
      <c r="AF19" s="172" t="n">
        <v>8141010249.77031</v>
      </c>
      <c r="AG19" s="172" t="n">
        <v>6656037954.25688</v>
      </c>
      <c r="AH19" s="172" t="n">
        <v>5951473409.48508</v>
      </c>
      <c r="AI19" s="172" t="n">
        <v>4657598554.21112</v>
      </c>
      <c r="AJ19" s="172" t="n">
        <v>2764924739.47867</v>
      </c>
      <c r="AK19" s="172" t="n">
        <v>1124372166.57948</v>
      </c>
      <c r="AL19" s="172" t="n">
        <v>1425647616.16246</v>
      </c>
      <c r="AM19" s="172" t="n">
        <v>1231943094.20467</v>
      </c>
      <c r="AN19" s="172" t="n">
        <v>1550484618.89155</v>
      </c>
      <c r="AO19" s="172" t="n">
        <v>1850522930.6841</v>
      </c>
      <c r="AP19" s="172" t="n">
        <v>2019141654.40351</v>
      </c>
      <c r="AQ19" s="172" t="n">
        <v>880172108.053484</v>
      </c>
      <c r="AR19" s="172" t="n">
        <v>833497406.641647</v>
      </c>
      <c r="AS19" s="172" t="n">
        <v>225052951.02578</v>
      </c>
      <c r="AT19" s="172" t="n">
        <v>458701202.7606</v>
      </c>
      <c r="AU19" s="172" t="n">
        <v>273221651.435425</v>
      </c>
      <c r="AV19" s="172" t="n">
        <v>8494758.01321834</v>
      </c>
      <c r="AW19" s="172"/>
      <c r="AX19" s="172"/>
    </row>
    <row r="20">
      <c r="A20" t="str">
        <f>L20</f>
      </c>
      <c r="B20" s="172" t="str">
        <f>AQ20</f>
      </c>
      <c r="C20" s="172" t="str">
        <f>AT20</f>
      </c>
      <c r="D20" s="172" t="str">
        <f>AU20</f>
      </c>
      <c r="E20" s="172" t="str">
        <f>AV20</f>
      </c>
      <c r="F20" s="27" t="str">
        <f>AU20/AT20-1</f>
      </c>
      <c r="G20" s="27" t="str">
        <f>AU20/AQ20-1</f>
      </c>
      <c r="H20" s="27" t="str">
        <f>AV20/AU20</f>
      </c>
      <c r="I20" s="27" t="str">
        <f>Sum(I$12:I$19)</f>
      </c>
      <c r="J20" s="27" t="str">
        <f>Sum(J$12:J$19)</f>
      </c>
      <c r="L20" t="s">
        <v>755</v>
      </c>
      <c r="M20" s="172" t="str">
        <f>Sum(M13:M19)</f>
      </c>
      <c r="N20" s="172" t="str">
        <f>Sum(N13:N19)</f>
      </c>
      <c r="O20" s="172" t="str">
        <f>Sum(O13:O19)</f>
      </c>
      <c r="P20" s="172" t="str">
        <f>Sum(P13:P19)</f>
      </c>
      <c r="Q20" s="172" t="str">
        <f>Sum(Q13:Q19)</f>
      </c>
      <c r="R20" s="172" t="str">
        <f>Sum(R13:R19)</f>
      </c>
      <c r="S20" s="172" t="str">
        <f>Sum(S13:S19)</f>
      </c>
      <c r="T20" s="172" t="str">
        <f>Sum(T13:T19)</f>
      </c>
      <c r="U20" s="172" t="str">
        <f>Sum(U13:U19)</f>
      </c>
      <c r="V20" s="172" t="str">
        <f>Sum(V13:V19)</f>
      </c>
      <c r="W20" s="172" t="str">
        <f>Sum(W13:W19)</f>
      </c>
      <c r="X20" s="172" t="str">
        <f>Sum(X13:X19)</f>
      </c>
      <c r="Y20" s="172" t="str">
        <f>Sum(Y13:Y19)</f>
      </c>
      <c r="Z20" s="172" t="str">
        <f>Sum(Z13:Z19)</f>
      </c>
      <c r="AA20" s="172" t="str">
        <f>Sum(AA13:AA19)</f>
      </c>
      <c r="AB20" s="172" t="str">
        <f>Sum(AB13:AB19)</f>
      </c>
      <c r="AC20" s="172" t="str">
        <f>Sum(AC13:AC19)</f>
      </c>
      <c r="AD20" s="172" t="str">
        <f>Sum(AD13:AD19)</f>
      </c>
      <c r="AE20" s="172" t="str">
        <f>Sum(AE13:AE19)</f>
      </c>
      <c r="AF20" s="172" t="str">
        <f>Sum(AF13:AF19)</f>
      </c>
      <c r="AG20" s="172" t="str">
        <f>Sum(AG13:AG19)</f>
      </c>
      <c r="AH20" s="172" t="str">
        <f>Sum(AH13:AH19)</f>
      </c>
      <c r="AI20" s="172" t="str">
        <f>Sum(AI13:AI19)</f>
      </c>
      <c r="AJ20" s="172" t="str">
        <f>Sum(AJ13:AJ19)</f>
      </c>
      <c r="AK20" s="172" t="str">
        <f>Sum(AK13:AK19)</f>
      </c>
      <c r="AL20" s="172" t="str">
        <f>Sum(AL13:AL19)</f>
      </c>
      <c r="AM20" s="172" t="str">
        <f>Sum(AM13:AM19)</f>
      </c>
      <c r="AN20" s="172" t="str">
        <f>Sum(AN13:AN19)</f>
      </c>
      <c r="AO20" s="172" t="str">
        <f>Sum(AO13:AO19)</f>
      </c>
      <c r="AP20" s="172" t="str">
        <f>Sum(AP13:AP19)</f>
      </c>
      <c r="AQ20" s="172" t="str">
        <f>Sum(AQ13:AQ19)</f>
      </c>
      <c r="AR20" s="172" t="str">
        <f>Sum(AR13:AR19)</f>
      </c>
      <c r="AS20" s="172" t="str">
        <f>Sum(AS13:AS19)</f>
      </c>
      <c r="AT20" s="172" t="str">
        <f>Sum(AT13:AT19)</f>
      </c>
      <c r="AU20" s="172" t="str">
        <f>Sum(AU13:AU19)</f>
      </c>
      <c r="AV20" s="172" t="str">
        <f>Sum(AV13:AV19)</f>
      </c>
      <c r="AW20" s="172" t="str">
        <f>Sum(AW13:AW19)</f>
      </c>
      <c r="AX20" s="172"/>
    </row>
  </sheetData>
  <pageMargins left="0.7" right="0.7" top="0.75" bottom="0.75" header="0.3" footer="0.3"/>
  <pageSetup paperSize="9" orientation="portrait" horizontalDpi="300" verticalDpi="300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 activeCell="C22" sqref="C22"/>
    </sheetView>
  </sheetViews>
  <sheetFormatPr defaultRowHeight="15.0" baseColWidth="10"/>
  <sheetData>
    <row r="1">
      <c r="A1" t="str">
        <f>L1</f>
      </c>
      <c r="L1" t="s">
        <v>787</v>
      </c>
      <c r="M1" t="s">
        <v>768</v>
      </c>
      <c r="N1" t="s">
        <v>769</v>
      </c>
      <c r="O1" t="s">
        <v>770</v>
      </c>
      <c r="P1" t="s">
        <v>771</v>
      </c>
      <c r="Q1" t="s">
        <v>772</v>
      </c>
      <c r="R1" t="s">
        <v>773</v>
      </c>
      <c r="S1" t="s">
        <v>774</v>
      </c>
      <c r="T1" t="s">
        <v>775</v>
      </c>
      <c r="U1" t="s">
        <v>776</v>
      </c>
      <c r="V1" t="s">
        <v>777</v>
      </c>
      <c r="W1" t="s">
        <v>778</v>
      </c>
      <c r="X1" t="s">
        <v>779</v>
      </c>
      <c r="Y1" t="s">
        <v>780</v>
      </c>
      <c r="Z1" t="s">
        <v>781</v>
      </c>
      <c r="AA1" t="s">
        <v>782</v>
      </c>
      <c r="AB1" t="s">
        <v>737</v>
      </c>
      <c r="AC1" t="s">
        <v>738</v>
      </c>
      <c r="AD1" t="s">
        <v>739</v>
      </c>
      <c r="AE1" t="s">
        <v>740</v>
      </c>
      <c r="AF1" t="s">
        <v>741</v>
      </c>
      <c r="AG1" t="s">
        <v>742</v>
      </c>
      <c r="AH1" t="s">
        <v>743</v>
      </c>
      <c r="AI1" t="s">
        <v>744</v>
      </c>
      <c r="AJ1" t="s">
        <v>745</v>
      </c>
      <c r="AK1" t="s">
        <v>786</v>
      </c>
    </row>
    <row r="2">
      <c r="A2" t="str">
        <f>L2</f>
      </c>
      <c r="L2" t="s">
        <v>796</v>
      </c>
      <c r="M2" s="173" t="n">
        <v>14406022900.4228</v>
      </c>
      <c r="N2" s="173" t="n">
        <v>14654844309.1102</v>
      </c>
      <c r="O2" s="173" t="n">
        <v>16916735284.9595</v>
      </c>
      <c r="P2" s="173" t="n">
        <v>22207989907.4397</v>
      </c>
      <c r="Q2" s="173" t="n">
        <v>22935919898.9723</v>
      </c>
      <c r="R2" s="173" t="n">
        <v>25514573569.0518</v>
      </c>
      <c r="S2" s="173" t="n">
        <v>27437542091.4633</v>
      </c>
      <c r="T2" s="173" t="n">
        <v>27952327063.7505</v>
      </c>
      <c r="U2" s="173" t="n">
        <v>25595013377.3614</v>
      </c>
      <c r="V2" s="173" t="n">
        <v>27872242174.4766</v>
      </c>
      <c r="W2" s="173" t="n">
        <v>29264875910.3614</v>
      </c>
      <c r="X2" s="173" t="n">
        <v>26354233974.6187</v>
      </c>
      <c r="Y2" s="173" t="n">
        <v>24283581926.2067</v>
      </c>
      <c r="Z2" s="173" t="n">
        <v>20738142026.5258</v>
      </c>
      <c r="AA2" s="173" t="n">
        <v>19312313550.4075</v>
      </c>
      <c r="AB2" s="173" t="n">
        <v>18133533574.108</v>
      </c>
      <c r="AC2" s="173" t="n">
        <v>18473728270.1401</v>
      </c>
      <c r="AD2" s="173" t="n">
        <v>19436253228.7824</v>
      </c>
      <c r="AE2" s="173" t="n">
        <v>20459169153.2964</v>
      </c>
      <c r="AF2" s="173" t="n">
        <v>21206719362.8271</v>
      </c>
      <c r="AG2" s="173" t="n">
        <v>17375891740.2229</v>
      </c>
      <c r="AH2" s="173" t="n">
        <v>20617122543.7184</v>
      </c>
      <c r="AI2" s="173" t="n">
        <v>22198947187.7569</v>
      </c>
      <c r="AJ2" s="173" t="n">
        <v>24989653761.1039</v>
      </c>
      <c r="AK2" s="173" t="n">
        <v>25037066642.45</v>
      </c>
      <c r="AL2" s="173"/>
      <c r="AM2" s="173"/>
    </row>
    <row r="3">
      <c r="A3" t="str">
        <f>L3</f>
      </c>
      <c r="L3" t="s">
        <v>799</v>
      </c>
      <c r="M3" s="173" t="n">
        <v>2134301533.7802</v>
      </c>
      <c r="N3" s="173" t="n">
        <v>3106515615.2795</v>
      </c>
      <c r="O3" s="173" t="n">
        <v>4133508208.2604</v>
      </c>
      <c r="P3" s="173" t="n">
        <v>2783503541</v>
      </c>
      <c r="Q3" s="173" t="n">
        <v>3379303608.08</v>
      </c>
      <c r="R3" s="173" t="n">
        <v>3804213982.7688</v>
      </c>
      <c r="S3" s="173" t="n">
        <v>7562954831.1068</v>
      </c>
      <c r="T3" s="173" t="n">
        <v>8974854010.9479</v>
      </c>
      <c r="U3" s="173" t="n">
        <v>10920289719.6884</v>
      </c>
      <c r="V3" s="173" t="n">
        <v>9701636111.0126</v>
      </c>
      <c r="W3" s="173" t="n">
        <v>2727477303.9749</v>
      </c>
      <c r="X3" s="173" t="n">
        <v>1192317030.7182</v>
      </c>
      <c r="Y3" s="173" t="n">
        <v>941881815.9022</v>
      </c>
      <c r="Z3" s="173" t="n">
        <v>1008405657.1966</v>
      </c>
      <c r="AA3" s="173" t="n">
        <v>680960693.3066</v>
      </c>
      <c r="AB3" s="173" t="n">
        <v>594843438.9601</v>
      </c>
      <c r="AC3" s="173" t="n">
        <v>511044233.5595</v>
      </c>
      <c r="AD3" s="173" t="n">
        <v>1012743983.3152</v>
      </c>
      <c r="AE3" s="173" t="n">
        <v>737001544.3435</v>
      </c>
      <c r="AF3" s="173" t="n">
        <v>2133261464.3366</v>
      </c>
      <c r="AG3" s="173" t="n">
        <v>1545280584.3298</v>
      </c>
      <c r="AH3" s="173" t="n">
        <v>1130126760.3057</v>
      </c>
      <c r="AI3" s="173" t="n">
        <v>1054630797.7444</v>
      </c>
      <c r="AJ3" s="173" t="n">
        <v>1966983988.9942</v>
      </c>
      <c r="AK3" s="173" t="n">
        <v>1801462299.89</v>
      </c>
      <c r="AL3" s="173"/>
      <c r="AM3" s="173"/>
    </row>
    <row r="4">
      <c r="A4" t="str">
        <f>L4</f>
      </c>
      <c r="L4" t="s">
        <v>789</v>
      </c>
      <c r="M4" s="173" t="n">
        <v>2255634630</v>
      </c>
      <c r="N4" s="173" t="n">
        <v>2759488083</v>
      </c>
      <c r="O4" s="173" t="n">
        <v>3228292929.4</v>
      </c>
      <c r="P4" s="173" t="n">
        <v>2554846644.1316</v>
      </c>
      <c r="Q4" s="173" t="n">
        <v>2940707469.0526</v>
      </c>
      <c r="R4" s="173" t="n">
        <v>4742335614.6051</v>
      </c>
      <c r="S4" s="173" t="n">
        <v>2683428957.584</v>
      </c>
      <c r="T4" s="173" t="n">
        <v>2977237627.8693</v>
      </c>
      <c r="U4" s="173" t="n">
        <v>3334474440.2973</v>
      </c>
      <c r="V4" s="173" t="n">
        <v>3917188479.1434</v>
      </c>
      <c r="W4" s="173" t="n">
        <v>5186411361.0994</v>
      </c>
      <c r="X4" s="173" t="n">
        <v>7233742122.1363</v>
      </c>
      <c r="Y4" s="173" t="n">
        <v>6473297835.2551</v>
      </c>
      <c r="Z4" s="173" t="n">
        <v>2897146772.0812</v>
      </c>
      <c r="AA4" s="173" t="n">
        <v>2519731407.4107</v>
      </c>
      <c r="AB4" s="173" t="n">
        <v>1876842384.0985</v>
      </c>
      <c r="AC4" s="173" t="n">
        <v>1632585601.8865</v>
      </c>
      <c r="AD4" s="173" t="n">
        <v>1898164416.2627</v>
      </c>
      <c r="AE4" s="173" t="n">
        <v>2094322748.2407</v>
      </c>
      <c r="AF4" s="173" t="n">
        <v>2361262221.4914</v>
      </c>
      <c r="AG4" s="173" t="n">
        <v>6757450673.3238</v>
      </c>
      <c r="AH4" s="173" t="n">
        <v>3249638297.0788</v>
      </c>
      <c r="AI4" s="173" t="n">
        <v>4989497213.7817</v>
      </c>
      <c r="AJ4" s="173" t="n">
        <v>6258292981.1631</v>
      </c>
      <c r="AK4" s="173" t="n">
        <v>6191143784.9</v>
      </c>
      <c r="AL4" s="173"/>
      <c r="AM4" s="173"/>
    </row>
    <row r="5">
      <c r="A5" t="str">
        <f>L5</f>
      </c>
      <c r="L5" t="s">
        <v>793</v>
      </c>
      <c r="M5" s="173" t="n">
        <v>1282340625</v>
      </c>
      <c r="N5" s="173" t="n">
        <v>1278735715</v>
      </c>
      <c r="O5" s="173" t="n">
        <v>1645526658</v>
      </c>
      <c r="P5" s="173" t="n">
        <v>2057183519</v>
      </c>
      <c r="Q5" s="173" t="n">
        <v>2024603867</v>
      </c>
      <c r="R5" s="173" t="n">
        <v>1718462049.03</v>
      </c>
      <c r="S5" s="173" t="n">
        <v>1644863678.12</v>
      </c>
      <c r="T5" s="173" t="n">
        <v>2350793637.7274</v>
      </c>
      <c r="U5" s="173" t="n">
        <v>1303448453.0884</v>
      </c>
      <c r="V5" s="173" t="n">
        <v>2274714908.4231</v>
      </c>
      <c r="W5" s="173" t="n">
        <v>4288856062.3746</v>
      </c>
      <c r="X5" s="173" t="n">
        <v>4253845806.3511</v>
      </c>
      <c r="Y5" s="173" t="n">
        <v>3270318474.8274</v>
      </c>
      <c r="Z5" s="173" t="n">
        <v>3377566545.57</v>
      </c>
      <c r="AA5" s="173" t="n">
        <v>3333009545.6675</v>
      </c>
      <c r="AB5" s="173" t="n">
        <v>3224797021.0737</v>
      </c>
      <c r="AC5" s="173" t="n">
        <v>4043439696.8194</v>
      </c>
      <c r="AD5" s="173" t="n">
        <v>3411682518.481</v>
      </c>
      <c r="AE5" s="173" t="n">
        <v>3844837289.444</v>
      </c>
      <c r="AF5" s="173" t="n">
        <v>5243155044.8063</v>
      </c>
      <c r="AG5" s="173" t="n">
        <v>5853496158.3172</v>
      </c>
      <c r="AH5" s="173" t="n">
        <v>7740852394.3852</v>
      </c>
      <c r="AI5" s="173" t="n">
        <v>6911177942.2694</v>
      </c>
      <c r="AJ5" s="173" t="n">
        <v>9813245014.5291</v>
      </c>
      <c r="AK5" s="173" t="n">
        <v>11554177600.06</v>
      </c>
      <c r="AL5" s="173"/>
      <c r="AM5" s="173"/>
    </row>
    <row r="6">
      <c r="A6" t="str">
        <f>L6</f>
      </c>
      <c r="L6" t="s">
        <v>755</v>
      </c>
      <c r="M6" s="173" t="str">
        <f>Sum(M2:M5)</f>
      </c>
      <c r="N6" s="173" t="str">
        <f>Sum(N2:N5)</f>
      </c>
      <c r="O6" s="173" t="str">
        <f>Sum(O2:O5)</f>
      </c>
      <c r="P6" s="173" t="str">
        <f>Sum(P2:P5)</f>
      </c>
      <c r="Q6" s="173" t="str">
        <f>Sum(Q2:Q5)</f>
      </c>
      <c r="R6" s="173" t="str">
        <f>Sum(R2:R5)</f>
      </c>
      <c r="S6" s="173" t="str">
        <f>Sum(S2:S5)</f>
      </c>
      <c r="T6" s="173" t="str">
        <f>Sum(T2:T5)</f>
      </c>
      <c r="U6" s="173" t="str">
        <f>Sum(U2:U5)</f>
      </c>
      <c r="V6" s="173" t="str">
        <f>Sum(V2:V5)</f>
      </c>
      <c r="W6" s="173" t="str">
        <f>Sum(W2:W5)</f>
      </c>
      <c r="X6" s="173" t="str">
        <f>Sum(X2:X5)</f>
      </c>
      <c r="Y6" s="173" t="str">
        <f>Sum(Y2:Y5)</f>
      </c>
      <c r="Z6" s="173" t="str">
        <f>Sum(Z2:Z5)</f>
      </c>
      <c r="AA6" s="173" t="str">
        <f>Sum(AA2:AA5)</f>
      </c>
      <c r="AB6" s="173" t="str">
        <f>Sum(AB2:AB5)</f>
      </c>
      <c r="AC6" s="173" t="str">
        <f>Sum(AC2:AC5)</f>
      </c>
      <c r="AD6" s="173" t="str">
        <f>Sum(AD2:AD5)</f>
      </c>
      <c r="AE6" s="173" t="str">
        <f>Sum(AE2:AE5)</f>
      </c>
      <c r="AF6" s="173" t="str">
        <f>Sum(AF2:AF5)</f>
      </c>
      <c r="AG6" s="173" t="str">
        <f>Sum(AG2:AG5)</f>
      </c>
      <c r="AH6" s="173" t="str">
        <f>Sum(AH2:AH5)</f>
      </c>
      <c r="AI6" s="173" t="str">
        <f>Sum(AI2:AI5)</f>
      </c>
      <c r="AJ6" s="173" t="str">
        <f>Sum(AJ2:AJ5)</f>
      </c>
      <c r="AK6" s="173" t="str">
        <f>Sum(AK2:AK5)</f>
      </c>
      <c r="AL6" s="173" t="str">
        <f>Sum(AL2:AL5)</f>
      </c>
      <c r="AM6" s="173"/>
    </row>
    <row r="9">
      <c r="A9" t="str">
        <f>L9</f>
      </c>
      <c r="L9" t="s">
        <v>787</v>
      </c>
      <c r="M9" t="s">
        <v>768</v>
      </c>
      <c r="N9" t="s">
        <v>769</v>
      </c>
      <c r="O9" t="s">
        <v>770</v>
      </c>
      <c r="P9" t="s">
        <v>771</v>
      </c>
      <c r="Q9" t="s">
        <v>772</v>
      </c>
      <c r="R9" t="s">
        <v>773</v>
      </c>
      <c r="S9" t="s">
        <v>774</v>
      </c>
      <c r="T9" t="s">
        <v>775</v>
      </c>
      <c r="U9" t="s">
        <v>776</v>
      </c>
      <c r="V9" t="s">
        <v>777</v>
      </c>
      <c r="W9" t="s">
        <v>778</v>
      </c>
      <c r="X9" t="s">
        <v>779</v>
      </c>
      <c r="Y9" t="s">
        <v>780</v>
      </c>
      <c r="Z9" t="s">
        <v>781</v>
      </c>
      <c r="AA9" t="s">
        <v>782</v>
      </c>
      <c r="AB9" t="s">
        <v>737</v>
      </c>
      <c r="AC9" t="s">
        <v>738</v>
      </c>
      <c r="AD9" t="s">
        <v>739</v>
      </c>
      <c r="AE9" t="s">
        <v>740</v>
      </c>
      <c r="AF9" t="s">
        <v>741</v>
      </c>
      <c r="AG9" t="s">
        <v>742</v>
      </c>
      <c r="AH9" t="s">
        <v>743</v>
      </c>
      <c r="AI9" t="s">
        <v>744</v>
      </c>
      <c r="AJ9" t="s">
        <v>745</v>
      </c>
      <c r="AK9" t="s">
        <v>786</v>
      </c>
    </row>
    <row r="10">
      <c r="A10" t="str">
        <f>L10</f>
      </c>
      <c r="L10" t="s">
        <v>796</v>
      </c>
      <c r="M10" s="173" t="n">
        <v>24219022375.7551</v>
      </c>
      <c r="N10" s="173" t="n">
        <v>24054280540.5782</v>
      </c>
      <c r="O10" s="173" t="n">
        <v>27336853016.653</v>
      </c>
      <c r="P10" s="173" t="n">
        <v>35211447282.6098</v>
      </c>
      <c r="Q10" s="173" t="n">
        <v>35498766859.2488</v>
      </c>
      <c r="R10" s="173" t="n">
        <v>38323661834.1003</v>
      </c>
      <c r="S10" s="173" t="n">
        <v>39915394610.4608</v>
      </c>
      <c r="T10" s="173" t="n">
        <v>39574815187.7621</v>
      </c>
      <c r="U10" s="173" t="n">
        <v>35500321346.5514</v>
      </c>
      <c r="V10" s="173" t="n">
        <v>38267513218.8576</v>
      </c>
      <c r="W10" s="173" t="n">
        <v>39834560672.039</v>
      </c>
      <c r="X10" s="173" t="n">
        <v>35166827102.5401</v>
      </c>
      <c r="Y10" s="173" t="n">
        <v>31826249161.133</v>
      </c>
      <c r="Z10" s="173" t="n">
        <v>26695191356.2404</v>
      </c>
      <c r="AA10" s="173" t="n">
        <v>24414396387.1521</v>
      </c>
      <c r="AB10" s="173" t="n">
        <v>22689221436.5991</v>
      </c>
      <c r="AC10" s="173" t="n">
        <v>22931543735.0061</v>
      </c>
      <c r="AD10" s="173" t="n">
        <v>23725834320.9324</v>
      </c>
      <c r="AE10" s="173" t="n">
        <v>24432114827.7314</v>
      </c>
      <c r="AF10" s="173" t="n">
        <v>24865087250.8336</v>
      </c>
      <c r="AG10" s="173" t="n">
        <v>20110695974.3479</v>
      </c>
      <c r="AH10" s="173" t="n">
        <v>23068122354.7939</v>
      </c>
      <c r="AI10" s="173" t="n">
        <v>23214473427.9355</v>
      </c>
      <c r="AJ10" s="173" t="n">
        <v>24989653761.1039</v>
      </c>
      <c r="AK10" s="173" t="n">
        <v>24385819246.2885</v>
      </c>
      <c r="AL10" s="173"/>
      <c r="AM10" s="173"/>
    </row>
    <row r="11">
      <c r="A11" t="str">
        <f>L11</f>
      </c>
      <c r="L11" t="s">
        <v>799</v>
      </c>
      <c r="M11" s="173" t="n">
        <v>3588130947.76589</v>
      </c>
      <c r="N11" s="173" t="n">
        <v>5098996382.18382</v>
      </c>
      <c r="O11" s="173" t="n">
        <v>6679604807.24717</v>
      </c>
      <c r="P11" s="173" t="n">
        <v>4413330004.35331</v>
      </c>
      <c r="Q11" s="173" t="n">
        <v>5230272492.15434</v>
      </c>
      <c r="R11" s="173" t="n">
        <v>5714044556.75585</v>
      </c>
      <c r="S11" s="173" t="n">
        <v>11002382265.0879</v>
      </c>
      <c r="T11" s="173" t="n">
        <v>12706569582.2161</v>
      </c>
      <c r="U11" s="173" t="n">
        <v>15146457965.4908</v>
      </c>
      <c r="V11" s="173" t="n">
        <v>13319972099.7937</v>
      </c>
      <c r="W11" s="173" t="n">
        <v>3712568625.93871</v>
      </c>
      <c r="X11" s="173" t="n">
        <v>1591015960.13236</v>
      </c>
      <c r="Y11" s="173" t="n">
        <v>1234437548.97186</v>
      </c>
      <c r="Z11" s="173" t="n">
        <v>1298071059.073</v>
      </c>
      <c r="AA11" s="173" t="n">
        <v>860862384.357179</v>
      </c>
      <c r="AB11" s="173" t="n">
        <v>744285963.434334</v>
      </c>
      <c r="AC11" s="173" t="n">
        <v>634362107.151611</v>
      </c>
      <c r="AD11" s="173" t="n">
        <v>1236256580.67035</v>
      </c>
      <c r="AE11" s="173" t="n">
        <v>880119139.965882</v>
      </c>
      <c r="AF11" s="173" t="n">
        <v>2501270070.68099</v>
      </c>
      <c r="AG11" s="173" t="n">
        <v>1788493418.99276</v>
      </c>
      <c r="AH11" s="173" t="n">
        <v>1264478218.42635</v>
      </c>
      <c r="AI11" s="173" t="n">
        <v>1102876565.4266</v>
      </c>
      <c r="AJ11" s="173" t="n">
        <v>1966983988.9942</v>
      </c>
      <c r="AK11" s="173" t="n">
        <v>1754603869.99321</v>
      </c>
      <c r="AL11" s="173"/>
      <c r="AM11" s="173"/>
    </row>
    <row r="12">
      <c r="A12" t="str">
        <f>L12</f>
      </c>
      <c r="L12" t="s">
        <v>789</v>
      </c>
      <c r="M12" s="173" t="n">
        <v>3792112920.62397</v>
      </c>
      <c r="N12" s="173" t="n">
        <v>4529389674.62116</v>
      </c>
      <c r="O12" s="173" t="n">
        <v>5216808551.95337</v>
      </c>
      <c r="P12" s="173" t="n">
        <v>4050787500.35165</v>
      </c>
      <c r="Q12" s="173" t="n">
        <v>4551441115.28866</v>
      </c>
      <c r="R12" s="173" t="n">
        <v>7123131644.98207</v>
      </c>
      <c r="S12" s="173" t="n">
        <v>3903779915.63713</v>
      </c>
      <c r="T12" s="173" t="n">
        <v>4215163504.07106</v>
      </c>
      <c r="U12" s="173" t="n">
        <v>4624920972.18898</v>
      </c>
      <c r="V12" s="173" t="n">
        <v>5378148660.16217</v>
      </c>
      <c r="W12" s="173" t="n">
        <v>7059603419.016</v>
      </c>
      <c r="X12" s="173" t="n">
        <v>9652633377.94319</v>
      </c>
      <c r="Y12" s="173" t="n">
        <v>8483953908.65775</v>
      </c>
      <c r="Z12" s="173" t="n">
        <v>3729354701.53969</v>
      </c>
      <c r="AA12" s="173" t="n">
        <v>3185414383.89102</v>
      </c>
      <c r="AB12" s="173" t="n">
        <v>2348361519.30196</v>
      </c>
      <c r="AC12" s="173" t="n">
        <v>2026537772.09194</v>
      </c>
      <c r="AD12" s="173" t="n">
        <v>2317089303.37699</v>
      </c>
      <c r="AE12" s="173" t="n">
        <v>2501017196.15053</v>
      </c>
      <c r="AF12" s="173" t="n">
        <v>2768603203.30346</v>
      </c>
      <c r="AG12" s="173" t="n">
        <v>7821010747.79857</v>
      </c>
      <c r="AH12" s="173" t="n">
        <v>3635961016.71702</v>
      </c>
      <c r="AI12" s="173" t="n">
        <v>5217749720.67031</v>
      </c>
      <c r="AJ12" s="173" t="n">
        <v>6258292981.1631</v>
      </c>
      <c r="AK12" s="173" t="n">
        <v>6030103902.44261</v>
      </c>
      <c r="AL12" s="173"/>
      <c r="AM12" s="173"/>
    </row>
    <row r="13">
      <c r="A13" t="str">
        <f>L13</f>
      </c>
      <c r="L13" t="s">
        <v>793</v>
      </c>
      <c r="M13" s="173" t="n">
        <v>2155836937.43145</v>
      </c>
      <c r="N13" s="173" t="n">
        <v>2098901017.10227</v>
      </c>
      <c r="O13" s="173" t="n">
        <v>2659113571.67861</v>
      </c>
      <c r="P13" s="173" t="n">
        <v>3261727393.24129</v>
      </c>
      <c r="Q13" s="173" t="n">
        <v>3133553874.16517</v>
      </c>
      <c r="R13" s="173" t="n">
        <v>2581182015.97708</v>
      </c>
      <c r="S13" s="173" t="n">
        <v>2392903219.01689</v>
      </c>
      <c r="T13" s="173" t="n">
        <v>3328246107.93411</v>
      </c>
      <c r="U13" s="173" t="n">
        <v>1807884929.03198</v>
      </c>
      <c r="V13" s="173" t="n">
        <v>3123095812.75544</v>
      </c>
      <c r="W13" s="173" t="n">
        <v>5837875327.18752</v>
      </c>
      <c r="X13" s="173" t="n">
        <v>5676289439.37001</v>
      </c>
      <c r="Y13" s="173" t="n">
        <v>4286104534.84166</v>
      </c>
      <c r="Z13" s="173" t="n">
        <v>4347775472.70623</v>
      </c>
      <c r="AA13" s="173" t="n">
        <v>4213550903.55662</v>
      </c>
      <c r="AB13" s="173" t="n">
        <v>4034962816.27644</v>
      </c>
      <c r="AC13" s="173" t="n">
        <v>5019144641.06009</v>
      </c>
      <c r="AD13" s="173" t="n">
        <v>4164640851.10978</v>
      </c>
      <c r="AE13" s="173" t="n">
        <v>4591462412.07473</v>
      </c>
      <c r="AF13" s="173" t="n">
        <v>6147650913.28943</v>
      </c>
      <c r="AG13" s="173" t="n">
        <v>6774782174.45551</v>
      </c>
      <c r="AH13" s="173" t="n">
        <v>8661098549.78199</v>
      </c>
      <c r="AI13" s="173" t="n">
        <v>7227340798.62275</v>
      </c>
      <c r="AJ13" s="173" t="n">
        <v>9813245014.5291</v>
      </c>
      <c r="AK13" s="173" t="n">
        <v>11253638076.6292</v>
      </c>
      <c r="AL13" s="173"/>
      <c r="AM13" s="173"/>
    </row>
    <row r="14">
      <c r="A14" t="str">
        <f>L14</f>
      </c>
      <c r="M14" s="173"/>
      <c r="N14" s="173"/>
      <c r="O14" s="173"/>
      <c r="P14" s="173"/>
      <c r="Q14" s="173"/>
      <c r="R14" s="173"/>
      <c r="S14" s="173"/>
      <c r="T14" s="173"/>
      <c r="U14" s="173"/>
      <c r="V14" s="173"/>
      <c r="W14" s="173"/>
      <c r="X14" s="173"/>
      <c r="Y14" s="173"/>
      <c r="Z14" s="173"/>
      <c r="AA14" s="173"/>
      <c r="AB14" s="173"/>
      <c r="AC14" s="173"/>
      <c r="AD14" s="173"/>
      <c r="AE14" s="173"/>
      <c r="AF14" s="173"/>
      <c r="AG14" s="173"/>
      <c r="AH14" s="173"/>
      <c r="AI14" s="173"/>
      <c r="AJ14" s="173"/>
      <c r="AK14" s="173"/>
      <c r="AL14" s="173"/>
      <c r="AM14" s="173"/>
    </row>
  </sheetData>
  <pageMargins left="0.7" right="0.7" top="0.75" bottom="0.75" header="0.3" footer="0.3"/>
  <pageSetup paperSize="9" orientation="portrait" horizontalDpi="300" verticalDpi="300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pane xSplit="2" ySplit="1" topLeftCell="C2" activePane="bottomRight" state="frozen"/>
      <selection pane="topRight"/>
      <selection pane="bottomLeft"/>
      <selection pane="bottomRight" activeCell="B21" sqref="B21"/>
    </sheetView>
  </sheetViews>
  <sheetFormatPr defaultRowHeight="15.0" baseColWidth="10"/>
  <sheetData>
    <row r="1">
      <c r="A1" t="str">
        <f>M1</f>
      </c>
      <c r="B1" t="str">
        <f>N1</f>
      </c>
      <c r="M1" t="s">
        <v>788</v>
      </c>
      <c r="N1" t="s">
        <v>757</v>
      </c>
      <c r="O1" t="s">
        <v>768</v>
      </c>
      <c r="P1" t="s">
        <v>769</v>
      </c>
      <c r="Q1" t="s">
        <v>770</v>
      </c>
      <c r="R1" t="s">
        <v>771</v>
      </c>
      <c r="S1" t="s">
        <v>772</v>
      </c>
      <c r="T1" t="s">
        <v>773</v>
      </c>
      <c r="U1" t="s">
        <v>774</v>
      </c>
      <c r="V1" t="s">
        <v>775</v>
      </c>
      <c r="W1" t="s">
        <v>776</v>
      </c>
      <c r="X1" t="s">
        <v>777</v>
      </c>
      <c r="Y1" t="s">
        <v>778</v>
      </c>
      <c r="Z1" t="s">
        <v>779</v>
      </c>
      <c r="AA1" t="s">
        <v>780</v>
      </c>
      <c r="AB1" t="s">
        <v>781</v>
      </c>
      <c r="AC1" t="s">
        <v>782</v>
      </c>
      <c r="AD1" t="s">
        <v>737</v>
      </c>
      <c r="AE1" t="s">
        <v>738</v>
      </c>
      <c r="AF1" t="s">
        <v>739</v>
      </c>
      <c r="AG1" t="s">
        <v>740</v>
      </c>
      <c r="AH1" t="s">
        <v>741</v>
      </c>
      <c r="AI1" t="s">
        <v>742</v>
      </c>
      <c r="AJ1" t="s">
        <v>743</v>
      </c>
      <c r="AK1" t="s">
        <v>744</v>
      </c>
      <c r="AL1" t="s">
        <v>745</v>
      </c>
      <c r="AM1" t="s">
        <v>786</v>
      </c>
    </row>
    <row r="2">
      <c r="A2" t="str">
        <f>M2</f>
      </c>
      <c r="B2" t="str">
        <f>N2</f>
      </c>
      <c r="M2" t="s">
        <v>794</v>
      </c>
      <c r="N2" t="s">
        <v>802</v>
      </c>
      <c r="O2" s="176" t="n">
        <v>1729381260</v>
      </c>
      <c r="P2" s="176" t="n">
        <v>1386772904</v>
      </c>
      <c r="Q2" s="176" t="n">
        <v>1258599767</v>
      </c>
      <c r="R2" s="176" t="n">
        <v>1758528322</v>
      </c>
      <c r="S2" s="176" t="n">
        <v>2169244910</v>
      </c>
      <c r="T2" s="176" t="n">
        <v>1517436128.45</v>
      </c>
      <c r="U2" s="176" t="n">
        <v>3708009919.9589</v>
      </c>
      <c r="V2" s="176" t="n">
        <v>2620161096.9725</v>
      </c>
      <c r="W2" s="176" t="n">
        <v>7754833650.6538</v>
      </c>
      <c r="X2" s="176" t="n">
        <v>4416871294.2938</v>
      </c>
      <c r="Y2" s="176" t="n">
        <v>4673502941.9811</v>
      </c>
      <c r="Z2" s="176" t="n">
        <v>11541208579.7806</v>
      </c>
      <c r="AA2" s="176" t="n">
        <v>6782882850.9765</v>
      </c>
      <c r="AB2" s="176" t="n">
        <v>9025604028.2604</v>
      </c>
      <c r="AC2" s="176" t="n">
        <v>7432214598.2237</v>
      </c>
      <c r="AD2" s="176" t="n">
        <v>5651050671.1785</v>
      </c>
      <c r="AE2" s="176" t="n">
        <v>5771026302.8476</v>
      </c>
      <c r="AF2" s="176" t="n">
        <v>8096085928.7353</v>
      </c>
      <c r="AG2" s="176" t="n">
        <v>8343957503.9594</v>
      </c>
      <c r="AH2" s="176" t="n">
        <v>9086503345.5673</v>
      </c>
      <c r="AI2" s="176" t="n">
        <v>9790679518.7737</v>
      </c>
      <c r="AJ2" s="176" t="n">
        <v>11633031251.2536</v>
      </c>
      <c r="AK2" s="176" t="n">
        <v>13201544657.1974</v>
      </c>
      <c r="AL2" s="176" t="n">
        <v>10324291240.99</v>
      </c>
      <c r="AM2" s="176" t="n">
        <v>13262037598.87</v>
      </c>
      <c r="AN2" s="176"/>
    </row>
    <row r="3">
      <c r="A3" t="str">
        <f>M3</f>
      </c>
      <c r="B3" t="str">
        <f>N3</f>
      </c>
      <c r="M3" t="s">
        <v>794</v>
      </c>
      <c r="N3" t="s">
        <v>753</v>
      </c>
      <c r="O3" s="176" t="n">
        <v>383455473</v>
      </c>
      <c r="P3" s="176" t="n">
        <v>591810702</v>
      </c>
      <c r="Q3" s="176" t="n">
        <v>809250414</v>
      </c>
      <c r="R3" s="176" t="n">
        <v>1755028036.05</v>
      </c>
      <c r="S3" s="176" t="n">
        <v>2598774635.61</v>
      </c>
      <c r="T3" s="176" t="n">
        <v>7390536956.8769</v>
      </c>
      <c r="U3" s="176" t="n">
        <v>8472359819.9172</v>
      </c>
      <c r="V3" s="176" t="n">
        <v>9097654898.0984</v>
      </c>
      <c r="W3" s="176" t="n">
        <v>9148520616.7702</v>
      </c>
      <c r="X3" s="176" t="n">
        <v>8589824497.2419</v>
      </c>
      <c r="Y3" s="176" t="n">
        <v>12021514858.0766</v>
      </c>
      <c r="Z3" s="176" t="n">
        <v>11692914751.2662</v>
      </c>
      <c r="AA3" s="176" t="n">
        <v>8414224282.5169</v>
      </c>
      <c r="AB3" s="176" t="n">
        <v>5585236348.1864</v>
      </c>
      <c r="AC3" s="176" t="n">
        <v>4864812115.5021</v>
      </c>
      <c r="AD3" s="176" t="n">
        <v>4392978307.1542</v>
      </c>
      <c r="AE3" s="176" t="n">
        <v>4502335709.0692</v>
      </c>
      <c r="AF3" s="176" t="n">
        <v>5827746476.4326</v>
      </c>
      <c r="AG3" s="176" t="n">
        <v>4462678313.627</v>
      </c>
      <c r="AH3" s="176" t="n">
        <v>5064402266.6725</v>
      </c>
      <c r="AI3" s="176" t="n">
        <v>4560101831.3203</v>
      </c>
      <c r="AJ3" s="176" t="n">
        <v>5021201997.4471</v>
      </c>
      <c r="AK3" s="176" t="n">
        <v>4111599215.2291</v>
      </c>
      <c r="AL3" s="176" t="n">
        <v>4353744193.3247</v>
      </c>
      <c r="AM3" s="176" t="n">
        <v>4945925112.25</v>
      </c>
      <c r="AN3" s="176"/>
    </row>
    <row r="4">
      <c r="A4" t="str">
        <f>M4</f>
      </c>
      <c r="B4" t="str">
        <f>N4</f>
      </c>
      <c r="M4" t="s">
        <v>794</v>
      </c>
      <c r="N4" t="s">
        <v>784</v>
      </c>
      <c r="O4" s="176" t="n">
        <v>1178708917</v>
      </c>
      <c r="P4" s="176" t="n">
        <v>1164903103</v>
      </c>
      <c r="Q4" s="176" t="n">
        <v>1277318975</v>
      </c>
      <c r="R4" s="176" t="n">
        <v>1838380783</v>
      </c>
      <c r="S4" s="176" t="n">
        <v>1916873056</v>
      </c>
      <c r="T4" s="176" t="n">
        <v>1506140216.03</v>
      </c>
      <c r="U4" s="176" t="n">
        <v>1542219642.135</v>
      </c>
      <c r="V4" s="176" t="n">
        <v>2250208146.2574</v>
      </c>
      <c r="W4" s="176" t="n">
        <v>1153525223.3156</v>
      </c>
      <c r="X4" s="176" t="n">
        <v>1814183557.7476</v>
      </c>
      <c r="Y4" s="176" t="n">
        <v>3133381552.6185</v>
      </c>
      <c r="Z4" s="176" t="n">
        <v>3735157547.0356</v>
      </c>
      <c r="AA4" s="176" t="n">
        <v>2879921333.6185</v>
      </c>
      <c r="AB4" s="176" t="n">
        <v>3004491700.89</v>
      </c>
      <c r="AC4" s="176" t="n">
        <v>2164455304.76</v>
      </c>
      <c r="AD4" s="176" t="n">
        <v>2557292142.8237</v>
      </c>
      <c r="AE4" s="176" t="n">
        <v>2935724085.5542</v>
      </c>
      <c r="AF4" s="176" t="n">
        <v>2678324933.3549</v>
      </c>
      <c r="AG4" s="176" t="n">
        <v>2922325275.4594</v>
      </c>
      <c r="AH4" s="176" t="n">
        <v>3784645827.723</v>
      </c>
      <c r="AI4" s="176" t="n">
        <v>4516664147.7961</v>
      </c>
      <c r="AJ4" s="176" t="n">
        <v>6692103750.7271</v>
      </c>
      <c r="AK4" s="176" t="n">
        <v>6889293880.3175</v>
      </c>
      <c r="AL4" s="176" t="n">
        <v>9058109555.6468</v>
      </c>
      <c r="AM4" s="176" t="n">
        <v>10324834771.43</v>
      </c>
      <c r="AN4" s="176"/>
    </row>
    <row r="5">
      <c r="A5" t="str">
        <f>M5</f>
      </c>
      <c r="B5" t="str">
        <f>N5</f>
      </c>
      <c r="M5" t="s">
        <v>800</v>
      </c>
      <c r="N5" t="s">
        <v>802</v>
      </c>
      <c r="O5" s="176"/>
      <c r="P5" s="176" t="n">
        <v>120105</v>
      </c>
      <c r="Q5" s="176" t="n">
        <v>25491254</v>
      </c>
      <c r="R5" s="176" t="n">
        <v>25189000.5801</v>
      </c>
      <c r="S5" s="176" t="n">
        <v>41228253</v>
      </c>
      <c r="T5" s="176" t="n">
        <v>125039132.99</v>
      </c>
      <c r="U5" s="176" t="n">
        <v>465274109.1933</v>
      </c>
      <c r="V5" s="176" t="n">
        <v>6267699437.4557</v>
      </c>
      <c r="W5" s="176" t="n">
        <v>9262848078.2704</v>
      </c>
      <c r="X5" s="176" t="n">
        <v>9762466323.1838</v>
      </c>
      <c r="Y5" s="176" t="n">
        <v>-202427323.0026</v>
      </c>
      <c r="Z5" s="176" t="n">
        <v>-644561.9467</v>
      </c>
      <c r="AA5" s="176" t="n">
        <v>-5072267.007</v>
      </c>
      <c r="AB5" s="176" t="n">
        <v>5355558.83</v>
      </c>
      <c r="AC5" s="176" t="n">
        <v>-2637993</v>
      </c>
      <c r="AD5" s="176" t="n">
        <v>-252</v>
      </c>
      <c r="AE5" s="176" t="n">
        <v>0</v>
      </c>
      <c r="AF5" s="176" t="n">
        <v>0</v>
      </c>
      <c r="AG5" s="176" t="n">
        <v>0</v>
      </c>
      <c r="AH5" s="176" t="n">
        <v>0</v>
      </c>
      <c r="AI5" s="176" t="n">
        <v>62886.3819</v>
      </c>
      <c r="AJ5" s="176" t="n">
        <v>0</v>
      </c>
      <c r="AK5" s="176"/>
      <c r="AL5" s="176"/>
      <c r="AM5" s="176" t="n">
        <v>0</v>
      </c>
      <c r="AN5" s="176"/>
    </row>
    <row r="6">
      <c r="A6" t="str">
        <f>M6</f>
      </c>
      <c r="B6" t="str">
        <f>N6</f>
      </c>
      <c r="M6" t="s">
        <v>800</v>
      </c>
      <c r="N6" t="s">
        <v>753</v>
      </c>
      <c r="O6" s="176" t="n">
        <v>5006200.8135</v>
      </c>
      <c r="P6" s="176" t="n">
        <v>206146491.1</v>
      </c>
      <c r="Q6" s="176" t="n">
        <v>40015696.7305</v>
      </c>
      <c r="R6" s="176" t="n">
        <v>177288608.7774</v>
      </c>
      <c r="S6" s="176" t="n">
        <v>434742668.4577</v>
      </c>
      <c r="T6" s="176" t="n">
        <v>908608587.5254</v>
      </c>
      <c r="U6" s="176" t="n">
        <v>3085994450.7469</v>
      </c>
      <c r="V6" s="176" t="n">
        <v>10723282354.5033</v>
      </c>
      <c r="W6" s="176" t="n">
        <v>13871701417.1162</v>
      </c>
      <c r="X6" s="176" t="n">
        <v>19447591178.575</v>
      </c>
      <c r="Y6" s="176" t="n">
        <v>708424067.9331</v>
      </c>
      <c r="Z6" s="176" t="n">
        <v>216918307.9704</v>
      </c>
      <c r="AA6" s="176" t="n">
        <v>-3087003.7341</v>
      </c>
      <c r="AB6" s="176" t="n">
        <v>-32451589.4489</v>
      </c>
      <c r="AC6" s="176" t="n">
        <v>-21371034.3213</v>
      </c>
      <c r="AD6" s="176" t="n">
        <v>-1964.47</v>
      </c>
      <c r="AE6" s="176"/>
      <c r="AF6" s="176"/>
      <c r="AG6" s="176"/>
      <c r="AH6" s="176" t="n">
        <v>0</v>
      </c>
      <c r="AI6" s="176"/>
      <c r="AJ6" s="176"/>
      <c r="AK6" s="176" t="n">
        <v>467462</v>
      </c>
      <c r="AL6" s="176"/>
      <c r="AM6" s="176"/>
      <c r="AN6" s="176"/>
    </row>
    <row r="7">
      <c r="A7" t="str">
        <f>M7</f>
      </c>
      <c r="B7" t="str">
        <f>N7</f>
      </c>
      <c r="M7" t="s">
        <v>800</v>
      </c>
      <c r="N7" t="s">
        <v>784</v>
      </c>
      <c r="O7" s="176" t="n">
        <v>170000</v>
      </c>
      <c r="P7" s="176"/>
      <c r="Q7" s="176"/>
      <c r="R7" s="176" t="n">
        <v>59292</v>
      </c>
      <c r="S7" s="176" t="n">
        <v>19169576.75</v>
      </c>
      <c r="T7" s="176" t="n">
        <v>7399274.48</v>
      </c>
      <c r="U7" s="176" t="n">
        <v>251178199.78</v>
      </c>
      <c r="V7" s="176" t="n">
        <v>1979898158.3212</v>
      </c>
      <c r="W7" s="176" t="n">
        <v>3933714994.5962</v>
      </c>
      <c r="X7" s="176" t="n">
        <v>4615764379.3695</v>
      </c>
      <c r="Y7" s="176" t="n">
        <v>62247047.0501</v>
      </c>
      <c r="Z7" s="176" t="n">
        <v>20006149.4897</v>
      </c>
      <c r="AA7" s="176" t="n">
        <v>5165579.8033</v>
      </c>
      <c r="AB7" s="176" t="n">
        <v>-1744975.68</v>
      </c>
      <c r="AC7" s="176" t="n">
        <v>-4321977.05</v>
      </c>
      <c r="AD7" s="176" t="n">
        <v>188650</v>
      </c>
      <c r="AE7" s="176"/>
      <c r="AF7" s="176"/>
      <c r="AG7" s="176"/>
      <c r="AH7" s="176"/>
      <c r="AI7" s="176"/>
      <c r="AJ7" s="176"/>
      <c r="AK7" s="176"/>
      <c r="AL7" s="176"/>
      <c r="AM7" s="176"/>
      <c r="AN7" s="176"/>
    </row>
    <row r="8">
      <c r="A8" t="str">
        <f>M8</f>
      </c>
      <c r="B8" t="str">
        <f>N8</f>
      </c>
      <c r="M8" t="s">
        <v>800</v>
      </c>
      <c r="N8" t="s">
        <v>754</v>
      </c>
      <c r="O8" s="176" t="n">
        <v>48443</v>
      </c>
      <c r="P8" s="176" t="n">
        <v>12475</v>
      </c>
      <c r="Q8" s="176" t="n">
        <v>461178</v>
      </c>
      <c r="R8" s="176" t="n">
        <v>37618</v>
      </c>
      <c r="S8" s="176"/>
      <c r="T8" s="176" t="n">
        <v>5986</v>
      </c>
      <c r="U8" s="176" t="n">
        <v>11200894</v>
      </c>
      <c r="V8" s="176" t="n">
        <v>42000</v>
      </c>
      <c r="W8" s="176" t="n">
        <v>-28097.4801</v>
      </c>
      <c r="X8" s="176"/>
      <c r="Y8" s="176"/>
      <c r="Z8" s="176"/>
      <c r="AA8" s="176"/>
      <c r="AB8" s="176"/>
      <c r="AC8" s="176"/>
      <c r="AD8" s="176"/>
      <c r="AE8" s="176"/>
      <c r="AF8" s="176"/>
      <c r="AG8" s="176"/>
      <c r="AH8" s="176"/>
      <c r="AI8" s="176"/>
      <c r="AJ8" s="176"/>
      <c r="AK8" s="176"/>
      <c r="AL8" s="176"/>
      <c r="AM8" s="176"/>
      <c r="AN8" s="176"/>
    </row>
    <row r="9">
      <c r="A9" t="str">
        <f>M9</f>
      </c>
      <c r="B9" t="str">
        <f>N9</f>
      </c>
      <c r="M9" t="s">
        <v>790</v>
      </c>
      <c r="N9" t="s">
        <v>802</v>
      </c>
      <c r="O9" s="176" t="n">
        <v>30350535041.2501</v>
      </c>
      <c r="P9" s="176" t="n">
        <v>34832154427.5165</v>
      </c>
      <c r="Q9" s="176" t="n">
        <v>44467471853.2131</v>
      </c>
      <c r="R9" s="176" t="n">
        <v>56646865993.1425</v>
      </c>
      <c r="S9" s="176" t="n">
        <v>58686686293.0256</v>
      </c>
      <c r="T9" s="176" t="n">
        <v>70737707134.2315</v>
      </c>
      <c r="U9" s="176" t="n">
        <v>83096231966.4469</v>
      </c>
      <c r="V9" s="176" t="n">
        <v>103977986435.902</v>
      </c>
      <c r="W9" s="176" t="n">
        <v>119267911707.122</v>
      </c>
      <c r="X9" s="176" t="n">
        <v>101634630490.355</v>
      </c>
      <c r="Y9" s="176" t="n">
        <v>101320948717.128</v>
      </c>
      <c r="Z9" s="176" t="n">
        <v>94062194544.4447</v>
      </c>
      <c r="AA9" s="176" t="n">
        <v>81901054882.9135</v>
      </c>
      <c r="AB9" s="176" t="n">
        <v>71898404949.2174</v>
      </c>
      <c r="AC9" s="176" t="n">
        <v>67838468484.4961</v>
      </c>
      <c r="AD9" s="176" t="n">
        <v>69501201414.128</v>
      </c>
      <c r="AE9" s="176" t="n">
        <v>77388588742.6648</v>
      </c>
      <c r="AF9" s="176" t="n">
        <v>79738814973.6615</v>
      </c>
      <c r="AG9" s="176" t="n">
        <v>91060090729.2274</v>
      </c>
      <c r="AH9" s="176" t="n">
        <v>99483857723.4897</v>
      </c>
      <c r="AI9" s="176" t="n">
        <v>103794313302.725</v>
      </c>
      <c r="AJ9" s="176" t="n">
        <v>115781217665.318</v>
      </c>
      <c r="AK9" s="176" t="n">
        <v>115730856272.451</v>
      </c>
      <c r="AL9" s="176" t="n">
        <v>109771628121.668</v>
      </c>
      <c r="AM9" s="176" t="n">
        <v>100065772866.38</v>
      </c>
      <c r="AN9" s="176"/>
    </row>
    <row r="10">
      <c r="A10" t="str">
        <f>M10</f>
      </c>
      <c r="B10" t="str">
        <f>N10</f>
      </c>
      <c r="M10" t="s">
        <v>790</v>
      </c>
      <c r="N10" t="s">
        <v>753</v>
      </c>
      <c r="O10" s="176" t="n">
        <v>26723748711.2592</v>
      </c>
      <c r="P10" s="176" t="n">
        <v>30529781474.0104</v>
      </c>
      <c r="Q10" s="176" t="n">
        <v>36493550581.3077</v>
      </c>
      <c r="R10" s="176" t="n">
        <v>50049853377.2454</v>
      </c>
      <c r="S10" s="176" t="n">
        <v>48359708239.2654</v>
      </c>
      <c r="T10" s="176" t="n">
        <v>52716090316.7817</v>
      </c>
      <c r="U10" s="176" t="n">
        <v>59872456143.488</v>
      </c>
      <c r="V10" s="176" t="n">
        <v>59876528788.1555</v>
      </c>
      <c r="W10" s="176" t="n">
        <v>71104395149.1528</v>
      </c>
      <c r="X10" s="176" t="n">
        <v>69408366628.0904</v>
      </c>
      <c r="Y10" s="176" t="n">
        <v>84447133575.0836</v>
      </c>
      <c r="Z10" s="176" t="n">
        <v>84034697702.4335</v>
      </c>
      <c r="AA10" s="176" t="n">
        <v>83914359863.02</v>
      </c>
      <c r="AB10" s="176" t="n">
        <v>71710819334.513</v>
      </c>
      <c r="AC10" s="176" t="n">
        <v>75228287437.7632</v>
      </c>
      <c r="AD10" s="176" t="n">
        <v>69818773879.5831</v>
      </c>
      <c r="AE10" s="176" t="n">
        <v>72048952336.4696</v>
      </c>
      <c r="AF10" s="176" t="n">
        <v>75018192824.2555</v>
      </c>
      <c r="AG10" s="176" t="n">
        <v>85949194451.4529</v>
      </c>
      <c r="AH10" s="176" t="n">
        <v>91609518193.7815</v>
      </c>
      <c r="AI10" s="176" t="n">
        <v>104251634104.84</v>
      </c>
      <c r="AJ10" s="176" t="n">
        <v>93527116638.7399</v>
      </c>
      <c r="AK10" s="176" t="n">
        <v>100567803967.076</v>
      </c>
      <c r="AL10" s="176" t="n">
        <v>113110089585.992</v>
      </c>
      <c r="AM10" s="176" t="n">
        <v>117014370657.91</v>
      </c>
      <c r="AN10" s="176"/>
    </row>
    <row r="11">
      <c r="A11" t="str">
        <f>M11</f>
      </c>
      <c r="B11" t="str">
        <f>N11</f>
      </c>
      <c r="M11" t="s">
        <v>790</v>
      </c>
      <c r="N11" t="s">
        <v>784</v>
      </c>
      <c r="O11" s="176" t="n">
        <v>2106050168</v>
      </c>
      <c r="P11" s="176" t="n">
        <v>2664337622</v>
      </c>
      <c r="Q11" s="176" t="n">
        <v>3174484498.4</v>
      </c>
      <c r="R11" s="176" t="n">
        <v>2487632216.1316</v>
      </c>
      <c r="S11" s="176" t="n">
        <v>2867470797.0549</v>
      </c>
      <c r="T11" s="176" t="n">
        <v>4599639201.6051</v>
      </c>
      <c r="U11" s="176" t="n">
        <v>2656779808.9909</v>
      </c>
      <c r="V11" s="176" t="n">
        <v>2974946603.1447</v>
      </c>
      <c r="W11" s="176" t="n">
        <v>3310549383.3954</v>
      </c>
      <c r="X11" s="176" t="n">
        <v>3875921512.8765</v>
      </c>
      <c r="Y11" s="176" t="n">
        <v>5231927251.1917</v>
      </c>
      <c r="Z11" s="176" t="n">
        <v>7356686866.7222</v>
      </c>
      <c r="AA11" s="176" t="n">
        <v>6636999917.3706</v>
      </c>
      <c r="AB11" s="176" t="n">
        <v>3079668415.7069</v>
      </c>
      <c r="AC11" s="176" t="n">
        <v>2701716991.3259</v>
      </c>
      <c r="AD11" s="176" t="n">
        <v>2114802039.1919</v>
      </c>
      <c r="AE11" s="176" t="n">
        <v>1635262143.1842</v>
      </c>
      <c r="AF11" s="176" t="n">
        <v>1900501993.0071</v>
      </c>
      <c r="AG11" s="176" t="n">
        <v>2100647335.5166</v>
      </c>
      <c r="AH11" s="176" t="n">
        <v>2366326953.3655</v>
      </c>
      <c r="AI11" s="176" t="n">
        <v>6772906272.3243</v>
      </c>
      <c r="AJ11" s="176" t="n">
        <v>3257950182.1926</v>
      </c>
      <c r="AK11" s="176" t="n">
        <v>4983463945.0214</v>
      </c>
      <c r="AL11" s="176" t="n">
        <v>6274058362.33</v>
      </c>
      <c r="AM11" s="176" t="n">
        <v>6257075601.22</v>
      </c>
      <c r="AN11" s="176"/>
    </row>
    <row r="12">
      <c r="A12" t="str">
        <f>M12</f>
      </c>
      <c r="B12" t="str">
        <f>N12</f>
      </c>
      <c r="M12" t="s">
        <v>790</v>
      </c>
      <c r="N12" t="s">
        <v>754</v>
      </c>
      <c r="O12" s="176" t="n">
        <v>263776.8687</v>
      </c>
      <c r="P12" s="176" t="n">
        <v>2859616.9694</v>
      </c>
      <c r="Q12" s="176" t="n">
        <v>37420112.3396</v>
      </c>
      <c r="R12" s="176" t="n">
        <v>6905530.6118</v>
      </c>
      <c r="S12" s="176" t="n">
        <v>2964059.6056</v>
      </c>
      <c r="T12" s="176" t="n">
        <v>2483962.7607</v>
      </c>
      <c r="U12" s="176" t="n">
        <v>20853329.178</v>
      </c>
      <c r="V12" s="176" t="n">
        <v>18042618.09</v>
      </c>
      <c r="W12" s="176" t="n">
        <v>748090.0627</v>
      </c>
      <c r="X12" s="176" t="n">
        <v>673627.15</v>
      </c>
      <c r="Y12" s="176" t="n">
        <v>-47306.6795</v>
      </c>
      <c r="Z12" s="176" t="n">
        <v>-140641.9013</v>
      </c>
      <c r="AA12" s="176" t="n">
        <v>-3648.7</v>
      </c>
      <c r="AB12" s="176" t="n">
        <v>-52150.8511</v>
      </c>
      <c r="AC12" s="176" t="n">
        <v>449040</v>
      </c>
      <c r="AD12" s="176"/>
      <c r="AE12" s="176" t="n">
        <v>3579792.2709</v>
      </c>
      <c r="AF12" s="176" t="n">
        <v>-245</v>
      </c>
      <c r="AG12" s="176" t="n">
        <v>-233000.08</v>
      </c>
      <c r="AH12" s="176" t="n">
        <v>465885</v>
      </c>
      <c r="AI12" s="176" t="n">
        <v>0</v>
      </c>
      <c r="AJ12" s="176" t="n">
        <v>376316</v>
      </c>
      <c r="AK12" s="176"/>
      <c r="AL12" s="176"/>
      <c r="AM12" s="176"/>
      <c r="AN12" s="176"/>
    </row>
    <row r="13">
      <c r="A13" t="str">
        <f>M13</f>
      </c>
      <c r="B13" t="str">
        <f>N13</f>
      </c>
      <c r="M13" t="s">
        <v>790</v>
      </c>
      <c r="N13"/>
      <c r="O13" s="176"/>
      <c r="P13" s="176"/>
      <c r="Q13" s="176"/>
      <c r="R13" s="176"/>
      <c r="S13" s="176"/>
      <c r="T13" s="176"/>
      <c r="U13" s="176"/>
      <c r="V13" s="176"/>
      <c r="W13" s="176"/>
      <c r="X13" s="176"/>
      <c r="Y13" s="176"/>
      <c r="Z13" s="176"/>
      <c r="AA13" s="176"/>
      <c r="AB13" s="176"/>
      <c r="AC13" s="176"/>
      <c r="AD13" s="176"/>
      <c r="AE13" s="176"/>
      <c r="AF13" s="176"/>
      <c r="AG13" s="176"/>
      <c r="AH13" s="176"/>
      <c r="AI13" s="176"/>
      <c r="AJ13" s="176"/>
      <c r="AK13" s="176"/>
      <c r="AL13" s="176"/>
      <c r="AM13" s="176" t="n">
        <v>-1323.75</v>
      </c>
      <c r="AN13" s="176"/>
    </row>
    <row r="14">
      <c r="A14" t="str">
        <f>M14</f>
      </c>
      <c r="B14" t="str">
        <f>N14</f>
      </c>
      <c r="M14" t="s">
        <v>791</v>
      </c>
      <c r="N14" t="s">
        <v>802</v>
      </c>
      <c r="O14" s="176" t="n">
        <v>4657723144</v>
      </c>
      <c r="P14" s="176" t="n">
        <v>6339470200</v>
      </c>
      <c r="Q14" s="176" t="n">
        <v>7317346433</v>
      </c>
      <c r="R14" s="176" t="n">
        <v>8043241185.1396</v>
      </c>
      <c r="S14" s="176" t="n">
        <v>9466487537.5519</v>
      </c>
      <c r="T14" s="176" t="n">
        <v>19201480371.8469</v>
      </c>
      <c r="U14" s="176" t="n">
        <v>17651548137.714</v>
      </c>
      <c r="V14" s="176" t="n">
        <v>15709535762.5334</v>
      </c>
      <c r="W14" s="176" t="n">
        <v>21374870304.3609</v>
      </c>
      <c r="X14" s="176" t="n">
        <v>23429672551.945</v>
      </c>
      <c r="Y14" s="176" t="n">
        <v>15491781188.3912</v>
      </c>
      <c r="Z14" s="176" t="n">
        <v>16348533580.2411</v>
      </c>
      <c r="AA14" s="176" t="n">
        <v>23377845701.9404</v>
      </c>
      <c r="AB14" s="176" t="n">
        <v>15703331547.5064</v>
      </c>
      <c r="AC14" s="176" t="n">
        <v>9590644583.7013</v>
      </c>
      <c r="AD14" s="176" t="n">
        <v>7291396330.9893</v>
      </c>
      <c r="AE14" s="176" t="n">
        <v>6020756593.0632</v>
      </c>
      <c r="AF14" s="176" t="n">
        <v>7513071795.9345</v>
      </c>
      <c r="AG14" s="176" t="n">
        <v>8536535694.5094</v>
      </c>
      <c r="AH14" s="176" t="n">
        <v>7142510512.7056</v>
      </c>
      <c r="AI14" s="176" t="n">
        <v>6386704222.6344</v>
      </c>
      <c r="AJ14" s="176" t="n">
        <v>7586921114.6916</v>
      </c>
      <c r="AK14" s="176" t="n">
        <v>13325012233.2513</v>
      </c>
      <c r="AL14" s="176" t="n">
        <v>13005116422.3806</v>
      </c>
      <c r="AM14" s="176" t="n">
        <v>13637235569.29</v>
      </c>
      <c r="AN14" s="176"/>
    </row>
    <row r="15">
      <c r="A15" t="str">
        <f>M15</f>
      </c>
      <c r="B15" t="str">
        <f>N15</f>
      </c>
      <c r="C15" t="str">
        <f>AI15</f>
      </c>
      <c r="D15" t="str">
        <f>AL15</f>
      </c>
      <c r="E15" t="str">
        <f>AM15</f>
      </c>
      <c r="G15" t="str">
        <f>AL15&amp;"-"&amp;AM15</f>
      </c>
      <c r="H15" t="str">
        <f>AI15&amp;"-"&amp;AM15</f>
      </c>
      <c r="J15" t="str">
        <f>"Share "&amp;AM15</f>
      </c>
      <c r="M15" t="s">
        <v>791</v>
      </c>
      <c r="N15" t="s">
        <v>753</v>
      </c>
      <c r="O15" s="176" t="n">
        <v>1174241190</v>
      </c>
      <c r="P15" s="176" t="n">
        <v>1989555557</v>
      </c>
      <c r="Q15" s="176" t="n">
        <v>1238353600</v>
      </c>
      <c r="R15" s="176" t="n">
        <v>1402250630</v>
      </c>
      <c r="S15" s="176" t="n">
        <v>1925546957.7033</v>
      </c>
      <c r="T15" s="176" t="n">
        <v>2799429282.8039</v>
      </c>
      <c r="U15" s="176" t="n">
        <v>1843572437.1023</v>
      </c>
      <c r="V15" s="176" t="n">
        <v>1622588287.7139</v>
      </c>
      <c r="W15" s="176" t="n">
        <v>1320405155.5476</v>
      </c>
      <c r="X15" s="176" t="n">
        <v>875605025.1422</v>
      </c>
      <c r="Y15" s="176" t="n">
        <v>1675019668.158</v>
      </c>
      <c r="Z15" s="176" t="n">
        <v>3267478093.3613</v>
      </c>
      <c r="AA15" s="176" t="n">
        <v>3738362493.2749</v>
      </c>
      <c r="AB15" s="176" t="n">
        <v>2602627139.603</v>
      </c>
      <c r="AC15" s="176" t="n">
        <v>2266967806.823</v>
      </c>
      <c r="AD15" s="176" t="n">
        <v>1687872395.6011</v>
      </c>
      <c r="AE15" s="176" t="n">
        <v>1357388258.9026</v>
      </c>
      <c r="AF15" s="176" t="n">
        <v>1692982745.7663</v>
      </c>
      <c r="AG15" s="176" t="n">
        <v>1947985472.1481</v>
      </c>
      <c r="AH15" s="176" t="n">
        <v>2606717841.3003</v>
      </c>
      <c r="AI15" s="176" t="n">
        <v>2491979199.8567</v>
      </c>
      <c r="AJ15" s="176" t="n">
        <v>2773754503.5177</v>
      </c>
      <c r="AK15" s="176" t="n">
        <v>4190756453.3643</v>
      </c>
      <c r="AL15" s="176" t="n">
        <v>3771713884.1004</v>
      </c>
      <c r="AM15" s="176" t="n">
        <v>3782264288.75</v>
      </c>
      <c r="AN15" s="176"/>
    </row>
    <row r="16">
      <c r="A16" t="str">
        <f>M16</f>
      </c>
      <c r="B16" t="str">
        <f>N16</f>
      </c>
      <c r="C16" s="174" t="str">
        <f>AI16</f>
      </c>
      <c r="D16" s="174" t="str">
        <f>AL16</f>
      </c>
      <c r="E16" s="174" t="str">
        <f>AM16</f>
      </c>
      <c r="F16" s="174"/>
      <c r="G16" s="27" t="str">
        <f>AM16/AL16-1</f>
      </c>
      <c r="H16" s="27" t="str">
        <f>AM16/AI16-1</f>
      </c>
      <c r="I16" s="27"/>
      <c r="J16" s="27" t="str">
        <f>AM16/Sum(AM$15:AM$25)</f>
      </c>
      <c r="K16" s="27"/>
      <c r="M16" t="s">
        <v>791</v>
      </c>
      <c r="N16" t="s">
        <v>784</v>
      </c>
      <c r="O16" s="176" t="n">
        <v>35017449</v>
      </c>
      <c r="P16" s="176" t="n">
        <v>26017250</v>
      </c>
      <c r="Q16" s="176" t="n">
        <v>12808397</v>
      </c>
      <c r="R16" s="176" t="n">
        <v>718529</v>
      </c>
      <c r="S16" s="176"/>
      <c r="T16" s="176" t="n">
        <v>73221859</v>
      </c>
      <c r="U16" s="176" t="n">
        <v>1586195</v>
      </c>
      <c r="V16" s="176" t="n">
        <v>272650</v>
      </c>
      <c r="W16" s="176" t="n">
        <v>48249.6104</v>
      </c>
      <c r="X16" s="176" t="n">
        <v>0</v>
      </c>
      <c r="Y16" s="176" t="n">
        <v>180918.8591</v>
      </c>
      <c r="Z16" s="176" t="n">
        <v>126298.7969</v>
      </c>
      <c r="AA16" s="176" t="n">
        <v>155339.4531</v>
      </c>
      <c r="AB16" s="176" t="n">
        <v>1998.05</v>
      </c>
      <c r="AC16" s="176" t="n">
        <v>0</v>
      </c>
      <c r="AD16" s="176" t="n">
        <v>0</v>
      </c>
      <c r="AE16" s="176"/>
      <c r="AF16" s="176"/>
      <c r="AG16" s="176"/>
      <c r="AH16" s="176"/>
      <c r="AI16" s="176"/>
      <c r="AJ16" s="176"/>
      <c r="AK16" s="176"/>
      <c r="AL16" s="176"/>
      <c r="AM16" s="176"/>
      <c r="AN16" s="176"/>
    </row>
    <row r="17">
      <c r="A17" t="str">
        <f>M17</f>
      </c>
      <c r="B17" t="str">
        <f>N17</f>
      </c>
      <c r="C17" s="174" t="str">
        <f>AI17</f>
      </c>
      <c r="D17" s="174" t="str">
        <f>AL17</f>
      </c>
      <c r="E17" s="174" t="str">
        <f>AM17</f>
      </c>
      <c r="F17" s="174"/>
      <c r="G17" s="27" t="str">
        <f>AM17/AL17-1</f>
      </c>
      <c r="H17" s="27" t="str">
        <f>AM17/AI17-1</f>
      </c>
      <c r="I17" s="27"/>
      <c r="J17" s="27" t="str">
        <f>AM17/Sum(AM$15:AM$25)</f>
      </c>
      <c r="K17" s="27"/>
      <c r="M17" t="s">
        <v>791</v>
      </c>
      <c r="N17" t="s">
        <v>754</v>
      </c>
      <c r="O17" s="176"/>
      <c r="P17" s="176"/>
      <c r="Q17" s="176"/>
      <c r="R17" s="176"/>
      <c r="S17" s="176"/>
      <c r="T17" s="176"/>
      <c r="U17" s="176" t="n">
        <v>35030</v>
      </c>
      <c r="V17" s="176"/>
      <c r="W17" s="176"/>
      <c r="X17" s="176"/>
      <c r="Y17" s="176"/>
      <c r="Z17" s="176"/>
      <c r="AA17" s="176"/>
      <c r="AB17" s="176"/>
      <c r="AC17" s="176"/>
      <c r="AD17" s="176"/>
      <c r="AE17" s="176"/>
      <c r="AF17" s="176"/>
      <c r="AG17" s="176"/>
      <c r="AH17" s="176"/>
      <c r="AI17" s="176"/>
      <c r="AJ17" s="176"/>
      <c r="AK17" s="176"/>
      <c r="AL17" s="176"/>
      <c r="AM17" s="176"/>
      <c r="AN17" s="176"/>
    </row>
    <row r="18">
      <c r="A18" t="str">
        <f>M18</f>
      </c>
      <c r="B18" t="str">
        <f>N18</f>
      </c>
      <c r="C18" s="174" t="str">
        <f>AI18</f>
      </c>
      <c r="D18" s="174" t="str">
        <f>AL18</f>
      </c>
      <c r="E18" s="174" t="str">
        <f>AM18</f>
      </c>
      <c r="F18" s="174"/>
      <c r="G18" s="27" t="str">
        <f>AM18/AL18-1</f>
      </c>
      <c r="H18" s="27" t="str">
        <f>AM18/AI18-1</f>
      </c>
      <c r="I18" s="27"/>
      <c r="J18" s="27" t="str">
        <f>AM18/Sum(AM$15:AM$25)</f>
      </c>
      <c r="K18" s="27"/>
      <c r="M18" t="s">
        <v>795</v>
      </c>
      <c r="N18" t="s">
        <v>802</v>
      </c>
      <c r="O18" s="176" t="n">
        <v>1703819725</v>
      </c>
      <c r="P18" s="176" t="n">
        <v>1437312876</v>
      </c>
      <c r="Q18" s="176" t="n">
        <v>3720995137</v>
      </c>
      <c r="R18" s="176" t="n">
        <v>3987827475</v>
      </c>
      <c r="S18" s="176" t="n">
        <v>5016084062.75</v>
      </c>
      <c r="T18" s="176" t="n">
        <v>4989279963.7898</v>
      </c>
      <c r="U18" s="176" t="n">
        <v>5139775787.4339</v>
      </c>
      <c r="V18" s="176" t="n">
        <v>3599901517.1059</v>
      </c>
      <c r="W18" s="176" t="n">
        <v>3846041060.9883</v>
      </c>
      <c r="X18" s="176" t="n">
        <v>7568900227.5775</v>
      </c>
      <c r="Y18" s="176" t="n">
        <v>9374495030.3658</v>
      </c>
      <c r="Z18" s="176" t="n">
        <v>21889705295.6501</v>
      </c>
      <c r="AA18" s="176" t="n">
        <v>22398413128.6962</v>
      </c>
      <c r="AB18" s="176" t="n">
        <v>26248866638.6998</v>
      </c>
      <c r="AC18" s="176" t="n">
        <v>20539388653.572</v>
      </c>
      <c r="AD18" s="176" t="n">
        <v>22884079519.64</v>
      </c>
      <c r="AE18" s="176" t="n">
        <v>21709295670.7593</v>
      </c>
      <c r="AF18" s="176" t="n">
        <v>18196272985.5213</v>
      </c>
      <c r="AG18" s="176" t="n">
        <v>33037086507.8645</v>
      </c>
      <c r="AH18" s="176" t="n">
        <v>40582130274.5106</v>
      </c>
      <c r="AI18" s="176" t="n">
        <v>37183416877.7793</v>
      </c>
      <c r="AJ18" s="176" t="n">
        <v>26928617204.0446</v>
      </c>
      <c r="AK18" s="176" t="n">
        <v>29436051070.0396</v>
      </c>
      <c r="AL18" s="176" t="n">
        <v>51340809729.7416</v>
      </c>
      <c r="AM18" s="176" t="n">
        <v>25832696351.36</v>
      </c>
      <c r="AN18" s="176"/>
    </row>
    <row r="19">
      <c r="A19" t="str">
        <f>M19</f>
      </c>
      <c r="B19" t="str">
        <f>N19</f>
      </c>
      <c r="C19" s="174" t="str">
        <f>AI19</f>
      </c>
      <c r="D19" s="174" t="str">
        <f>AL19</f>
      </c>
      <c r="E19" s="174" t="str">
        <f>AM19</f>
      </c>
      <c r="F19" s="174"/>
      <c r="G19" s="27" t="str">
        <f>AM19/AL19-1</f>
      </c>
      <c r="H19" s="27" t="str">
        <f>AM19/AI19-1</f>
      </c>
      <c r="I19" s="27"/>
      <c r="J19" s="27" t="str">
        <f>AM19/Sum(AM$15:AM$25)</f>
      </c>
      <c r="K19" s="27"/>
      <c r="M19" t="s">
        <v>795</v>
      </c>
      <c r="N19" t="s">
        <v>753</v>
      </c>
      <c r="O19" s="176" t="n">
        <v>512057199</v>
      </c>
      <c r="P19" s="176" t="n">
        <v>2311727532</v>
      </c>
      <c r="Q19" s="176" t="n">
        <v>2627492847</v>
      </c>
      <c r="R19" s="176" t="n">
        <v>1620053630</v>
      </c>
      <c r="S19" s="176" t="n">
        <v>1296775900.74</v>
      </c>
      <c r="T19" s="176" t="n">
        <v>1462215574.1484</v>
      </c>
      <c r="U19" s="176" t="n">
        <v>1409952456.6536</v>
      </c>
      <c r="V19" s="176" t="n">
        <v>1017434588.6266</v>
      </c>
      <c r="W19" s="176" t="n">
        <v>725762334.4813</v>
      </c>
      <c r="X19" s="176" t="n">
        <v>517320094.921</v>
      </c>
      <c r="Y19" s="176" t="n">
        <v>2453355653.9206</v>
      </c>
      <c r="Z19" s="176" t="n">
        <v>1188699909.2695</v>
      </c>
      <c r="AA19" s="176" t="n">
        <v>1412743180.2563</v>
      </c>
      <c r="AB19" s="176" t="n">
        <v>1579694158.0139</v>
      </c>
      <c r="AC19" s="176" t="n">
        <v>1862629640.2746</v>
      </c>
      <c r="AD19" s="176" t="n">
        <v>1421554973.9398</v>
      </c>
      <c r="AE19" s="176" t="n">
        <v>1852731162.2413</v>
      </c>
      <c r="AF19" s="176" t="n">
        <v>1080048015.3156</v>
      </c>
      <c r="AG19" s="176" t="n">
        <v>1409752546.9787</v>
      </c>
      <c r="AH19" s="176" t="n">
        <v>2530848755.8539</v>
      </c>
      <c r="AI19" s="176" t="n">
        <v>2319605948.3177</v>
      </c>
      <c r="AJ19" s="176" t="n">
        <v>2299612385.0877</v>
      </c>
      <c r="AK19" s="176" t="n">
        <v>2098613730.7502</v>
      </c>
      <c r="AL19" s="176" t="n">
        <v>2180156305.7018</v>
      </c>
      <c r="AM19" s="176" t="n">
        <v>2034951335.55</v>
      </c>
      <c r="AN19" s="176"/>
    </row>
    <row r="20">
      <c r="A20" t="str">
        <f>M20</f>
      </c>
      <c r="B20" t="str">
        <f>N20</f>
      </c>
      <c r="C20" s="174" t="str">
        <f>AI20</f>
      </c>
      <c r="D20" s="174" t="str">
        <f>AL20</f>
      </c>
      <c r="E20" s="174" t="str">
        <f>AM20</f>
      </c>
      <c r="F20" s="174"/>
      <c r="G20" s="27" t="str">
        <f>AM20/AL20-1</f>
      </c>
      <c r="H20" s="27" t="str">
        <f>AM20/AI20-1</f>
      </c>
      <c r="I20" s="27"/>
      <c r="J20" s="27" t="str">
        <f>AM20/Sum(AM$15:AM$25)</f>
      </c>
      <c r="K20" s="27"/>
      <c r="M20" t="s">
        <v>795</v>
      </c>
      <c r="N20" t="s">
        <v>784</v>
      </c>
      <c r="O20" s="176" t="n">
        <v>103631708</v>
      </c>
      <c r="P20" s="176" t="n">
        <v>113832613</v>
      </c>
      <c r="Q20" s="176" t="n">
        <v>368207683</v>
      </c>
      <c r="R20" s="176" t="n">
        <v>218802737</v>
      </c>
      <c r="S20" s="176" t="n">
        <v>107730812</v>
      </c>
      <c r="T20" s="176" t="n">
        <v>212321832</v>
      </c>
      <c r="U20" s="176" t="n">
        <v>131419036</v>
      </c>
      <c r="V20" s="176" t="n">
        <v>115585491.47</v>
      </c>
      <c r="W20" s="176" t="n">
        <v>149923228.77</v>
      </c>
      <c r="X20" s="176" t="n">
        <v>460531349.6376</v>
      </c>
      <c r="Y20" s="176" t="n">
        <v>1115942757.504</v>
      </c>
      <c r="Z20" s="176" t="n">
        <v>438924968.8533</v>
      </c>
      <c r="AA20" s="176" t="n">
        <v>331984182.5465</v>
      </c>
      <c r="AB20" s="176" t="n">
        <v>333288955.28</v>
      </c>
      <c r="AC20" s="176" t="n">
        <v>1084880226.5075</v>
      </c>
      <c r="AD20" s="176" t="n">
        <v>668609820.2</v>
      </c>
      <c r="AE20" s="176" t="n">
        <v>1003196367.9414</v>
      </c>
      <c r="AF20" s="176" t="n">
        <v>650350668.2779</v>
      </c>
      <c r="AG20" s="176" t="n">
        <v>922512009.4571</v>
      </c>
      <c r="AH20" s="176" t="n">
        <v>1458529263.7827</v>
      </c>
      <c r="AI20" s="176" t="n">
        <v>1344378070.8554</v>
      </c>
      <c r="AJ20" s="176" t="n">
        <v>1047004634.1588</v>
      </c>
      <c r="AK20" s="176" t="n">
        <v>66045494.4112</v>
      </c>
      <c r="AL20" s="176" t="n">
        <v>826551205.1926</v>
      </c>
      <c r="AM20" s="176" t="n">
        <v>1229342883.69</v>
      </c>
      <c r="AN20" s="176"/>
    </row>
    <row r="21">
      <c r="A21" t="str">
        <f>M21</f>
      </c>
      <c r="B21" t="str">
        <f>N21</f>
      </c>
      <c r="C21" s="174" t="str">
        <f>AI21</f>
      </c>
      <c r="D21" s="174" t="str">
        <f>AL21</f>
      </c>
      <c r="E21" s="174" t="str">
        <f>AM21</f>
      </c>
      <c r="F21" s="174"/>
      <c r="G21" s="27" t="str">
        <f>AM21/AL21-1</f>
      </c>
      <c r="H21" s="27" t="str">
        <f>AM21/AI21-1</f>
      </c>
      <c r="I21" s="27"/>
      <c r="J21" s="27" t="str">
        <f>AM21/Sum(AM$15:AM$25)</f>
      </c>
      <c r="K21" s="27"/>
      <c r="M21" t="s">
        <v>795</v>
      </c>
      <c r="N21" t="s">
        <v>754</v>
      </c>
      <c r="O21" s="176" t="n">
        <v>0</v>
      </c>
      <c r="P21" s="176"/>
      <c r="Q21" s="176"/>
      <c r="R21" s="176"/>
      <c r="S21" s="176"/>
      <c r="T21" s="176"/>
      <c r="U21" s="176"/>
      <c r="V21" s="176"/>
      <c r="W21" s="176"/>
      <c r="X21" s="176"/>
      <c r="Y21" s="176"/>
      <c r="Z21" s="176"/>
      <c r="AA21" s="176"/>
      <c r="AB21" s="176"/>
      <c r="AC21" s="176"/>
      <c r="AD21" s="176"/>
      <c r="AE21" s="176"/>
      <c r="AF21" s="176"/>
      <c r="AG21" s="176"/>
      <c r="AH21" s="176"/>
      <c r="AI21" s="176"/>
      <c r="AJ21" s="176"/>
      <c r="AK21" s="176"/>
      <c r="AL21" s="176"/>
      <c r="AM21" s="176"/>
      <c r="AN21" s="176"/>
    </row>
    <row r="22">
      <c r="A22" t="str">
        <f>M22</f>
      </c>
      <c r="B22" t="str">
        <f>N22</f>
      </c>
      <c r="C22" s="174" t="str">
        <f>AI22</f>
      </c>
      <c r="D22" s="174" t="str">
        <f>AL22</f>
      </c>
      <c r="E22" s="174" t="str">
        <f>AM22</f>
      </c>
      <c r="F22" s="174"/>
      <c r="G22" s="27" t="str">
        <f>AM22/AL22-1</f>
      </c>
      <c r="H22" s="27" t="str">
        <f>AM22/AI22-1</f>
      </c>
      <c r="I22" s="27"/>
      <c r="J22" s="27" t="str">
        <f>AM22/Sum(AM$15:AM$25)</f>
      </c>
      <c r="K22" s="27"/>
      <c r="M22" t="s">
        <v>797</v>
      </c>
      <c r="N22" t="s">
        <v>802</v>
      </c>
      <c r="O22" s="176" t="n">
        <v>6513769396.4375</v>
      </c>
      <c r="P22" s="176" t="n">
        <v>10507941617.2188</v>
      </c>
      <c r="Q22" s="176" t="n">
        <v>9562627225.8099</v>
      </c>
      <c r="R22" s="176" t="n">
        <v>10469525461.7911</v>
      </c>
      <c r="S22" s="176" t="n">
        <v>12574857758.6896</v>
      </c>
      <c r="T22" s="176" t="n">
        <v>12092697238.2144</v>
      </c>
      <c r="U22" s="176" t="n">
        <v>13161841268.8854</v>
      </c>
      <c r="V22" s="176" t="n">
        <v>13025327973.5558</v>
      </c>
      <c r="W22" s="176" t="n">
        <v>12814310050.6883</v>
      </c>
      <c r="X22" s="176" t="n">
        <v>13030410936.9839</v>
      </c>
      <c r="Y22" s="176" t="n">
        <v>13162173315.3269</v>
      </c>
      <c r="Z22" s="176" t="n">
        <v>15147915845.8773</v>
      </c>
      <c r="AA22" s="176" t="n">
        <v>14241262576.4331</v>
      </c>
      <c r="AB22" s="176" t="n">
        <v>12374053794.0901</v>
      </c>
      <c r="AC22" s="176" t="n">
        <v>17732244990.0306</v>
      </c>
      <c r="AD22" s="176" t="n">
        <v>17620623146.4159</v>
      </c>
      <c r="AE22" s="176" t="n">
        <v>17717433126.7292</v>
      </c>
      <c r="AF22" s="176" t="n">
        <v>17731747008.9495</v>
      </c>
      <c r="AG22" s="176" t="n">
        <v>13621076395.4179</v>
      </c>
      <c r="AH22" s="176" t="n">
        <v>15287533107.834</v>
      </c>
      <c r="AI22" s="176" t="n">
        <v>17266800012.7943</v>
      </c>
      <c r="AJ22" s="176" t="n">
        <v>13652729992.482</v>
      </c>
      <c r="AK22" s="176" t="n">
        <v>15615392767.384</v>
      </c>
      <c r="AL22" s="176" t="n">
        <v>14592254986.3846</v>
      </c>
      <c r="AM22" s="176" t="n">
        <v>19405206830.44</v>
      </c>
      <c r="AN22" s="176"/>
    </row>
    <row r="23">
      <c r="A23" t="str">
        <f>M23</f>
      </c>
      <c r="B23" t="str">
        <f>N23</f>
      </c>
      <c r="C23" s="174" t="str">
        <f>AI23</f>
      </c>
      <c r="D23" s="174" t="str">
        <f>AL23</f>
      </c>
      <c r="E23" s="174" t="str">
        <f>AM23</f>
      </c>
      <c r="F23" s="174"/>
      <c r="G23" s="27" t="str">
        <f>AM23/AL23-1</f>
      </c>
      <c r="H23" s="27" t="str">
        <f>AM23/AI23-1</f>
      </c>
      <c r="I23" s="27"/>
      <c r="J23" s="27" t="str">
        <f>AM23/Sum(AM$15:AM$25)</f>
      </c>
      <c r="K23" s="27"/>
      <c r="M23" t="s">
        <v>797</v>
      </c>
      <c r="N23" t="s">
        <v>753</v>
      </c>
      <c r="O23" s="176" t="n">
        <v>13445590250.9415</v>
      </c>
      <c r="P23" s="176" t="n">
        <v>12440402261.4594</v>
      </c>
      <c r="Q23" s="176" t="n">
        <v>15279365182.4309</v>
      </c>
      <c r="R23" s="176" t="n">
        <v>20020401441.5495</v>
      </c>
      <c r="S23" s="176" t="n">
        <v>26673243664.8758</v>
      </c>
      <c r="T23" s="176" t="n">
        <v>26722523150.3171</v>
      </c>
      <c r="U23" s="176" t="n">
        <v>28885863928.37</v>
      </c>
      <c r="V23" s="176" t="n">
        <v>27956889834.1425</v>
      </c>
      <c r="W23" s="176" t="n">
        <v>30658200415.0513</v>
      </c>
      <c r="X23" s="176" t="n">
        <v>32825971456.4472</v>
      </c>
      <c r="Y23" s="176" t="n">
        <v>37160372378.3152</v>
      </c>
      <c r="Z23" s="176" t="n">
        <v>41962152356.8694</v>
      </c>
      <c r="AA23" s="176" t="n">
        <v>41256850669.6969</v>
      </c>
      <c r="AB23" s="176" t="n">
        <v>42005278625.0978</v>
      </c>
      <c r="AC23" s="176" t="n">
        <v>38402270325.2427</v>
      </c>
      <c r="AD23" s="176" t="n">
        <v>38371424338.8482</v>
      </c>
      <c r="AE23" s="176" t="n">
        <v>36391492310.1355</v>
      </c>
      <c r="AF23" s="176" t="n">
        <v>40104403901.2089</v>
      </c>
      <c r="AG23" s="176" t="n">
        <v>40379511099.7579</v>
      </c>
      <c r="AH23" s="176" t="n">
        <v>45000913799.9764</v>
      </c>
      <c r="AI23" s="176" t="n">
        <v>46522354572.0242</v>
      </c>
      <c r="AJ23" s="176" t="n">
        <v>48309836399.1912</v>
      </c>
      <c r="AK23" s="176" t="n">
        <v>49871932852.5629</v>
      </c>
      <c r="AL23" s="176" t="n">
        <v>53828484657.8607</v>
      </c>
      <c r="AM23" s="176" t="n">
        <v>56323031924.68</v>
      </c>
      <c r="AN23" s="176"/>
    </row>
    <row r="24">
      <c r="A24" t="str">
        <f>M24</f>
      </c>
      <c r="B24" t="str">
        <f>N24</f>
      </c>
      <c r="C24" s="174" t="str">
        <f>AI24</f>
      </c>
      <c r="D24" s="174" t="str">
        <f>AL24</f>
      </c>
      <c r="E24" s="174" t="str">
        <f>AM24</f>
      </c>
      <c r="F24" s="174"/>
      <c r="G24" s="27" t="str">
        <f>AM24/AL24-1</f>
      </c>
      <c r="H24" s="27" t="str">
        <f>AM24/AI24-1</f>
      </c>
      <c r="I24" s="27"/>
      <c r="J24" s="27" t="str">
        <f>AM24/Sum(AM$15:AM$25)</f>
      </c>
      <c r="K24" s="27"/>
      <c r="M24" t="s">
        <v>797</v>
      </c>
      <c r="N24" t="s">
        <v>784</v>
      </c>
      <c r="O24" s="176" t="n">
        <v>13962246259.4228</v>
      </c>
      <c r="P24" s="176" t="n">
        <v>14132766441.89</v>
      </c>
      <c r="Q24" s="176" t="n">
        <v>16243156136.9595</v>
      </c>
      <c r="R24" s="176" t="n">
        <v>21393580271.4472</v>
      </c>
      <c r="S24" s="176" t="n">
        <v>22089153491.1938</v>
      </c>
      <c r="T24" s="176" t="n">
        <v>24433102486.5368</v>
      </c>
      <c r="U24" s="176" t="n">
        <v>26359953829.8537</v>
      </c>
      <c r="V24" s="176" t="n">
        <v>26904247171.2341</v>
      </c>
      <c r="W24" s="176" t="n">
        <v>24723137907.3606</v>
      </c>
      <c r="X24" s="176" t="n">
        <v>27260481152.6702</v>
      </c>
      <c r="Y24" s="176" t="n">
        <v>28414687100.8316</v>
      </c>
      <c r="Z24" s="176" t="n">
        <v>25863797432.9345</v>
      </c>
      <c r="AA24" s="176" t="n">
        <v>23855274969.6027</v>
      </c>
      <c r="AB24" s="176" t="n">
        <v>20460671676.0896</v>
      </c>
      <c r="AC24" s="176" t="n">
        <v>19235613585.8004</v>
      </c>
      <c r="AD24" s="176" t="n">
        <v>17959874094.3966</v>
      </c>
      <c r="AE24" s="176" t="n">
        <v>18328418278.6334</v>
      </c>
      <c r="AF24" s="176" t="n">
        <v>19316790194.2826</v>
      </c>
      <c r="AG24" s="176" t="n">
        <v>20457476702.6525</v>
      </c>
      <c r="AH24" s="176" t="n">
        <v>21192568044.4971</v>
      </c>
      <c r="AI24" s="176" t="n">
        <v>17415101378.3903</v>
      </c>
      <c r="AJ24" s="176" t="n">
        <v>20631058122.9189</v>
      </c>
      <c r="AK24" s="176" t="n">
        <v>22191526722.8691</v>
      </c>
      <c r="AL24" s="176" t="n">
        <v>24827940456.605</v>
      </c>
      <c r="AM24" s="176" t="n">
        <v>24664848443.75</v>
      </c>
      <c r="AN24" s="176"/>
    </row>
    <row r="25">
      <c r="A25" t="str">
        <f>M25</f>
      </c>
      <c r="B25" t="str">
        <f>N25</f>
      </c>
      <c r="C25" s="174" t="str">
        <f>AI25</f>
      </c>
      <c r="D25" s="174" t="str">
        <f>AL25</f>
      </c>
      <c r="E25" s="174" t="str">
        <f>AM25</f>
      </c>
      <c r="F25" s="174"/>
      <c r="G25" s="27" t="str">
        <f>AM25/AL25-1</f>
      </c>
      <c r="H25" s="27" t="str">
        <f>AM25/AI25-1</f>
      </c>
      <c r="I25" s="27"/>
      <c r="J25" s="27" t="str">
        <f>AM25/Sum(AM$15:AM$25)</f>
      </c>
      <c r="K25" s="27"/>
      <c r="M25" t="s">
        <v>797</v>
      </c>
      <c r="N25" t="s">
        <v>754</v>
      </c>
      <c r="O25" s="176" t="n">
        <v>1968247</v>
      </c>
      <c r="P25" s="176" t="n">
        <v>1506412</v>
      </c>
      <c r="Q25" s="176" t="n">
        <v>9236544</v>
      </c>
      <c r="R25" s="176" t="n">
        <v>16133355</v>
      </c>
      <c r="S25" s="176" t="n">
        <v>1436950</v>
      </c>
      <c r="T25" s="176" t="n">
        <v>431106.3301</v>
      </c>
      <c r="U25" s="176" t="n">
        <v>9419920.8799</v>
      </c>
      <c r="V25" s="176" t="n">
        <v>0</v>
      </c>
      <c r="W25" s="176" t="n">
        <v>-151143.5506</v>
      </c>
      <c r="X25" s="176" t="n">
        <v>14525.3795</v>
      </c>
      <c r="Y25" s="176" t="n">
        <v>-2907.3301</v>
      </c>
      <c r="Z25" s="176"/>
      <c r="AA25" s="176"/>
      <c r="AB25" s="176"/>
      <c r="AC25" s="176"/>
      <c r="AD25" s="176"/>
      <c r="AE25" s="176" t="n">
        <v>0</v>
      </c>
      <c r="AF25" s="176"/>
      <c r="AG25" s="176"/>
      <c r="AH25" s="176"/>
      <c r="AI25" s="176" t="n">
        <v>0</v>
      </c>
      <c r="AJ25" s="176" t="n">
        <v>0</v>
      </c>
      <c r="AK25" s="176" t="n">
        <v>0</v>
      </c>
      <c r="AL25" s="176"/>
      <c r="AM25" s="176"/>
      <c r="AN25" s="176"/>
    </row>
    <row r="26">
      <c r="A26" t="str">
        <f>M26</f>
      </c>
      <c r="B26" t="str">
        <f>N26</f>
      </c>
      <c r="C26" s="174" t="str">
        <f>AI26</f>
      </c>
      <c r="D26" s="174" t="str">
        <f>AL26</f>
      </c>
      <c r="E26" s="174" t="str">
        <f>AM26</f>
      </c>
      <c r="F26" s="174"/>
      <c r="G26" s="27" t="str">
        <f>AM26/AL26-1</f>
      </c>
      <c r="H26" s="27" t="str">
        <f>AM26/AI26-1</f>
      </c>
      <c r="I26" s="27"/>
      <c r="J26" s="27" t="str">
        <f>Sum(J$15:J$25)</f>
      </c>
      <c r="K26" s="27"/>
      <c r="M26" t="s">
        <v>792</v>
      </c>
      <c r="N26" t="s">
        <v>802</v>
      </c>
      <c r="O26" s="176" t="n">
        <v>352966475</v>
      </c>
      <c r="P26" s="176" t="n">
        <v>514207712.5388</v>
      </c>
      <c r="Q26" s="176" t="n">
        <v>857430743</v>
      </c>
      <c r="R26" s="176" t="n">
        <v>1034643226.5</v>
      </c>
      <c r="S26" s="176" t="n">
        <v>1443552010.8003</v>
      </c>
      <c r="T26" s="176" t="n">
        <v>1491349694.1175</v>
      </c>
      <c r="U26" s="176" t="n">
        <v>916423634.7701</v>
      </c>
      <c r="V26" s="176" t="n">
        <v>297769498.1608</v>
      </c>
      <c r="W26" s="176" t="n">
        <v>1578450706.6445</v>
      </c>
      <c r="X26" s="176" t="n">
        <v>496314225.6912</v>
      </c>
      <c r="Y26" s="176" t="n">
        <v>258950493.0971</v>
      </c>
      <c r="Z26" s="176" t="n">
        <v>93954126.9499</v>
      </c>
      <c r="AA26" s="176" t="n">
        <v>115109320.3202</v>
      </c>
      <c r="AB26" s="176" t="n">
        <v>81781673.3492</v>
      </c>
      <c r="AC26" s="176" t="n">
        <v>-4290213.0797</v>
      </c>
      <c r="AD26" s="176" t="n">
        <v>16076982.7546</v>
      </c>
      <c r="AE26" s="176" t="n">
        <v>35114868.3173</v>
      </c>
      <c r="AF26" s="176" t="n">
        <v>84366022.6525</v>
      </c>
      <c r="AG26" s="176" t="n">
        <v>101289370.6215</v>
      </c>
      <c r="AH26" s="176" t="n">
        <v>461962986.5428</v>
      </c>
      <c r="AI26" s="176" t="n">
        <v>568753755.414</v>
      </c>
      <c r="AJ26" s="176" t="n">
        <v>436149212.4472</v>
      </c>
      <c r="AK26" s="176" t="n">
        <v>597856323.9826</v>
      </c>
      <c r="AL26" s="176" t="n">
        <v>257400182.7926</v>
      </c>
      <c r="AM26" s="176" t="n">
        <v>193634467.93</v>
      </c>
      <c r="AN26" s="176"/>
    </row>
    <row r="27">
      <c r="A27" t="str">
        <f>M27</f>
      </c>
      <c r="B27" t="str">
        <f>N27</f>
      </c>
      <c r="M27" t="s">
        <v>792</v>
      </c>
      <c r="N27" t="s">
        <v>753</v>
      </c>
      <c r="O27" s="176" t="n">
        <v>505285791</v>
      </c>
      <c r="P27" s="176" t="n">
        <v>987370106</v>
      </c>
      <c r="Q27" s="176" t="n">
        <v>855343916.64</v>
      </c>
      <c r="R27" s="176" t="n">
        <v>1025034872.08</v>
      </c>
      <c r="S27" s="176" t="n">
        <v>905327746.4784</v>
      </c>
      <c r="T27" s="176" t="n">
        <v>933511559.6997</v>
      </c>
      <c r="U27" s="176" t="n">
        <v>1420253860.0505</v>
      </c>
      <c r="V27" s="176" t="n">
        <v>1388648271.3747</v>
      </c>
      <c r="W27" s="176" t="n">
        <v>1102017141.8163</v>
      </c>
      <c r="X27" s="176" t="n">
        <v>1286402816.9136</v>
      </c>
      <c r="Y27" s="176" t="n">
        <v>1566271722.8831</v>
      </c>
      <c r="Z27" s="176" t="n">
        <v>1845169280.5351</v>
      </c>
      <c r="AA27" s="176" t="n">
        <v>1098077208.0287</v>
      </c>
      <c r="AB27" s="176" t="n">
        <v>564942288.0733</v>
      </c>
      <c r="AC27" s="176" t="n">
        <v>472432023.6379</v>
      </c>
      <c r="AD27" s="176" t="n">
        <v>524654798.6309</v>
      </c>
      <c r="AE27" s="176" t="n">
        <v>521869859.0182</v>
      </c>
      <c r="AF27" s="176" t="n">
        <v>405776957.6433</v>
      </c>
      <c r="AG27" s="176" t="n">
        <v>339148366.6661</v>
      </c>
      <c r="AH27" s="176" t="n">
        <v>319275007.9768</v>
      </c>
      <c r="AI27" s="176" t="n">
        <v>548821417.1319</v>
      </c>
      <c r="AJ27" s="176" t="n">
        <v>780665180.1344</v>
      </c>
      <c r="AK27" s="176" t="n">
        <v>445730813.1759</v>
      </c>
      <c r="AL27" s="176" t="n">
        <v>974125590.9298</v>
      </c>
      <c r="AM27" s="176" t="n">
        <v>1481255258.64</v>
      </c>
      <c r="AN27" s="176"/>
    </row>
    <row r="28">
      <c r="A28" t="str">
        <f>M28</f>
      </c>
      <c r="B28" t="str">
        <f>N28</f>
      </c>
      <c r="M28" t="s">
        <v>792</v>
      </c>
      <c r="N28" t="s">
        <v>784</v>
      </c>
      <c r="O28" s="176" t="n">
        <v>114567013</v>
      </c>
      <c r="P28" s="176" t="n">
        <v>69133210</v>
      </c>
      <c r="Q28" s="176" t="n">
        <v>41000036</v>
      </c>
      <c r="R28" s="176" t="n">
        <v>66495900</v>
      </c>
      <c r="S28" s="176" t="n">
        <v>73236672</v>
      </c>
      <c r="T28" s="176" t="n">
        <v>69474578</v>
      </c>
      <c r="U28" s="176" t="n">
        <v>22870590.47</v>
      </c>
      <c r="V28" s="176" t="n">
        <v>2018374.5999</v>
      </c>
      <c r="W28" s="176" t="n">
        <v>23876808.48</v>
      </c>
      <c r="X28" s="176" t="n">
        <v>26948901.4851</v>
      </c>
      <c r="Y28" s="176" t="n">
        <v>4508360.1641</v>
      </c>
      <c r="Z28" s="176" t="n">
        <v>-542060.0805</v>
      </c>
      <c r="AA28" s="176" t="n">
        <v>7615438.1465</v>
      </c>
      <c r="AB28" s="176" t="n">
        <v>8014355.4081</v>
      </c>
      <c r="AC28" s="176" t="n">
        <v>4171063.9592</v>
      </c>
      <c r="AD28" s="176" t="n">
        <v>992856.74</v>
      </c>
      <c r="AE28" s="176" t="n">
        <v>-1367545.5278</v>
      </c>
      <c r="AF28" s="176" t="n">
        <v>235578.0234</v>
      </c>
      <c r="AG28" s="176" t="n">
        <v>-174210.4531</v>
      </c>
      <c r="AH28" s="176" t="n">
        <v>3267785.2188</v>
      </c>
      <c r="AI28" s="176" t="n">
        <v>2756722.7188</v>
      </c>
      <c r="AJ28" s="176" t="n">
        <v>860598.16</v>
      </c>
      <c r="AK28" s="176" t="n">
        <v>1429259.0626</v>
      </c>
      <c r="AL28" s="176" t="n">
        <v>146533.875</v>
      </c>
      <c r="AM28" s="176" t="n">
        <v>0</v>
      </c>
      <c r="AN28" s="176"/>
    </row>
    <row r="29">
      <c r="A29" t="str">
        <f>M29</f>
      </c>
      <c r="B29" t="str">
        <f>N29</f>
      </c>
      <c r="M29" t="s">
        <v>792</v>
      </c>
      <c r="N29" t="s">
        <v>754</v>
      </c>
      <c r="O29" s="176"/>
      <c r="P29" s="176" t="n">
        <v>13342</v>
      </c>
      <c r="Q29" s="176"/>
      <c r="R29" s="176"/>
      <c r="S29" s="176" t="n">
        <v>2885.2</v>
      </c>
      <c r="T29" s="176"/>
      <c r="U29" s="176"/>
      <c r="V29" s="176"/>
      <c r="W29" s="176"/>
      <c r="X29" s="176"/>
      <c r="Y29" s="176"/>
      <c r="Z29" s="176"/>
      <c r="AA29" s="176"/>
      <c r="AB29" s="176"/>
      <c r="AC29" s="176"/>
      <c r="AD29" s="176"/>
      <c r="AE29" s="176"/>
      <c r="AF29" s="176"/>
      <c r="AG29" s="176"/>
      <c r="AH29" s="176"/>
      <c r="AI29" s="176"/>
      <c r="AJ29" s="176"/>
      <c r="AK29" s="176"/>
      <c r="AL29" s="176"/>
      <c r="AM29" s="176"/>
      <c r="AN29" s="176"/>
    </row>
    <row r="30">
      <c r="A30" t="str">
        <f>M30</f>
      </c>
      <c r="B30" t="str">
        <f>N30</f>
      </c>
      <c r="M30" t="s">
        <v>798</v>
      </c>
      <c r="N30" t="s">
        <v>802</v>
      </c>
      <c r="O30" s="176" t="n">
        <v>273063414.0913</v>
      </c>
      <c r="P30" s="176" t="n">
        <v>338869135.445</v>
      </c>
      <c r="Q30" s="176" t="n">
        <v>401271075.5234</v>
      </c>
      <c r="R30" s="176" t="n">
        <v>528160391.4866</v>
      </c>
      <c r="S30" s="176" t="n">
        <v>501124242.9962</v>
      </c>
      <c r="T30" s="176" t="n">
        <v>734037253.6085</v>
      </c>
      <c r="U30" s="176" t="n">
        <v>1151213186.2592</v>
      </c>
      <c r="V30" s="176" t="n">
        <v>596742549.391</v>
      </c>
      <c r="W30" s="176" t="n">
        <v>1448064862.0567</v>
      </c>
      <c r="X30" s="176" t="n">
        <v>1831940149.3225</v>
      </c>
      <c r="Y30" s="176" t="n">
        <v>1380298144.5025</v>
      </c>
      <c r="Z30" s="176" t="n">
        <v>1652422933.7811</v>
      </c>
      <c r="AA30" s="176" t="n">
        <v>1206160883.8138</v>
      </c>
      <c r="AB30" s="176" t="n">
        <v>202946600.7618</v>
      </c>
      <c r="AC30" s="176" t="n">
        <v>131117876.3989</v>
      </c>
      <c r="AD30" s="176" t="n">
        <v>132225287.0514</v>
      </c>
      <c r="AE30" s="176" t="n">
        <v>52641257.5254</v>
      </c>
      <c r="AF30" s="176" t="n">
        <v>45186829.0609</v>
      </c>
      <c r="AG30" s="176" t="n">
        <v>43640859.2425</v>
      </c>
      <c r="AH30" s="176" t="n">
        <v>72713332.4346</v>
      </c>
      <c r="AI30" s="176" t="n">
        <v>143950264.5566</v>
      </c>
      <c r="AJ30" s="176" t="n">
        <v>89995815.1169</v>
      </c>
      <c r="AK30" s="176" t="n">
        <v>47953911.8422</v>
      </c>
      <c r="AL30" s="176" t="n">
        <v>58001035.387</v>
      </c>
      <c r="AM30" s="176" t="n">
        <v>94445248.73</v>
      </c>
      <c r="AN30" s="176"/>
    </row>
    <row r="31">
      <c r="A31" t="str">
        <f>M31</f>
      </c>
      <c r="B31" t="str">
        <f>N31</f>
      </c>
      <c r="M31" t="s">
        <v>798</v>
      </c>
      <c r="N31" t="s">
        <v>753</v>
      </c>
      <c r="O31" s="176" t="n">
        <v>4433281199.8362</v>
      </c>
      <c r="P31" s="176" t="n">
        <v>3998748863.4497</v>
      </c>
      <c r="Q31" s="176" t="n">
        <v>5028738324.017</v>
      </c>
      <c r="R31" s="176" t="n">
        <v>6771427164.2903</v>
      </c>
      <c r="S31" s="176" t="n">
        <v>8516140756.8523</v>
      </c>
      <c r="T31" s="176" t="n">
        <v>9681509322.567</v>
      </c>
      <c r="U31" s="176" t="n">
        <v>11878843873.117</v>
      </c>
      <c r="V31" s="176" t="n">
        <v>13863543683.7914</v>
      </c>
      <c r="W31" s="176" t="n">
        <v>15031394484.0218</v>
      </c>
      <c r="X31" s="176" t="n">
        <v>13927375576.7554</v>
      </c>
      <c r="Y31" s="176" t="n">
        <v>13792419510.2462</v>
      </c>
      <c r="Z31" s="176" t="n">
        <v>9175377736.6993</v>
      </c>
      <c r="AA31" s="176" t="n">
        <v>6673533527.0807</v>
      </c>
      <c r="AB31" s="176" t="n">
        <v>4448859173.6125</v>
      </c>
      <c r="AC31" s="176" t="n">
        <v>2735883970.0408</v>
      </c>
      <c r="AD31" s="176" t="n">
        <v>2293526391.6088</v>
      </c>
      <c r="AE31" s="176" t="n">
        <v>2648778790.0299</v>
      </c>
      <c r="AF31" s="176" t="n">
        <v>2969577256.5284</v>
      </c>
      <c r="AG31" s="176" t="n">
        <v>4459181588.6797</v>
      </c>
      <c r="AH31" s="176" t="n">
        <v>4088693954.8812</v>
      </c>
      <c r="AI31" s="176" t="n">
        <v>4072806067.8927</v>
      </c>
      <c r="AJ31" s="176" t="n">
        <v>3554164967.2405</v>
      </c>
      <c r="AK31" s="176" t="n">
        <v>3540357610.5549</v>
      </c>
      <c r="AL31" s="176" t="n">
        <v>4560092598.0283</v>
      </c>
      <c r="AM31" s="176" t="n">
        <v>5066602101.44</v>
      </c>
      <c r="AN31" s="176"/>
    </row>
    <row r="32">
      <c r="A32" t="str">
        <f>M32</f>
      </c>
      <c r="B32" t="str">
        <f>N32</f>
      </c>
      <c r="M32" t="s">
        <v>798</v>
      </c>
      <c r="N32" t="s">
        <v>784</v>
      </c>
      <c r="O32" s="176" t="n">
        <v>443776642</v>
      </c>
      <c r="P32" s="176" t="n">
        <v>524058654.2202</v>
      </c>
      <c r="Q32" s="176" t="n">
        <v>674969145</v>
      </c>
      <c r="R32" s="176" t="n">
        <v>816246585</v>
      </c>
      <c r="S32" s="176" t="n">
        <v>848101570.6485</v>
      </c>
      <c r="T32" s="176" t="n">
        <v>1082253362.515</v>
      </c>
      <c r="U32" s="176" t="n">
        <v>1077588231.5541</v>
      </c>
      <c r="V32" s="176" t="n">
        <v>1047679906.7068</v>
      </c>
      <c r="W32" s="176" t="n">
        <v>872288993.9557</v>
      </c>
      <c r="X32" s="176" t="n">
        <v>611915792.7532</v>
      </c>
      <c r="Y32" s="176" t="n">
        <v>897573025.7385</v>
      </c>
      <c r="Z32" s="176" t="n">
        <v>565185035.9232</v>
      </c>
      <c r="AA32" s="176" t="n">
        <v>464030328.0633</v>
      </c>
      <c r="AB32" s="176" t="n">
        <v>289565998.0434</v>
      </c>
      <c r="AC32" s="176" t="n">
        <v>122746549.716</v>
      </c>
      <c r="AD32" s="176" t="n">
        <v>168413241.0912</v>
      </c>
      <c r="AE32" s="176" t="n">
        <v>177050163.2717</v>
      </c>
      <c r="AF32" s="176" t="n">
        <v>143099050.7293</v>
      </c>
      <c r="AG32" s="176" t="n">
        <v>100720578.1571</v>
      </c>
      <c r="AH32" s="176" t="n">
        <v>113454857.3755</v>
      </c>
      <c r="AI32" s="176" t="n">
        <v>138748806.2529</v>
      </c>
      <c r="AJ32" s="176" t="n">
        <v>143644774.7957</v>
      </c>
      <c r="AK32" s="176" t="n">
        <v>180474721.9057</v>
      </c>
      <c r="AL32" s="176" t="n">
        <v>289593704.7404</v>
      </c>
      <c r="AM32" s="176" t="n">
        <v>365976535.93</v>
      </c>
      <c r="AN32" s="176"/>
    </row>
    <row r="33">
      <c r="A33" t="str">
        <f>M33</f>
      </c>
      <c r="B33" t="str">
        <f>N33</f>
      </c>
      <c r="M33" t="s">
        <v>798</v>
      </c>
      <c r="N33" t="s">
        <v>754</v>
      </c>
      <c r="O33" s="176" t="n">
        <v>21752651.142</v>
      </c>
      <c r="P33" s="176" t="n">
        <v>3205250.8653</v>
      </c>
      <c r="Q33" s="176" t="n">
        <v>36446887.0404</v>
      </c>
      <c r="R33" s="176" t="n">
        <v>52492571.5798</v>
      </c>
      <c r="S33" s="176" t="n">
        <v>2676800.9804</v>
      </c>
      <c r="T33" s="176" t="n">
        <v>863359</v>
      </c>
      <c r="U33" s="176" t="n">
        <v>67611392</v>
      </c>
      <c r="V33" s="176" t="n">
        <v>-37033.47</v>
      </c>
      <c r="W33" s="176" t="n">
        <v>-192700.6617</v>
      </c>
      <c r="X33" s="176" t="n">
        <v>0</v>
      </c>
      <c r="Y33" s="176" t="n">
        <v>-24487.7109</v>
      </c>
      <c r="Z33" s="176" t="n">
        <v>-3.86</v>
      </c>
      <c r="AA33" s="176" t="n">
        <v>-2829.1001</v>
      </c>
      <c r="AB33" s="176" t="n">
        <v>-47572.2695</v>
      </c>
      <c r="AC33" s="176"/>
      <c r="AD33" s="176"/>
      <c r="AE33" s="176" t="n">
        <v>-1.07</v>
      </c>
      <c r="AF33" s="176"/>
      <c r="AG33" s="176"/>
      <c r="AH33" s="176"/>
      <c r="AI33" s="176"/>
      <c r="AJ33" s="176"/>
      <c r="AK33" s="176"/>
      <c r="AL33" s="176"/>
      <c r="AM33" s="176"/>
      <c r="AN33" s="176"/>
    </row>
    <row r="34">
      <c r="A34" t="str">
        <f>M34</f>
      </c>
      <c r="B34" t="str">
        <f>N34</f>
      </c>
      <c r="M34" t="s">
        <v>801</v>
      </c>
      <c r="N34" t="s">
        <v>802</v>
      </c>
      <c r="O34" s="176" t="n">
        <v>7220600055</v>
      </c>
      <c r="P34" s="176" t="n">
        <v>6995059721.875</v>
      </c>
      <c r="Q34" s="176" t="n">
        <v>4926270011</v>
      </c>
      <c r="R34" s="176" t="n">
        <v>7074597623.06</v>
      </c>
      <c r="S34" s="176" t="n">
        <v>8240114522.4791</v>
      </c>
      <c r="T34" s="176" t="n">
        <v>8133250151.2931</v>
      </c>
      <c r="U34" s="176" t="n">
        <v>7963229601.907</v>
      </c>
      <c r="V34" s="176" t="n">
        <v>11780409865.316</v>
      </c>
      <c r="W34" s="176" t="n">
        <v>9287360499.5488</v>
      </c>
      <c r="X34" s="176" t="n">
        <v>10104381050.9099</v>
      </c>
      <c r="Y34" s="176" t="n">
        <v>15956286917.2972</v>
      </c>
      <c r="Z34" s="176" t="n">
        <v>10909778609.9692</v>
      </c>
      <c r="AA34" s="176" t="n">
        <v>18365823144.5623</v>
      </c>
      <c r="AB34" s="176" t="n">
        <v>12611092695.6147</v>
      </c>
      <c r="AC34" s="176" t="n">
        <v>5812544783.2509</v>
      </c>
      <c r="AD34" s="176" t="n">
        <v>6812910741.9093</v>
      </c>
      <c r="AE34" s="176" t="n">
        <v>19426554836.6308</v>
      </c>
      <c r="AF34" s="176" t="n">
        <v>32526563218.708</v>
      </c>
      <c r="AG34" s="176" t="n">
        <v>28401528022.4931</v>
      </c>
      <c r="AH34" s="176" t="n">
        <v>20738984039.052</v>
      </c>
      <c r="AI34" s="176" t="n">
        <v>43369023931.5147</v>
      </c>
      <c r="AJ34" s="176" t="n">
        <v>18384465291.6416</v>
      </c>
      <c r="AK34" s="176" t="n">
        <v>21816035918.4226</v>
      </c>
      <c r="AL34" s="176" t="n">
        <v>26293291314.9084</v>
      </c>
      <c r="AM34" s="176" t="n">
        <v>32166704257.65</v>
      </c>
      <c r="AN34" s="176"/>
    </row>
    <row r="35">
      <c r="A35" t="str">
        <f>M35</f>
      </c>
      <c r="B35" t="str">
        <f>N35</f>
      </c>
      <c r="M35" t="s">
        <v>801</v>
      </c>
      <c r="N35" t="s">
        <v>753</v>
      </c>
      <c r="O35" s="176" t="n">
        <v>319357578</v>
      </c>
      <c r="P35" s="176" t="n">
        <v>371648584</v>
      </c>
      <c r="Q35" s="176" t="n">
        <v>383748825</v>
      </c>
      <c r="R35" s="176" t="n">
        <v>380135737</v>
      </c>
      <c r="S35" s="176" t="n">
        <v>367744504.46</v>
      </c>
      <c r="T35" s="176" t="n">
        <v>834613208.02</v>
      </c>
      <c r="U35" s="176" t="n">
        <v>865912980.2396</v>
      </c>
      <c r="V35" s="176" t="n">
        <v>1633573667.5536</v>
      </c>
      <c r="W35" s="176" t="n">
        <v>2309086710.3731</v>
      </c>
      <c r="X35" s="176" t="n">
        <v>2861005691.3012</v>
      </c>
      <c r="Y35" s="176" t="n">
        <v>4849346993.1112</v>
      </c>
      <c r="Z35" s="176" t="n">
        <v>2890880608.7584</v>
      </c>
      <c r="AA35" s="176" t="n">
        <v>4186112782.0506</v>
      </c>
      <c r="AB35" s="176" t="n">
        <v>2915092891.5959</v>
      </c>
      <c r="AC35" s="176" t="n">
        <v>1945153365.4589</v>
      </c>
      <c r="AD35" s="176" t="n">
        <v>1359617866.6512</v>
      </c>
      <c r="AE35" s="176" t="n">
        <v>5752189639.5996</v>
      </c>
      <c r="AF35" s="176" t="n">
        <v>3987559892.7583</v>
      </c>
      <c r="AG35" s="176" t="n">
        <v>9489825552.2587</v>
      </c>
      <c r="AH35" s="176" t="n">
        <v>8846196590.2956</v>
      </c>
      <c r="AI35" s="176" t="n">
        <v>7728295413.2777</v>
      </c>
      <c r="AJ35" s="176" t="n">
        <v>4019270971.087</v>
      </c>
      <c r="AK35" s="176" t="n">
        <v>4529556299.0972</v>
      </c>
      <c r="AL35" s="176" t="n">
        <v>4578415237.0464</v>
      </c>
      <c r="AM35" s="176" t="n">
        <v>5093841233.98</v>
      </c>
      <c r="AN35" s="176"/>
    </row>
    <row r="36">
      <c r="A36" t="str">
        <f>M36</f>
      </c>
      <c r="B36" t="str">
        <f>N36</f>
      </c>
      <c r="M36" t="s">
        <v>801</v>
      </c>
      <c r="N36" t="s">
        <v>784</v>
      </c>
      <c r="O36" s="176" t="n">
        <v>1637082905</v>
      </c>
      <c r="P36" s="176" t="n">
        <v>3093480068</v>
      </c>
      <c r="Q36" s="176" t="n">
        <v>4131374141</v>
      </c>
      <c r="R36" s="176" t="n">
        <v>2780700956</v>
      </c>
      <c r="S36" s="176" t="n">
        <v>3358634346.25</v>
      </c>
      <c r="T36" s="176" t="n">
        <v>3795255933</v>
      </c>
      <c r="U36" s="176" t="n">
        <v>7311300978.7344</v>
      </c>
      <c r="V36" s="176" t="n">
        <v>6986056307.1595</v>
      </c>
      <c r="W36" s="176" t="n">
        <v>5781606248.8208</v>
      </c>
      <c r="X36" s="176" t="n">
        <v>3657366490.1985</v>
      </c>
      <c r="Y36" s="176" t="n">
        <v>2586915050.3674</v>
      </c>
      <c r="Z36" s="176" t="n">
        <v>1050405283.776</v>
      </c>
      <c r="AA36" s="176" t="n">
        <v>785995202.7297</v>
      </c>
      <c r="AB36" s="176" t="n">
        <v>841664882.0297</v>
      </c>
      <c r="AC36" s="176" t="n">
        <v>491128418.5318</v>
      </c>
      <c r="AD36" s="176" t="n">
        <v>264735984.2675</v>
      </c>
      <c r="AE36" s="176" t="n">
        <v>518398916.3989</v>
      </c>
      <c r="AF36" s="176" t="n">
        <v>1002226415.8141</v>
      </c>
      <c r="AG36" s="176" t="n">
        <v>744331764.4491</v>
      </c>
      <c r="AH36" s="176" t="n">
        <v>2133554089.9205</v>
      </c>
      <c r="AI36" s="176" t="n">
        <v>1557776011.3631</v>
      </c>
      <c r="AJ36" s="176" t="n">
        <v>1151313899.4307</v>
      </c>
      <c r="AK36" s="176" t="n">
        <v>1056184840.171</v>
      </c>
      <c r="AL36" s="176" t="n">
        <v>1970746290.2814</v>
      </c>
      <c r="AM36" s="176" t="n">
        <v>1801815746.5</v>
      </c>
      <c r="AN36" s="176"/>
    </row>
    <row r="37">
      <c r="A37" t="str">
        <f>M37</f>
      </c>
      <c r="B37" t="str">
        <f>N37</f>
      </c>
      <c r="M37" t="s">
        <v>801</v>
      </c>
      <c r="N37" t="s">
        <v>754</v>
      </c>
      <c r="O37" s="176" t="n">
        <v>0</v>
      </c>
      <c r="P37" s="176" t="n">
        <v>7800</v>
      </c>
      <c r="Q37" s="176" t="n">
        <v>523464.72</v>
      </c>
      <c r="R37" s="176" t="n">
        <v>21271.0625</v>
      </c>
      <c r="S37" s="176"/>
      <c r="T37" s="176"/>
      <c r="U37" s="176" t="n">
        <v>0</v>
      </c>
      <c r="V37" s="176"/>
      <c r="W37" s="176" t="n">
        <v>0</v>
      </c>
      <c r="X37" s="176"/>
      <c r="Y37" s="176" t="n">
        <v>-177796.4375</v>
      </c>
      <c r="Z37" s="176"/>
      <c r="AA37" s="176"/>
      <c r="AB37" s="176"/>
      <c r="AC37" s="176"/>
      <c r="AD37" s="176"/>
      <c r="AE37" s="176"/>
      <c r="AF37" s="176"/>
      <c r="AG37" s="176"/>
      <c r="AH37" s="176"/>
      <c r="AI37" s="176"/>
      <c r="AJ37" s="176"/>
      <c r="AK37" s="176"/>
      <c r="AL37" s="176"/>
      <c r="AM37" s="176"/>
      <c r="AN37" s="176"/>
    </row>
    <row r="38">
      <c r="A38" t="str">
        <f>M38</f>
      </c>
      <c r="B38" t="str">
        <f>N38</f>
      </c>
      <c r="M38"/>
      <c r="N38" t="s">
        <v>802</v>
      </c>
      <c r="O38" s="176" t="n">
        <v>6792047749.7345</v>
      </c>
      <c r="P38" s="176" t="n">
        <v>2680130884.1511</v>
      </c>
      <c r="Q38" s="176" t="n">
        <v>4331516199.5872</v>
      </c>
      <c r="R38" s="176" t="n">
        <v>5301948846.9241</v>
      </c>
      <c r="S38" s="176" t="n">
        <v>5716919948.7381</v>
      </c>
      <c r="T38" s="176" t="n">
        <v>4322021268.475</v>
      </c>
      <c r="U38" s="176" t="n">
        <v>2993458394.1029</v>
      </c>
      <c r="V38" s="176" t="n">
        <v>621060339.8827</v>
      </c>
      <c r="W38" s="176" t="n">
        <v>3372605070.1632</v>
      </c>
      <c r="X38" s="176" t="n">
        <v>1385280592.2809</v>
      </c>
      <c r="Y38" s="176" t="n">
        <v>883977611.3758</v>
      </c>
      <c r="Z38" s="176" t="n">
        <v>1413194173.0446</v>
      </c>
      <c r="AA38" s="176" t="n">
        <v>3302044710.9436</v>
      </c>
      <c r="AB38" s="176" t="n">
        <v>269216831.4072</v>
      </c>
      <c r="AC38" s="176" t="n">
        <v>371682156.5232</v>
      </c>
      <c r="AD38" s="176" t="n">
        <v>114116269.6944</v>
      </c>
      <c r="AE38" s="176" t="n">
        <v>395591475.9449</v>
      </c>
      <c r="AF38" s="176" t="n">
        <v>229316848.9024</v>
      </c>
      <c r="AG38" s="176" t="n">
        <v>0</v>
      </c>
      <c r="AH38" s="176" t="n">
        <v>0</v>
      </c>
      <c r="AI38" s="176" t="n">
        <v>0</v>
      </c>
      <c r="AJ38" s="176" t="n">
        <v>0</v>
      </c>
      <c r="AK38" s="176" t="n">
        <v>0</v>
      </c>
      <c r="AL38" s="176" t="n">
        <v>0</v>
      </c>
      <c r="AM38" s="176" t="n">
        <v>0</v>
      </c>
      <c r="AN38" s="176"/>
    </row>
    <row r="39">
      <c r="A39" t="str">
        <f>M39</f>
      </c>
      <c r="B39" t="str">
        <f>N39</f>
      </c>
      <c r="M39"/>
      <c r="N39" t="s">
        <v>753</v>
      </c>
      <c r="O39" s="176" t="n">
        <v>4974749803.282</v>
      </c>
      <c r="P39" s="176" t="n">
        <v>3724985149.2299</v>
      </c>
      <c r="Q39" s="176" t="n">
        <v>4177495092.3101</v>
      </c>
      <c r="R39" s="176" t="n">
        <v>3781821652.4914</v>
      </c>
      <c r="S39" s="176" t="n">
        <v>3553114165.7582</v>
      </c>
      <c r="T39" s="176" t="n">
        <v>3087794537.123</v>
      </c>
      <c r="U39" s="176" t="n">
        <v>1715657556.8452</v>
      </c>
      <c r="V39" s="176" t="n">
        <v>189424052.2424</v>
      </c>
      <c r="W39" s="176" t="n">
        <v>1555299113.6282</v>
      </c>
      <c r="X39" s="176" t="n">
        <v>482812060.4976</v>
      </c>
      <c r="Y39" s="176" t="n">
        <v>257784707.7643</v>
      </c>
      <c r="Z39" s="176" t="n">
        <v>200934891.1872</v>
      </c>
      <c r="AA39" s="176" t="n">
        <v>448112873.3177</v>
      </c>
      <c r="AB39" s="176" t="n">
        <v>406808234.4922</v>
      </c>
      <c r="AC39" s="176" t="n">
        <v>433554753.4963</v>
      </c>
      <c r="AD39" s="176" t="n">
        <v>503697527.9746</v>
      </c>
      <c r="AE39" s="176" t="n">
        <v>320548116.3669</v>
      </c>
      <c r="AF39" s="176" t="n">
        <v>898754145.0967</v>
      </c>
      <c r="AG39" s="176" t="n">
        <v>0</v>
      </c>
      <c r="AH39" s="176" t="n">
        <v>50903.5586</v>
      </c>
      <c r="AI39" s="176" t="n">
        <v>0</v>
      </c>
      <c r="AJ39" s="176" t="n">
        <v>0</v>
      </c>
      <c r="AK39" s="176" t="n">
        <v>0</v>
      </c>
      <c r="AL39" s="176" t="n">
        <v>-39324.9492</v>
      </c>
      <c r="AM39" s="176" t="n">
        <v>0</v>
      </c>
      <c r="AN39" s="176"/>
    </row>
    <row r="40">
      <c r="A40" t="str">
        <f>M40</f>
      </c>
      <c r="B40" t="str">
        <f>N40</f>
      </c>
      <c r="M40"/>
      <c r="N40" t="s">
        <v>784</v>
      </c>
      <c r="O40" s="176" t="n">
        <v>497048628.7802</v>
      </c>
      <c r="P40" s="176" t="n">
        <v>11054780.2795</v>
      </c>
      <c r="Q40" s="176" t="n">
        <v>744083.2604</v>
      </c>
      <c r="R40" s="176" t="n">
        <v>906359</v>
      </c>
      <c r="S40" s="176" t="n">
        <v>164524</v>
      </c>
      <c r="T40" s="176" t="n">
        <v>776490.2888</v>
      </c>
      <c r="U40" s="176" t="n">
        <v>2668020.5899</v>
      </c>
      <c r="V40" s="176" t="n">
        <v>9299557.5</v>
      </c>
      <c r="W40" s="176" t="n">
        <v>1204968474.8479</v>
      </c>
      <c r="X40" s="176" t="n">
        <v>1442823305.11</v>
      </c>
      <c r="Y40" s="176" t="n">
        <v>17605920.0424</v>
      </c>
      <c r="Z40" s="176" t="n">
        <v>565405</v>
      </c>
      <c r="AA40" s="176" t="n">
        <v>1354425.9917</v>
      </c>
      <c r="AB40" s="176" t="n">
        <v>5329057.9569</v>
      </c>
      <c r="AC40" s="176" t="n">
        <v>16700299.9636</v>
      </c>
      <c r="AD40" s="176" t="n">
        <v>93522814.5526</v>
      </c>
      <c r="AE40" s="176" t="n">
        <v>11220608.9921</v>
      </c>
      <c r="AF40" s="176" t="n">
        <v>15722508.4837</v>
      </c>
      <c r="AG40" s="176" t="n">
        <v>0</v>
      </c>
      <c r="AH40" s="176" t="n">
        <v>0</v>
      </c>
      <c r="AI40" s="176" t="n">
        <v>0</v>
      </c>
      <c r="AJ40" s="176" t="n">
        <v>0</v>
      </c>
      <c r="AK40" s="176" t="n">
        <v>0</v>
      </c>
      <c r="AL40" s="176" t="n">
        <v>0</v>
      </c>
      <c r="AM40" s="176" t="n">
        <v>0</v>
      </c>
      <c r="AN40" s="176"/>
    </row>
    <row r="41">
      <c r="A41" t="str">
        <f>M41</f>
      </c>
      <c r="B41" t="str">
        <f>N41</f>
      </c>
      <c r="M41"/>
      <c r="N41" t="s">
        <v>754</v>
      </c>
      <c r="O41" s="176" t="n">
        <v>5474040.5279</v>
      </c>
      <c r="P41" s="176" t="n">
        <v>2233679.1084</v>
      </c>
      <c r="Q41" s="176" t="n">
        <v>-4323.80469999999</v>
      </c>
      <c r="R41" s="176" t="n">
        <v>150653.9198</v>
      </c>
      <c r="S41" s="176" t="n">
        <v>-2500</v>
      </c>
      <c r="T41" s="176" t="n">
        <v>18222.0302</v>
      </c>
      <c r="U41" s="176" t="n">
        <v>627730.75</v>
      </c>
      <c r="V41" s="176" t="n">
        <v>0</v>
      </c>
      <c r="W41" s="176" t="n">
        <v>-8105.15</v>
      </c>
      <c r="X41" s="176" t="n">
        <v>298015.6198</v>
      </c>
      <c r="Y41" s="176" t="n">
        <v>-1421.5</v>
      </c>
      <c r="Z41" s="176" t="n">
        <v>-179.34</v>
      </c>
      <c r="AA41" s="176"/>
      <c r="AB41" s="176"/>
      <c r="AC41" s="176"/>
      <c r="AD41" s="176" t="n">
        <v>30000</v>
      </c>
      <c r="AE41" s="176" t="n">
        <v>1738.23</v>
      </c>
      <c r="AF41" s="176" t="n">
        <v>1357852</v>
      </c>
      <c r="AG41" s="176" t="n">
        <v>20204.7109</v>
      </c>
      <c r="AH41" s="176" t="n">
        <v>0</v>
      </c>
      <c r="AI41" s="176" t="n">
        <v>10000</v>
      </c>
      <c r="AJ41" s="176" t="n">
        <v>10000</v>
      </c>
      <c r="AK41" s="176"/>
      <c r="AL41" s="176" t="n">
        <v>10000</v>
      </c>
      <c r="AM41" s="176"/>
      <c r="AN41" s="176"/>
    </row>
    <row r="42">
      <c r="A42" t="str">
        <f>M42</f>
      </c>
      <c r="B42" t="str">
        <f>N42</f>
      </c>
      <c r="M42"/>
      <c r="N42"/>
      <c r="O42" s="176"/>
      <c r="P42" s="176"/>
      <c r="Q42" s="176"/>
      <c r="R42" s="176"/>
      <c r="S42" s="176"/>
      <c r="T42" s="176"/>
      <c r="U42" s="176"/>
      <c r="V42" s="176"/>
      <c r="W42" s="176"/>
      <c r="X42" s="176"/>
      <c r="Y42" s="176"/>
      <c r="Z42" s="176"/>
      <c r="AA42" s="176"/>
      <c r="AB42" s="176"/>
      <c r="AC42" s="176"/>
      <c r="AD42" s="176"/>
      <c r="AE42" s="176"/>
      <c r="AF42" s="176"/>
      <c r="AG42" s="176"/>
      <c r="AH42" s="176"/>
      <c r="AI42" s="176"/>
      <c r="AJ42" s="176"/>
      <c r="AK42" s="176"/>
      <c r="AL42" s="176"/>
      <c r="AM42" s="176" t="n">
        <v>10000</v>
      </c>
      <c r="AN42" s="176"/>
    </row>
    <row r="43">
      <c r="A43" t="str">
        <f>M43</f>
      </c>
      <c r="B43" t="str">
        <f>N43</f>
      </c>
      <c r="M43" t="s">
        <v>755</v>
      </c>
      <c r="N43" t="s">
        <v>756</v>
      </c>
      <c r="O43" s="176" t="str">
        <f>Sum(O2:O42)</f>
      </c>
      <c r="P43" s="176" t="str">
        <f>Sum(P2:P42)</f>
      </c>
      <c r="Q43" s="176" t="str">
        <f>Sum(Q2:Q42)</f>
      </c>
      <c r="R43" s="176" t="str">
        <f>Sum(R2:R42)</f>
      </c>
      <c r="S43" s="176" t="str">
        <f>Sum(S2:S42)</f>
      </c>
      <c r="T43" s="176" t="str">
        <f>Sum(T2:T42)</f>
      </c>
      <c r="U43" s="176" t="str">
        <f>Sum(U2:U42)</f>
      </c>
      <c r="V43" s="176" t="str">
        <f>Sum(V2:V42)</f>
      </c>
      <c r="W43" s="176" t="str">
        <f>Sum(W2:W42)</f>
      </c>
      <c r="X43" s="176" t="str">
        <f>Sum(X2:X42)</f>
      </c>
      <c r="Y43" s="176" t="str">
        <f>Sum(Y2:Y42)</f>
      </c>
      <c r="Z43" s="176" t="str">
        <f>Sum(Z2:Z42)</f>
      </c>
      <c r="AA43" s="176" t="str">
        <f>Sum(AA2:AA42)</f>
      </c>
      <c r="AB43" s="176" t="str">
        <f>Sum(AB2:AB42)</f>
      </c>
      <c r="AC43" s="176" t="str">
        <f>Sum(AC2:AC42)</f>
      </c>
      <c r="AD43" s="176" t="str">
        <f>Sum(AD2:AD42)</f>
      </c>
      <c r="AE43" s="176" t="str">
        <f>Sum(AE2:AE42)</f>
      </c>
      <c r="AF43" s="176" t="str">
        <f>Sum(AF2:AF42)</f>
      </c>
      <c r="AG43" s="176" t="str">
        <f>Sum(AG2:AG42)</f>
      </c>
      <c r="AH43" s="176" t="str">
        <f>Sum(AH2:AH42)</f>
      </c>
      <c r="AI43" s="176" t="str">
        <f>Sum(AI2:AI42)</f>
      </c>
      <c r="AJ43" s="176" t="str">
        <f>Sum(AJ2:AJ42)</f>
      </c>
      <c r="AK43" s="176" t="str">
        <f>Sum(AK2:AK42)</f>
      </c>
      <c r="AL43" s="176" t="str">
        <f>Sum(AL2:AL42)</f>
      </c>
      <c r="AM43" s="176" t="str">
        <f>Sum(AM2:AM42)</f>
      </c>
      <c r="AN43" s="176"/>
    </row>
    <row r="44">
      <c r="A44" t="str">
        <f>M44</f>
      </c>
      <c r="B44" t="str">
        <f>N44</f>
      </c>
      <c r="M44" t="s">
        <v>798</v>
      </c>
      <c r="N44" t="s">
        <v>783</v>
      </c>
      <c r="O44" s="175" t="n">
        <v>273063414.0913</v>
      </c>
      <c r="P44" s="175" t="n">
        <v>338869135.445</v>
      </c>
      <c r="Q44" s="175" t="n">
        <v>401271075.5234</v>
      </c>
      <c r="R44" s="175" t="n">
        <v>528160391.4866</v>
      </c>
      <c r="S44" s="175" t="n">
        <v>501124242.9962</v>
      </c>
      <c r="T44" s="175" t="n">
        <v>734037253.6085</v>
      </c>
      <c r="U44" s="175" t="n">
        <v>1151213186.2592</v>
      </c>
      <c r="V44" s="175" t="n">
        <v>596742549.391</v>
      </c>
      <c r="W44" s="175" t="n">
        <v>1448064862.0567</v>
      </c>
      <c r="X44" s="175" t="n">
        <v>1831940149.3225</v>
      </c>
      <c r="Y44" s="175" t="n">
        <v>1380298144.5025</v>
      </c>
      <c r="Z44" s="175" t="n">
        <v>1652422933.7811</v>
      </c>
      <c r="AA44" s="175" t="n">
        <v>1206160883.8138</v>
      </c>
      <c r="AB44" s="175" t="n">
        <v>202946600.7618</v>
      </c>
      <c r="AC44" s="175" t="n">
        <v>131117876.3989</v>
      </c>
      <c r="AD44" s="175" t="n">
        <v>132225287.0514</v>
      </c>
      <c r="AE44" s="175" t="n">
        <v>52641257.5254</v>
      </c>
      <c r="AF44" s="175" t="n">
        <v>45186829.0609</v>
      </c>
      <c r="AG44" s="175" t="n">
        <v>43640859.2425</v>
      </c>
      <c r="AH44" s="175" t="n">
        <v>72713332.4346</v>
      </c>
      <c r="AI44" s="175" t="n">
        <v>143950264.5566</v>
      </c>
      <c r="AJ44" s="175" t="n">
        <v>89995815.1169</v>
      </c>
      <c r="AK44" s="175" t="n">
        <v>47953911.8422</v>
      </c>
      <c r="AL44" s="175" t="n">
        <v>58001035.387</v>
      </c>
      <c r="AM44" s="175"/>
      <c r="AN44" s="175"/>
    </row>
    <row r="45">
      <c r="A45" t="str">
        <f>M45</f>
      </c>
      <c r="B45" t="str">
        <f>N45</f>
      </c>
      <c r="M45" t="s">
        <v>798</v>
      </c>
      <c r="N45" t="s">
        <v>784</v>
      </c>
      <c r="O45" s="175" t="n">
        <v>443776642</v>
      </c>
      <c r="P45" s="175" t="n">
        <v>524058654.2202</v>
      </c>
      <c r="Q45" s="175" t="n">
        <v>674969145</v>
      </c>
      <c r="R45" s="175" t="n">
        <v>816246585</v>
      </c>
      <c r="S45" s="175" t="n">
        <v>848101570.6485</v>
      </c>
      <c r="T45" s="175" t="n">
        <v>1082253362.515</v>
      </c>
      <c r="U45" s="175" t="n">
        <v>1077588231.5541</v>
      </c>
      <c r="V45" s="175" t="n">
        <v>1047679906.7068</v>
      </c>
      <c r="W45" s="175" t="n">
        <v>872288993.9557</v>
      </c>
      <c r="X45" s="175" t="n">
        <v>611915792.7532</v>
      </c>
      <c r="Y45" s="175" t="n">
        <v>897573025.7385</v>
      </c>
      <c r="Z45" s="175" t="n">
        <v>565185035.9232</v>
      </c>
      <c r="AA45" s="175" t="n">
        <v>464030328.0633</v>
      </c>
      <c r="AB45" s="175" t="n">
        <v>289565998.0434</v>
      </c>
      <c r="AC45" s="175" t="n">
        <v>122746549.716</v>
      </c>
      <c r="AD45" s="175" t="n">
        <v>168413241.0912</v>
      </c>
      <c r="AE45" s="175" t="n">
        <v>177050163.2717</v>
      </c>
      <c r="AF45" s="175" t="n">
        <v>143099050.7293</v>
      </c>
      <c r="AG45" s="175" t="n">
        <v>100720578.1571</v>
      </c>
      <c r="AH45" s="175" t="n">
        <v>113454857.3755</v>
      </c>
      <c r="AI45" s="175" t="n">
        <v>138748806.2529</v>
      </c>
      <c r="AJ45" s="175" t="n">
        <v>143644774.7957</v>
      </c>
      <c r="AK45" s="175" t="n">
        <v>180474721.9057</v>
      </c>
      <c r="AL45" s="175" t="n">
        <v>289593704.7404</v>
      </c>
      <c r="AM45" s="175" t="n">
        <v>365976535.93</v>
      </c>
      <c r="AN45" s="175"/>
    </row>
    <row r="46">
      <c r="A46" t="str">
        <f>M46</f>
      </c>
      <c r="B46" t="str">
        <f>N46</f>
      </c>
      <c r="C46" t="str">
        <f>AI46</f>
      </c>
      <c r="D46" t="str">
        <f>AL46</f>
      </c>
      <c r="E46" t="str">
        <f>AM46</f>
      </c>
      <c r="G46" t="str">
        <f>AL46&amp;"-"&amp;AM46</f>
      </c>
      <c r="H46" t="str">
        <f>AI46&amp;"-"&amp;AM46</f>
      </c>
      <c r="J46" t="str">
        <f>"Share "&amp;AM46</f>
      </c>
      <c r="M46" t="s">
        <v>788</v>
      </c>
      <c r="N46" t="s">
        <v>757</v>
      </c>
      <c r="O46" s="175" t="s">
        <v>768</v>
      </c>
      <c r="P46" s="175" t="s">
        <v>769</v>
      </c>
      <c r="Q46" s="175" t="s">
        <v>770</v>
      </c>
      <c r="R46" s="175" t="s">
        <v>771</v>
      </c>
      <c r="S46" s="175" t="s">
        <v>772</v>
      </c>
      <c r="T46" s="175" t="s">
        <v>773</v>
      </c>
      <c r="U46" s="175" t="s">
        <v>774</v>
      </c>
      <c r="V46" s="175" t="s">
        <v>775</v>
      </c>
      <c r="W46" s="175" t="s">
        <v>776</v>
      </c>
      <c r="X46" s="175" t="s">
        <v>777</v>
      </c>
      <c r="Y46" s="175" t="s">
        <v>778</v>
      </c>
      <c r="Z46" s="175" t="s">
        <v>779</v>
      </c>
      <c r="AA46" s="175" t="s">
        <v>780</v>
      </c>
      <c r="AB46" s="175" t="s">
        <v>781</v>
      </c>
      <c r="AC46" s="175" t="s">
        <v>782</v>
      </c>
      <c r="AD46" s="175" t="s">
        <v>737</v>
      </c>
      <c r="AE46" s="175" t="s">
        <v>738</v>
      </c>
      <c r="AF46" s="175" t="s">
        <v>739</v>
      </c>
      <c r="AG46" s="175" t="s">
        <v>740</v>
      </c>
      <c r="AH46" s="175" t="s">
        <v>741</v>
      </c>
      <c r="AI46" s="175" t="s">
        <v>742</v>
      </c>
      <c r="AJ46" s="175" t="s">
        <v>743</v>
      </c>
      <c r="AK46" s="175" t="s">
        <v>744</v>
      </c>
      <c r="AL46" s="175" t="s">
        <v>745</v>
      </c>
      <c r="AM46" s="175" t="s">
        <v>786</v>
      </c>
      <c r="AN46" s="175"/>
    </row>
    <row r="47">
      <c r="A47" t="str">
        <f>M47</f>
      </c>
      <c r="B47" t="str">
        <f>N47</f>
      </c>
      <c r="C47" s="176" t="str">
        <f>AI47</f>
      </c>
      <c r="D47" s="176" t="str">
        <f>AL47</f>
      </c>
      <c r="E47" s="176" t="str">
        <f>AM47</f>
      </c>
      <c r="F47" s="176"/>
      <c r="G47" s="27" t="str">
        <f>AM47/AL47-1</f>
      </c>
      <c r="H47" s="27" t="str">
        <f>AM47/AI47-1</f>
      </c>
      <c r="I47" s="27"/>
      <c r="J47" s="27" t="str">
        <f>AM47/Sum(AM$46:AM$87)</f>
      </c>
      <c r="K47" s="27"/>
      <c r="M47" t="s">
        <v>794</v>
      </c>
      <c r="N47" t="s">
        <v>802</v>
      </c>
      <c r="O47" s="176" t="n">
        <v>2907389757.85762</v>
      </c>
      <c r="P47" s="176" t="n">
        <v>2276231925.44949</v>
      </c>
      <c r="Q47" s="176" t="n">
        <v>2033853238.09275</v>
      </c>
      <c r="R47" s="176" t="n">
        <v>2788200443.31594</v>
      </c>
      <c r="S47" s="176" t="n">
        <v>3357420136.61953</v>
      </c>
      <c r="T47" s="176" t="n">
        <v>2279234998.15425</v>
      </c>
      <c r="U47" s="176" t="n">
        <v>5394312605.74585</v>
      </c>
      <c r="V47" s="176" t="n">
        <v>3709615694.54882</v>
      </c>
      <c r="W47" s="176" t="n">
        <v>10755965723.8062</v>
      </c>
      <c r="X47" s="176" t="n">
        <v>6064193888.03817</v>
      </c>
      <c r="Y47" s="176" t="n">
        <v>6361446297.03983</v>
      </c>
      <c r="Z47" s="176" t="n">
        <v>15400473679.8793</v>
      </c>
      <c r="AA47" s="176" t="n">
        <v>8889698410.30679</v>
      </c>
      <c r="AB47" s="176" t="n">
        <v>11618216633.4806</v>
      </c>
      <c r="AC47" s="176" t="n">
        <v>9395717025.91704</v>
      </c>
      <c r="AD47" s="176" t="n">
        <v>7070764200.68988</v>
      </c>
      <c r="AE47" s="176" t="n">
        <v>7163607698.69746</v>
      </c>
      <c r="AF47" s="176" t="n">
        <v>9882892095.10568</v>
      </c>
      <c r="AG47" s="176" t="n">
        <v>9964262298.57924</v>
      </c>
      <c r="AH47" s="176" t="n">
        <v>10654014636.9156</v>
      </c>
      <c r="AI47" s="176" t="n">
        <v>11331641686.541</v>
      </c>
      <c r="AJ47" s="176" t="n">
        <v>13015986478.8125</v>
      </c>
      <c r="AK47" s="176" t="n">
        <v>13805470370.2901</v>
      </c>
      <c r="AL47" s="176" t="n">
        <v>10324291240.99</v>
      </c>
      <c r="AM47" s="176" t="n">
        <v>12917074365.8602</v>
      </c>
      <c r="AN47" s="176"/>
    </row>
    <row r="48">
      <c r="A48" t="str">
        <f>M48</f>
      </c>
      <c r="B48" t="str">
        <f>N48</f>
      </c>
      <c r="C48" s="176" t="str">
        <f>AI48</f>
      </c>
      <c r="D48" s="176" t="str">
        <f>AL48</f>
      </c>
      <c r="E48" s="176" t="str">
        <f>AM48</f>
      </c>
      <c r="F48" s="176"/>
      <c r="G48" s="27" t="str">
        <f>AM48/AL48-1</f>
      </c>
      <c r="H48" s="27" t="str">
        <f>AM48/AI48-1</f>
      </c>
      <c r="I48" s="27"/>
      <c r="J48" s="27" t="str">
        <f>AM48/Sum(AM$46:AM$87)</f>
      </c>
      <c r="K48" s="27"/>
      <c r="M48" t="s">
        <v>794</v>
      </c>
      <c r="N48" t="s">
        <v>753</v>
      </c>
      <c r="O48" s="176" t="n">
        <v>644655137.985391</v>
      </c>
      <c r="P48" s="176" t="n">
        <v>971390780.588162</v>
      </c>
      <c r="Q48" s="176" t="n">
        <v>1307720387.44688</v>
      </c>
      <c r="R48" s="176" t="n">
        <v>2782650632.87761</v>
      </c>
      <c r="S48" s="176" t="n">
        <v>4022219091.95725</v>
      </c>
      <c r="T48" s="176" t="n">
        <v>11100810222.8807</v>
      </c>
      <c r="U48" s="176" t="n">
        <v>12325360062.0088</v>
      </c>
      <c r="V48" s="176" t="n">
        <v>12880430685.1858</v>
      </c>
      <c r="W48" s="176" t="n">
        <v>12689011603.6491</v>
      </c>
      <c r="X48" s="176" t="n">
        <v>11793497646.8051</v>
      </c>
      <c r="Y48" s="176" t="n">
        <v>16363362156.4178</v>
      </c>
      <c r="Z48" s="176" t="n">
        <v>15602908882.8209</v>
      </c>
      <c r="AA48" s="176" t="n">
        <v>11027747031.9993</v>
      </c>
      <c r="AB48" s="176" t="n">
        <v>7189600345.77618</v>
      </c>
      <c r="AC48" s="176" t="n">
        <v>6150037437.3521</v>
      </c>
      <c r="AD48" s="176" t="n">
        <v>5496626301.20345</v>
      </c>
      <c r="AE48" s="176" t="n">
        <v>5588774865.17329</v>
      </c>
      <c r="AF48" s="176" t="n">
        <v>7113930125.14786</v>
      </c>
      <c r="AG48" s="176" t="n">
        <v>5329281369.18962</v>
      </c>
      <c r="AH48" s="176" t="n">
        <v>5938061520.9567</v>
      </c>
      <c r="AI48" s="176" t="n">
        <v>5277819573.97102</v>
      </c>
      <c r="AJ48" s="176" t="n">
        <v>5618131327.47451</v>
      </c>
      <c r="AK48" s="176" t="n">
        <v>4299690878.17363</v>
      </c>
      <c r="AL48" s="176" t="n">
        <v>4353744193.3247</v>
      </c>
      <c r="AM48" s="176" t="n">
        <v>4817275023.28544</v>
      </c>
      <c r="AN48" s="176"/>
    </row>
    <row r="49">
      <c r="A49" t="str">
        <f>M49</f>
      </c>
      <c r="B49" t="str">
        <f>N49</f>
      </c>
      <c r="C49" s="176" t="str">
        <f>AI49</f>
      </c>
      <c r="D49" s="176" t="str">
        <f>AL49</f>
      </c>
      <c r="E49" s="176" t="str">
        <f>AM49</f>
      </c>
      <c r="F49" s="176"/>
      <c r="G49" s="27" t="str">
        <f>AM49/AL49-1</f>
      </c>
      <c r="H49" s="27" t="str">
        <f>AM49/AI49-1</f>
      </c>
      <c r="I49" s="27"/>
      <c r="J49" s="27" t="str">
        <f>AM49/Sum(AM$46:AM$87)</f>
      </c>
      <c r="K49" s="27"/>
      <c r="M49" t="s">
        <v>794</v>
      </c>
      <c r="N49" t="s">
        <v>784</v>
      </c>
      <c r="O49" s="176" t="n">
        <v>1981614067.43892</v>
      </c>
      <c r="P49" s="176" t="n">
        <v>1912057572.98512</v>
      </c>
      <c r="Q49" s="176" t="n">
        <v>2064102824.02433</v>
      </c>
      <c r="R49" s="176" t="n">
        <v>2914808962.7095</v>
      </c>
      <c r="S49" s="176" t="n">
        <v>2966814935.41355</v>
      </c>
      <c r="T49" s="176" t="n">
        <v>2262268195.76893</v>
      </c>
      <c r="U49" s="176" t="n">
        <v>2243579449.8872</v>
      </c>
      <c r="V49" s="176" t="n">
        <v>3185837491.06236</v>
      </c>
      <c r="W49" s="176" t="n">
        <v>1599941187.96893</v>
      </c>
      <c r="X49" s="176" t="n">
        <v>2490804035.17426</v>
      </c>
      <c r="Y49" s="176" t="n">
        <v>4265074553.83527</v>
      </c>
      <c r="Z49" s="176" t="n">
        <v>4984156996.70319</v>
      </c>
      <c r="AA49" s="176" t="n">
        <v>3774447040.25682</v>
      </c>
      <c r="AB49" s="176" t="n">
        <v>3867534554.48928</v>
      </c>
      <c r="AC49" s="176" t="n">
        <v>2736278573.49954</v>
      </c>
      <c r="AD49" s="176" t="n">
        <v>3199760679.26717</v>
      </c>
      <c r="AE49" s="176" t="n">
        <v>3644130966.81791</v>
      </c>
      <c r="AF49" s="176" t="n">
        <v>3269431246.77438</v>
      </c>
      <c r="AG49" s="176" t="n">
        <v>3489808709.19198</v>
      </c>
      <c r="AH49" s="176" t="n">
        <v>4437534496.01411</v>
      </c>
      <c r="AI49" s="176" t="n">
        <v>5227545201.85561</v>
      </c>
      <c r="AJ49" s="176" t="n">
        <v>7487672821.72373</v>
      </c>
      <c r="AK49" s="176" t="n">
        <v>7204455615.35793</v>
      </c>
      <c r="AL49" s="176" t="n">
        <v>9058109555.6468</v>
      </c>
      <c r="AM49" s="176" t="n">
        <v>10056272089.6783</v>
      </c>
      <c r="AN49" s="176"/>
    </row>
    <row r="50">
      <c r="A50" t="str">
        <f>M50</f>
      </c>
      <c r="B50" t="str">
        <f>N50</f>
      </c>
      <c r="C50" s="176" t="str">
        <f>AI50</f>
      </c>
      <c r="D50" s="176" t="str">
        <f>AL50</f>
      </c>
      <c r="E50" s="176" t="str">
        <f>AM50</f>
      </c>
      <c r="F50" s="176"/>
      <c r="G50" s="27" t="str">
        <f>AM50/AL50-1</f>
      </c>
      <c r="H50" s="27" t="str">
        <f>AM50/AI50-1</f>
      </c>
      <c r="I50" s="27"/>
      <c r="J50" s="27" t="str">
        <f>AM50/Sum(AM$46:AM$87)</f>
      </c>
      <c r="K50" s="27"/>
      <c r="M50" t="s">
        <v>800</v>
      </c>
      <c r="N50" t="s">
        <v>802</v>
      </c>
      <c r="O50" s="176"/>
      <c r="P50" s="176" t="n">
        <v>197138.864350143</v>
      </c>
      <c r="Q50" s="176" t="n">
        <v>41192975.5990053</v>
      </c>
      <c r="R50" s="176" t="n">
        <v>39937930.8854374</v>
      </c>
      <c r="S50" s="176" t="n">
        <v>63810483.630382</v>
      </c>
      <c r="T50" s="176" t="n">
        <v>187812562.721029</v>
      </c>
      <c r="U50" s="176" t="n">
        <v>676868197.908275</v>
      </c>
      <c r="V50" s="176" t="n">
        <v>8873788802.05721</v>
      </c>
      <c r="W50" s="176" t="n">
        <v>12847583961.5593</v>
      </c>
      <c r="X50" s="176" t="n">
        <v>13403489634.3284</v>
      </c>
      <c r="Y50" s="176" t="n">
        <v>-275538618.531115</v>
      </c>
      <c r="Z50" s="176" t="n">
        <v>-860097.03633602</v>
      </c>
      <c r="AA50" s="176" t="n">
        <v>-6647752.13422534</v>
      </c>
      <c r="AB50" s="176" t="n">
        <v>6893947.76077749</v>
      </c>
      <c r="AC50" s="176" t="n">
        <v>-3334919.27833647</v>
      </c>
      <c r="AD50" s="176" t="n">
        <v>-315.309963094395</v>
      </c>
      <c r="AE50" s="176" t="n">
        <v>0</v>
      </c>
      <c r="AF50" s="176" t="n">
        <v>0</v>
      </c>
      <c r="AG50" s="176" t="n">
        <v>0</v>
      </c>
      <c r="AH50" s="176" t="n">
        <v>0</v>
      </c>
      <c r="AI50" s="176" t="n">
        <v>72784.1152687462</v>
      </c>
      <c r="AJ50" s="176" t="n">
        <v>0</v>
      </c>
      <c r="AK50" s="176"/>
      <c r="AL50" s="176"/>
      <c r="AM50" s="176" t="n">
        <v>0</v>
      </c>
      <c r="AN50" s="176"/>
    </row>
    <row r="51">
      <c r="A51" t="str">
        <f>M51</f>
      </c>
      <c r="B51" t="str">
        <f>N51</f>
      </c>
      <c r="C51" s="176" t="str">
        <f>AI51</f>
      </c>
      <c r="D51" s="176" t="str">
        <f>AL51</f>
      </c>
      <c r="E51" s="176" t="str">
        <f>AM51</f>
      </c>
      <c r="F51" s="176"/>
      <c r="G51" s="27" t="str">
        <f>AM51/AL51-1</f>
      </c>
      <c r="H51" s="27" t="str">
        <f>AM51/AI51-1</f>
      </c>
      <c r="I51" s="27"/>
      <c r="J51" s="27" t="str">
        <f>AM51/Sum(AM$46:AM$87)</f>
      </c>
      <c r="K51" s="27"/>
      <c r="M51" t="s">
        <v>800</v>
      </c>
      <c r="N51" t="s">
        <v>753</v>
      </c>
      <c r="O51" s="176" t="n">
        <v>8416291.59954491</v>
      </c>
      <c r="P51" s="176" t="n">
        <v>338366305.692693</v>
      </c>
      <c r="Q51" s="176" t="n">
        <v>64663967.4531775</v>
      </c>
      <c r="R51" s="176" t="n">
        <v>281096512.011714</v>
      </c>
      <c r="S51" s="176" t="n">
        <v>672867218.726165</v>
      </c>
      <c r="T51" s="176" t="n">
        <v>1364757602.30301</v>
      </c>
      <c r="U51" s="176" t="n">
        <v>4489421313.92956</v>
      </c>
      <c r="V51" s="176" t="n">
        <v>15181988834.697</v>
      </c>
      <c r="W51" s="176" t="n">
        <v>19240070347.711</v>
      </c>
      <c r="X51" s="176" t="n">
        <v>26700792417.1437</v>
      </c>
      <c r="Y51" s="176" t="n">
        <v>964287755.808401</v>
      </c>
      <c r="Z51" s="176" t="n">
        <v>289453627.797238</v>
      </c>
      <c r="AA51" s="176" t="n">
        <v>-4045850.82634726</v>
      </c>
      <c r="AB51" s="176" t="n">
        <v>-41773336.735975</v>
      </c>
      <c r="AC51" s="176" t="n">
        <v>-27017006.6243897</v>
      </c>
      <c r="AD51" s="176" t="n">
        <v>-2458.00382222241</v>
      </c>
      <c r="AE51" s="176"/>
      <c r="AF51" s="176"/>
      <c r="AG51" s="176"/>
      <c r="AH51" s="176" t="n">
        <v>0</v>
      </c>
      <c r="AI51" s="176"/>
      <c r="AJ51" s="176"/>
      <c r="AK51" s="176" t="n">
        <v>488846.794660361</v>
      </c>
      <c r="AL51" s="176"/>
      <c r="AM51" s="176"/>
      <c r="AN51" s="176"/>
    </row>
    <row r="52">
      <c r="A52" t="str">
        <f>M52</f>
      </c>
      <c r="B52" t="str">
        <f>N52</f>
      </c>
      <c r="C52" s="176" t="str">
        <f>AI52</f>
      </c>
      <c r="D52" s="176" t="str">
        <f>AL52</f>
      </c>
      <c r="E52" s="176" t="str">
        <f>AM52</f>
      </c>
      <c r="F52" s="176"/>
      <c r="G52" s="27" t="str">
        <f>AM52/AL52-1</f>
      </c>
      <c r="H52" s="27" t="str">
        <f>AM52/AI52-1</f>
      </c>
      <c r="I52" s="27"/>
      <c r="J52" s="27" t="str">
        <f>AM52/Sum(AM$46:AM$87)</f>
      </c>
      <c r="K52" s="27"/>
      <c r="M52" t="s">
        <v>800</v>
      </c>
      <c r="N52" t="s">
        <v>784</v>
      </c>
      <c r="O52" s="176" t="n">
        <v>285799.47653405</v>
      </c>
      <c r="P52" s="176"/>
      <c r="Q52" s="176"/>
      <c r="R52" s="176" t="n">
        <v>94009.2795873029</v>
      </c>
      <c r="S52" s="176" t="n">
        <v>29669459.0335231</v>
      </c>
      <c r="T52" s="176" t="n">
        <v>11113934.2470989</v>
      </c>
      <c r="U52" s="176" t="n">
        <v>365407255.80821</v>
      </c>
      <c r="V52" s="176" t="n">
        <v>2803133475.3436</v>
      </c>
      <c r="W52" s="176" t="n">
        <v>5456068505.80631</v>
      </c>
      <c r="X52" s="176" t="n">
        <v>6337266420.72603</v>
      </c>
      <c r="Y52" s="176" t="n">
        <v>84729003.4636559</v>
      </c>
      <c r="Z52" s="176" t="n">
        <v>26696006.446988</v>
      </c>
      <c r="AA52" s="176" t="n">
        <v>6770048.60243133</v>
      </c>
      <c r="AB52" s="176" t="n">
        <v>-2246221.46140204</v>
      </c>
      <c r="AC52" s="176" t="n">
        <v>-5463791.8237739</v>
      </c>
      <c r="AD52" s="176" t="n">
        <v>236044.541816499</v>
      </c>
      <c r="AE52" s="176"/>
      <c r="AF52" s="176"/>
      <c r="AG52" s="176"/>
      <c r="AH52" s="176"/>
      <c r="AI52" s="176"/>
      <c r="AJ52" s="176"/>
      <c r="AK52" s="176"/>
      <c r="AL52" s="176"/>
      <c r="AM52" s="176"/>
      <c r="AN52" s="176"/>
    </row>
    <row r="53">
      <c r="A53" t="str">
        <f>M53</f>
      </c>
      <c r="B53" t="str">
        <f>N53</f>
      </c>
      <c r="C53" s="176" t="str">
        <f>AI53</f>
      </c>
      <c r="D53" s="176" t="str">
        <f>AL53</f>
      </c>
      <c r="E53" s="176" t="str">
        <f>AM53</f>
      </c>
      <c r="F53" s="176"/>
      <c r="G53" s="27" t="str">
        <f>AM53/AL53-1</f>
      </c>
      <c r="H53" s="27" t="str">
        <f>AM53/AI53-1</f>
      </c>
      <c r="I53" s="27"/>
      <c r="J53" s="27" t="str">
        <f>AM53/Sum(AM$46:AM$87)</f>
      </c>
      <c r="K53" s="27"/>
      <c r="M53" t="s">
        <v>800</v>
      </c>
      <c r="N53" t="s">
        <v>754</v>
      </c>
      <c r="O53" s="176" t="n">
        <v>81441.0825984646</v>
      </c>
      <c r="P53" s="176" t="n">
        <v>20476.3110009412</v>
      </c>
      <c r="Q53" s="176" t="n">
        <v>745247.530811864</v>
      </c>
      <c r="R53" s="176" t="n">
        <v>59644.4896362943</v>
      </c>
      <c r="S53" s="176"/>
      <c r="T53" s="176" t="n">
        <v>8991.15319791918</v>
      </c>
      <c r="U53" s="176" t="n">
        <v>16294757.8361637</v>
      </c>
      <c r="V53" s="176" t="n">
        <v>59463.4655674707</v>
      </c>
      <c r="W53" s="176" t="n">
        <v>-38971.2463858521</v>
      </c>
      <c r="X53" s="176"/>
      <c r="Y53" s="176"/>
      <c r="Z53" s="176"/>
      <c r="AA53" s="176"/>
      <c r="AB53" s="176"/>
      <c r="AC53" s="176"/>
      <c r="AD53" s="176"/>
      <c r="AE53" s="176"/>
      <c r="AF53" s="176"/>
      <c r="AG53" s="176"/>
      <c r="AH53" s="176"/>
      <c r="AI53" s="176"/>
      <c r="AJ53" s="176"/>
      <c r="AK53" s="176"/>
      <c r="AL53" s="176"/>
      <c r="AM53" s="176"/>
      <c r="AN53" s="176"/>
    </row>
    <row r="54">
      <c r="A54" t="str">
        <f>M54</f>
      </c>
      <c r="B54" t="str">
        <f>N54</f>
      </c>
      <c r="C54" s="176" t="str">
        <f>AI54</f>
      </c>
      <c r="D54" s="176" t="str">
        <f>AL54</f>
      </c>
      <c r="E54" s="176" t="str">
        <f>AM54</f>
      </c>
      <c r="F54" s="176"/>
      <c r="G54" s="27" t="str">
        <f>AM54/AL54-1</f>
      </c>
      <c r="H54" s="27" t="str">
        <f>AM54/AI54-1</f>
      </c>
      <c r="I54" s="27"/>
      <c r="J54" s="27" t="str">
        <f>AM54/Sum(AM$46:AM$87)</f>
      </c>
      <c r="K54" s="27"/>
      <c r="M54" t="s">
        <v>790</v>
      </c>
      <c r="N54" t="s">
        <v>802</v>
      </c>
      <c r="O54" s="176" t="n">
        <v>51024511925.3977</v>
      </c>
      <c r="P54" s="176" t="n">
        <v>57173068287.8267</v>
      </c>
      <c r="Q54" s="176" t="n">
        <v>71857880471.43</v>
      </c>
      <c r="R54" s="176" t="n">
        <v>89815338711.6949</v>
      </c>
      <c r="S54" s="176" t="n">
        <v>90831542996.073</v>
      </c>
      <c r="T54" s="176" t="n">
        <v>106250177366.09</v>
      </c>
      <c r="U54" s="176" t="n">
        <v>120886152211.684</v>
      </c>
      <c r="V54" s="176" t="n">
        <v>147211700385.862</v>
      </c>
      <c r="W54" s="176" t="n">
        <v>165424769642.041</v>
      </c>
      <c r="X54" s="176" t="n">
        <v>139540426688.202</v>
      </c>
      <c r="Y54" s="176" t="n">
        <v>137915345733.347</v>
      </c>
      <c r="Z54" s="176" t="n">
        <v>125515654737.517</v>
      </c>
      <c r="AA54" s="176" t="n">
        <v>107340152172.946</v>
      </c>
      <c r="AB54" s="176" t="n">
        <v>92551284289.2495</v>
      </c>
      <c r="AC54" s="176" t="n">
        <v>85760582519.274</v>
      </c>
      <c r="AD54" s="176" t="n">
        <v>86961989098.8287</v>
      </c>
      <c r="AE54" s="176" t="n">
        <v>96062894365.0346</v>
      </c>
      <c r="AF54" s="176" t="n">
        <v>97337171457.0471</v>
      </c>
      <c r="AG54" s="176" t="n">
        <v>108742959024.886</v>
      </c>
      <c r="AH54" s="176" t="n">
        <v>116645802682.717</v>
      </c>
      <c r="AI54" s="176" t="n">
        <v>120130575737.033</v>
      </c>
      <c r="AJ54" s="176" t="n">
        <v>129545492579.144</v>
      </c>
      <c r="AK54" s="176" t="n">
        <v>121025148850.787</v>
      </c>
      <c r="AL54" s="176" t="n">
        <v>109771628121.668</v>
      </c>
      <c r="AM54" s="176" t="n">
        <v>97462929052.6549</v>
      </c>
      <c r="AN54" s="176"/>
    </row>
    <row r="55">
      <c r="A55" t="str">
        <f>M55</f>
      </c>
      <c r="B55" t="str">
        <f>N55</f>
      </c>
      <c r="C55" s="176" t="str">
        <f>AI55</f>
      </c>
      <c r="D55" s="176" t="str">
        <f>AL55</f>
      </c>
      <c r="E55" s="176" t="str">
        <f>AM55</f>
      </c>
      <c r="F55" s="176"/>
      <c r="G55" s="27" t="str">
        <f>AM55/AL55-1</f>
      </c>
      <c r="H55" s="27" t="str">
        <f>AM55/AI55-1</f>
      </c>
      <c r="I55" s="27"/>
      <c r="J55" s="27" t="str">
        <f>AM55/Sum(AM$46:AM$87)</f>
      </c>
      <c r="K55" s="27"/>
      <c r="M55" t="s">
        <v>790</v>
      </c>
      <c r="N55" t="s">
        <v>753</v>
      </c>
      <c r="O55" s="176" t="n">
        <v>44927255251.208</v>
      </c>
      <c r="P55" s="176" t="n">
        <v>50111206433.0749</v>
      </c>
      <c r="Q55" s="176" t="n">
        <v>58972302367.5835</v>
      </c>
      <c r="R55" s="176" t="n">
        <v>79355573423.8173</v>
      </c>
      <c r="S55" s="176" t="n">
        <v>74848099214.1893</v>
      </c>
      <c r="T55" s="176" t="n">
        <v>79181163386.8239</v>
      </c>
      <c r="U55" s="176" t="n">
        <v>87100830872.4704</v>
      </c>
      <c r="V55" s="176" t="n">
        <v>84772997807.0037</v>
      </c>
      <c r="W55" s="176" t="n">
        <v>98621901060.6087</v>
      </c>
      <c r="X55" s="176" t="n">
        <v>95295009666.356</v>
      </c>
      <c r="Y55" s="176" t="n">
        <v>114947163154.908</v>
      </c>
      <c r="Z55" s="176" t="n">
        <v>112135062911.024</v>
      </c>
      <c r="AA55" s="176" t="n">
        <v>109978805157.87</v>
      </c>
      <c r="AB55" s="176" t="n">
        <v>92309814543.6085</v>
      </c>
      <c r="AC55" s="176" t="n">
        <v>95102703476.6331</v>
      </c>
      <c r="AD55" s="176" t="n">
        <v>87359345298.6796</v>
      </c>
      <c r="AE55" s="176" t="n">
        <v>89434773393.0697</v>
      </c>
      <c r="AF55" s="176" t="n">
        <v>91574707998.1602</v>
      </c>
      <c r="AG55" s="176" t="n">
        <v>102639582890.91</v>
      </c>
      <c r="AH55" s="176" t="n">
        <v>107413062054.664</v>
      </c>
      <c r="AI55" s="176" t="n">
        <v>120659874592.687</v>
      </c>
      <c r="AJ55" s="176" t="n">
        <v>104645784858.609</v>
      </c>
      <c r="AK55" s="176" t="n">
        <v>105168438536.9</v>
      </c>
      <c r="AL55" s="176" t="n">
        <v>113110089585.992</v>
      </c>
      <c r="AM55" s="176" t="n">
        <v>113970671278.397</v>
      </c>
      <c r="AN55" s="176"/>
    </row>
    <row r="56">
      <c r="A56" t="str">
        <f>M56</f>
      </c>
      <c r="B56" t="str">
        <f>N56</f>
      </c>
      <c r="C56" s="176" t="str">
        <f>AI56</f>
      </c>
      <c r="D56" s="176" t="str">
        <f>AL56</f>
      </c>
      <c r="E56" s="176" t="str">
        <f>AM56</f>
      </c>
      <c r="F56" s="176"/>
      <c r="G56" s="27" t="str">
        <f>AM56/AL56-1</f>
      </c>
      <c r="H56" s="27" t="str">
        <f>AM56/AI56-1</f>
      </c>
      <c r="I56" s="27"/>
      <c r="J56" s="27" t="str">
        <f>AM56/Sum(AM$46:AM$87)</f>
      </c>
      <c r="K56" s="27"/>
      <c r="M56" t="s">
        <v>790</v>
      </c>
      <c r="N56" t="s">
        <v>784</v>
      </c>
      <c r="O56" s="176" t="n">
        <v>3540635503.34616</v>
      </c>
      <c r="P56" s="176" t="n">
        <v>4373210882.53147</v>
      </c>
      <c r="Q56" s="176" t="n">
        <v>5129856007.94734</v>
      </c>
      <c r="R56" s="176" t="n">
        <v>3944216968.84398</v>
      </c>
      <c r="S56" s="176" t="n">
        <v>4438090024.23824</v>
      </c>
      <c r="T56" s="176" t="n">
        <v>6908797313.19514</v>
      </c>
      <c r="U56" s="176" t="n">
        <v>3865011454.57818</v>
      </c>
      <c r="V56" s="176" t="n">
        <v>4211919878.59902</v>
      </c>
      <c r="W56" s="176" t="n">
        <v>4591736882.93965</v>
      </c>
      <c r="X56" s="176" t="n">
        <v>5321490707.52114</v>
      </c>
      <c r="Y56" s="176" t="n">
        <v>7121558422.37829</v>
      </c>
      <c r="Z56" s="176" t="n">
        <v>9816689619.53922</v>
      </c>
      <c r="AA56" s="176" t="n">
        <v>8698503115.99612</v>
      </c>
      <c r="AB56" s="176" t="n">
        <v>3964305846.00631</v>
      </c>
      <c r="AC56" s="176" t="n">
        <v>3415478387.91913</v>
      </c>
      <c r="AD56" s="176" t="n">
        <v>2646103781.46647</v>
      </c>
      <c r="AE56" s="176" t="n">
        <v>2029860177.9934</v>
      </c>
      <c r="AF56" s="176" t="n">
        <v>2319942783.30943</v>
      </c>
      <c r="AG56" s="176" t="n">
        <v>2508569948.72835</v>
      </c>
      <c r="AH56" s="176" t="n">
        <v>2774541651.29238</v>
      </c>
      <c r="AI56" s="176" t="n">
        <v>7838898914.76275</v>
      </c>
      <c r="AJ56" s="176" t="n">
        <v>3645261033.36084</v>
      </c>
      <c r="AK56" s="176" t="n">
        <v>5211440450.40921</v>
      </c>
      <c r="AL56" s="176" t="n">
        <v>6274058362.33</v>
      </c>
      <c r="AM56" s="176" t="n">
        <v>6094320744.54795</v>
      </c>
      <c r="AN56" s="176"/>
    </row>
    <row r="57">
      <c r="A57" t="str">
        <f>M57</f>
      </c>
      <c r="B57" t="str">
        <f>N57</f>
      </c>
      <c r="C57" s="176" t="str">
        <f>AI57</f>
      </c>
      <c r="D57" s="176" t="str">
        <f>AL57</f>
      </c>
      <c r="E57" s="176" t="str">
        <f>AM57</f>
      </c>
      <c r="F57" s="176"/>
      <c r="G57" s="27" t="str">
        <f>AM57/AL57-1</f>
      </c>
      <c r="H57" s="27" t="str">
        <f>AM57/AI57-1</f>
      </c>
      <c r="I57" s="27"/>
      <c r="J57" s="27" t="str">
        <f>AM57/Sum(AM$46:AM$87)</f>
      </c>
      <c r="K57" s="27"/>
      <c r="M57" t="s">
        <v>790</v>
      </c>
      <c r="N57" t="s">
        <v>754</v>
      </c>
      <c r="O57" s="176" t="n">
        <v>443454.652919122</v>
      </c>
      <c r="P57" s="176" t="n">
        <v>4693739.99270567</v>
      </c>
      <c r="Q57" s="176" t="n">
        <v>60469593.7876253</v>
      </c>
      <c r="R57" s="176" t="n">
        <v>10948930.0071407</v>
      </c>
      <c r="S57" s="176" t="n">
        <v>4587584.07596401</v>
      </c>
      <c r="T57" s="176" t="n">
        <v>3730987.25682926</v>
      </c>
      <c r="U57" s="176" t="n">
        <v>30336859.6322148</v>
      </c>
      <c r="V57" s="176" t="n">
        <v>25544680.94147</v>
      </c>
      <c r="W57" s="176" t="n">
        <v>1037602.02155243</v>
      </c>
      <c r="X57" s="176" t="n">
        <v>924864.089004366</v>
      </c>
      <c r="Y57" s="176" t="n">
        <v>-64392.5776588806</v>
      </c>
      <c r="Z57" s="176" t="n">
        <v>-187671.151100539</v>
      </c>
      <c r="AA57" s="176" t="n">
        <v>-4782.01427067501</v>
      </c>
      <c r="AB57" s="176" t="n">
        <v>-67131.228425603</v>
      </c>
      <c r="AC57" s="176" t="n">
        <v>567671.010781381</v>
      </c>
      <c r="AD57" s="176"/>
      <c r="AE57" s="176" t="n">
        <v>4443616.46019587</v>
      </c>
      <c r="AF57" s="176" t="n">
        <v>-299.071500057452</v>
      </c>
      <c r="AG57" s="176" t="n">
        <v>-278246.133397523</v>
      </c>
      <c r="AH57" s="176" t="n">
        <v>546254.749528136</v>
      </c>
      <c r="AI57" s="176" t="n">
        <v>0</v>
      </c>
      <c r="AJ57" s="176" t="n">
        <v>421053.108340354</v>
      </c>
      <c r="AK57" s="176"/>
      <c r="AL57" s="176"/>
      <c r="AM57" s="176"/>
      <c r="AN57" s="176"/>
    </row>
    <row r="58">
      <c r="A58" t="str">
        <f>M58</f>
      </c>
      <c r="B58" t="str">
        <f>N58</f>
      </c>
      <c r="C58" s="176" t="str">
        <f>AI58</f>
      </c>
      <c r="D58" s="176" t="str">
        <f>AL58</f>
      </c>
      <c r="E58" s="176" t="str">
        <f>AM58</f>
      </c>
      <c r="F58" s="176"/>
      <c r="G58" s="27" t="str">
        <f>AM58/AL58-1</f>
      </c>
      <c r="H58" s="27" t="str">
        <f>AM58/AI58-1</f>
      </c>
      <c r="I58" s="27"/>
      <c r="J58" s="27" t="str">
        <f>AM58/Sum(AM$46:AM$87)</f>
      </c>
      <c r="K58" s="27"/>
      <c r="M58" t="s">
        <v>790</v>
      </c>
      <c r="N58"/>
      <c r="O58" s="176"/>
      <c r="P58" s="176"/>
      <c r="Q58" s="176"/>
      <c r="R58" s="176"/>
      <c r="S58" s="176"/>
      <c r="T58" s="176"/>
      <c r="U58" s="176"/>
      <c r="V58" s="176"/>
      <c r="W58" s="176"/>
      <c r="X58" s="176"/>
      <c r="Y58" s="176"/>
      <c r="Z58" s="176"/>
      <c r="AA58" s="176"/>
      <c r="AB58" s="176"/>
      <c r="AC58" s="176"/>
      <c r="AD58" s="176"/>
      <c r="AE58" s="176"/>
      <c r="AF58" s="176"/>
      <c r="AG58" s="176"/>
      <c r="AH58" s="176"/>
      <c r="AI58" s="176"/>
      <c r="AJ58" s="176"/>
      <c r="AK58" s="176"/>
      <c r="AL58" s="176"/>
      <c r="AM58" s="176" t="n">
        <v>-1289.31750225655</v>
      </c>
      <c r="AN58" s="176"/>
    </row>
    <row r="59">
      <c r="A59" t="str">
        <f>M59</f>
      </c>
      <c r="B59" t="str">
        <f>N59</f>
      </c>
      <c r="C59" s="176" t="str">
        <f>AI59</f>
      </c>
      <c r="D59" s="176" t="str">
        <f>AL59</f>
      </c>
      <c r="E59" s="176" t="str">
        <f>AM59</f>
      </c>
      <c r="F59" s="176"/>
      <c r="G59" s="27" t="str">
        <f>AM59/AL59-1</f>
      </c>
      <c r="H59" s="27" t="str">
        <f>AM59/AI59-1</f>
      </c>
      <c r="I59" s="27"/>
      <c r="J59" s="27" t="str">
        <f>AM59/Sum(AM$46:AM$87)</f>
      </c>
      <c r="K59" s="27"/>
      <c r="M59" t="s">
        <v>791</v>
      </c>
      <c r="N59" t="s">
        <v>802</v>
      </c>
      <c r="O59" s="176" t="n">
        <v>7830440214.09252</v>
      </c>
      <c r="P59" s="176" t="n">
        <v>10405528127.9678</v>
      </c>
      <c r="Q59" s="176" t="n">
        <v>11824576110.0665</v>
      </c>
      <c r="R59" s="176" t="n">
        <v>12752804920.7633</v>
      </c>
      <c r="S59" s="176" t="n">
        <v>14651630959.2883</v>
      </c>
      <c r="T59" s="176" t="n">
        <v>28841204752.7754</v>
      </c>
      <c r="U59" s="176" t="n">
        <v>25678995117.4822</v>
      </c>
      <c r="V59" s="176" t="n">
        <v>22241510449.9132</v>
      </c>
      <c r="W59" s="176" t="n">
        <v>29646976673.0748</v>
      </c>
      <c r="X59" s="176" t="n">
        <v>32168036517.5679</v>
      </c>
      <c r="Y59" s="176" t="n">
        <v>21086995193.7309</v>
      </c>
      <c r="Z59" s="176" t="n">
        <v>21815320238.4904</v>
      </c>
      <c r="AA59" s="176" t="n">
        <v>30639184302.4412</v>
      </c>
      <c r="AB59" s="176" t="n">
        <v>20214127189.1655</v>
      </c>
      <c r="AC59" s="176" t="n">
        <v>12124378462.6641</v>
      </c>
      <c r="AD59" s="176" t="n">
        <v>9123213920.75732</v>
      </c>
      <c r="AE59" s="176" t="n">
        <v>7473599325.09217</v>
      </c>
      <c r="AF59" s="176" t="n">
        <v>9171206743.05903</v>
      </c>
      <c r="AG59" s="176" t="n">
        <v>10194237056.0867</v>
      </c>
      <c r="AH59" s="176" t="n">
        <v>8374663900.14719</v>
      </c>
      <c r="AI59" s="176" t="n">
        <v>7391912243.68419</v>
      </c>
      <c r="AJ59" s="176" t="n">
        <v>8488867648.66219</v>
      </c>
      <c r="AK59" s="176" t="n">
        <v>13934586167.5067</v>
      </c>
      <c r="AL59" s="176" t="n">
        <v>13005116422.3806</v>
      </c>
      <c r="AM59" s="176" t="n">
        <v>13282512938.1538</v>
      </c>
      <c r="AN59" s="176"/>
    </row>
    <row r="60">
      <c r="A60" t="str">
        <f>M60</f>
      </c>
      <c r="B60" t="str">
        <f>N60</f>
      </c>
      <c r="C60" s="176" t="str">
        <f>AI60</f>
      </c>
      <c r="D60" s="176" t="str">
        <f>AL60</f>
      </c>
      <c r="E60" s="176" t="str">
        <f>AM60</f>
      </c>
      <c r="F60" s="176"/>
      <c r="G60" s="27" t="str">
        <f>AM60/AL60-1</f>
      </c>
      <c r="H60" s="27" t="str">
        <f>AM60/AI60-1</f>
      </c>
      <c r="I60" s="27"/>
      <c r="J60" s="27" t="str">
        <f>AM60/Sum(AM$46:AM$87)</f>
      </c>
      <c r="K60" s="27"/>
      <c r="M60" t="s">
        <v>791</v>
      </c>
      <c r="N60" t="s">
        <v>753</v>
      </c>
      <c r="O60" s="176" t="n">
        <v>1974103043.68659</v>
      </c>
      <c r="P60" s="176" t="n">
        <v>3265631930.96455</v>
      </c>
      <c r="Q60" s="176" t="n">
        <v>2001136139.78113</v>
      </c>
      <c r="R60" s="176" t="n">
        <v>2223311265.04658</v>
      </c>
      <c r="S60" s="176" t="n">
        <v>2980239852.12418</v>
      </c>
      <c r="T60" s="176" t="n">
        <v>4204827522.29049</v>
      </c>
      <c r="U60" s="176" t="n">
        <v>2681979350.57756</v>
      </c>
      <c r="V60" s="176" t="n">
        <v>2297255304.20611</v>
      </c>
      <c r="W60" s="176" t="n">
        <v>1831403900.38019</v>
      </c>
      <c r="X60" s="176" t="n">
        <v>1202171919.44503</v>
      </c>
      <c r="Y60" s="176" t="n">
        <v>2279991646.04264</v>
      </c>
      <c r="Z60" s="176" t="n">
        <v>4360090195.80076</v>
      </c>
      <c r="AA60" s="176" t="n">
        <v>4899526623.6733</v>
      </c>
      <c r="AB60" s="176" t="n">
        <v>3350234048.53622</v>
      </c>
      <c r="AC60" s="176" t="n">
        <v>2865873655.5943</v>
      </c>
      <c r="AD60" s="176" t="n">
        <v>2111916598.27393</v>
      </c>
      <c r="AE60" s="176" t="n">
        <v>1684933748.57747</v>
      </c>
      <c r="AF60" s="176" t="n">
        <v>2066624038.15392</v>
      </c>
      <c r="AG60" s="176" t="n">
        <v>2326262830.20914</v>
      </c>
      <c r="AH60" s="176" t="n">
        <v>3056402334.24562</v>
      </c>
      <c r="AI60" s="176" t="n">
        <v>2884193617.91409</v>
      </c>
      <c r="AJ60" s="176" t="n">
        <v>3103503320.29248</v>
      </c>
      <c r="AK60" s="176" t="n">
        <v>4382469290.40085</v>
      </c>
      <c r="AL60" s="176" t="n">
        <v>3771713884.1004</v>
      </c>
      <c r="AM60" s="176" t="n">
        <v>3683882565.17113</v>
      </c>
      <c r="AN60" s="176"/>
    </row>
    <row r="61">
      <c r="A61" t="str">
        <f>M61</f>
      </c>
      <c r="B61" t="str">
        <f>N61</f>
      </c>
      <c r="C61" s="176" t="str">
        <f>AI61</f>
      </c>
      <c r="D61" s="176" t="str">
        <f>AL61</f>
      </c>
      <c r="E61" s="176" t="str">
        <f>AM61</f>
      </c>
      <c r="F61" s="176"/>
      <c r="G61" s="27" t="str">
        <f>AM61/AL61-1</f>
      </c>
      <c r="H61" s="27" t="str">
        <f>AM61/AI61-1</f>
      </c>
      <c r="I61" s="27"/>
      <c r="J61" s="27" t="str">
        <f>AM61/Sum(AM$46:AM$87)</f>
      </c>
      <c r="K61" s="27"/>
      <c r="M61" t="s">
        <v>791</v>
      </c>
      <c r="N61" t="s">
        <v>784</v>
      </c>
      <c r="O61" s="176" t="n">
        <v>58870403.4926929</v>
      </c>
      <c r="P61" s="176" t="n">
        <v>42704392.9770931</v>
      </c>
      <c r="Q61" s="176" t="n">
        <v>20697921.9258249</v>
      </c>
      <c r="R61" s="176" t="n">
        <v>1139249.70742402</v>
      </c>
      <c r="S61" s="176"/>
      <c r="T61" s="176" t="n">
        <v>109981448.664457</v>
      </c>
      <c r="U61" s="176" t="n">
        <v>2307553.61187542</v>
      </c>
      <c r="V61" s="176" t="n">
        <v>386016.997308831</v>
      </c>
      <c r="W61" s="176" t="n">
        <v>66922.2808674495</v>
      </c>
      <c r="X61" s="176" t="n">
        <v>0</v>
      </c>
      <c r="Y61" s="176" t="n">
        <v>246261.876920633</v>
      </c>
      <c r="Z61" s="176" t="n">
        <v>168531.855568964</v>
      </c>
      <c r="AA61" s="176" t="n">
        <v>203589.081459986</v>
      </c>
      <c r="AB61" s="176" t="n">
        <v>2571.99159987968</v>
      </c>
      <c r="AC61" s="176" t="n">
        <v>0</v>
      </c>
      <c r="AD61" s="176" t="n">
        <v>0</v>
      </c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</row>
    <row r="62">
      <c r="A62" t="str">
        <f>M62</f>
      </c>
      <c r="B62" t="str">
        <f>N62</f>
      </c>
      <c r="C62" s="176" t="str">
        <f>AI62</f>
      </c>
      <c r="D62" s="176" t="str">
        <f>AL62</f>
      </c>
      <c r="E62" s="176" t="str">
        <f>AM62</f>
      </c>
      <c r="F62" s="176"/>
      <c r="G62" s="27" t="str">
        <f>AM62/AL62-1</f>
      </c>
      <c r="H62" s="27" t="str">
        <f>AM62/AI62-1</f>
      </c>
      <c r="I62" s="27"/>
      <c r="J62" s="27" t="str">
        <f>AM62/Sum(AM$46:AM$87)</f>
      </c>
      <c r="K62" s="27"/>
      <c r="M62" t="s">
        <v>791</v>
      </c>
      <c r="N62" t="s">
        <v>754</v>
      </c>
      <c r="O62" s="176"/>
      <c r="P62" s="176"/>
      <c r="Q62" s="176"/>
      <c r="R62" s="176"/>
      <c r="S62" s="176"/>
      <c r="T62" s="176"/>
      <c r="U62" s="176" t="n">
        <v>50960.6971551391</v>
      </c>
      <c r="V62" s="176"/>
      <c r="W62" s="176"/>
      <c r="X62" s="176"/>
      <c r="Y62" s="176"/>
      <c r="Z62" s="176"/>
      <c r="AA62" s="176"/>
      <c r="AB62" s="176"/>
      <c r="AC62" s="176"/>
      <c r="AD62" s="176"/>
      <c r="AE62" s="176"/>
      <c r="AF62" s="176"/>
      <c r="AG62" s="176"/>
      <c r="AH62" s="176"/>
      <c r="AI62" s="176"/>
      <c r="AJ62" s="176"/>
      <c r="AK62" s="176"/>
      <c r="AL62" s="176"/>
      <c r="AM62" s="176"/>
      <c r="AN62" s="176"/>
    </row>
    <row r="63">
      <c r="A63" t="str">
        <f>M63</f>
      </c>
      <c r="B63" t="str">
        <f>N63</f>
      </c>
      <c r="C63" s="176" t="str">
        <f>AI63</f>
      </c>
      <c r="D63" s="176" t="str">
        <f>AL63</f>
      </c>
      <c r="E63" s="176" t="str">
        <f>AM63</f>
      </c>
      <c r="F63" s="176"/>
      <c r="G63" s="27" t="str">
        <f>AM63/AL63-1</f>
      </c>
      <c r="H63" s="27" t="str">
        <f>AM63/AI63-1</f>
      </c>
      <c r="I63" s="27"/>
      <c r="J63" s="27" t="str">
        <f>AM63/Sum(AM$46:AM$87)</f>
      </c>
      <c r="K63" s="27"/>
      <c r="M63" t="s">
        <v>795</v>
      </c>
      <c r="N63" t="s">
        <v>802</v>
      </c>
      <c r="O63" s="176" t="n">
        <v>2864416385.37288</v>
      </c>
      <c r="P63" s="176" t="n">
        <v>2359187611.59384</v>
      </c>
      <c r="Q63" s="176" t="n">
        <v>6012998100.54297</v>
      </c>
      <c r="R63" s="176" t="n">
        <v>6322822438.8316</v>
      </c>
      <c r="S63" s="176" t="n">
        <v>7763577806.09159</v>
      </c>
      <c r="T63" s="176" t="n">
        <v>7494049532.53303</v>
      </c>
      <c r="U63" s="176" t="n">
        <v>7477206889.77264</v>
      </c>
      <c r="V63" s="176" t="n">
        <v>5096729045.44553</v>
      </c>
      <c r="W63" s="176" t="n">
        <v>5334464630.43777</v>
      </c>
      <c r="X63" s="176" t="n">
        <v>10391808010.9203</v>
      </c>
      <c r="Y63" s="176" t="n">
        <v>12760310079.5865</v>
      </c>
      <c r="Z63" s="176" t="n">
        <v>29209404538.1496</v>
      </c>
      <c r="AA63" s="176" t="n">
        <v>29355532442.2122</v>
      </c>
      <c r="AB63" s="176" t="n">
        <v>33788876405.0439</v>
      </c>
      <c r="AC63" s="176" t="n">
        <v>25965650093.0983</v>
      </c>
      <c r="AD63" s="176" t="n">
        <v>28633247098.3607</v>
      </c>
      <c r="AE63" s="176" t="n">
        <v>26947871910.3418</v>
      </c>
      <c r="AF63" s="176" t="n">
        <v>22212190437.6928</v>
      </c>
      <c r="AG63" s="176" t="n">
        <v>39452525422.0203</v>
      </c>
      <c r="AH63" s="176" t="n">
        <v>47582947311.9353</v>
      </c>
      <c r="AI63" s="176" t="n">
        <v>43035741894.3533</v>
      </c>
      <c r="AJ63" s="176" t="n">
        <v>30129938607.6343</v>
      </c>
      <c r="AK63" s="176" t="n">
        <v>30782650168.4576</v>
      </c>
      <c r="AL63" s="176" t="n">
        <v>51340809729.7416</v>
      </c>
      <c r="AM63" s="176" t="n">
        <v>25160753568.489</v>
      </c>
      <c r="AN63" s="176"/>
    </row>
    <row r="64">
      <c r="A64" t="str">
        <f>M64</f>
      </c>
      <c r="B64" t="str">
        <f>N64</f>
      </c>
      <c r="C64" s="176" t="str">
        <f>AI64</f>
      </c>
      <c r="D64" s="176" t="str">
        <f>AL64</f>
      </c>
      <c r="E64" s="176" t="str">
        <f>AM64</f>
      </c>
      <c r="F64" s="176"/>
      <c r="G64" s="27" t="str">
        <f>AM64/AL64-1</f>
      </c>
      <c r="H64" s="27" t="str">
        <f>AM64/AI64-1</f>
      </c>
      <c r="I64" s="27"/>
      <c r="J64" s="27" t="str">
        <f>AM64/Sum(AM$46:AM$87)</f>
      </c>
      <c r="K64" s="27"/>
      <c r="M64" t="s">
        <v>795</v>
      </c>
      <c r="N64" t="s">
        <v>753</v>
      </c>
      <c r="O64" s="176" t="n">
        <v>860856937.821716</v>
      </c>
      <c r="P64" s="176" t="n">
        <v>3794441033.6409</v>
      </c>
      <c r="Q64" s="176" t="n">
        <v>4245936615.47729</v>
      </c>
      <c r="R64" s="176" t="n">
        <v>2568644583.57105</v>
      </c>
      <c r="S64" s="176" t="n">
        <v>2007067759.73369</v>
      </c>
      <c r="T64" s="176" t="n">
        <v>2196292054.05139</v>
      </c>
      <c r="U64" s="176" t="n">
        <v>2051160723.57032</v>
      </c>
      <c r="V64" s="176" t="n">
        <v>1440480633.99885</v>
      </c>
      <c r="W64" s="176" t="n">
        <v>1006633429.54523</v>
      </c>
      <c r="X64" s="176" t="n">
        <v>710260532.570225</v>
      </c>
      <c r="Y64" s="176" t="n">
        <v>3339441620.92239</v>
      </c>
      <c r="Z64" s="176" t="n">
        <v>1586189309.32863</v>
      </c>
      <c r="AA64" s="176" t="n">
        <v>1851552073.00804</v>
      </c>
      <c r="AB64" s="176" t="n">
        <v>2033462678.50692</v>
      </c>
      <c r="AC64" s="176" t="n">
        <v>2354714169.35249</v>
      </c>
      <c r="AD64" s="176" t="n">
        <v>1778692247.49846</v>
      </c>
      <c r="AE64" s="176" t="n">
        <v>2299805705.42531</v>
      </c>
      <c r="AF64" s="176" t="n">
        <v>1318414612.54902</v>
      </c>
      <c r="AG64" s="176" t="n">
        <v>1683510989.54186</v>
      </c>
      <c r="AH64" s="176" t="n">
        <v>2967445084.565</v>
      </c>
      <c r="AI64" s="176" t="n">
        <v>2684690414.9915</v>
      </c>
      <c r="AJ64" s="176" t="n">
        <v>2572994352.4037</v>
      </c>
      <c r="AK64" s="176" t="n">
        <v>2194618162.56179</v>
      </c>
      <c r="AL64" s="176" t="n">
        <v>2180156305.7018</v>
      </c>
      <c r="AM64" s="176" t="n">
        <v>1982019545.35596</v>
      </c>
      <c r="AN64" s="176"/>
    </row>
    <row r="65">
      <c r="A65" t="str">
        <f>M65</f>
      </c>
      <c r="B65" t="str">
        <f>N65</f>
      </c>
      <c r="C65" s="176" t="str">
        <f>AI65</f>
      </c>
      <c r="D65" s="176" t="str">
        <f>AL65</f>
      </c>
      <c r="E65" s="176" t="str">
        <f>AM65</f>
      </c>
      <c r="F65" s="176"/>
      <c r="G65" s="27" t="str">
        <f>AM65/AL65-1</f>
      </c>
      <c r="H65" s="27" t="str">
        <f>AM65/AI65-1</f>
      </c>
      <c r="I65" s="27"/>
      <c r="J65" s="27" t="str">
        <f>AM65/Sum(AM$46:AM$87)</f>
      </c>
      <c r="K65" s="27"/>
      <c r="M65" t="s">
        <v>795</v>
      </c>
      <c r="N65" t="s">
        <v>784</v>
      </c>
      <c r="O65" s="176" t="n">
        <v>174222869.992527</v>
      </c>
      <c r="P65" s="176" t="n">
        <v>186843445.758539</v>
      </c>
      <c r="Q65" s="176" t="n">
        <v>595010747.654284</v>
      </c>
      <c r="R65" s="176" t="n">
        <v>346918432.117319</v>
      </c>
      <c r="S65" s="176" t="n">
        <v>166738940.299356</v>
      </c>
      <c r="T65" s="176" t="n">
        <v>318913818.706124</v>
      </c>
      <c r="U65" s="176" t="n">
        <v>191184861.376429</v>
      </c>
      <c r="V65" s="176" t="n">
        <v>163645568.860132</v>
      </c>
      <c r="W65" s="176" t="n">
        <v>207943739.672162</v>
      </c>
      <c r="X65" s="176" t="n">
        <v>632291776.156187</v>
      </c>
      <c r="Y65" s="176" t="n">
        <v>1518991217.20098</v>
      </c>
      <c r="Z65" s="176" t="n">
        <v>585697102.997475</v>
      </c>
      <c r="AA65" s="176" t="n">
        <v>435101021.891561</v>
      </c>
      <c r="AB65" s="176" t="n">
        <v>429026497.491472</v>
      </c>
      <c r="AC65" s="176" t="n">
        <v>1371492639.31553</v>
      </c>
      <c r="AD65" s="176" t="n">
        <v>836584673.538937</v>
      </c>
      <c r="AE65" s="176" t="n">
        <v>1245273344.38665</v>
      </c>
      <c r="AF65" s="176" t="n">
        <v>793883060.919337</v>
      </c>
      <c r="AG65" s="176" t="n">
        <v>1101653697.47606</v>
      </c>
      <c r="AH65" s="176" t="n">
        <v>1710139922.22775</v>
      </c>
      <c r="AI65" s="176" t="n">
        <v>1555970712.85658</v>
      </c>
      <c r="AJ65" s="176" t="n">
        <v>1171474387.64049</v>
      </c>
      <c r="AK65" s="176" t="n">
        <v>69066850.8770208</v>
      </c>
      <c r="AL65" s="176" t="n">
        <v>826551205.1926</v>
      </c>
      <c r="AM65" s="176" t="n">
        <v>1197366040.5787</v>
      </c>
      <c r="AN65" s="176"/>
    </row>
    <row r="66">
      <c r="A66" t="str">
        <f>M66</f>
      </c>
      <c r="B66" t="str">
        <f>N66</f>
      </c>
      <c r="C66" s="176" t="str">
        <f>AI66</f>
      </c>
      <c r="D66" s="176" t="str">
        <f>AL66</f>
      </c>
      <c r="E66" s="176" t="str">
        <f>AM66</f>
      </c>
      <c r="F66" s="176"/>
      <c r="G66" s="27" t="str">
        <f>AM66/AL66-1</f>
      </c>
      <c r="H66" s="27" t="str">
        <f>AM66/AI66-1</f>
      </c>
      <c r="I66" s="27"/>
      <c r="J66" s="27" t="str">
        <f>AM66/Sum(AM$46:AM$87)</f>
      </c>
      <c r="K66" s="27"/>
      <c r="M66" t="s">
        <v>795</v>
      </c>
      <c r="N66" t="s">
        <v>754</v>
      </c>
      <c r="O66" s="176" t="n">
        <v>0</v>
      </c>
      <c r="P66" s="176"/>
      <c r="Q66" s="176"/>
      <c r="R66" s="176"/>
      <c r="S66" s="176"/>
      <c r="T66" s="176"/>
      <c r="U66" s="176"/>
      <c r="V66" s="176"/>
      <c r="W66" s="176"/>
      <c r="X66" s="176"/>
      <c r="Y66" s="176"/>
      <c r="Z66" s="176"/>
      <c r="AA66" s="176"/>
      <c r="AB66" s="176"/>
      <c r="AC66" s="176"/>
      <c r="AD66" s="176"/>
      <c r="AE66" s="176"/>
      <c r="AF66" s="176"/>
      <c r="AG66" s="176"/>
      <c r="AH66" s="176"/>
      <c r="AI66" s="176"/>
      <c r="AJ66" s="176"/>
      <c r="AK66" s="176"/>
      <c r="AL66" s="176"/>
      <c r="AM66" s="176"/>
      <c r="AN66" s="176"/>
    </row>
    <row r="67">
      <c r="A67" t="str">
        <f>M67</f>
      </c>
      <c r="B67" t="str">
        <f>N67</f>
      </c>
      <c r="C67" s="176" t="str">
        <f>AI67</f>
      </c>
      <c r="D67" s="176" t="str">
        <f>AL67</f>
      </c>
      <c r="E67" s="176" t="str">
        <f>AM67</f>
      </c>
      <c r="F67" s="176"/>
      <c r="G67" s="27" t="str">
        <f>AM67/AL67-1</f>
      </c>
      <c r="H67" s="27" t="str">
        <f>AM67/AI67-1</f>
      </c>
      <c r="I67" s="27"/>
      <c r="J67" s="27" t="str">
        <f>AM67/Sum(AM$46:AM$87)</f>
      </c>
      <c r="K67" s="27"/>
      <c r="M67" t="s">
        <v>797</v>
      </c>
      <c r="N67" t="s">
        <v>802</v>
      </c>
      <c r="O67" s="176" t="n">
        <v>10950775786.855</v>
      </c>
      <c r="P67" s="176" t="n">
        <v>17247605654.0204</v>
      </c>
      <c r="Q67" s="176" t="n">
        <v>15452871403.4692</v>
      </c>
      <c r="R67" s="176" t="n">
        <v>16599752855.0885</v>
      </c>
      <c r="S67" s="176" t="n">
        <v>19462569882.9695</v>
      </c>
      <c r="T67" s="176" t="n">
        <v>18163597301.176</v>
      </c>
      <c r="U67" s="176" t="n">
        <v>19147490919.4314</v>
      </c>
      <c r="V67" s="176" t="n">
        <v>18441217653.8226</v>
      </c>
      <c r="W67" s="176" t="n">
        <v>17773466961.1911</v>
      </c>
      <c r="X67" s="176" t="n">
        <v>17890251514.6341</v>
      </c>
      <c r="Y67" s="176" t="n">
        <v>17915995718.2544</v>
      </c>
      <c r="Z67" s="176" t="n">
        <v>20213227902.1592</v>
      </c>
      <c r="AA67" s="176" t="n">
        <v>18664708217.4289</v>
      </c>
      <c r="AB67" s="176" t="n">
        <v>15928511506.148</v>
      </c>
      <c r="AC67" s="176" t="n">
        <v>22416892563.9448</v>
      </c>
      <c r="AD67" s="176" t="n">
        <v>22047452515.8597</v>
      </c>
      <c r="AE67" s="176" t="n">
        <v>21992750281.7251</v>
      </c>
      <c r="AF67" s="176" t="n">
        <v>21645143577.9827</v>
      </c>
      <c r="AG67" s="176" t="n">
        <v>16266139649.9834</v>
      </c>
      <c r="AH67" s="176" t="n">
        <v>17924783087.5065</v>
      </c>
      <c r="AI67" s="176" t="n">
        <v>19984434220.6243</v>
      </c>
      <c r="AJ67" s="176" t="n">
        <v>15275790560.7684</v>
      </c>
      <c r="AK67" s="176" t="n">
        <v>16329743811.6858</v>
      </c>
      <c r="AL67" s="176" t="n">
        <v>14592254986.3846</v>
      </c>
      <c r="AM67" s="176" t="n">
        <v>18900451596.8986</v>
      </c>
      <c r="AN67" s="176"/>
    </row>
    <row r="68">
      <c r="A68" t="str">
        <f>M68</f>
      </c>
      <c r="B68" t="str">
        <f>N68</f>
      </c>
      <c r="C68" s="176" t="str">
        <f>AI68</f>
      </c>
      <c r="D68" s="176" t="str">
        <f>AL68</f>
      </c>
      <c r="E68" s="176" t="str">
        <f>AM68</f>
      </c>
      <c r="F68" s="176"/>
      <c r="G68" s="27" t="str">
        <f>AM68/AL68-1</f>
      </c>
      <c r="H68" s="27" t="str">
        <f>AM68/AI68-1</f>
      </c>
      <c r="I68" s="27"/>
      <c r="J68" s="27" t="str">
        <f>AM68/Sum(AM$46:AM$87)</f>
      </c>
      <c r="K68" s="27"/>
      <c r="M68" t="s">
        <v>797</v>
      </c>
      <c r="N68" t="s">
        <v>753</v>
      </c>
      <c r="O68" s="176" t="n">
        <v>22604368561.2377</v>
      </c>
      <c r="P68" s="176" t="n">
        <v>20419522699.9964</v>
      </c>
      <c r="Q68" s="176" t="n">
        <v>24690920153.562</v>
      </c>
      <c r="R68" s="176" t="n">
        <v>31742958857.3276</v>
      </c>
      <c r="S68" s="176" t="n">
        <v>41283160318.4047</v>
      </c>
      <c r="T68" s="176" t="n">
        <v>40138038670.1375</v>
      </c>
      <c r="U68" s="176" t="n">
        <v>42022374071.3166</v>
      </c>
      <c r="V68" s="176" t="n">
        <v>39581275143.4787</v>
      </c>
      <c r="W68" s="176" t="n">
        <v>42522969243.8432</v>
      </c>
      <c r="X68" s="176" t="n">
        <v>45068792412.4649</v>
      </c>
      <c r="Y68" s="176" t="n">
        <v>50581697753.7725</v>
      </c>
      <c r="Z68" s="176" t="n">
        <v>55993877803.6831</v>
      </c>
      <c r="AA68" s="176" t="n">
        <v>54071545664.3731</v>
      </c>
      <c r="AB68" s="176" t="n">
        <v>54071331435.328</v>
      </c>
      <c r="AC68" s="176" t="n">
        <v>48547691991.427</v>
      </c>
      <c r="AD68" s="176" t="n">
        <v>48011477746.673</v>
      </c>
      <c r="AE68" s="176" t="n">
        <v>45172965916.1909</v>
      </c>
      <c r="AF68" s="176" t="n">
        <v>48955445851.61</v>
      </c>
      <c r="AG68" s="176" t="n">
        <v>48220768130.1654</v>
      </c>
      <c r="AH68" s="176" t="n">
        <v>52764014502.1697</v>
      </c>
      <c r="AI68" s="176" t="n">
        <v>53844541782.1643</v>
      </c>
      <c r="AJ68" s="176" t="n">
        <v>54052994768.475</v>
      </c>
      <c r="AK68" s="176" t="n">
        <v>52153403952.6039</v>
      </c>
      <c r="AL68" s="176" t="n">
        <v>53828484657.8607</v>
      </c>
      <c r="AM68" s="176" t="n">
        <v>54857994969.3251</v>
      </c>
      <c r="AN68" s="176"/>
    </row>
    <row r="69">
      <c r="A69" t="str">
        <f>M69</f>
      </c>
      <c r="B69" t="str">
        <f>N69</f>
      </c>
      <c r="C69" s="176" t="str">
        <f>AI69</f>
      </c>
      <c r="D69" s="176" t="str">
        <f>AL69</f>
      </c>
      <c r="E69" s="176" t="str">
        <f>AM69</f>
      </c>
      <c r="F69" s="176"/>
      <c r="G69" s="27" t="str">
        <f>AM69/AL69-1</f>
      </c>
      <c r="H69" s="27" t="str">
        <f>AM69/AI69-1</f>
      </c>
      <c r="I69" s="27"/>
      <c r="J69" s="27" t="str">
        <f>AM69/Sum(AM$46:AM$87)</f>
      </c>
      <c r="K69" s="27"/>
      <c r="M69" t="s">
        <v>797</v>
      </c>
      <c r="N69" t="s">
        <v>784</v>
      </c>
      <c r="O69" s="176" t="n">
        <v>23472956895.1914</v>
      </c>
      <c r="P69" s="176" t="n">
        <v>23197348374.1727</v>
      </c>
      <c r="Q69" s="176" t="n">
        <v>26248372653.6406</v>
      </c>
      <c r="R69" s="176" t="n">
        <v>33920175894.0816</v>
      </c>
      <c r="S69" s="176" t="n">
        <v>34188195344.0719</v>
      </c>
      <c r="T69" s="176" t="n">
        <v>36699259531.7261</v>
      </c>
      <c r="U69" s="176" t="n">
        <v>38347748334.1885</v>
      </c>
      <c r="V69" s="176" t="n">
        <v>38090947030.6048</v>
      </c>
      <c r="W69" s="176" t="n">
        <v>34291028782.2982</v>
      </c>
      <c r="X69" s="176" t="n">
        <v>37427588937.122</v>
      </c>
      <c r="Y69" s="176" t="n">
        <v>38677306569.2149</v>
      </c>
      <c r="Z69" s="176" t="n">
        <v>34512393470.2522</v>
      </c>
      <c r="AA69" s="176" t="n">
        <v>31264906771.0462</v>
      </c>
      <c r="AB69" s="176" t="n">
        <v>26338017406.3705</v>
      </c>
      <c r="AC69" s="176" t="n">
        <v>24317433206.9557</v>
      </c>
      <c r="AD69" s="176" t="n">
        <v>22471933483.6674</v>
      </c>
      <c r="AE69" s="176" t="n">
        <v>22751169617.955</v>
      </c>
      <c r="AF69" s="176" t="n">
        <v>23580005794.6905</v>
      </c>
      <c r="AG69" s="176" t="n">
        <v>24430093721.7831</v>
      </c>
      <c r="AH69" s="176" t="n">
        <v>24848494690.76</v>
      </c>
      <c r="AI69" s="176" t="n">
        <v>20156076845.9739</v>
      </c>
      <c r="AJ69" s="176" t="n">
        <v>23083714620.1743</v>
      </c>
      <c r="AK69" s="176" t="n">
        <v>23206713502.0479</v>
      </c>
      <c r="AL69" s="176" t="n">
        <v>24827940456.605</v>
      </c>
      <c r="AM69" s="176" t="n">
        <v>24023282937.8901</v>
      </c>
      <c r="AN69" s="176"/>
    </row>
    <row r="70">
      <c r="A70" t="str">
        <f>M70</f>
      </c>
      <c r="B70" t="str">
        <f>N70</f>
      </c>
      <c r="C70" s="176" t="str">
        <f>AI70</f>
      </c>
      <c r="D70" s="176" t="str">
        <f>AL70</f>
      </c>
      <c r="E70" s="176" t="str">
        <f>AM70</f>
      </c>
      <c r="F70" s="176"/>
      <c r="G70" s="27" t="str">
        <f>AM70/AL70-1</f>
      </c>
      <c r="H70" s="27" t="str">
        <f>AM70/AI70-1</f>
      </c>
      <c r="I70" s="27"/>
      <c r="J70" s="27" t="str">
        <f>AM70/Sum(AM$46:AM$87)</f>
      </c>
      <c r="K70" s="27"/>
      <c r="M70" t="s">
        <v>797</v>
      </c>
      <c r="N70" t="s">
        <v>754</v>
      </c>
      <c r="O70" s="176" t="n">
        <v>3308964.48405714</v>
      </c>
      <c r="P70" s="176" t="n">
        <v>2472606.06072543</v>
      </c>
      <c r="Q70" s="176" t="n">
        <v>14925932.3064742</v>
      </c>
      <c r="R70" s="176" t="n">
        <v>25579927.8296602</v>
      </c>
      <c r="S70" s="176" t="n">
        <v>2224020.36905802</v>
      </c>
      <c r="T70" s="176" t="n">
        <v>647534.757521185</v>
      </c>
      <c r="U70" s="176" t="n">
        <v>13703846.2799302</v>
      </c>
      <c r="V70" s="176" t="n">
        <v>0</v>
      </c>
      <c r="W70" s="176" t="n">
        <v>-209636.32785223</v>
      </c>
      <c r="X70" s="176" t="n">
        <v>19942.785677077</v>
      </c>
      <c r="Y70" s="176" t="n">
        <v>-3957.37940652231</v>
      </c>
      <c r="Z70" s="176"/>
      <c r="AA70" s="176"/>
      <c r="AB70" s="176"/>
      <c r="AC70" s="176"/>
      <c r="AD70" s="176"/>
      <c r="AE70" s="176" t="n">
        <v>0</v>
      </c>
      <c r="AF70" s="176"/>
      <c r="AG70" s="176"/>
      <c r="AH70" s="176"/>
      <c r="AI70" s="176" t="n">
        <v>0</v>
      </c>
      <c r="AJ70" s="176" t="n">
        <v>0</v>
      </c>
      <c r="AK70" s="176" t="n">
        <v>0</v>
      </c>
      <c r="AL70" s="176"/>
      <c r="AM70" s="176"/>
      <c r="AN70" s="176"/>
    </row>
    <row r="71">
      <c r="A71" t="str">
        <f>M71</f>
      </c>
      <c r="B71" t="str">
        <f>N71</f>
      </c>
      <c r="C71" s="176" t="str">
        <f>AI71</f>
      </c>
      <c r="D71" s="176" t="str">
        <f>AL71</f>
      </c>
      <c r="E71" s="176" t="str">
        <f>AM71</f>
      </c>
      <c r="F71" s="176"/>
      <c r="G71" s="27" t="str">
        <f>AM71/AL71-1</f>
      </c>
      <c r="H71" s="27" t="str">
        <f>AM71/AI71-1</f>
      </c>
      <c r="I71" s="27"/>
      <c r="J71" s="27" t="str">
        <f>AM71/Sum(AM$46:AM$87)</f>
      </c>
      <c r="K71" s="27"/>
      <c r="M71" t="s">
        <v>792</v>
      </c>
      <c r="N71" t="s">
        <v>802</v>
      </c>
      <c r="O71" s="176" t="n">
        <v>593397845.818052</v>
      </c>
      <c r="P71" s="176" t="n">
        <v>844014191.665493</v>
      </c>
      <c r="Q71" s="176" t="n">
        <v>1385578115.31108</v>
      </c>
      <c r="R71" s="176" t="n">
        <v>1640458482.6477</v>
      </c>
      <c r="S71" s="176" t="n">
        <v>2234238544.00956</v>
      </c>
      <c r="T71" s="176" t="n">
        <v>2240052384.14306</v>
      </c>
      <c r="U71" s="176" t="n">
        <v>1333188333.35229</v>
      </c>
      <c r="V71" s="176" t="n">
        <v>421581102.403042</v>
      </c>
      <c r="W71" s="176" t="n">
        <v>2189313460.76708</v>
      </c>
      <c r="X71" s="176" t="n">
        <v>681420284.505752</v>
      </c>
      <c r="Y71" s="176" t="n">
        <v>352476434.888237</v>
      </c>
      <c r="Z71" s="176" t="n">
        <v>125371450.416632</v>
      </c>
      <c r="AA71" s="176" t="n">
        <v>150863160.15537</v>
      </c>
      <c r="AB71" s="176" t="n">
        <v>105273530.131001</v>
      </c>
      <c r="AC71" s="176" t="n">
        <v>-5423636.19147693</v>
      </c>
      <c r="AD71" s="176" t="n">
        <v>20116003.329453</v>
      </c>
      <c r="AE71" s="176" t="n">
        <v>43588285.3093973</v>
      </c>
      <c r="AF71" s="176" t="n">
        <v>102985603.87169</v>
      </c>
      <c r="AG71" s="176" t="n">
        <v>120958652.588021</v>
      </c>
      <c r="AH71" s="176" t="n">
        <v>541656150.134061</v>
      </c>
      <c r="AI71" s="176" t="n">
        <v>658270322.490676</v>
      </c>
      <c r="AJ71" s="176" t="n">
        <v>487999398.380858</v>
      </c>
      <c r="AK71" s="176" t="n">
        <v>625206214.935803</v>
      </c>
      <c r="AL71" s="176" t="n">
        <v>257400182.7926</v>
      </c>
      <c r="AM71" s="176" t="n">
        <v>188597777.935625</v>
      </c>
      <c r="AN71" s="176"/>
    </row>
    <row r="72">
      <c r="A72" t="str">
        <f>M72</f>
      </c>
      <c r="B72" t="str">
        <f>N72</f>
      </c>
      <c r="C72" s="176" t="str">
        <f>AI72</f>
      </c>
      <c r="D72" s="176" t="str">
        <f>AL72</f>
      </c>
      <c r="E72" s="176" t="str">
        <f>AM72</f>
      </c>
      <c r="F72" s="176"/>
      <c r="G72" s="27" t="str">
        <f>AM72/AL72-1</f>
      </c>
      <c r="H72" s="27" t="str">
        <f>AM72/AI72-1</f>
      </c>
      <c r="I72" s="27"/>
      <c r="J72" s="27" t="str">
        <f>AM72/Sum(AM$46:AM$87)</f>
      </c>
      <c r="K72" s="27"/>
      <c r="M72" t="s">
        <v>792</v>
      </c>
      <c r="N72" t="s">
        <v>753</v>
      </c>
      <c r="O72" s="176" t="n">
        <v>849473026.869961</v>
      </c>
      <c r="P72" s="176" t="n">
        <v>1620657103.28563</v>
      </c>
      <c r="Q72" s="176" t="n">
        <v>1382205876.84345</v>
      </c>
      <c r="R72" s="176" t="n">
        <v>1625224142.82035</v>
      </c>
      <c r="S72" s="176" t="n">
        <v>1401209053.09256</v>
      </c>
      <c r="T72" s="176" t="n">
        <v>1402162620.32885</v>
      </c>
      <c r="U72" s="176" t="n">
        <v>2066146926.78992</v>
      </c>
      <c r="V72" s="176" t="n">
        <v>1966043777.86231</v>
      </c>
      <c r="W72" s="176" t="n">
        <v>1528499402.87548</v>
      </c>
      <c r="X72" s="176" t="n">
        <v>1766181439.32804</v>
      </c>
      <c r="Y72" s="176" t="n">
        <v>2131966872.68357</v>
      </c>
      <c r="Z72" s="176" t="n">
        <v>2462175494.30537</v>
      </c>
      <c r="AA72" s="176" t="n">
        <v>1439148430.70031</v>
      </c>
      <c r="AB72" s="176" t="n">
        <v>727222451.56094</v>
      </c>
      <c r="AC72" s="176" t="n">
        <v>597242927.988643</v>
      </c>
      <c r="AD72" s="176" t="n">
        <v>656463830.133359</v>
      </c>
      <c r="AE72" s="176" t="n">
        <v>647800017.465916</v>
      </c>
      <c r="AF72" s="176" t="n">
        <v>495331932.29033</v>
      </c>
      <c r="AG72" s="176" t="n">
        <v>405007250.095912</v>
      </c>
      <c r="AH72" s="176" t="n">
        <v>374353090.382735</v>
      </c>
      <c r="AI72" s="176" t="n">
        <v>635200818.994562</v>
      </c>
      <c r="AJ72" s="176" t="n">
        <v>873472030.603726</v>
      </c>
      <c r="AK72" s="176" t="n">
        <v>466121480.039864</v>
      </c>
      <c r="AL72" s="176" t="n">
        <v>974125590.9298</v>
      </c>
      <c r="AM72" s="176" t="n">
        <v>1442725839.67826</v>
      </c>
      <c r="AN72" s="176"/>
    </row>
    <row r="73">
      <c r="A73" t="str">
        <f>M73</f>
      </c>
      <c r="B73" t="str">
        <f>N73</f>
      </c>
      <c r="C73" s="176" t="str">
        <f>AI73</f>
      </c>
      <c r="D73" s="176" t="str">
        <f>AL73</f>
      </c>
      <c r="E73" s="176" t="str">
        <f>AM73</f>
      </c>
      <c r="F73" s="176"/>
      <c r="G73" s="27" t="str">
        <f>AM73/AL73-1</f>
      </c>
      <c r="H73" s="27" t="str">
        <f>AM73/AI73-1</f>
      </c>
      <c r="I73" s="27"/>
      <c r="J73" s="27" t="str">
        <f>AM73/Sum(AM$46:AM$87)</f>
      </c>
      <c r="K73" s="27"/>
      <c r="M73" t="s">
        <v>792</v>
      </c>
      <c r="N73" t="s">
        <v>784</v>
      </c>
      <c r="O73" s="176" t="n">
        <v>192607013.785116</v>
      </c>
      <c r="P73" s="176" t="n">
        <v>113474397.471213</v>
      </c>
      <c r="Q73" s="176" t="n">
        <v>66254625.3121301</v>
      </c>
      <c r="R73" s="176" t="n">
        <v>105431283.385774</v>
      </c>
      <c r="S73" s="176" t="n">
        <v>113351091.053983</v>
      </c>
      <c r="T73" s="176" t="n">
        <v>104352919.171197</v>
      </c>
      <c r="U73" s="176" t="n">
        <v>33271516.8341673</v>
      </c>
      <c r="V73" s="176" t="n">
        <v>2857608.29817646</v>
      </c>
      <c r="W73" s="176" t="n">
        <v>33117168.6169068</v>
      </c>
      <c r="X73" s="176" t="n">
        <v>36999802.0740189</v>
      </c>
      <c r="Y73" s="176" t="n">
        <v>6136658.39685521</v>
      </c>
      <c r="Z73" s="176" t="n">
        <v>-723319.56787252</v>
      </c>
      <c r="AA73" s="176" t="n">
        <v>9980851.78118393</v>
      </c>
      <c r="AB73" s="176" t="n">
        <v>10316485.9678604</v>
      </c>
      <c r="AC73" s="176" t="n">
        <v>5273009.29483533</v>
      </c>
      <c r="AD73" s="176" t="n">
        <v>1242292.15098183</v>
      </c>
      <c r="AE73" s="176" t="n">
        <v>-1697542.0240995</v>
      </c>
      <c r="AF73" s="176" t="n">
        <v>287570.093219622</v>
      </c>
      <c r="AG73" s="176" t="n">
        <v>-208040.207421841</v>
      </c>
      <c r="AH73" s="176" t="n">
        <v>3831510.34312618</v>
      </c>
      <c r="AI73" s="176" t="n">
        <v>3190605.31178548</v>
      </c>
      <c r="AJ73" s="176" t="n">
        <v>962907.583785939</v>
      </c>
      <c r="AK73" s="176" t="n">
        <v>1494642.79768469</v>
      </c>
      <c r="AL73" s="176" t="n">
        <v>146533.875</v>
      </c>
      <c r="AM73" s="176" t="n">
        <v>0</v>
      </c>
      <c r="AN73" s="176"/>
    </row>
    <row r="74">
      <c r="A74" t="str">
        <f>M74</f>
      </c>
      <c r="B74" t="str">
        <f>N74</f>
      </c>
      <c r="C74" s="176" t="str">
        <f>AI74</f>
      </c>
      <c r="D74" s="176" t="str">
        <f>AL74</f>
      </c>
      <c r="E74" s="176" t="str">
        <f>AM74</f>
      </c>
      <c r="F74" s="176"/>
      <c r="G74" s="27" t="str">
        <f>AM74/AL74-1</f>
      </c>
      <c r="H74" s="27" t="str">
        <f>AM74/AI74-1</f>
      </c>
      <c r="I74" s="27"/>
      <c r="J74" s="27" t="str">
        <f>AM74/Sum(AM$46:AM$87)</f>
      </c>
      <c r="K74" s="27"/>
      <c r="M74" t="s">
        <v>792</v>
      </c>
      <c r="N74" t="s">
        <v>754</v>
      </c>
      <c r="O74" s="176"/>
      <c r="P74" s="176" t="n">
        <v>21899.3940981609</v>
      </c>
      <c r="Q74" s="176"/>
      <c r="R74" s="176"/>
      <c r="S74" s="176" t="n">
        <v>4465.53016375393</v>
      </c>
      <c r="T74" s="176"/>
      <c r="U74" s="176"/>
      <c r="V74" s="176"/>
      <c r="W74" s="176"/>
      <c r="X74" s="176"/>
      <c r="Y74" s="176"/>
      <c r="Z74" s="176"/>
      <c r="AA74" s="176"/>
      <c r="AB74" s="176"/>
      <c r="AC74" s="176"/>
      <c r="AD74" s="176"/>
      <c r="AE74" s="176"/>
      <c r="AF74" s="176"/>
      <c r="AG74" s="176"/>
      <c r="AH74" s="176"/>
      <c r="AI74" s="176"/>
      <c r="AJ74" s="176"/>
      <c r="AK74" s="176"/>
      <c r="AL74" s="176"/>
      <c r="AM74" s="176"/>
      <c r="AN74" s="176"/>
    </row>
    <row r="75">
      <c r="A75" t="str">
        <f>M75</f>
      </c>
      <c r="B75" t="str">
        <f>N75</f>
      </c>
      <c r="C75" s="176" t="str">
        <f>AI75</f>
      </c>
      <c r="D75" s="176" t="str">
        <f>AL75</f>
      </c>
      <c r="E75" s="176" t="str">
        <f>AM75</f>
      </c>
      <c r="F75" s="176"/>
      <c r="G75" s="27" t="str">
        <f>AM75/AL75-1</f>
      </c>
      <c r="H75" s="27" t="str">
        <f>AM75/AI75-1</f>
      </c>
      <c r="I75" s="27"/>
      <c r="J75" s="27" t="str">
        <f>AM75/Sum(AM$46:AM$87)</f>
      </c>
      <c r="K75" s="27"/>
      <c r="M75" t="s">
        <v>798</v>
      </c>
      <c r="N75" t="s">
        <v>802</v>
      </c>
      <c r="O75" s="176" t="n">
        <v>459066945.928788</v>
      </c>
      <c r="P75" s="176" t="n">
        <v>556215615.710772</v>
      </c>
      <c r="Q75" s="176" t="n">
        <v>648440034.477002</v>
      </c>
      <c r="R75" s="176" t="n">
        <v>837414455.747877</v>
      </c>
      <c r="S75" s="176" t="n">
        <v>775608423.294012</v>
      </c>
      <c r="T75" s="176" t="n">
        <v>1102546174.436</v>
      </c>
      <c r="U75" s="176" t="n">
        <v>1674753826.60456</v>
      </c>
      <c r="V75" s="176" t="n">
        <v>844866191.389439</v>
      </c>
      <c r="W75" s="176" t="n">
        <v>2008468101.80343</v>
      </c>
      <c r="X75" s="176" t="n">
        <v>2515183150.37284</v>
      </c>
      <c r="Y75" s="176" t="n">
        <v>1878824648.05601</v>
      </c>
      <c r="Z75" s="176" t="n">
        <v>2204976690.59618</v>
      </c>
      <c r="AA75" s="176" t="n">
        <v>1580803727.11584</v>
      </c>
      <c r="AB75" s="176" t="n">
        <v>261243188.300335</v>
      </c>
      <c r="AC75" s="176" t="n">
        <v>165757655.05717</v>
      </c>
      <c r="AD75" s="176" t="n">
        <v>165444247.540963</v>
      </c>
      <c r="AE75" s="176" t="n">
        <v>65343891.6908068</v>
      </c>
      <c r="AF75" s="176" t="n">
        <v>55159562.2452368</v>
      </c>
      <c r="AG75" s="176" t="n">
        <v>52115434.2194697</v>
      </c>
      <c r="AH75" s="176" t="n">
        <v>85257098.2032444</v>
      </c>
      <c r="AI75" s="176" t="n">
        <v>166606701.354114</v>
      </c>
      <c r="AJ75" s="176" t="n">
        <v>100694675.997286</v>
      </c>
      <c r="AK75" s="176" t="n">
        <v>50147640.0124181</v>
      </c>
      <c r="AL75" s="176" t="n">
        <v>58001035.387</v>
      </c>
      <c r="AM75" s="176" t="n">
        <v>91988602.2228985</v>
      </c>
      <c r="AN75" s="176"/>
    </row>
    <row r="76">
      <c r="A76" t="str">
        <f>M76</f>
      </c>
      <c r="B76" t="str">
        <f>N76</f>
      </c>
      <c r="C76" s="176" t="str">
        <f>AI76</f>
      </c>
      <c r="D76" s="176" t="str">
        <f>AL76</f>
      </c>
      <c r="E76" s="176" t="str">
        <f>AM76</f>
      </c>
      <c r="F76" s="176"/>
      <c r="G76" s="27" t="str">
        <f>AM76/AL76-1</f>
      </c>
      <c r="H76" s="27" t="str">
        <f>AM76/AI76-1</f>
      </c>
      <c r="I76" s="27"/>
      <c r="J76" s="27" t="str">
        <f>AM76/Sum(AM$46:AM$87)</f>
      </c>
      <c r="K76" s="27"/>
      <c r="M76" t="s">
        <v>798</v>
      </c>
      <c r="N76" t="s">
        <v>753</v>
      </c>
      <c r="O76" s="176" t="n">
        <v>7453114389.65547</v>
      </c>
      <c r="P76" s="176" t="n">
        <v>6563497021.4554</v>
      </c>
      <c r="Q76" s="176" t="n">
        <v>8126265387.9254</v>
      </c>
      <c r="R76" s="176" t="n">
        <v>10736304889.2401</v>
      </c>
      <c r="S76" s="176" t="n">
        <v>13180744291.0364</v>
      </c>
      <c r="T76" s="176" t="n">
        <v>14541920064.531</v>
      </c>
      <c r="U76" s="176" t="n">
        <v>17281020986.8997</v>
      </c>
      <c r="V76" s="176" t="n">
        <v>19627960773.4347</v>
      </c>
      <c r="W76" s="176" t="n">
        <v>20848566343.8463</v>
      </c>
      <c r="X76" s="176" t="n">
        <v>19121749360.9299</v>
      </c>
      <c r="Y76" s="176" t="n">
        <v>18773869859.4855</v>
      </c>
      <c r="Z76" s="176" t="n">
        <v>12243532586.747</v>
      </c>
      <c r="AA76" s="176" t="n">
        <v>8746384345.74726</v>
      </c>
      <c r="AB76" s="176" t="n">
        <v>5726797839.6832</v>
      </c>
      <c r="AC76" s="176" t="n">
        <v>3458671874.78541</v>
      </c>
      <c r="AD76" s="176" t="n">
        <v>2869729055.13568</v>
      </c>
      <c r="AE76" s="176" t="n">
        <v>3287944143.14868</v>
      </c>
      <c r="AF76" s="176" t="n">
        <v>3624962957.74057</v>
      </c>
      <c r="AG76" s="176" t="n">
        <v>5325105618.70858</v>
      </c>
      <c r="AH76" s="176" t="n">
        <v>4794033918.71564</v>
      </c>
      <c r="AI76" s="176" t="n">
        <v>4713827976.04947</v>
      </c>
      <c r="AJ76" s="176" t="n">
        <v>3976690353.34933</v>
      </c>
      <c r="AK76" s="176" t="n">
        <v>3702316915.32398</v>
      </c>
      <c r="AL76" s="176" t="n">
        <v>4560092598.0283</v>
      </c>
      <c r="AM76" s="176" t="n">
        <v>4934813043.51758</v>
      </c>
      <c r="AN76" s="176"/>
    </row>
    <row r="77">
      <c r="A77" t="str">
        <f>M77</f>
      </c>
      <c r="B77" t="str">
        <f>N77</f>
      </c>
      <c r="C77" s="176" t="str">
        <f>AI77</f>
      </c>
      <c r="D77" s="176" t="str">
        <f>AL77</f>
      </c>
      <c r="E77" s="176" t="str">
        <f>AM77</f>
      </c>
      <c r="F77" s="176"/>
      <c r="G77" s="27" t="str">
        <f>AM77/AL77-1</f>
      </c>
      <c r="H77" s="27" t="str">
        <f>AM77/AI77-1</f>
      </c>
      <c r="I77" s="27"/>
      <c r="J77" s="27" t="str">
        <f>AM77/Sum(AM$46:AM$87)</f>
      </c>
      <c r="K77" s="27"/>
      <c r="M77" t="s">
        <v>798</v>
      </c>
      <c r="N77" t="s">
        <v>784</v>
      </c>
      <c r="O77" s="176" t="n">
        <v>746065482.244932</v>
      </c>
      <c r="P77" s="176" t="n">
        <v>860183405.735271</v>
      </c>
      <c r="Q77" s="176" t="n">
        <v>1090726549.58703</v>
      </c>
      <c r="R77" s="176" t="n">
        <v>1294183927.36703</v>
      </c>
      <c r="S77" s="176" t="n">
        <v>1312637995.86093</v>
      </c>
      <c r="T77" s="176" t="n">
        <v>1625577310.61402</v>
      </c>
      <c r="U77" s="176" t="n">
        <v>1567646232.5484</v>
      </c>
      <c r="V77" s="176" t="n">
        <v>1483301858.52835</v>
      </c>
      <c r="W77" s="176" t="n">
        <v>1209866122.58922</v>
      </c>
      <c r="X77" s="176" t="n">
        <v>840136776.274639</v>
      </c>
      <c r="Y77" s="176" t="n">
        <v>1221752221.36195</v>
      </c>
      <c r="Z77" s="176" t="n">
        <v>754177277.867234</v>
      </c>
      <c r="AA77" s="176" t="n">
        <v>608161715.357444</v>
      </c>
      <c r="AB77" s="176" t="n">
        <v>372744082.769901</v>
      </c>
      <c r="AC77" s="176" t="n">
        <v>155174723.737771</v>
      </c>
      <c r="AD77" s="176" t="n">
        <v>210723701.718547</v>
      </c>
      <c r="AE77" s="176" t="n">
        <v>219773372.379704</v>
      </c>
      <c r="AF77" s="176" t="n">
        <v>174681011.258813</v>
      </c>
      <c r="AG77" s="176" t="n">
        <v>120279406.881646</v>
      </c>
      <c r="AH77" s="176" t="n">
        <v>133026937.330895</v>
      </c>
      <c r="AI77" s="176" t="n">
        <v>160586581.746278</v>
      </c>
      <c r="AJ77" s="176" t="n">
        <v>160721518.416915</v>
      </c>
      <c r="AK77" s="176" t="n">
        <v>188730825.865678</v>
      </c>
      <c r="AL77" s="176" t="n">
        <v>289593704.7404</v>
      </c>
      <c r="AM77" s="176" t="n">
        <v>356456999.576786</v>
      </c>
      <c r="AN77" s="176"/>
    </row>
    <row r="78">
      <c r="A78" t="str">
        <f>M78</f>
      </c>
      <c r="B78" t="str">
        <f>N78</f>
      </c>
      <c r="C78" s="176" t="str">
        <f>AI78</f>
      </c>
      <c r="D78" s="176" t="str">
        <f>AL78</f>
      </c>
      <c r="E78" s="176" t="str">
        <f>AM78</f>
      </c>
      <c r="F78" s="176"/>
      <c r="G78" s="27" t="str">
        <f>AM78/AL78-1</f>
      </c>
      <c r="H78" s="27" t="str">
        <f>AM78/AI78-1</f>
      </c>
      <c r="I78" s="27"/>
      <c r="J78" s="27" t="str">
        <f>AM78/Sum(AM$46:AM$87)</f>
      </c>
      <c r="K78" s="27"/>
      <c r="M78" t="s">
        <v>798</v>
      </c>
      <c r="N78" t="s">
        <v>754</v>
      </c>
      <c r="O78" s="176" t="n">
        <v>36569978.2918318</v>
      </c>
      <c r="P78" s="176" t="n">
        <v>5261059.20271893</v>
      </c>
      <c r="Q78" s="176" t="n">
        <v>58896895.716268</v>
      </c>
      <c r="R78" s="176" t="n">
        <v>83228577.8503327</v>
      </c>
      <c r="S78" s="176" t="n">
        <v>4142983.33576261</v>
      </c>
      <c r="T78" s="176" t="n">
        <v>1296791.352122</v>
      </c>
      <c r="U78" s="176" t="n">
        <v>98359225.5766313</v>
      </c>
      <c r="V78" s="176" t="n">
        <v>-52431.8682902133</v>
      </c>
      <c r="W78" s="176" t="n">
        <v>-267276.102308813</v>
      </c>
      <c r="X78" s="176" t="n">
        <v>0</v>
      </c>
      <c r="Y78" s="176" t="n">
        <v>-33332.0123602517</v>
      </c>
      <c r="Z78" s="176" t="n">
        <v>-5.15074552144211</v>
      </c>
      <c r="AA78" s="176" t="n">
        <v>-3707.84034077016</v>
      </c>
      <c r="AB78" s="176" t="n">
        <v>-61237.445279754</v>
      </c>
      <c r="AC78" s="176"/>
      <c r="AD78" s="176"/>
      <c r="AE78" s="176" t="n">
        <v>-1.32819707195306</v>
      </c>
      <c r="AF78" s="176"/>
      <c r="AG78" s="176"/>
      <c r="AH78" s="176"/>
      <c r="AI78" s="176"/>
      <c r="AJ78" s="176"/>
      <c r="AK78" s="176"/>
      <c r="AL78" s="176"/>
      <c r="AM78" s="176"/>
      <c r="AN78" s="176"/>
    </row>
    <row r="79">
      <c r="A79" t="str">
        <f>M79</f>
      </c>
      <c r="B79" t="str">
        <f>N79</f>
      </c>
      <c r="C79" s="176" t="str">
        <f>AI79</f>
      </c>
      <c r="D79" s="176" t="str">
        <f>AL79</f>
      </c>
      <c r="E79" s="176" t="str">
        <f>AM79</f>
      </c>
      <c r="F79" s="176"/>
      <c r="G79" s="27" t="str">
        <f>AM79/AL79-1</f>
      </c>
      <c r="H79" s="27" t="str">
        <f>AM79/AI79-1</f>
      </c>
      <c r="I79" s="27"/>
      <c r="J79" s="27" t="str">
        <f>AM79/Sum(AM$46:AM$87)</f>
      </c>
      <c r="K79" s="27"/>
      <c r="M79" t="s">
        <v>801</v>
      </c>
      <c r="N79" t="s">
        <v>802</v>
      </c>
      <c r="O79" s="176" t="n">
        <v>12139080682.2396</v>
      </c>
      <c r="P79" s="176" t="n">
        <v>11481604676.1739</v>
      </c>
      <c r="Q79" s="176" t="n">
        <v>7960680175.13907</v>
      </c>
      <c r="R79" s="176" t="n">
        <v>11216990924.8114</v>
      </c>
      <c r="S79" s="176" t="n">
        <v>12753528335.2687</v>
      </c>
      <c r="T79" s="176" t="n">
        <v>12216387923.033</v>
      </c>
      <c r="U79" s="176" t="n">
        <v>11584691182.4043</v>
      </c>
      <c r="V79" s="176" t="n">
        <v>16678666580.8788</v>
      </c>
      <c r="W79" s="176" t="n">
        <v>12881582726.0661</v>
      </c>
      <c r="X79" s="176" t="n">
        <v>13872925364.7255</v>
      </c>
      <c r="Y79" s="176" t="n">
        <v>21719267877.7939</v>
      </c>
      <c r="Z79" s="176" t="n">
        <v>14557899822.5968</v>
      </c>
      <c r="AA79" s="176" t="n">
        <v>24070389007.0409</v>
      </c>
      <c r="AB79" s="176" t="n">
        <v>16233640038.2498</v>
      </c>
      <c r="AC79" s="176" t="n">
        <v>7348149769.10762</v>
      </c>
      <c r="AD79" s="176" t="n">
        <v>8524518391.25726</v>
      </c>
      <c r="AE79" s="176" t="n">
        <v>24114292759.0174</v>
      </c>
      <c r="AF79" s="176" t="n">
        <v>39705175728.7042</v>
      </c>
      <c r="AG79" s="176" t="n">
        <v>33916792452.7755</v>
      </c>
      <c r="AH79" s="176" t="n">
        <v>24316662978.4611</v>
      </c>
      <c r="AI79" s="176" t="n">
        <v>50194906139.5179</v>
      </c>
      <c r="AJ79" s="176" t="n">
        <v>20570042879.4445</v>
      </c>
      <c r="AK79" s="176" t="n">
        <v>22814045271.9498</v>
      </c>
      <c r="AL79" s="176" t="n">
        <v>26293291314.9084</v>
      </c>
      <c r="AM79" s="176" t="n">
        <v>31330005506.5521</v>
      </c>
      <c r="AN79" s="176"/>
    </row>
    <row r="80">
      <c r="A80" t="str">
        <f>M80</f>
      </c>
      <c r="B80" t="str">
        <f>N80</f>
      </c>
      <c r="C80" s="176" t="str">
        <f>AI80</f>
      </c>
      <c r="D80" s="176" t="str">
        <f>AL80</f>
      </c>
      <c r="E80" s="176" t="str">
        <f>AM80</f>
      </c>
      <c r="F80" s="176"/>
      <c r="G80" s="27" t="str">
        <f>AM80/AL80-1</f>
      </c>
      <c r="H80" s="27" t="str">
        <f>AM80/AI80-1</f>
      </c>
      <c r="I80" s="27"/>
      <c r="J80" s="27" t="str">
        <f>AM80/Sum(AM$46:AM$87)</f>
      </c>
      <c r="K80" s="27"/>
      <c r="M80" t="s">
        <v>801</v>
      </c>
      <c r="N80" t="s">
        <v>753</v>
      </c>
      <c r="O80" s="176" t="n">
        <v>536895462.468129</v>
      </c>
      <c r="P80" s="176" t="n">
        <v>610019397.919311</v>
      </c>
      <c r="Q80" s="176" t="n">
        <v>620124689.996496</v>
      </c>
      <c r="R80" s="176" t="n">
        <v>602716838.372098</v>
      </c>
      <c r="S80" s="176" t="n">
        <v>569171695.972851</v>
      </c>
      <c r="T80" s="176" t="n">
        <v>1253614302.42476</v>
      </c>
      <c r="U80" s="176" t="n">
        <v>1259706798.42119</v>
      </c>
      <c r="V80" s="176" t="n">
        <v>2312808369.82144</v>
      </c>
      <c r="W80" s="176" t="n">
        <v>3202706676.7545</v>
      </c>
      <c r="X80" s="176" t="n">
        <v>3928050439.06201</v>
      </c>
      <c r="Y80" s="176" t="n">
        <v>6600800482.07087</v>
      </c>
      <c r="Z80" s="176" t="n">
        <v>3857562266.4731</v>
      </c>
      <c r="AA80" s="176" t="n">
        <v>5486351594.38184</v>
      </c>
      <c r="AB80" s="176" t="n">
        <v>3752455859.48982</v>
      </c>
      <c r="AC80" s="176" t="n">
        <v>2459039678.19094</v>
      </c>
      <c r="AD80" s="176" t="n">
        <v>1701194679.9852</v>
      </c>
      <c r="AE80" s="176" t="n">
        <v>7140225641.71488</v>
      </c>
      <c r="AF80" s="176" t="n">
        <v>4867614362.02513</v>
      </c>
      <c r="AG80" s="176" t="n">
        <v>11332645321.5509</v>
      </c>
      <c r="AH80" s="176" t="n">
        <v>10372252600.3382</v>
      </c>
      <c r="AI80" s="176" t="n">
        <v>8944657447.22589</v>
      </c>
      <c r="AJ80" s="176" t="n">
        <v>4497088977.45069</v>
      </c>
      <c r="AK80" s="176" t="n">
        <v>4736768075.36722</v>
      </c>
      <c r="AL80" s="176" t="n">
        <v>4578415237.0464</v>
      </c>
      <c r="AM80" s="176" t="n">
        <v>4961343649.99924</v>
      </c>
      <c r="AN80" s="176"/>
    </row>
    <row r="81">
      <c r="A81" t="str">
        <f>M81</f>
      </c>
      <c r="B81" t="str">
        <f>N81</f>
      </c>
      <c r="C81" s="176" t="str">
        <f>AI81</f>
      </c>
      <c r="D81" s="176" t="str">
        <f>AL81</f>
      </c>
      <c r="E81" s="176" t="str">
        <f>AM81</f>
      </c>
      <c r="F81" s="176"/>
      <c r="G81" s="27" t="str">
        <f>AM81/AL81-1</f>
      </c>
      <c r="H81" s="27" t="str">
        <f>AM81/AI81-1</f>
      </c>
      <c r="I81" s="27"/>
      <c r="J81" s="27" t="str">
        <f>AM81/Sum(AM$46:AM$87)</f>
      </c>
      <c r="K81" s="27"/>
      <c r="M81" t="s">
        <v>801</v>
      </c>
      <c r="N81" t="s">
        <v>784</v>
      </c>
      <c r="O81" s="176" t="n">
        <v>2752220219.36377</v>
      </c>
      <c r="P81" s="176" t="n">
        <v>5077599995.79805</v>
      </c>
      <c r="Q81" s="176" t="n">
        <v>6676156229.13547</v>
      </c>
      <c r="R81" s="176" t="n">
        <v>4408886420.11206</v>
      </c>
      <c r="S81" s="176" t="n">
        <v>5198281915.36092</v>
      </c>
      <c r="T81" s="176" t="n">
        <v>5700589294.84041</v>
      </c>
      <c r="U81" s="176" t="n">
        <v>10636283042.745</v>
      </c>
      <c r="V81" s="176" t="n">
        <v>9890836158.88549</v>
      </c>
      <c r="W81" s="176" t="n">
        <v>8019096403.90768</v>
      </c>
      <c r="X81" s="176" t="n">
        <v>5021423093.04566</v>
      </c>
      <c r="Y81" s="176" t="n">
        <v>3521239073.17803</v>
      </c>
      <c r="Z81" s="176" t="n">
        <v>1401650339.66538</v>
      </c>
      <c r="AA81" s="176" t="n">
        <v>1030131355.31436</v>
      </c>
      <c r="AB81" s="176" t="n">
        <v>1083433851.25203</v>
      </c>
      <c r="AC81" s="176" t="n">
        <v>620878687.358383</v>
      </c>
      <c r="AD81" s="176" t="n">
        <v>331245608.845809</v>
      </c>
      <c r="AE81" s="176" t="n">
        <v>643491516.695942</v>
      </c>
      <c r="AF81" s="176" t="n">
        <v>1223417786.01929</v>
      </c>
      <c r="AG81" s="176" t="n">
        <v>888872808.2107</v>
      </c>
      <c r="AH81" s="176" t="n">
        <v>2501613177.05926</v>
      </c>
      <c r="AI81" s="176" t="n">
        <v>1802955510.37163</v>
      </c>
      <c r="AJ81" s="176" t="n">
        <v>1288184121.93675</v>
      </c>
      <c r="AK81" s="176" t="n">
        <v>1104501700.00227</v>
      </c>
      <c r="AL81" s="176" t="n">
        <v>1970746290.2814</v>
      </c>
      <c r="AM81" s="176" t="n">
        <v>1754948122.98689</v>
      </c>
      <c r="AN81" s="176"/>
    </row>
    <row r="82">
      <c r="A82" t="str">
        <f>M82</f>
      </c>
      <c r="B82" t="str">
        <f>N82</f>
      </c>
      <c r="C82" s="176" t="str">
        <f>AI82</f>
      </c>
      <c r="D82" s="176" t="str">
        <f>AL82</f>
      </c>
      <c r="E82" s="176" t="str">
        <f>AM82</f>
      </c>
      <c r="F82" s="176"/>
      <c r="G82" s="27" t="str">
        <f>AM82/AL82-1</f>
      </c>
      <c r="H82" s="27" t="str">
        <f>AM82/AI82-1</f>
      </c>
      <c r="I82" s="27"/>
      <c r="J82" s="27" t="str">
        <f>AM82/Sum(AM$46:AM$87)</f>
      </c>
      <c r="K82" s="27"/>
      <c r="M82" t="s">
        <v>801</v>
      </c>
      <c r="N82" t="s">
        <v>754</v>
      </c>
      <c r="O82" s="176" t="n">
        <v>0</v>
      </c>
      <c r="P82" s="176" t="n">
        <v>12802.8237120113</v>
      </c>
      <c r="Q82" s="176" t="n">
        <v>845900.693543759</v>
      </c>
      <c r="R82" s="176" t="n">
        <v>33725.9202199537</v>
      </c>
      <c r="S82" s="176"/>
      <c r="T82" s="176"/>
      <c r="U82" s="176" t="n">
        <v>0</v>
      </c>
      <c r="V82" s="176"/>
      <c r="W82" s="176" t="n">
        <v>0</v>
      </c>
      <c r="X82" s="176"/>
      <c r="Y82" s="176" t="n">
        <v>-242011.720759033</v>
      </c>
      <c r="Z82" s="176"/>
      <c r="AA82" s="176"/>
      <c r="AB82" s="176"/>
      <c r="AC82" s="176"/>
      <c r="AD82" s="176"/>
      <c r="AE82" s="176"/>
      <c r="AF82" s="176"/>
      <c r="AG82" s="176"/>
      <c r="AH82" s="176"/>
      <c r="AI82" s="176"/>
      <c r="AJ82" s="176"/>
      <c r="AK82" s="176"/>
      <c r="AL82" s="176"/>
      <c r="AM82" s="176"/>
      <c r="AN82" s="176"/>
    </row>
    <row r="83">
      <c r="A83" t="str">
        <f>M83</f>
      </c>
      <c r="B83" t="str">
        <f>N83</f>
      </c>
      <c r="C83" s="176" t="str">
        <f>AI83</f>
      </c>
      <c r="D83" s="176" t="str">
        <f>AL83</f>
      </c>
      <c r="E83" s="176" t="str">
        <f>AM83</f>
      </c>
      <c r="F83" s="176"/>
      <c r="G83" s="27" t="str">
        <f>AM83/AL83-1</f>
      </c>
      <c r="H83" s="27" t="str">
        <f>AM83/AI83-1</f>
      </c>
      <c r="I83" s="27"/>
      <c r="J83" s="27" t="str">
        <f>AM83/Sum(AM$46:AM$87)</f>
      </c>
      <c r="K83" s="27"/>
      <c r="M83"/>
      <c r="N83" t="s">
        <v>802</v>
      </c>
      <c r="O83" s="176" t="n">
        <v>11418609949.8141</v>
      </c>
      <c r="P83" s="176" t="n">
        <v>4399133748.06456</v>
      </c>
      <c r="Q83" s="176" t="n">
        <v>6999578801.27402</v>
      </c>
      <c r="R83" s="176" t="n">
        <v>8406402069.55518</v>
      </c>
      <c r="S83" s="176" t="n">
        <v>8848287285.06049</v>
      </c>
      <c r="T83" s="176" t="n">
        <v>6491806774.06009</v>
      </c>
      <c r="U83" s="176" t="n">
        <v>4354802359.93111</v>
      </c>
      <c r="V83" s="176" t="n">
        <v>879295241.331824</v>
      </c>
      <c r="W83" s="176" t="n">
        <v>4677808212.11451</v>
      </c>
      <c r="X83" s="176" t="n">
        <v>1901936810.28935</v>
      </c>
      <c r="Y83" s="176" t="n">
        <v>1203246509.60184</v>
      </c>
      <c r="Z83" s="176" t="n">
        <v>1885752217.03046</v>
      </c>
      <c r="AA83" s="176" t="n">
        <v>4327685183.80224</v>
      </c>
      <c r="AB83" s="176" t="n">
        <v>346549600.323087</v>
      </c>
      <c r="AC83" s="176" t="n">
        <v>469876147.966614</v>
      </c>
      <c r="AD83" s="176" t="n">
        <v>142785701.530997</v>
      </c>
      <c r="AE83" s="176" t="n">
        <v>491049943.962248</v>
      </c>
      <c r="AF83" s="176" t="n">
        <v>279927077.508934</v>
      </c>
      <c r="AG83" s="176" t="n">
        <v>0</v>
      </c>
      <c r="AH83" s="176" t="n">
        <v>0</v>
      </c>
      <c r="AI83" s="176" t="n">
        <v>0</v>
      </c>
      <c r="AJ83" s="176" t="n">
        <v>0</v>
      </c>
      <c r="AK83" s="176" t="n">
        <v>0</v>
      </c>
      <c r="AL83" s="176" t="n">
        <v>0</v>
      </c>
      <c r="AM83" s="176" t="n">
        <v>0</v>
      </c>
      <c r="AN83" s="176"/>
    </row>
    <row r="84">
      <c r="A84" t="str">
        <f>M84</f>
      </c>
      <c r="B84" t="str">
        <f>N84</f>
      </c>
      <c r="C84" s="176" t="str">
        <f>AI84</f>
      </c>
      <c r="D84" s="176" t="str">
        <f>AL84</f>
      </c>
      <c r="E84" s="176" t="str">
        <f>AM84</f>
      </c>
      <c r="F84" s="176"/>
      <c r="G84" s="27" t="str">
        <f>AM84/AL84-1</f>
      </c>
      <c r="H84" s="27" t="str">
        <f>AM84/AI84-1</f>
      </c>
      <c r="I84" s="27"/>
      <c r="J84" s="27" t="str">
        <f>AM84/Sum(AM$46:AM$87)</f>
      </c>
      <c r="K84" s="27"/>
      <c r="M84"/>
      <c r="N84" t="s">
        <v>753</v>
      </c>
      <c r="O84" s="176" t="n">
        <v>8363416998.03449</v>
      </c>
      <c r="P84" s="176" t="n">
        <v>6114144640.44238</v>
      </c>
      <c r="Q84" s="176" t="n">
        <v>6750686074.62364</v>
      </c>
      <c r="R84" s="176" t="n">
        <v>5996193906.06456</v>
      </c>
      <c r="S84" s="176" t="n">
        <v>5499285485.39256</v>
      </c>
      <c r="T84" s="176" t="n">
        <v>4637960863.17588</v>
      </c>
      <c r="U84" s="176" t="n">
        <v>2495892240.26018</v>
      </c>
      <c r="V84" s="176" t="n">
        <v>268185966.861113</v>
      </c>
      <c r="W84" s="176" t="n">
        <v>2157202167.06914</v>
      </c>
      <c r="X84" s="176" t="n">
        <v>662882332.59665</v>
      </c>
      <c r="Y84" s="176" t="n">
        <v>350889599.300339</v>
      </c>
      <c r="Z84" s="176" t="n">
        <v>268125515.773039</v>
      </c>
      <c r="AA84" s="176" t="n">
        <v>587300176.796783</v>
      </c>
      <c r="AB84" s="176" t="n">
        <v>523664253.585157</v>
      </c>
      <c r="AC84" s="176" t="n">
        <v>548094746.896306</v>
      </c>
      <c r="AD84" s="176" t="n">
        <v>630241464.112735</v>
      </c>
      <c r="AE84" s="176" t="n">
        <v>397898195.867837</v>
      </c>
      <c r="AF84" s="176" t="n">
        <v>1097109185.1303</v>
      </c>
      <c r="AG84" s="176" t="n">
        <v>0</v>
      </c>
      <c r="AH84" s="176" t="n">
        <v>59684.9236466806</v>
      </c>
      <c r="AI84" s="176" t="n">
        <v>0</v>
      </c>
      <c r="AJ84" s="176" t="n">
        <v>0</v>
      </c>
      <c r="AK84" s="176" t="n">
        <v>0</v>
      </c>
      <c r="AL84" s="176" t="n">
        <v>-39324.9492</v>
      </c>
      <c r="AM84" s="176" t="n">
        <v>0</v>
      </c>
      <c r="AN84" s="176"/>
    </row>
    <row r="85">
      <c r="A85" t="str">
        <f>M85</f>
      </c>
      <c r="B85" t="str">
        <f>N85</f>
      </c>
      <c r="C85" s="176" t="str">
        <f>AI85</f>
      </c>
      <c r="D85" s="176" t="str">
        <f>AL85</f>
      </c>
      <c r="E85" s="176" t="str">
        <f>AM85</f>
      </c>
      <c r="F85" s="176"/>
      <c r="G85" s="27" t="str">
        <f>AM85/AL85-1</f>
      </c>
      <c r="H85" s="27" t="str">
        <f>AM85/AI85-1</f>
      </c>
      <c r="I85" s="27"/>
      <c r="J85" s="27" t="str">
        <f>AM85/Sum(AM$46:AM$87)</f>
      </c>
      <c r="K85" s="27"/>
      <c r="M85"/>
      <c r="N85" t="s">
        <v>784</v>
      </c>
      <c r="O85" s="176" t="n">
        <v>835624928.925579</v>
      </c>
      <c r="P85" s="176" t="n">
        <v>18145179.8837766</v>
      </c>
      <c r="Q85" s="176" t="n">
        <v>1202412.5446824</v>
      </c>
      <c r="R85" s="176" t="n">
        <v>1437059.91765277</v>
      </c>
      <c r="S85" s="176" t="n">
        <v>254639.846340445</v>
      </c>
      <c r="T85" s="176" t="n">
        <v>1166311.91835906</v>
      </c>
      <c r="U85" s="176" t="n">
        <v>3881364.23881157</v>
      </c>
      <c r="V85" s="176" t="n">
        <v>13166283.7427134</v>
      </c>
      <c r="W85" s="176" t="n">
        <v>1671293053.80243</v>
      </c>
      <c r="X85" s="176" t="n">
        <v>1980940735.05622</v>
      </c>
      <c r="Y85" s="176" t="n">
        <v>23964704.0453618</v>
      </c>
      <c r="Z85" s="176" t="n">
        <v>754470.795738595</v>
      </c>
      <c r="AA85" s="176" t="n">
        <v>1775121.11735208</v>
      </c>
      <c r="AB85" s="176" t="n">
        <v>6859834.48883601</v>
      </c>
      <c r="AC85" s="176" t="n">
        <v>21112319.9730293</v>
      </c>
      <c r="AD85" s="176" t="n">
        <v>117018552.401049</v>
      </c>
      <c r="AE85" s="176" t="n">
        <v>13928205.6157359</v>
      </c>
      <c r="AF85" s="176" t="n">
        <v>19192466.1097395</v>
      </c>
      <c r="AG85" s="176" t="n">
        <v>0</v>
      </c>
      <c r="AH85" s="176" t="n">
        <v>0</v>
      </c>
      <c r="AI85" s="176" t="n">
        <v>0</v>
      </c>
      <c r="AJ85" s="176" t="n">
        <v>0</v>
      </c>
      <c r="AK85" s="176" t="n">
        <v>0</v>
      </c>
      <c r="AL85" s="176" t="n">
        <v>0</v>
      </c>
      <c r="AM85" s="176" t="n">
        <v>0</v>
      </c>
      <c r="AN85" s="176"/>
    </row>
    <row r="86">
      <c r="A86" t="str">
        <f>M86</f>
      </c>
      <c r="B86" t="str">
        <f>N86</f>
      </c>
      <c r="C86" s="176" t="str">
        <f>AI86</f>
      </c>
      <c r="D86" s="176" t="str">
        <f>AL86</f>
      </c>
      <c r="E86" s="176" t="str">
        <f>AM86</f>
      </c>
      <c r="F86" s="176"/>
      <c r="G86" s="27" t="str">
        <f>AM86/AL86-1</f>
      </c>
      <c r="H86" s="27" t="str">
        <f>AM86/AI86-1</f>
      </c>
      <c r="I86" s="27"/>
      <c r="J86" s="27" t="str">
        <f>AM86/Sum(AM$46:AM$87)</f>
      </c>
      <c r="K86" s="27"/>
      <c r="M86"/>
      <c r="N86" t="s">
        <v>754</v>
      </c>
      <c r="O86" s="176" t="n">
        <v>9202811.27882349</v>
      </c>
      <c r="P86" s="176" t="n">
        <v>3666333.31462151</v>
      </c>
      <c r="Q86" s="176" t="n">
        <v>-6987.11728744158</v>
      </c>
      <c r="R86" s="176" t="n">
        <v>238866.397952528</v>
      </c>
      <c r="S86" s="176" t="n">
        <v>-3869.3419552838</v>
      </c>
      <c r="T86" s="176" t="n">
        <v>27370.0409464266</v>
      </c>
      <c r="U86" s="176" t="n">
        <v>913205.727825245</v>
      </c>
      <c r="V86" s="176" t="n">
        <v>0</v>
      </c>
      <c r="W86" s="176" t="n">
        <v>-11241.8550176067</v>
      </c>
      <c r="X86" s="176" t="n">
        <v>409163.948803724</v>
      </c>
      <c r="Y86" s="176" t="n">
        <v>-1934.90750375111</v>
      </c>
      <c r="Z86" s="176" t="n">
        <v>-239.309508242339</v>
      </c>
      <c r="AA86" s="176"/>
      <c r="AB86" s="176"/>
      <c r="AC86" s="176"/>
      <c r="AD86" s="176" t="n">
        <v>37536.9003683804</v>
      </c>
      <c r="AE86" s="176" t="n">
        <v>2157.67476297287</v>
      </c>
      <c r="AF86" s="176" t="n">
        <v>1657529.93671841</v>
      </c>
      <c r="AG86" s="176" t="n">
        <v>24128.2435797438</v>
      </c>
      <c r="AH86" s="176" t="n">
        <v>0</v>
      </c>
      <c r="AI86" s="176" t="n">
        <v>11573.9072704938</v>
      </c>
      <c r="AJ86" s="176" t="n">
        <v>11188.817598517</v>
      </c>
      <c r="AK86" s="176"/>
      <c r="AL86" s="176" t="n">
        <v>10000</v>
      </c>
      <c r="AM86" s="176"/>
      <c r="AN86" s="176"/>
    </row>
    <row r="87">
      <c r="A87" t="str">
        <f>M87</f>
      </c>
      <c r="B87" t="str">
        <f>N87</f>
      </c>
      <c r="C87" s="176" t="str">
        <f>AI87</f>
      </c>
      <c r="D87" s="176" t="str">
        <f>AL87</f>
      </c>
      <c r="E87" s="176" t="str">
        <f>AM87</f>
      </c>
      <c r="F87" s="176"/>
      <c r="G87" s="27" t="str">
        <f>AM87/AL87-1</f>
      </c>
      <c r="H87" s="27" t="str">
        <f>AM87/AI87-1</f>
      </c>
      <c r="I87" s="27"/>
      <c r="J87" s="27" t="str">
        <f>AM87/Sum(AM$46:AM$87)</f>
      </c>
      <c r="K87" s="27"/>
      <c r="M87"/>
      <c r="N87"/>
      <c r="O87" s="176"/>
      <c r="P87" s="176"/>
      <c r="Q87" s="176"/>
      <c r="R87" s="176"/>
      <c r="S87" s="176"/>
      <c r="T87" s="176"/>
      <c r="U87" s="176"/>
      <c r="V87" s="176"/>
      <c r="W87" s="176"/>
      <c r="X87" s="176"/>
      <c r="Y87" s="176"/>
      <c r="Z87" s="176"/>
      <c r="AA87" s="176"/>
      <c r="AB87" s="176"/>
      <c r="AC87" s="176"/>
      <c r="AD87" s="176"/>
      <c r="AE87" s="176"/>
      <c r="AF87" s="176"/>
      <c r="AG87" s="176"/>
      <c r="AH87" s="176"/>
      <c r="AI87" s="176"/>
      <c r="AJ87" s="176"/>
      <c r="AK87" s="176"/>
      <c r="AL87" s="176"/>
      <c r="AM87" s="176" t="n">
        <v>9739.88670259903</v>
      </c>
      <c r="AN87" s="176"/>
    </row>
    <row r="88">
      <c r="A88" t="str">
        <f>M88</f>
      </c>
      <c r="B88" t="str">
        <f>N88</f>
      </c>
      <c r="C88" s="176" t="str">
        <f>AI88</f>
      </c>
      <c r="D88" s="176" t="str">
        <f>AL88</f>
      </c>
      <c r="E88" s="176" t="str">
        <f>AM88</f>
      </c>
      <c r="F88" s="176"/>
      <c r="G88" s="27" t="str">
        <f>AM88/AL88-1</f>
      </c>
      <c r="H88" s="27" t="str">
        <f>AM88/AI88-1</f>
      </c>
      <c r="I88" s="27"/>
      <c r="J88" s="27" t="str">
        <f>Sum(J$46:J$87)</f>
      </c>
      <c r="K88" s="27"/>
      <c r="M88" t="s">
        <v>755</v>
      </c>
      <c r="N88" t="s">
        <v>756</v>
      </c>
      <c r="O88" s="176" t="str">
        <f>Sum(O47:O87)</f>
      </c>
      <c r="P88" s="176" t="str">
        <f>Sum(P47:P87)</f>
      </c>
      <c r="Q88" s="176" t="str">
        <f>Sum(Q47:Q87)</f>
      </c>
      <c r="R88" s="176" t="str">
        <f>Sum(R47:R87)</f>
      </c>
      <c r="S88" s="176" t="str">
        <f>Sum(S47:S87)</f>
      </c>
      <c r="T88" s="176" t="str">
        <f>Sum(T47:T87)</f>
      </c>
      <c r="U88" s="176" t="str">
        <f>Sum(U47:U87)</f>
      </c>
      <c r="V88" s="176" t="str">
        <f>Sum(V47:V87)</f>
      </c>
      <c r="W88" s="176" t="str">
        <f>Sum(W47:W87)</f>
      </c>
      <c r="X88" s="176" t="str">
        <f>Sum(X47:X87)</f>
      </c>
      <c r="Y88" s="176" t="str">
        <f>Sum(Y47:Y87)</f>
      </c>
      <c r="Z88" s="176" t="str">
        <f>Sum(Z47:Z87)</f>
      </c>
      <c r="AA88" s="176" t="str">
        <f>Sum(AA47:AA87)</f>
      </c>
      <c r="AB88" s="176" t="str">
        <f>Sum(AB47:AB87)</f>
      </c>
      <c r="AC88" s="176" t="str">
        <f>Sum(AC47:AC87)</f>
      </c>
      <c r="AD88" s="176" t="str">
        <f>Sum(AD47:AD87)</f>
      </c>
      <c r="AE88" s="176" t="str">
        <f>Sum(AE47:AE87)</f>
      </c>
      <c r="AF88" s="176" t="str">
        <f>Sum(AF47:AF87)</f>
      </c>
      <c r="AG88" s="176" t="str">
        <f>Sum(AG47:AG87)</f>
      </c>
      <c r="AH88" s="176" t="str">
        <f>Sum(AH47:AH87)</f>
      </c>
      <c r="AI88" s="176" t="str">
        <f>Sum(AI47:AI87)</f>
      </c>
      <c r="AJ88" s="176" t="str">
        <f>Sum(AJ47:AJ87)</f>
      </c>
      <c r="AK88" s="176" t="str">
        <f>Sum(AK47:AK87)</f>
      </c>
      <c r="AL88" s="176" t="str">
        <f>Sum(AL47:AL87)</f>
      </c>
      <c r="AM88" s="176" t="str">
        <f>Sum(AM47:AM87)</f>
      </c>
      <c r="AN88" s="176"/>
    </row>
    <row r="89">
      <c r="A89" t="str">
        <f>M89</f>
      </c>
      <c r="B89" t="str">
        <f>N89</f>
      </c>
      <c r="C89" s="175" t="str">
        <f>AI89</f>
      </c>
      <c r="D89" s="175" t="str">
        <f>AL89</f>
      </c>
      <c r="E89" s="175" t="str">
        <f>AM89</f>
      </c>
      <c r="F89" s="175"/>
      <c r="G89" s="27" t="str">
        <f>AM89/AL89-1</f>
      </c>
      <c r="H89" s="27" t="str">
        <f>AM89/AI89-1</f>
      </c>
      <c r="I89" s="27"/>
      <c r="J89" s="27" t="str">
        <f>AM89/Sum(AM$65:AM$125)</f>
      </c>
      <c r="K89" s="27"/>
      <c r="M89" t="s">
        <v>795</v>
      </c>
      <c r="N89" t="s">
        <v>802</v>
      </c>
      <c r="O89" s="175"/>
      <c r="P89" s="175"/>
      <c r="Q89" s="175"/>
      <c r="R89" s="175"/>
      <c r="S89" s="175"/>
      <c r="T89" s="175"/>
      <c r="U89" s="175"/>
      <c r="V89" s="175"/>
      <c r="W89" s="175"/>
      <c r="X89" s="175"/>
      <c r="Y89" s="175"/>
      <c r="Z89" s="175"/>
      <c r="AA89" s="175"/>
      <c r="AB89" s="175"/>
      <c r="AC89" s="175"/>
      <c r="AD89" s="175"/>
      <c r="AE89" s="175"/>
      <c r="AF89" s="175"/>
      <c r="AG89" s="175"/>
      <c r="AH89" s="175"/>
      <c r="AI89" s="175"/>
      <c r="AJ89" s="175"/>
      <c r="AK89" s="175"/>
      <c r="AL89" s="175"/>
      <c r="AM89" s="175" t="n">
        <v>25160753568.489</v>
      </c>
      <c r="AN89" s="175"/>
    </row>
    <row r="90">
      <c r="A90" t="str">
        <f>M90</f>
      </c>
      <c r="B90" t="str">
        <f>N90</f>
      </c>
      <c r="C90" s="175" t="str">
        <f>AI90</f>
      </c>
      <c r="D90" s="175" t="str">
        <f>AL90</f>
      </c>
      <c r="E90" s="175" t="str">
        <f>AM90</f>
      </c>
      <c r="F90" s="175"/>
      <c r="G90" s="27" t="str">
        <f>AM90/AL90-1</f>
      </c>
      <c r="H90" s="27" t="str">
        <f>AM90/AI90-1</f>
      </c>
      <c r="I90" s="27"/>
      <c r="J90" s="27" t="str">
        <f>AM90/Sum(AM$65:AM$125)</f>
      </c>
      <c r="K90" s="27"/>
      <c r="M90" t="s">
        <v>795</v>
      </c>
      <c r="N90" t="s">
        <v>783</v>
      </c>
      <c r="O90" s="175" t="n">
        <v>2864416385.37288</v>
      </c>
      <c r="P90" s="175" t="n">
        <v>2359187611.59384</v>
      </c>
      <c r="Q90" s="175" t="n">
        <v>6012998100.54297</v>
      </c>
      <c r="R90" s="175" t="n">
        <v>6322822438.8316</v>
      </c>
      <c r="S90" s="175" t="n">
        <v>7763577806.09159</v>
      </c>
      <c r="T90" s="175" t="n">
        <v>7494049532.53303</v>
      </c>
      <c r="U90" s="175" t="n">
        <v>7477206889.77264</v>
      </c>
      <c r="V90" s="175" t="n">
        <v>5096729045.44553</v>
      </c>
      <c r="W90" s="175" t="n">
        <v>5334464630.43777</v>
      </c>
      <c r="X90" s="175" t="n">
        <v>10391808010.9203</v>
      </c>
      <c r="Y90" s="175" t="n">
        <v>12760310079.5865</v>
      </c>
      <c r="Z90" s="175" t="n">
        <v>29209404538.1496</v>
      </c>
      <c r="AA90" s="175" t="n">
        <v>29355532442.2122</v>
      </c>
      <c r="AB90" s="175" t="n">
        <v>33788876405.0439</v>
      </c>
      <c r="AC90" s="175" t="n">
        <v>25965650093.0983</v>
      </c>
      <c r="AD90" s="175" t="n">
        <v>28633247098.3607</v>
      </c>
      <c r="AE90" s="175" t="n">
        <v>26947871910.3418</v>
      </c>
      <c r="AF90" s="175" t="n">
        <v>22212190437.6928</v>
      </c>
      <c r="AG90" s="175" t="n">
        <v>39452525422.0203</v>
      </c>
      <c r="AH90" s="175" t="n">
        <v>47582947311.9353</v>
      </c>
      <c r="AI90" s="175" t="n">
        <v>43035741894.3533</v>
      </c>
      <c r="AJ90" s="175" t="n">
        <v>30129938607.6343</v>
      </c>
      <c r="AK90" s="175" t="n">
        <v>30782650168.4576</v>
      </c>
      <c r="AL90" s="175" t="n">
        <v>51340809729.7416</v>
      </c>
      <c r="AM90" s="175"/>
      <c r="AN90" s="175"/>
    </row>
    <row r="91">
      <c r="A91" t="str">
        <f>M91</f>
      </c>
      <c r="B91" t="str">
        <f>N91</f>
      </c>
      <c r="C91" s="175" t="str">
        <f>AI91</f>
      </c>
      <c r="D91" s="175" t="str">
        <f>AL91</f>
      </c>
      <c r="E91" s="175" t="str">
        <f>AM91</f>
      </c>
      <c r="F91" s="175"/>
      <c r="G91" s="27" t="str">
        <f>AM91/AL91-1</f>
      </c>
      <c r="H91" s="27" t="str">
        <f>AM91/AI91-1</f>
      </c>
      <c r="I91" s="27"/>
      <c r="J91" s="27" t="str">
        <f>AM91/Sum(AM$65:AM$125)</f>
      </c>
      <c r="K91" s="27"/>
      <c r="M91" t="s">
        <v>795</v>
      </c>
      <c r="N91" t="s">
        <v>784</v>
      </c>
      <c r="O91" s="175" t="n">
        <v>174222869.992527</v>
      </c>
      <c r="P91" s="175" t="n">
        <v>186843445.758539</v>
      </c>
      <c r="Q91" s="175" t="n">
        <v>595010747.654284</v>
      </c>
      <c r="R91" s="175" t="n">
        <v>346918432.117319</v>
      </c>
      <c r="S91" s="175" t="n">
        <v>166738940.299356</v>
      </c>
      <c r="T91" s="175" t="n">
        <v>318913818.706124</v>
      </c>
      <c r="U91" s="175" t="n">
        <v>191184861.376429</v>
      </c>
      <c r="V91" s="175" t="n">
        <v>163645568.860132</v>
      </c>
      <c r="W91" s="175" t="n">
        <v>207943739.672162</v>
      </c>
      <c r="X91" s="175" t="n">
        <v>632291776.156187</v>
      </c>
      <c r="Y91" s="175" t="n">
        <v>1518991217.20098</v>
      </c>
      <c r="Z91" s="175" t="n">
        <v>585697102.997475</v>
      </c>
      <c r="AA91" s="175" t="n">
        <v>435101021.891561</v>
      </c>
      <c r="AB91" s="175" t="n">
        <v>429026497.491472</v>
      </c>
      <c r="AC91" s="175" t="n">
        <v>1371492639.31553</v>
      </c>
      <c r="AD91" s="175" t="n">
        <v>836584673.538937</v>
      </c>
      <c r="AE91" s="175" t="n">
        <v>1245273344.38665</v>
      </c>
      <c r="AF91" s="175" t="n">
        <v>793883060.919337</v>
      </c>
      <c r="AG91" s="175" t="n">
        <v>1101653697.47606</v>
      </c>
      <c r="AH91" s="175" t="n">
        <v>1710139922.22775</v>
      </c>
      <c r="AI91" s="175" t="n">
        <v>1555970712.85658</v>
      </c>
      <c r="AJ91" s="175" t="n">
        <v>1171474387.64049</v>
      </c>
      <c r="AK91" s="175" t="n">
        <v>69066850.8770208</v>
      </c>
      <c r="AL91" s="175" t="n">
        <v>826551205.1926</v>
      </c>
      <c r="AM91" s="175" t="n">
        <v>1197366040.5787</v>
      </c>
      <c r="AN91" s="175"/>
    </row>
    <row r="92">
      <c r="A92" t="str">
        <f>M92</f>
      </c>
      <c r="B92" t="str">
        <f>N92</f>
      </c>
      <c r="C92" s="175" t="str">
        <f>AI92</f>
      </c>
      <c r="D92" s="175" t="str">
        <f>AL92</f>
      </c>
      <c r="E92" s="175" t="str">
        <f>AM92</f>
      </c>
      <c r="F92" s="175"/>
      <c r="G92" s="27" t="str">
        <f>AM92/AL92-1</f>
      </c>
      <c r="H92" s="27" t="str">
        <f>AM92/AI92-1</f>
      </c>
      <c r="I92" s="27"/>
      <c r="J92" s="27" t="str">
        <f>AM92/Sum(AM$65:AM$125)</f>
      </c>
      <c r="K92" s="27"/>
      <c r="M92" t="s">
        <v>795</v>
      </c>
      <c r="N92" t="s">
        <v>753</v>
      </c>
      <c r="O92" s="175"/>
      <c r="P92" s="175"/>
      <c r="Q92" s="175"/>
      <c r="R92" s="175"/>
      <c r="S92" s="175"/>
      <c r="T92" s="175"/>
      <c r="U92" s="175"/>
      <c r="V92" s="175"/>
      <c r="W92" s="175"/>
      <c r="X92" s="175"/>
      <c r="Y92" s="175"/>
      <c r="Z92" s="175"/>
      <c r="AA92" s="175"/>
      <c r="AB92" s="175"/>
      <c r="AC92" s="175"/>
      <c r="AD92" s="175"/>
      <c r="AE92" s="175"/>
      <c r="AF92" s="175"/>
      <c r="AG92" s="175"/>
      <c r="AH92" s="175"/>
      <c r="AI92" s="175"/>
      <c r="AJ92" s="175"/>
      <c r="AK92" s="175"/>
      <c r="AL92" s="175"/>
      <c r="AM92" s="175" t="n">
        <v>1982019545.35596</v>
      </c>
      <c r="AN92" s="175"/>
    </row>
    <row r="93">
      <c r="A93" t="str">
        <f>M93</f>
      </c>
      <c r="B93" t="str">
        <f>N93</f>
      </c>
      <c r="C93" s="175" t="str">
        <f>AI93</f>
      </c>
      <c r="D93" s="175" t="str">
        <f>AL93</f>
      </c>
      <c r="E93" s="175" t="str">
        <f>AM93</f>
      </c>
      <c r="F93" s="175"/>
      <c r="G93" s="27" t="str">
        <f>AM93/AL93-1</f>
      </c>
      <c r="H93" s="27" t="str">
        <f>AM93/AI93-1</f>
      </c>
      <c r="I93" s="27"/>
      <c r="J93" s="27" t="str">
        <f>AM93/Sum(AM$65:AM$125)</f>
      </c>
      <c r="K93" s="27"/>
      <c r="M93" t="s">
        <v>795</v>
      </c>
      <c r="N93" t="s">
        <v>785</v>
      </c>
      <c r="O93" s="175" t="n">
        <v>860856937.821716</v>
      </c>
      <c r="P93" s="175" t="n">
        <v>3794441033.6409</v>
      </c>
      <c r="Q93" s="175" t="n">
        <v>4245936615.47729</v>
      </c>
      <c r="R93" s="175" t="n">
        <v>2568644583.57105</v>
      </c>
      <c r="S93" s="175" t="n">
        <v>2007067759.73369</v>
      </c>
      <c r="T93" s="175" t="n">
        <v>2196292054.05139</v>
      </c>
      <c r="U93" s="175" t="n">
        <v>2051160723.57032</v>
      </c>
      <c r="V93" s="175" t="n">
        <v>1440480633.99885</v>
      </c>
      <c r="W93" s="175" t="n">
        <v>1006633429.54523</v>
      </c>
      <c r="X93" s="175" t="n">
        <v>710260532.570225</v>
      </c>
      <c r="Y93" s="175" t="n">
        <v>3339441620.92239</v>
      </c>
      <c r="Z93" s="175" t="n">
        <v>1586189309.32863</v>
      </c>
      <c r="AA93" s="175" t="n">
        <v>1851552073.00804</v>
      </c>
      <c r="AB93" s="175" t="n">
        <v>2033462678.50692</v>
      </c>
      <c r="AC93" s="175" t="n">
        <v>2354714169.35249</v>
      </c>
      <c r="AD93" s="175" t="n">
        <v>1778692247.49846</v>
      </c>
      <c r="AE93" s="175" t="n">
        <v>2299805705.42531</v>
      </c>
      <c r="AF93" s="175" t="n">
        <v>1318414612.54902</v>
      </c>
      <c r="AG93" s="175" t="n">
        <v>1683510989.54186</v>
      </c>
      <c r="AH93" s="175" t="n">
        <v>2967445084.565</v>
      </c>
      <c r="AI93" s="175" t="n">
        <v>2684690414.9915</v>
      </c>
      <c r="AJ93" s="175" t="n">
        <v>2572994352.4037</v>
      </c>
      <c r="AK93" s="175" t="n">
        <v>2194618162.56179</v>
      </c>
      <c r="AL93" s="175" t="n">
        <v>2180156305.7018</v>
      </c>
      <c r="AM93" s="175"/>
      <c r="AN93" s="175"/>
    </row>
    <row r="94">
      <c r="A94" t="str">
        <f>M94</f>
      </c>
      <c r="B94" t="str">
        <f>N94</f>
      </c>
      <c r="C94" s="175" t="str">
        <f>AI94</f>
      </c>
      <c r="D94" s="175" t="str">
        <f>AL94</f>
      </c>
      <c r="E94" s="175" t="str">
        <f>AM94</f>
      </c>
      <c r="F94" s="175"/>
      <c r="G94" s="27" t="str">
        <f>AM94/AL94-1</f>
      </c>
      <c r="H94" s="27" t="str">
        <f>AM94/AI94-1</f>
      </c>
      <c r="I94" s="27"/>
      <c r="J94" s="27" t="str">
        <f>AM94/Sum(AM$65:AM$125)</f>
      </c>
      <c r="K94" s="27"/>
      <c r="M94" t="s">
        <v>795</v>
      </c>
      <c r="N94" t="s">
        <v>754</v>
      </c>
      <c r="O94" s="175" t="n">
        <v>0</v>
      </c>
      <c r="P94" s="175"/>
      <c r="Q94" s="175"/>
      <c r="R94" s="175"/>
      <c r="S94" s="175"/>
      <c r="T94" s="175"/>
      <c r="U94" s="175"/>
      <c r="V94" s="175"/>
      <c r="W94" s="175"/>
      <c r="X94" s="175"/>
      <c r="Y94" s="175"/>
      <c r="Z94" s="175"/>
      <c r="AA94" s="175"/>
      <c r="AB94" s="175"/>
      <c r="AC94" s="175"/>
      <c r="AD94" s="175"/>
      <c r="AE94" s="175"/>
      <c r="AF94" s="175"/>
      <c r="AG94" s="175"/>
      <c r="AH94" s="175"/>
      <c r="AI94" s="175"/>
      <c r="AJ94" s="175"/>
      <c r="AK94" s="175"/>
      <c r="AL94" s="175"/>
      <c r="AM94" s="175"/>
      <c r="AN94" s="175"/>
    </row>
    <row r="95">
      <c r="A95" t="str">
        <f>M95</f>
      </c>
      <c r="B95" t="str">
        <f>N95</f>
      </c>
      <c r="C95" s="175" t="str">
        <f>AI95</f>
      </c>
      <c r="D95" s="175" t="str">
        <f>AL95</f>
      </c>
      <c r="E95" s="175" t="str">
        <f>AM95</f>
      </c>
      <c r="F95" s="175"/>
      <c r="G95" s="27" t="str">
        <f>AM95/AL95-1</f>
      </c>
      <c r="H95" s="27" t="str">
        <f>AM95/AI95-1</f>
      </c>
      <c r="I95" s="27"/>
      <c r="J95" s="27" t="str">
        <f>AM95/Sum(AM$65:AM$125)</f>
      </c>
      <c r="K95" s="27"/>
      <c r="M95" t="s">
        <v>797</v>
      </c>
      <c r="N95" t="s">
        <v>802</v>
      </c>
      <c r="O95" s="175"/>
      <c r="P95" s="175"/>
      <c r="Q95" s="175"/>
      <c r="R95" s="175"/>
      <c r="S95" s="175"/>
      <c r="T95" s="175"/>
      <c r="U95" s="175"/>
      <c r="V95" s="175"/>
      <c r="W95" s="175"/>
      <c r="X95" s="175"/>
      <c r="Y95" s="175"/>
      <c r="Z95" s="175"/>
      <c r="AA95" s="175"/>
      <c r="AB95" s="175"/>
      <c r="AC95" s="175"/>
      <c r="AD95" s="175"/>
      <c r="AE95" s="175"/>
      <c r="AF95" s="175"/>
      <c r="AG95" s="175"/>
      <c r="AH95" s="175"/>
      <c r="AI95" s="175"/>
      <c r="AJ95" s="175"/>
      <c r="AK95" s="175"/>
      <c r="AL95" s="175"/>
      <c r="AM95" s="175" t="n">
        <v>18900451596.8986</v>
      </c>
      <c r="AN95" s="175"/>
    </row>
    <row r="96">
      <c r="A96" t="str">
        <f>M96</f>
      </c>
      <c r="B96" t="str">
        <f>N96</f>
      </c>
      <c r="C96" s="175" t="str">
        <f>AI96</f>
      </c>
      <c r="D96" s="175" t="str">
        <f>AL96</f>
      </c>
      <c r="E96" s="175" t="str">
        <f>AM96</f>
      </c>
      <c r="F96" s="175"/>
      <c r="G96" s="27" t="str">
        <f>AM96/AL96-1</f>
      </c>
      <c r="H96" s="27" t="str">
        <f>AM96/AI96-1</f>
      </c>
      <c r="I96" s="27"/>
      <c r="J96" s="27" t="str">
        <f>AM96/Sum(AM$65:AM$125)</f>
      </c>
      <c r="K96" s="27"/>
      <c r="M96" t="s">
        <v>797</v>
      </c>
      <c r="N96" t="s">
        <v>783</v>
      </c>
      <c r="O96" s="175" t="n">
        <v>10950775786.855</v>
      </c>
      <c r="P96" s="175" t="n">
        <v>17247605654.0204</v>
      </c>
      <c r="Q96" s="175" t="n">
        <v>15452871403.4692</v>
      </c>
      <c r="R96" s="175" t="n">
        <v>16599752855.0885</v>
      </c>
      <c r="S96" s="175" t="n">
        <v>19462569882.9695</v>
      </c>
      <c r="T96" s="175" t="n">
        <v>18163597301.176</v>
      </c>
      <c r="U96" s="175" t="n">
        <v>19147490919.4314</v>
      </c>
      <c r="V96" s="175" t="n">
        <v>18441217653.8226</v>
      </c>
      <c r="W96" s="175" t="n">
        <v>17773466961.1911</v>
      </c>
      <c r="X96" s="175" t="n">
        <v>17890251514.6341</v>
      </c>
      <c r="Y96" s="175" t="n">
        <v>17915995718.2544</v>
      </c>
      <c r="Z96" s="175" t="n">
        <v>20213227902.1592</v>
      </c>
      <c r="AA96" s="175" t="n">
        <v>18664708217.4289</v>
      </c>
      <c r="AB96" s="175" t="n">
        <v>15928511506.148</v>
      </c>
      <c r="AC96" s="175" t="n">
        <v>22416892563.9448</v>
      </c>
      <c r="AD96" s="175" t="n">
        <v>22047452515.8597</v>
      </c>
      <c r="AE96" s="175" t="n">
        <v>21992750281.7251</v>
      </c>
      <c r="AF96" s="175" t="n">
        <v>21645143577.9827</v>
      </c>
      <c r="AG96" s="175" t="n">
        <v>16266139649.9834</v>
      </c>
      <c r="AH96" s="175" t="n">
        <v>17924783087.5065</v>
      </c>
      <c r="AI96" s="175" t="n">
        <v>19984434220.6243</v>
      </c>
      <c r="AJ96" s="175" t="n">
        <v>15275790560.7684</v>
      </c>
      <c r="AK96" s="175" t="n">
        <v>16329743811.6858</v>
      </c>
      <c r="AL96" s="175" t="n">
        <v>14592254986.3846</v>
      </c>
      <c r="AM96" s="175"/>
      <c r="AN96" s="175"/>
    </row>
    <row r="97">
      <c r="A97" t="str">
        <f>M97</f>
      </c>
      <c r="B97" t="str">
        <f>N97</f>
      </c>
      <c r="C97" s="175" t="str">
        <f>AI97</f>
      </c>
      <c r="D97" s="175" t="str">
        <f>AL97</f>
      </c>
      <c r="E97" s="175" t="str">
        <f>AM97</f>
      </c>
      <c r="F97" s="175"/>
      <c r="G97" s="27" t="str">
        <f>AM97/AL97-1</f>
      </c>
      <c r="H97" s="27" t="str">
        <f>AM97/AI97-1</f>
      </c>
      <c r="I97" s="27"/>
      <c r="J97" s="27" t="str">
        <f>AM97/Sum(AM$65:AM$125)</f>
      </c>
      <c r="K97" s="27"/>
      <c r="M97" t="s">
        <v>797</v>
      </c>
      <c r="N97" t="s">
        <v>784</v>
      </c>
      <c r="O97" s="175" t="n">
        <v>23472956895.1914</v>
      </c>
      <c r="P97" s="175" t="n">
        <v>23197348374.1727</v>
      </c>
      <c r="Q97" s="175" t="n">
        <v>26248372653.6406</v>
      </c>
      <c r="R97" s="175" t="n">
        <v>33920175894.0816</v>
      </c>
      <c r="S97" s="175" t="n">
        <v>34188195344.0719</v>
      </c>
      <c r="T97" s="175" t="n">
        <v>36699259531.7261</v>
      </c>
      <c r="U97" s="175" t="n">
        <v>38347748334.1885</v>
      </c>
      <c r="V97" s="175" t="n">
        <v>38090947030.6048</v>
      </c>
      <c r="W97" s="175" t="n">
        <v>34291028782.2982</v>
      </c>
      <c r="X97" s="175" t="n">
        <v>37427588937.122</v>
      </c>
      <c r="Y97" s="175" t="n">
        <v>38677306569.2149</v>
      </c>
      <c r="Z97" s="175" t="n">
        <v>34512393470.2522</v>
      </c>
      <c r="AA97" s="175" t="n">
        <v>31264906771.0462</v>
      </c>
      <c r="AB97" s="175" t="n">
        <v>26338017406.3705</v>
      </c>
      <c r="AC97" s="175" t="n">
        <v>24317433206.9557</v>
      </c>
      <c r="AD97" s="175" t="n">
        <v>22471933483.6674</v>
      </c>
      <c r="AE97" s="175" t="n">
        <v>22751169617.955</v>
      </c>
      <c r="AF97" s="175" t="n">
        <v>23580005794.6905</v>
      </c>
      <c r="AG97" s="175" t="n">
        <v>24430093721.7831</v>
      </c>
      <c r="AH97" s="175" t="n">
        <v>24848494690.76</v>
      </c>
      <c r="AI97" s="175" t="n">
        <v>20156076845.9739</v>
      </c>
      <c r="AJ97" s="175" t="n">
        <v>23083714620.1743</v>
      </c>
      <c r="AK97" s="175" t="n">
        <v>23206713502.0479</v>
      </c>
      <c r="AL97" s="175" t="n">
        <v>24827940456.605</v>
      </c>
      <c r="AM97" s="175" t="n">
        <v>24023282937.8901</v>
      </c>
      <c r="AN97" s="175"/>
    </row>
    <row r="98">
      <c r="A98" t="str">
        <f>M98</f>
      </c>
      <c r="B98" t="str">
        <f>N98</f>
      </c>
      <c r="C98" s="175" t="str">
        <f>AI98</f>
      </c>
      <c r="D98" s="175" t="str">
        <f>AL98</f>
      </c>
      <c r="E98" s="175" t="str">
        <f>AM98</f>
      </c>
      <c r="F98" s="175"/>
      <c r="G98" s="27" t="str">
        <f>AM98/AL98-1</f>
      </c>
      <c r="H98" s="27" t="str">
        <f>AM98/AI98-1</f>
      </c>
      <c r="I98" s="27"/>
      <c r="J98" s="27" t="str">
        <f>AM98/Sum(AM$65:AM$125)</f>
      </c>
      <c r="K98" s="27"/>
      <c r="M98" t="s">
        <v>797</v>
      </c>
      <c r="N98" t="s">
        <v>753</v>
      </c>
      <c r="O98" s="175"/>
      <c r="P98" s="175"/>
      <c r="Q98" s="175"/>
      <c r="R98" s="175"/>
      <c r="S98" s="175"/>
      <c r="T98" s="175"/>
      <c r="U98" s="175"/>
      <c r="V98" s="175"/>
      <c r="W98" s="175"/>
      <c r="X98" s="175"/>
      <c r="Y98" s="175"/>
      <c r="Z98" s="175"/>
      <c r="AA98" s="175"/>
      <c r="AB98" s="175"/>
      <c r="AC98" s="175"/>
      <c r="AD98" s="175"/>
      <c r="AE98" s="175"/>
      <c r="AF98" s="175"/>
      <c r="AG98" s="175"/>
      <c r="AH98" s="175"/>
      <c r="AI98" s="175"/>
      <c r="AJ98" s="175"/>
      <c r="AK98" s="175"/>
      <c r="AL98" s="175"/>
      <c r="AM98" s="175" t="n">
        <v>54857994969.3251</v>
      </c>
      <c r="AN98" s="175"/>
    </row>
    <row r="99">
      <c r="A99" t="str">
        <f>M99</f>
      </c>
      <c r="B99" t="str">
        <f>N99</f>
      </c>
      <c r="C99" s="175" t="str">
        <f>AI99</f>
      </c>
      <c r="D99" s="175" t="str">
        <f>AL99</f>
      </c>
      <c r="E99" s="175" t="str">
        <f>AM99</f>
      </c>
      <c r="F99" s="175"/>
      <c r="G99" s="27" t="str">
        <f>AM99/AL99-1</f>
      </c>
      <c r="H99" s="27" t="str">
        <f>AM99/AI99-1</f>
      </c>
      <c r="I99" s="27"/>
      <c r="J99" s="27" t="str">
        <f>AM99/Sum(AM$65:AM$125)</f>
      </c>
      <c r="K99" s="27"/>
      <c r="M99" t="s">
        <v>797</v>
      </c>
      <c r="N99" t="s">
        <v>785</v>
      </c>
      <c r="O99" s="175" t="n">
        <v>22604368561.2377</v>
      </c>
      <c r="P99" s="175" t="n">
        <v>20419522699.9964</v>
      </c>
      <c r="Q99" s="175" t="n">
        <v>24690920153.562</v>
      </c>
      <c r="R99" s="175" t="n">
        <v>31742958857.3276</v>
      </c>
      <c r="S99" s="175" t="n">
        <v>41283160318.4047</v>
      </c>
      <c r="T99" s="175" t="n">
        <v>40138038670.1375</v>
      </c>
      <c r="U99" s="175" t="n">
        <v>42022374071.3166</v>
      </c>
      <c r="V99" s="175" t="n">
        <v>39581275143.4787</v>
      </c>
      <c r="W99" s="175" t="n">
        <v>42522969243.8432</v>
      </c>
      <c r="X99" s="175" t="n">
        <v>45068792412.4649</v>
      </c>
      <c r="Y99" s="175" t="n">
        <v>50581697753.7725</v>
      </c>
      <c r="Z99" s="175" t="n">
        <v>55993877803.6831</v>
      </c>
      <c r="AA99" s="175" t="n">
        <v>54071545664.3731</v>
      </c>
      <c r="AB99" s="175" t="n">
        <v>54071331435.328</v>
      </c>
      <c r="AC99" s="175" t="n">
        <v>48547691991.427</v>
      </c>
      <c r="AD99" s="175" t="n">
        <v>48011477746.673</v>
      </c>
      <c r="AE99" s="175" t="n">
        <v>45172965916.1909</v>
      </c>
      <c r="AF99" s="175" t="n">
        <v>48955445851.61</v>
      </c>
      <c r="AG99" s="175" t="n">
        <v>48220768130.1654</v>
      </c>
      <c r="AH99" s="175" t="n">
        <v>52764014502.1697</v>
      </c>
      <c r="AI99" s="175" t="n">
        <v>53844541782.1643</v>
      </c>
      <c r="AJ99" s="175" t="n">
        <v>54052994768.475</v>
      </c>
      <c r="AK99" s="175" t="n">
        <v>52153403952.6039</v>
      </c>
      <c r="AL99" s="175" t="n">
        <v>53828484657.8607</v>
      </c>
      <c r="AM99" s="175"/>
      <c r="AN99" s="175"/>
    </row>
    <row r="100">
      <c r="A100" t="str">
        <f>M100</f>
      </c>
      <c r="B100" t="str">
        <f>N100</f>
      </c>
      <c r="C100" s="175" t="str">
        <f>AI100</f>
      </c>
      <c r="D100" s="175" t="str">
        <f>AL100</f>
      </c>
      <c r="E100" s="175" t="str">
        <f>AM100</f>
      </c>
      <c r="F100" s="175"/>
      <c r="G100" s="27" t="str">
        <f>AM100/AL100-1</f>
      </c>
      <c r="H100" s="27" t="str">
        <f>AM100/AI100-1</f>
      </c>
      <c r="I100" s="27"/>
      <c r="J100" s="27" t="str">
        <f>AM100/Sum(AM$65:AM$125)</f>
      </c>
      <c r="K100" s="27"/>
      <c r="M100" t="s">
        <v>797</v>
      </c>
      <c r="N100" t="s">
        <v>754</v>
      </c>
      <c r="O100" s="175" t="n">
        <v>3308964.48405714</v>
      </c>
      <c r="P100" s="175" t="n">
        <v>2472606.06072543</v>
      </c>
      <c r="Q100" s="175" t="n">
        <v>14925932.3064742</v>
      </c>
      <c r="R100" s="175" t="n">
        <v>25579927.8296602</v>
      </c>
      <c r="S100" s="175" t="n">
        <v>2224020.36905802</v>
      </c>
      <c r="T100" s="175" t="n">
        <v>647534.757521185</v>
      </c>
      <c r="U100" s="175" t="n">
        <v>13703846.2799302</v>
      </c>
      <c r="V100" s="175" t="n">
        <v>0</v>
      </c>
      <c r="W100" s="175" t="n">
        <v>-209636.32785223</v>
      </c>
      <c r="X100" s="175" t="n">
        <v>19942.785677077</v>
      </c>
      <c r="Y100" s="175" t="n">
        <v>-3957.37940652231</v>
      </c>
      <c r="Z100" s="175"/>
      <c r="AA100" s="175"/>
      <c r="AB100" s="175"/>
      <c r="AC100" s="175"/>
      <c r="AD100" s="175"/>
      <c r="AE100" s="175" t="n">
        <v>0</v>
      </c>
      <c r="AF100" s="175"/>
      <c r="AG100" s="175"/>
      <c r="AH100" s="175"/>
      <c r="AI100" s="175" t="n">
        <v>0</v>
      </c>
      <c r="AJ100" s="175" t="n">
        <v>0</v>
      </c>
      <c r="AK100" s="175" t="n">
        <v>0</v>
      </c>
      <c r="AL100" s="175"/>
      <c r="AM100" s="175"/>
      <c r="AN100" s="175"/>
    </row>
    <row r="101">
      <c r="A101" t="str">
        <f>M101</f>
      </c>
      <c r="B101" t="str">
        <f>N101</f>
      </c>
      <c r="C101" s="175" t="str">
        <f>AI101</f>
      </c>
      <c r="D101" s="175" t="str">
        <f>AL101</f>
      </c>
      <c r="E101" s="175" t="str">
        <f>AM101</f>
      </c>
      <c r="F101" s="175"/>
      <c r="G101" s="27" t="str">
        <f>AM101/AL101-1</f>
      </c>
      <c r="H101" s="27" t="str">
        <f>AM101/AI101-1</f>
      </c>
      <c r="I101" s="27"/>
      <c r="J101" s="27" t="str">
        <f>AM101/Sum(AM$65:AM$125)</f>
      </c>
      <c r="K101" s="27"/>
      <c r="M101" t="s">
        <v>792</v>
      </c>
      <c r="N101" t="s">
        <v>802</v>
      </c>
      <c r="O101" s="175"/>
      <c r="P101" s="175"/>
      <c r="Q101" s="175"/>
      <c r="R101" s="175"/>
      <c r="S101" s="175"/>
      <c r="T101" s="175"/>
      <c r="U101" s="175"/>
      <c r="V101" s="175"/>
      <c r="W101" s="175"/>
      <c r="X101" s="175"/>
      <c r="Y101" s="175"/>
      <c r="Z101" s="175"/>
      <c r="AA101" s="175"/>
      <c r="AB101" s="175"/>
      <c r="AC101" s="175"/>
      <c r="AD101" s="175"/>
      <c r="AE101" s="175"/>
      <c r="AF101" s="175"/>
      <c r="AG101" s="175"/>
      <c r="AH101" s="175"/>
      <c r="AI101" s="175"/>
      <c r="AJ101" s="175"/>
      <c r="AK101" s="175"/>
      <c r="AL101" s="175"/>
      <c r="AM101" s="175" t="n">
        <v>188597777.935625</v>
      </c>
      <c r="AN101" s="175"/>
    </row>
    <row r="102">
      <c r="A102" t="str">
        <f>M102</f>
      </c>
      <c r="B102" t="str">
        <f>N102</f>
      </c>
      <c r="C102" s="175" t="str">
        <f>AI102</f>
      </c>
      <c r="D102" s="175" t="str">
        <f>AL102</f>
      </c>
      <c r="E102" s="175" t="str">
        <f>AM102</f>
      </c>
      <c r="F102" s="175"/>
      <c r="G102" s="27" t="str">
        <f>AM102/AL102-1</f>
      </c>
      <c r="H102" s="27" t="str">
        <f>AM102/AI102-1</f>
      </c>
      <c r="I102" s="27"/>
      <c r="J102" s="27" t="str">
        <f>AM102/Sum(AM$65:AM$125)</f>
      </c>
      <c r="K102" s="27"/>
      <c r="M102" t="s">
        <v>792</v>
      </c>
      <c r="N102" t="s">
        <v>783</v>
      </c>
      <c r="O102" s="175" t="n">
        <v>593397845.818052</v>
      </c>
      <c r="P102" s="175" t="n">
        <v>844014191.665493</v>
      </c>
      <c r="Q102" s="175" t="n">
        <v>1385578115.31108</v>
      </c>
      <c r="R102" s="175" t="n">
        <v>1640458482.6477</v>
      </c>
      <c r="S102" s="175" t="n">
        <v>2234238544.00956</v>
      </c>
      <c r="T102" s="175" t="n">
        <v>2240052384.14306</v>
      </c>
      <c r="U102" s="175" t="n">
        <v>1333188333.35229</v>
      </c>
      <c r="V102" s="175" t="n">
        <v>421581102.403042</v>
      </c>
      <c r="W102" s="175" t="n">
        <v>2189313460.76708</v>
      </c>
      <c r="X102" s="175" t="n">
        <v>681420284.505752</v>
      </c>
      <c r="Y102" s="175" t="n">
        <v>352476434.888237</v>
      </c>
      <c r="Z102" s="175" t="n">
        <v>125371450.416632</v>
      </c>
      <c r="AA102" s="175" t="n">
        <v>150863160.15537</v>
      </c>
      <c r="AB102" s="175" t="n">
        <v>105273530.131001</v>
      </c>
      <c r="AC102" s="175" t="n">
        <v>-5423636.19147693</v>
      </c>
      <c r="AD102" s="175" t="n">
        <v>20116003.329453</v>
      </c>
      <c r="AE102" s="175" t="n">
        <v>43588285.3093973</v>
      </c>
      <c r="AF102" s="175" t="n">
        <v>102985603.87169</v>
      </c>
      <c r="AG102" s="175" t="n">
        <v>120958652.588021</v>
      </c>
      <c r="AH102" s="175" t="n">
        <v>541656150.134061</v>
      </c>
      <c r="AI102" s="175" t="n">
        <v>658270322.490676</v>
      </c>
      <c r="AJ102" s="175" t="n">
        <v>487999398.380858</v>
      </c>
      <c r="AK102" s="175" t="n">
        <v>625206214.935803</v>
      </c>
      <c r="AL102" s="175" t="n">
        <v>257400182.7926</v>
      </c>
      <c r="AM102" s="175"/>
      <c r="AN102" s="175"/>
    </row>
    <row r="103">
      <c r="A103" t="str">
        <f>M103</f>
      </c>
      <c r="B103" t="str">
        <f>N103</f>
      </c>
      <c r="C103" s="175" t="str">
        <f>AI103</f>
      </c>
      <c r="D103" s="175" t="str">
        <f>AL103</f>
      </c>
      <c r="E103" s="175" t="str">
        <f>AM103</f>
      </c>
      <c r="F103" s="175"/>
      <c r="G103" s="27" t="str">
        <f>AM103/AL103-1</f>
      </c>
      <c r="H103" s="27" t="str">
        <f>AM103/AI103-1</f>
      </c>
      <c r="I103" s="27"/>
      <c r="J103" s="27" t="str">
        <f>AM103/Sum(AM$65:AM$125)</f>
      </c>
      <c r="K103" s="27"/>
      <c r="M103" t="s">
        <v>792</v>
      </c>
      <c r="N103" t="s">
        <v>784</v>
      </c>
      <c r="O103" s="175" t="n">
        <v>192607013.785116</v>
      </c>
      <c r="P103" s="175" t="n">
        <v>113474397.471213</v>
      </c>
      <c r="Q103" s="175" t="n">
        <v>66254625.3121301</v>
      </c>
      <c r="R103" s="175" t="n">
        <v>105431283.385774</v>
      </c>
      <c r="S103" s="175" t="n">
        <v>113351091.053983</v>
      </c>
      <c r="T103" s="175" t="n">
        <v>104352919.171197</v>
      </c>
      <c r="U103" s="175" t="n">
        <v>33271516.8341673</v>
      </c>
      <c r="V103" s="175" t="n">
        <v>2857608.29817646</v>
      </c>
      <c r="W103" s="175" t="n">
        <v>33117168.6169068</v>
      </c>
      <c r="X103" s="175" t="n">
        <v>36999802.0740189</v>
      </c>
      <c r="Y103" s="175" t="n">
        <v>6136658.39685521</v>
      </c>
      <c r="Z103" s="175" t="n">
        <v>-723319.56787252</v>
      </c>
      <c r="AA103" s="175" t="n">
        <v>9980851.78118393</v>
      </c>
      <c r="AB103" s="175" t="n">
        <v>10316485.9678604</v>
      </c>
      <c r="AC103" s="175" t="n">
        <v>5273009.29483533</v>
      </c>
      <c r="AD103" s="175" t="n">
        <v>1242292.15098183</v>
      </c>
      <c r="AE103" s="175" t="n">
        <v>-1697542.0240995</v>
      </c>
      <c r="AF103" s="175" t="n">
        <v>287570.093219622</v>
      </c>
      <c r="AG103" s="175" t="n">
        <v>-208040.207421841</v>
      </c>
      <c r="AH103" s="175" t="n">
        <v>3831510.34312618</v>
      </c>
      <c r="AI103" s="175" t="n">
        <v>3190605.31178548</v>
      </c>
      <c r="AJ103" s="175" t="n">
        <v>962907.583785939</v>
      </c>
      <c r="AK103" s="175" t="n">
        <v>1494642.79768469</v>
      </c>
      <c r="AL103" s="175" t="n">
        <v>146533.875</v>
      </c>
      <c r="AM103" s="175" t="n">
        <v>0</v>
      </c>
      <c r="AN103" s="175"/>
    </row>
    <row r="104">
      <c r="A104" t="str">
        <f>M104</f>
      </c>
      <c r="B104" t="str">
        <f>N104</f>
      </c>
      <c r="C104" s="175" t="str">
        <f>AI104</f>
      </c>
      <c r="D104" s="175" t="str">
        <f>AL104</f>
      </c>
      <c r="E104" s="175" t="str">
        <f>AM104</f>
      </c>
      <c r="F104" s="175"/>
      <c r="G104" s="27" t="str">
        <f>AM104/AL104-1</f>
      </c>
      <c r="H104" s="27" t="str">
        <f>AM104/AI104-1</f>
      </c>
      <c r="I104" s="27"/>
      <c r="J104" s="27" t="str">
        <f>AM104/Sum(AM$65:AM$125)</f>
      </c>
      <c r="K104" s="27"/>
      <c r="M104" t="s">
        <v>792</v>
      </c>
      <c r="N104" t="s">
        <v>753</v>
      </c>
      <c r="O104" s="175"/>
      <c r="P104" s="175"/>
      <c r="Q104" s="175"/>
      <c r="R104" s="175"/>
      <c r="S104" s="175"/>
      <c r="T104" s="175"/>
      <c r="U104" s="175"/>
      <c r="V104" s="175"/>
      <c r="W104" s="175"/>
      <c r="X104" s="175"/>
      <c r="Y104" s="175"/>
      <c r="Z104" s="175"/>
      <c r="AA104" s="175"/>
      <c r="AB104" s="175"/>
      <c r="AC104" s="175"/>
      <c r="AD104" s="175"/>
      <c r="AE104" s="175"/>
      <c r="AF104" s="175"/>
      <c r="AG104" s="175"/>
      <c r="AH104" s="175"/>
      <c r="AI104" s="175"/>
      <c r="AJ104" s="175"/>
      <c r="AK104" s="175"/>
      <c r="AL104" s="175"/>
      <c r="AM104" s="175" t="n">
        <v>1442725839.67826</v>
      </c>
      <c r="AN104" s="175"/>
    </row>
    <row r="105">
      <c r="A105" t="str">
        <f>M105</f>
      </c>
      <c r="B105" t="str">
        <f>N105</f>
      </c>
      <c r="C105" s="175" t="str">
        <f>AI105</f>
      </c>
      <c r="D105" s="175" t="str">
        <f>AL105</f>
      </c>
      <c r="E105" s="175" t="str">
        <f>AM105</f>
      </c>
      <c r="F105" s="175"/>
      <c r="G105" s="27" t="str">
        <f>AM105/AL105-1</f>
      </c>
      <c r="H105" s="27" t="str">
        <f>AM105/AI105-1</f>
      </c>
      <c r="I105" s="27"/>
      <c r="J105" s="27" t="str">
        <f>AM105/Sum(AM$65:AM$125)</f>
      </c>
      <c r="K105" s="27"/>
      <c r="M105" t="s">
        <v>792</v>
      </c>
      <c r="N105" t="s">
        <v>785</v>
      </c>
      <c r="O105" s="175" t="n">
        <v>849473026.869961</v>
      </c>
      <c r="P105" s="175" t="n">
        <v>1620657103.28563</v>
      </c>
      <c r="Q105" s="175" t="n">
        <v>1382205876.84345</v>
      </c>
      <c r="R105" s="175" t="n">
        <v>1625224142.82035</v>
      </c>
      <c r="S105" s="175" t="n">
        <v>1401209053.09256</v>
      </c>
      <c r="T105" s="175" t="n">
        <v>1402162620.32885</v>
      </c>
      <c r="U105" s="175" t="n">
        <v>2066146926.78992</v>
      </c>
      <c r="V105" s="175" t="n">
        <v>1966043777.86231</v>
      </c>
      <c r="W105" s="175" t="n">
        <v>1528499402.87548</v>
      </c>
      <c r="X105" s="175" t="n">
        <v>1766181439.32804</v>
      </c>
      <c r="Y105" s="175" t="n">
        <v>2131966872.68357</v>
      </c>
      <c r="Z105" s="175" t="n">
        <v>2462175494.30537</v>
      </c>
      <c r="AA105" s="175" t="n">
        <v>1439148430.70031</v>
      </c>
      <c r="AB105" s="175" t="n">
        <v>727222451.56094</v>
      </c>
      <c r="AC105" s="175" t="n">
        <v>597242927.988643</v>
      </c>
      <c r="AD105" s="175" t="n">
        <v>656463830.133359</v>
      </c>
      <c r="AE105" s="175" t="n">
        <v>647800017.465916</v>
      </c>
      <c r="AF105" s="175" t="n">
        <v>495331932.29033</v>
      </c>
      <c r="AG105" s="175" t="n">
        <v>405007250.095912</v>
      </c>
      <c r="AH105" s="175" t="n">
        <v>374353090.382735</v>
      </c>
      <c r="AI105" s="175" t="n">
        <v>635200818.994562</v>
      </c>
      <c r="AJ105" s="175" t="n">
        <v>873472030.603726</v>
      </c>
      <c r="AK105" s="175" t="n">
        <v>466121480.039864</v>
      </c>
      <c r="AL105" s="175" t="n">
        <v>974125590.9298</v>
      </c>
      <c r="AM105" s="175"/>
      <c r="AN105" s="175"/>
    </row>
    <row r="106">
      <c r="A106" t="str">
        <f>M106</f>
      </c>
      <c r="B106" t="str">
        <f>N106</f>
      </c>
      <c r="C106" s="175" t="str">
        <f>AI106</f>
      </c>
      <c r="D106" s="175" t="str">
        <f>AL106</f>
      </c>
      <c r="E106" s="175" t="str">
        <f>AM106</f>
      </c>
      <c r="F106" s="175"/>
      <c r="G106" s="27" t="str">
        <f>AM106/AL106-1</f>
      </c>
      <c r="H106" s="27" t="str">
        <f>AM106/AI106-1</f>
      </c>
      <c r="I106" s="27"/>
      <c r="J106" s="27" t="str">
        <f>AM106/Sum(AM$65:AM$125)</f>
      </c>
      <c r="K106" s="27"/>
      <c r="M106" t="s">
        <v>792</v>
      </c>
      <c r="N106" t="s">
        <v>754</v>
      </c>
      <c r="O106" s="175"/>
      <c r="P106" s="175" t="n">
        <v>21899.3940981609</v>
      </c>
      <c r="Q106" s="175"/>
      <c r="R106" s="175"/>
      <c r="S106" s="175" t="n">
        <v>4465.53016375393</v>
      </c>
      <c r="T106" s="175"/>
      <c r="U106" s="175"/>
      <c r="V106" s="175"/>
      <c r="W106" s="175"/>
      <c r="X106" s="175"/>
      <c r="Y106" s="175"/>
      <c r="Z106" s="175"/>
      <c r="AA106" s="175"/>
      <c r="AB106" s="175"/>
      <c r="AC106" s="175"/>
      <c r="AD106" s="175"/>
      <c r="AE106" s="175"/>
      <c r="AF106" s="175"/>
      <c r="AG106" s="175"/>
      <c r="AH106" s="175"/>
      <c r="AI106" s="175"/>
      <c r="AJ106" s="175"/>
      <c r="AK106" s="175"/>
      <c r="AL106" s="175"/>
      <c r="AM106" s="175"/>
      <c r="AN106" s="175"/>
    </row>
    <row r="107">
      <c r="A107" t="str">
        <f>M107</f>
      </c>
      <c r="B107" t="str">
        <f>N107</f>
      </c>
      <c r="C107" s="175" t="str">
        <f>AI107</f>
      </c>
      <c r="D107" s="175" t="str">
        <f>AL107</f>
      </c>
      <c r="E107" s="175" t="str">
        <f>AM107</f>
      </c>
      <c r="F107" s="175"/>
      <c r="G107" s="27" t="str">
        <f>AM107/AL107-1</f>
      </c>
      <c r="H107" s="27" t="str">
        <f>AM107/AI107-1</f>
      </c>
      <c r="I107" s="27"/>
      <c r="J107" s="27" t="str">
        <f>AM107/Sum(AM$65:AM$125)</f>
      </c>
      <c r="K107" s="27"/>
      <c r="M107" t="s">
        <v>798</v>
      </c>
      <c r="N107" t="s">
        <v>802</v>
      </c>
      <c r="O107" s="175"/>
      <c r="P107" s="175"/>
      <c r="Q107" s="175"/>
      <c r="R107" s="175"/>
      <c r="S107" s="175"/>
      <c r="T107" s="175"/>
      <c r="U107" s="175"/>
      <c r="V107" s="175"/>
      <c r="W107" s="175"/>
      <c r="X107" s="175"/>
      <c r="Y107" s="175"/>
      <c r="Z107" s="175"/>
      <c r="AA107" s="175"/>
      <c r="AB107" s="175"/>
      <c r="AC107" s="175"/>
      <c r="AD107" s="175"/>
      <c r="AE107" s="175"/>
      <c r="AF107" s="175"/>
      <c r="AG107" s="175"/>
      <c r="AH107" s="175"/>
      <c r="AI107" s="175"/>
      <c r="AJ107" s="175"/>
      <c r="AK107" s="175"/>
      <c r="AL107" s="175"/>
      <c r="AM107" s="175" t="n">
        <v>91988602.2228985</v>
      </c>
      <c r="AN107" s="175"/>
    </row>
    <row r="108">
      <c r="A108" t="str">
        <f>M108</f>
      </c>
      <c r="B108" t="str">
        <f>N108</f>
      </c>
      <c r="C108" s="175" t="str">
        <f>AI108</f>
      </c>
      <c r="D108" s="175" t="str">
        <f>AL108</f>
      </c>
      <c r="E108" s="175" t="str">
        <f>AM108</f>
      </c>
      <c r="F108" s="175"/>
      <c r="G108" s="27" t="str">
        <f>AM108/AL108-1</f>
      </c>
      <c r="H108" s="27" t="str">
        <f>AM108/AI108-1</f>
      </c>
      <c r="I108" s="27"/>
      <c r="J108" s="27" t="str">
        <f>AM108/Sum(AM$65:AM$125)</f>
      </c>
      <c r="K108" s="27"/>
      <c r="M108" t="s">
        <v>798</v>
      </c>
      <c r="N108" t="s">
        <v>783</v>
      </c>
      <c r="O108" s="175" t="n">
        <v>459066945.928788</v>
      </c>
      <c r="P108" s="175" t="n">
        <v>556215615.710772</v>
      </c>
      <c r="Q108" s="175" t="n">
        <v>648440034.477002</v>
      </c>
      <c r="R108" s="175" t="n">
        <v>837414455.747877</v>
      </c>
      <c r="S108" s="175" t="n">
        <v>775608423.294012</v>
      </c>
      <c r="T108" s="175" t="n">
        <v>1102546174.436</v>
      </c>
      <c r="U108" s="175" t="n">
        <v>1674753826.60456</v>
      </c>
      <c r="V108" s="175" t="n">
        <v>844866191.389439</v>
      </c>
      <c r="W108" s="175" t="n">
        <v>2008468101.80343</v>
      </c>
      <c r="X108" s="175" t="n">
        <v>2515183150.37284</v>
      </c>
      <c r="Y108" s="175" t="n">
        <v>1878824648.05601</v>
      </c>
      <c r="Z108" s="175" t="n">
        <v>2204976690.59618</v>
      </c>
      <c r="AA108" s="175" t="n">
        <v>1580803727.11584</v>
      </c>
      <c r="AB108" s="175" t="n">
        <v>261243188.300335</v>
      </c>
      <c r="AC108" s="175" t="n">
        <v>165757655.05717</v>
      </c>
      <c r="AD108" s="175" t="n">
        <v>165444247.540963</v>
      </c>
      <c r="AE108" s="175" t="n">
        <v>65343891.6908068</v>
      </c>
      <c r="AF108" s="175" t="n">
        <v>55159562.2452368</v>
      </c>
      <c r="AG108" s="175" t="n">
        <v>52115434.2194697</v>
      </c>
      <c r="AH108" s="175" t="n">
        <v>85257098.2032444</v>
      </c>
      <c r="AI108" s="175" t="n">
        <v>166606701.354114</v>
      </c>
      <c r="AJ108" s="175" t="n">
        <v>100694675.997286</v>
      </c>
      <c r="AK108" s="175" t="n">
        <v>50147640.0124181</v>
      </c>
      <c r="AL108" s="175" t="n">
        <v>58001035.387</v>
      </c>
      <c r="AM108" s="175"/>
      <c r="AN108" s="175"/>
    </row>
    <row r="109">
      <c r="A109" t="str">
        <f>M109</f>
      </c>
      <c r="B109" t="str">
        <f>N109</f>
      </c>
      <c r="C109" s="175" t="str">
        <f>AI109</f>
      </c>
      <c r="D109" s="175" t="str">
        <f>AL109</f>
      </c>
      <c r="E109" s="175" t="str">
        <f>AM109</f>
      </c>
      <c r="F109" s="175"/>
      <c r="G109" s="27" t="str">
        <f>AM109/AL109-1</f>
      </c>
      <c r="H109" s="27" t="str">
        <f>AM109/AI109-1</f>
      </c>
      <c r="I109" s="27"/>
      <c r="J109" s="27" t="str">
        <f>AM109/Sum(AM$65:AM$125)</f>
      </c>
      <c r="K109" s="27"/>
      <c r="M109" t="s">
        <v>798</v>
      </c>
      <c r="N109" t="s">
        <v>784</v>
      </c>
      <c r="O109" s="175" t="n">
        <v>746065482.244932</v>
      </c>
      <c r="P109" s="175" t="n">
        <v>860183405.735271</v>
      </c>
      <c r="Q109" s="175" t="n">
        <v>1090726549.58703</v>
      </c>
      <c r="R109" s="175" t="n">
        <v>1294183927.36703</v>
      </c>
      <c r="S109" s="175" t="n">
        <v>1312637995.86093</v>
      </c>
      <c r="T109" s="175" t="n">
        <v>1625577310.61402</v>
      </c>
      <c r="U109" s="175" t="n">
        <v>1567646232.5484</v>
      </c>
      <c r="V109" s="175" t="n">
        <v>1483301858.52835</v>
      </c>
      <c r="W109" s="175" t="n">
        <v>1209866122.58922</v>
      </c>
      <c r="X109" s="175" t="n">
        <v>840136776.274639</v>
      </c>
      <c r="Y109" s="175" t="n">
        <v>1221752221.36195</v>
      </c>
      <c r="Z109" s="175" t="n">
        <v>754177277.867234</v>
      </c>
      <c r="AA109" s="175" t="n">
        <v>608161715.357444</v>
      </c>
      <c r="AB109" s="175" t="n">
        <v>372744082.769901</v>
      </c>
      <c r="AC109" s="175" t="n">
        <v>155174723.737771</v>
      </c>
      <c r="AD109" s="175" t="n">
        <v>210723701.718547</v>
      </c>
      <c r="AE109" s="175" t="n">
        <v>219773372.379704</v>
      </c>
      <c r="AF109" s="175" t="n">
        <v>174681011.258813</v>
      </c>
      <c r="AG109" s="175" t="n">
        <v>120279406.881646</v>
      </c>
      <c r="AH109" s="175" t="n">
        <v>133026937.330895</v>
      </c>
      <c r="AI109" s="175" t="n">
        <v>160586581.746278</v>
      </c>
      <c r="AJ109" s="175" t="n">
        <v>160721518.416915</v>
      </c>
      <c r="AK109" s="175" t="n">
        <v>188730825.865678</v>
      </c>
      <c r="AL109" s="175" t="n">
        <v>289593704.7404</v>
      </c>
      <c r="AM109" s="175" t="n">
        <v>356456999.576786</v>
      </c>
      <c r="AN109" s="175"/>
    </row>
    <row r="110">
      <c r="A110" t="str">
        <f>M110</f>
      </c>
      <c r="B110" t="str">
        <f>N110</f>
      </c>
      <c r="C110" s="175" t="str">
        <f>AI110</f>
      </c>
      <c r="D110" s="175" t="str">
        <f>AL110</f>
      </c>
      <c r="E110" s="175" t="str">
        <f>AM110</f>
      </c>
      <c r="F110" s="175"/>
      <c r="G110" s="27" t="str">
        <f>AM110/AL110-1</f>
      </c>
      <c r="H110" s="27" t="str">
        <f>AM110/AI110-1</f>
      </c>
      <c r="I110" s="27"/>
      <c r="J110" s="27" t="str">
        <f>AM110/Sum(AM$65:AM$125)</f>
      </c>
      <c r="K110" s="27"/>
      <c r="M110" t="s">
        <v>798</v>
      </c>
      <c r="N110" t="s">
        <v>753</v>
      </c>
      <c r="O110" s="175"/>
      <c r="P110" s="175"/>
      <c r="Q110" s="175"/>
      <c r="R110" s="175"/>
      <c r="S110" s="175"/>
      <c r="T110" s="175"/>
      <c r="U110" s="175"/>
      <c r="V110" s="175"/>
      <c r="W110" s="175"/>
      <c r="X110" s="175"/>
      <c r="Y110" s="175"/>
      <c r="Z110" s="175"/>
      <c r="AA110" s="175"/>
      <c r="AB110" s="175"/>
      <c r="AC110" s="175"/>
      <c r="AD110" s="175"/>
      <c r="AE110" s="175"/>
      <c r="AF110" s="175"/>
      <c r="AG110" s="175"/>
      <c r="AH110" s="175"/>
      <c r="AI110" s="175"/>
      <c r="AJ110" s="175"/>
      <c r="AK110" s="175"/>
      <c r="AL110" s="175"/>
      <c r="AM110" s="175" t="n">
        <v>4934813043.51758</v>
      </c>
      <c r="AN110" s="175"/>
    </row>
    <row r="111">
      <c r="A111" t="str">
        <f>M111</f>
      </c>
      <c r="B111" t="str">
        <f>N111</f>
      </c>
      <c r="C111" s="175" t="str">
        <f>AI111</f>
      </c>
      <c r="D111" s="175" t="str">
        <f>AL111</f>
      </c>
      <c r="E111" s="175" t="str">
        <f>AM111</f>
      </c>
      <c r="F111" s="175"/>
      <c r="G111" s="27" t="str">
        <f>AM111/AL111-1</f>
      </c>
      <c r="H111" s="27" t="str">
        <f>AM111/AI111-1</f>
      </c>
      <c r="I111" s="27"/>
      <c r="J111" s="27" t="str">
        <f>AM111/Sum(AM$65:AM$125)</f>
      </c>
      <c r="K111" s="27"/>
      <c r="M111" t="s">
        <v>798</v>
      </c>
      <c r="N111" t="s">
        <v>785</v>
      </c>
      <c r="O111" s="175" t="n">
        <v>7453114389.65547</v>
      </c>
      <c r="P111" s="175" t="n">
        <v>6563497021.4554</v>
      </c>
      <c r="Q111" s="175" t="n">
        <v>8126265387.9254</v>
      </c>
      <c r="R111" s="175" t="n">
        <v>10736304889.2401</v>
      </c>
      <c r="S111" s="175" t="n">
        <v>13180744291.0364</v>
      </c>
      <c r="T111" s="175" t="n">
        <v>14541920064.531</v>
      </c>
      <c r="U111" s="175" t="n">
        <v>17281020986.8997</v>
      </c>
      <c r="V111" s="175" t="n">
        <v>19627960773.4347</v>
      </c>
      <c r="W111" s="175" t="n">
        <v>20848566343.8463</v>
      </c>
      <c r="X111" s="175" t="n">
        <v>19121749360.9299</v>
      </c>
      <c r="Y111" s="175" t="n">
        <v>18773869859.4855</v>
      </c>
      <c r="Z111" s="175" t="n">
        <v>12243532586.747</v>
      </c>
      <c r="AA111" s="175" t="n">
        <v>8746384345.74726</v>
      </c>
      <c r="AB111" s="175" t="n">
        <v>5726797839.6832</v>
      </c>
      <c r="AC111" s="175" t="n">
        <v>3458671874.78541</v>
      </c>
      <c r="AD111" s="175" t="n">
        <v>2869729055.13568</v>
      </c>
      <c r="AE111" s="175" t="n">
        <v>3287944143.14868</v>
      </c>
      <c r="AF111" s="175" t="n">
        <v>3624962957.74057</v>
      </c>
      <c r="AG111" s="175" t="n">
        <v>5325105618.70858</v>
      </c>
      <c r="AH111" s="175" t="n">
        <v>4794033918.71564</v>
      </c>
      <c r="AI111" s="175" t="n">
        <v>4713827976.04947</v>
      </c>
      <c r="AJ111" s="175" t="n">
        <v>3976690353.34933</v>
      </c>
      <c r="AK111" s="175" t="n">
        <v>3702316915.32398</v>
      </c>
      <c r="AL111" s="175" t="n">
        <v>4560092598.0283</v>
      </c>
      <c r="AM111" s="175"/>
      <c r="AN111" s="175"/>
    </row>
    <row r="112">
      <c r="A112" t="str">
        <f>M112</f>
      </c>
      <c r="B112" t="str">
        <f>N112</f>
      </c>
      <c r="C112" s="175" t="str">
        <f>AI112</f>
      </c>
      <c r="D112" s="175" t="str">
        <f>AL112</f>
      </c>
      <c r="E112" s="175" t="str">
        <f>AM112</f>
      </c>
      <c r="F112" s="175"/>
      <c r="G112" s="27" t="str">
        <f>AM112/AL112-1</f>
      </c>
      <c r="H112" s="27" t="str">
        <f>AM112/AI112-1</f>
      </c>
      <c r="I112" s="27"/>
      <c r="J112" s="27" t="str">
        <f>AM112/Sum(AM$65:AM$125)</f>
      </c>
      <c r="K112" s="27"/>
      <c r="M112" t="s">
        <v>798</v>
      </c>
      <c r="N112" t="s">
        <v>754</v>
      </c>
      <c r="O112" s="175" t="n">
        <v>36569978.2918318</v>
      </c>
      <c r="P112" s="175" t="n">
        <v>5261059.20271893</v>
      </c>
      <c r="Q112" s="175" t="n">
        <v>58896895.716268</v>
      </c>
      <c r="R112" s="175" t="n">
        <v>83228577.8503327</v>
      </c>
      <c r="S112" s="175" t="n">
        <v>4142983.33576261</v>
      </c>
      <c r="T112" s="175" t="n">
        <v>1296791.352122</v>
      </c>
      <c r="U112" s="175" t="n">
        <v>98359225.5766313</v>
      </c>
      <c r="V112" s="175" t="n">
        <v>-52431.8682902133</v>
      </c>
      <c r="W112" s="175" t="n">
        <v>-267276.102308813</v>
      </c>
      <c r="X112" s="175" t="n">
        <v>0</v>
      </c>
      <c r="Y112" s="175" t="n">
        <v>-33332.0123602517</v>
      </c>
      <c r="Z112" s="175" t="n">
        <v>-5.15074552144211</v>
      </c>
      <c r="AA112" s="175" t="n">
        <v>-3707.84034077016</v>
      </c>
      <c r="AB112" s="175" t="n">
        <v>-61237.445279754</v>
      </c>
      <c r="AC112" s="175"/>
      <c r="AD112" s="175"/>
      <c r="AE112" s="175" t="n">
        <v>-1.32819707195306</v>
      </c>
      <c r="AF112" s="175"/>
      <c r="AG112" s="175"/>
      <c r="AH112" s="175"/>
      <c r="AI112" s="175"/>
      <c r="AJ112" s="175"/>
      <c r="AK112" s="175"/>
      <c r="AL112" s="175"/>
      <c r="AM112" s="175"/>
      <c r="AN112" s="175"/>
    </row>
    <row r="113">
      <c r="A113" t="str">
        <f>M113</f>
      </c>
      <c r="B113" t="str">
        <f>N113</f>
      </c>
      <c r="C113" s="175" t="str">
        <f>AI113</f>
      </c>
      <c r="D113" s="175" t="str">
        <f>AL113</f>
      </c>
      <c r="E113" s="175" t="str">
        <f>AM113</f>
      </c>
      <c r="F113" s="175"/>
      <c r="G113" s="27" t="str">
        <f>AM113/AL113-1</f>
      </c>
      <c r="H113" s="27" t="str">
        <f>AM113/AI113-1</f>
      </c>
      <c r="I113" s="27"/>
      <c r="J113" s="27" t="str">
        <f>AM113/Sum(AM$65:AM$125)</f>
      </c>
      <c r="K113" s="27"/>
      <c r="M113" t="s">
        <v>801</v>
      </c>
      <c r="N113" t="s">
        <v>802</v>
      </c>
      <c r="O113" s="175"/>
      <c r="P113" s="175"/>
      <c r="Q113" s="175"/>
      <c r="R113" s="175"/>
      <c r="S113" s="175"/>
      <c r="T113" s="175"/>
      <c r="U113" s="175"/>
      <c r="V113" s="175"/>
      <c r="W113" s="175"/>
      <c r="X113" s="175"/>
      <c r="Y113" s="175"/>
      <c r="Z113" s="175"/>
      <c r="AA113" s="175"/>
      <c r="AB113" s="175"/>
      <c r="AC113" s="175"/>
      <c r="AD113" s="175"/>
      <c r="AE113" s="175"/>
      <c r="AF113" s="175"/>
      <c r="AG113" s="175"/>
      <c r="AH113" s="175"/>
      <c r="AI113" s="175"/>
      <c r="AJ113" s="175"/>
      <c r="AK113" s="175"/>
      <c r="AL113" s="175"/>
      <c r="AM113" s="175" t="n">
        <v>31330005506.5521</v>
      </c>
      <c r="AN113" s="175"/>
    </row>
    <row r="114">
      <c r="A114" t="str">
        <f>M114</f>
      </c>
      <c r="B114" t="str">
        <f>N114</f>
      </c>
      <c r="C114" s="175" t="str">
        <f>AI114</f>
      </c>
      <c r="D114" s="175" t="str">
        <f>AL114</f>
      </c>
      <c r="E114" s="175" t="str">
        <f>AM114</f>
      </c>
      <c r="F114" s="175"/>
      <c r="G114" s="27" t="str">
        <f>AM114/AL114-1</f>
      </c>
      <c r="H114" s="27" t="str">
        <f>AM114/AI114-1</f>
      </c>
      <c r="I114" s="27"/>
      <c r="J114" s="27" t="str">
        <f>AM114/Sum(AM$65:AM$125)</f>
      </c>
      <c r="K114" s="27"/>
      <c r="M114" t="s">
        <v>801</v>
      </c>
      <c r="N114" t="s">
        <v>783</v>
      </c>
      <c r="O114" s="175" t="n">
        <v>12139080682.2396</v>
      </c>
      <c r="P114" s="175" t="n">
        <v>11481604676.1739</v>
      </c>
      <c r="Q114" s="175" t="n">
        <v>7960680175.13907</v>
      </c>
      <c r="R114" s="175" t="n">
        <v>11216990924.8114</v>
      </c>
      <c r="S114" s="175" t="n">
        <v>12753528335.2687</v>
      </c>
      <c r="T114" s="175" t="n">
        <v>12216387923.033</v>
      </c>
      <c r="U114" s="175" t="n">
        <v>11584691182.4043</v>
      </c>
      <c r="V114" s="175" t="n">
        <v>16678666580.8788</v>
      </c>
      <c r="W114" s="175" t="n">
        <v>12881582726.0661</v>
      </c>
      <c r="X114" s="175" t="n">
        <v>13872925364.7255</v>
      </c>
      <c r="Y114" s="175" t="n">
        <v>21719267877.7939</v>
      </c>
      <c r="Z114" s="175" t="n">
        <v>14557899822.5968</v>
      </c>
      <c r="AA114" s="175" t="n">
        <v>24070389007.0409</v>
      </c>
      <c r="AB114" s="175" t="n">
        <v>16233640038.2498</v>
      </c>
      <c r="AC114" s="175" t="n">
        <v>7348149769.10762</v>
      </c>
      <c r="AD114" s="175" t="n">
        <v>8524518391.25726</v>
      </c>
      <c r="AE114" s="175" t="n">
        <v>24114292759.0174</v>
      </c>
      <c r="AF114" s="175" t="n">
        <v>39705175728.7042</v>
      </c>
      <c r="AG114" s="175" t="n">
        <v>33916792452.7755</v>
      </c>
      <c r="AH114" s="175" t="n">
        <v>24316662978.4611</v>
      </c>
      <c r="AI114" s="175" t="n">
        <v>50194906139.5179</v>
      </c>
      <c r="AJ114" s="175" t="n">
        <v>20570042879.4445</v>
      </c>
      <c r="AK114" s="175" t="n">
        <v>22814045271.9498</v>
      </c>
      <c r="AL114" s="175" t="n">
        <v>26293291314.9084</v>
      </c>
      <c r="AM114" s="175"/>
      <c r="AN114" s="175"/>
    </row>
    <row r="115">
      <c r="A115" t="str">
        <f>M115</f>
      </c>
      <c r="B115" t="str">
        <f>N115</f>
      </c>
      <c r="C115" s="175" t="str">
        <f>AI115</f>
      </c>
      <c r="D115" s="175" t="str">
        <f>AL115</f>
      </c>
      <c r="E115" s="175" t="str">
        <f>AM115</f>
      </c>
      <c r="F115" s="175"/>
      <c r="G115" s="27" t="str">
        <f>AM115/AL115-1</f>
      </c>
      <c r="H115" s="27" t="str">
        <f>AM115/AI115-1</f>
      </c>
      <c r="I115" s="27"/>
      <c r="J115" s="27" t="str">
        <f>AM115/Sum(AM$65:AM$125)</f>
      </c>
      <c r="K115" s="27"/>
      <c r="M115" t="s">
        <v>801</v>
      </c>
      <c r="N115" t="s">
        <v>784</v>
      </c>
      <c r="O115" s="175" t="n">
        <v>2752220219.36377</v>
      </c>
      <c r="P115" s="175" t="n">
        <v>5077599995.79805</v>
      </c>
      <c r="Q115" s="175" t="n">
        <v>6676156229.13547</v>
      </c>
      <c r="R115" s="175" t="n">
        <v>4408886420.11206</v>
      </c>
      <c r="S115" s="175" t="n">
        <v>5198281915.36092</v>
      </c>
      <c r="T115" s="175" t="n">
        <v>5700589294.84041</v>
      </c>
      <c r="U115" s="175" t="n">
        <v>10636283042.745</v>
      </c>
      <c r="V115" s="175" t="n">
        <v>9890836158.88549</v>
      </c>
      <c r="W115" s="175" t="n">
        <v>8019096403.90768</v>
      </c>
      <c r="X115" s="175" t="n">
        <v>5021423093.04566</v>
      </c>
      <c r="Y115" s="175" t="n">
        <v>3521239073.17803</v>
      </c>
      <c r="Z115" s="175" t="n">
        <v>1401650339.66538</v>
      </c>
      <c r="AA115" s="175" t="n">
        <v>1030131355.31436</v>
      </c>
      <c r="AB115" s="175" t="n">
        <v>1083433851.25203</v>
      </c>
      <c r="AC115" s="175" t="n">
        <v>620878687.358383</v>
      </c>
      <c r="AD115" s="175" t="n">
        <v>331245608.845809</v>
      </c>
      <c r="AE115" s="175" t="n">
        <v>643491516.695942</v>
      </c>
      <c r="AF115" s="175" t="n">
        <v>1223417786.01929</v>
      </c>
      <c r="AG115" s="175" t="n">
        <v>888872808.2107</v>
      </c>
      <c r="AH115" s="175" t="n">
        <v>2501613177.05926</v>
      </c>
      <c r="AI115" s="175" t="n">
        <v>1802955510.37163</v>
      </c>
      <c r="AJ115" s="175" t="n">
        <v>1288184121.93675</v>
      </c>
      <c r="AK115" s="175" t="n">
        <v>1104501700.00227</v>
      </c>
      <c r="AL115" s="175" t="n">
        <v>1970746290.2814</v>
      </c>
      <c r="AM115" s="175" t="n">
        <v>1754948122.98689</v>
      </c>
      <c r="AN115" s="175"/>
    </row>
    <row r="116">
      <c r="A116" t="str">
        <f>M116</f>
      </c>
      <c r="B116" t="str">
        <f>N116</f>
      </c>
      <c r="C116" s="175" t="str">
        <f>AI116</f>
      </c>
      <c r="D116" s="175" t="str">
        <f>AL116</f>
      </c>
      <c r="E116" s="175" t="str">
        <f>AM116</f>
      </c>
      <c r="F116" s="175"/>
      <c r="G116" s="27" t="str">
        <f>AM116/AL116-1</f>
      </c>
      <c r="H116" s="27" t="str">
        <f>AM116/AI116-1</f>
      </c>
      <c r="I116" s="27"/>
      <c r="J116" s="27" t="str">
        <f>AM116/Sum(AM$65:AM$125)</f>
      </c>
      <c r="K116" s="27"/>
      <c r="M116" t="s">
        <v>801</v>
      </c>
      <c r="N116" t="s">
        <v>753</v>
      </c>
      <c r="O116" s="175"/>
      <c r="P116" s="175"/>
      <c r="Q116" s="175"/>
      <c r="R116" s="175"/>
      <c r="S116" s="175"/>
      <c r="T116" s="175"/>
      <c r="U116" s="175"/>
      <c r="V116" s="175"/>
      <c r="W116" s="175"/>
      <c r="X116" s="175"/>
      <c r="Y116" s="175"/>
      <c r="Z116" s="175"/>
      <c r="AA116" s="175"/>
      <c r="AB116" s="175"/>
      <c r="AC116" s="175"/>
      <c r="AD116" s="175"/>
      <c r="AE116" s="175"/>
      <c r="AF116" s="175"/>
      <c r="AG116" s="175"/>
      <c r="AH116" s="175"/>
      <c r="AI116" s="175"/>
      <c r="AJ116" s="175"/>
      <c r="AK116" s="175"/>
      <c r="AL116" s="175"/>
      <c r="AM116" s="175" t="n">
        <v>4961343649.99924</v>
      </c>
      <c r="AN116" s="175"/>
    </row>
    <row r="117">
      <c r="A117" t="str">
        <f>M117</f>
      </c>
      <c r="B117" t="str">
        <f>N117</f>
      </c>
      <c r="C117" s="175" t="str">
        <f>AI117</f>
      </c>
      <c r="D117" s="175" t="str">
        <f>AL117</f>
      </c>
      <c r="E117" s="175" t="str">
        <f>AM117</f>
      </c>
      <c r="F117" s="175"/>
      <c r="G117" s="27" t="str">
        <f>AM117/AL117-1</f>
      </c>
      <c r="H117" s="27" t="str">
        <f>AM117/AI117-1</f>
      </c>
      <c r="I117" s="27"/>
      <c r="J117" s="27" t="str">
        <f>AM117/Sum(AM$65:AM$125)</f>
      </c>
      <c r="K117" s="27"/>
      <c r="M117" t="s">
        <v>801</v>
      </c>
      <c r="N117" t="s">
        <v>785</v>
      </c>
      <c r="O117" s="175" t="n">
        <v>536895462.468129</v>
      </c>
      <c r="P117" s="175" t="n">
        <v>610019397.919311</v>
      </c>
      <c r="Q117" s="175" t="n">
        <v>620124689.996496</v>
      </c>
      <c r="R117" s="175" t="n">
        <v>602716838.372098</v>
      </c>
      <c r="S117" s="175" t="n">
        <v>569171695.972851</v>
      </c>
      <c r="T117" s="175" t="n">
        <v>1253614302.42476</v>
      </c>
      <c r="U117" s="175" t="n">
        <v>1259706798.42119</v>
      </c>
      <c r="V117" s="175" t="n">
        <v>2312808369.82144</v>
      </c>
      <c r="W117" s="175" t="n">
        <v>3202706676.7545</v>
      </c>
      <c r="X117" s="175" t="n">
        <v>3928050439.06201</v>
      </c>
      <c r="Y117" s="175" t="n">
        <v>6600800482.07087</v>
      </c>
      <c r="Z117" s="175" t="n">
        <v>3857562266.4731</v>
      </c>
      <c r="AA117" s="175" t="n">
        <v>5486351594.38184</v>
      </c>
      <c r="AB117" s="175" t="n">
        <v>3752455859.48982</v>
      </c>
      <c r="AC117" s="175" t="n">
        <v>2459039678.19094</v>
      </c>
      <c r="AD117" s="175" t="n">
        <v>1701194679.9852</v>
      </c>
      <c r="AE117" s="175" t="n">
        <v>7140225641.71488</v>
      </c>
      <c r="AF117" s="175" t="n">
        <v>4867614362.02513</v>
      </c>
      <c r="AG117" s="175" t="n">
        <v>11332645321.5509</v>
      </c>
      <c r="AH117" s="175" t="n">
        <v>10372252600.3382</v>
      </c>
      <c r="AI117" s="175" t="n">
        <v>8944657447.22589</v>
      </c>
      <c r="AJ117" s="175" t="n">
        <v>4497088977.45069</v>
      </c>
      <c r="AK117" s="175" t="n">
        <v>4736768075.36722</v>
      </c>
      <c r="AL117" s="175" t="n">
        <v>4578415237.0464</v>
      </c>
      <c r="AM117" s="175"/>
      <c r="AN117" s="175"/>
    </row>
    <row r="118">
      <c r="A118" t="str">
        <f>M118</f>
      </c>
      <c r="B118" t="str">
        <f>N118</f>
      </c>
      <c r="C118" s="175" t="str">
        <f>AI118</f>
      </c>
      <c r="D118" s="175" t="str">
        <f>AL118</f>
      </c>
      <c r="E118" s="175" t="str">
        <f>AM118</f>
      </c>
      <c r="F118" s="175"/>
      <c r="G118" s="27" t="str">
        <f>AM118/AL118-1</f>
      </c>
      <c r="H118" s="27" t="str">
        <f>AM118/AI118-1</f>
      </c>
      <c r="I118" s="27"/>
      <c r="J118" s="27" t="str">
        <f>AM118/Sum(AM$65:AM$125)</f>
      </c>
      <c r="K118" s="27"/>
      <c r="M118" t="s">
        <v>801</v>
      </c>
      <c r="N118" t="s">
        <v>754</v>
      </c>
      <c r="O118" s="175" t="n">
        <v>0</v>
      </c>
      <c r="P118" s="175" t="n">
        <v>12802.8237120113</v>
      </c>
      <c r="Q118" s="175" t="n">
        <v>845900.693543759</v>
      </c>
      <c r="R118" s="175" t="n">
        <v>33725.9202199537</v>
      </c>
      <c r="S118" s="175"/>
      <c r="T118" s="175"/>
      <c r="U118" s="175" t="n">
        <v>0</v>
      </c>
      <c r="V118" s="175"/>
      <c r="W118" s="175" t="n">
        <v>0</v>
      </c>
      <c r="X118" s="175"/>
      <c r="Y118" s="175" t="n">
        <v>-242011.720759033</v>
      </c>
      <c r="Z118" s="175"/>
      <c r="AA118" s="175"/>
      <c r="AB118" s="175"/>
      <c r="AC118" s="175"/>
      <c r="AD118" s="175"/>
      <c r="AE118" s="175"/>
      <c r="AF118" s="175"/>
      <c r="AG118" s="175"/>
      <c r="AH118" s="175"/>
      <c r="AI118" s="175"/>
      <c r="AJ118" s="175"/>
      <c r="AK118" s="175"/>
      <c r="AL118" s="175"/>
      <c r="AM118" s="175"/>
      <c r="AN118" s="175"/>
    </row>
    <row r="119">
      <c r="A119" t="str">
        <f>M119</f>
      </c>
      <c r="B119" t="str">
        <f>N119</f>
      </c>
      <c r="C119" s="175" t="str">
        <f>AI119</f>
      </c>
      <c r="D119" s="175" t="str">
        <f>AL119</f>
      </c>
      <c r="E119" s="175" t="str">
        <f>AM119</f>
      </c>
      <c r="F119" s="175"/>
      <c r="G119" s="27" t="str">
        <f>AM119/AL119-1</f>
      </c>
      <c r="H119" s="27" t="str">
        <f>AM119/AI119-1</f>
      </c>
      <c r="I119" s="27"/>
      <c r="J119" s="27" t="str">
        <f>AM119/Sum(AM$65:AM$125)</f>
      </c>
      <c r="K119" s="27"/>
      <c r="M119"/>
      <c r="N119" t="s">
        <v>802</v>
      </c>
      <c r="O119" s="175"/>
      <c r="P119" s="175"/>
      <c r="Q119" s="175"/>
      <c r="R119" s="175"/>
      <c r="S119" s="175"/>
      <c r="T119" s="175"/>
      <c r="U119" s="175"/>
      <c r="V119" s="175"/>
      <c r="W119" s="175"/>
      <c r="X119" s="175"/>
      <c r="Y119" s="175"/>
      <c r="Z119" s="175"/>
      <c r="AA119" s="175"/>
      <c r="AB119" s="175"/>
      <c r="AC119" s="175"/>
      <c r="AD119" s="175"/>
      <c r="AE119" s="175"/>
      <c r="AF119" s="175"/>
      <c r="AG119" s="175"/>
      <c r="AH119" s="175"/>
      <c r="AI119" s="175"/>
      <c r="AJ119" s="175"/>
      <c r="AK119" s="175"/>
      <c r="AL119" s="175"/>
      <c r="AM119" s="175" t="n">
        <v>0</v>
      </c>
      <c r="AN119" s="175"/>
    </row>
    <row r="120">
      <c r="A120" t="str">
        <f>M120</f>
      </c>
      <c r="B120" t="str">
        <f>N120</f>
      </c>
      <c r="C120" s="175" t="str">
        <f>AI120</f>
      </c>
      <c r="D120" s="175" t="str">
        <f>AL120</f>
      </c>
      <c r="E120" s="175" t="str">
        <f>AM120</f>
      </c>
      <c r="F120" s="175"/>
      <c r="G120" s="27" t="str">
        <f>AM120/AL120-1</f>
      </c>
      <c r="H120" s="27" t="str">
        <f>AM120/AI120-1</f>
      </c>
      <c r="I120" s="27"/>
      <c r="J120" s="27" t="str">
        <f>AM120/Sum(AM$65:AM$125)</f>
      </c>
      <c r="K120" s="27"/>
      <c r="M120"/>
      <c r="N120" t="s">
        <v>783</v>
      </c>
      <c r="O120" s="175" t="n">
        <v>11418609949.8141</v>
      </c>
      <c r="P120" s="175" t="n">
        <v>4399133748.06456</v>
      </c>
      <c r="Q120" s="175" t="n">
        <v>6999578801.27402</v>
      </c>
      <c r="R120" s="175" t="n">
        <v>8406402069.55518</v>
      </c>
      <c r="S120" s="175" t="n">
        <v>8848287285.06049</v>
      </c>
      <c r="T120" s="175" t="n">
        <v>6491806774.06009</v>
      </c>
      <c r="U120" s="175" t="n">
        <v>4354802359.93111</v>
      </c>
      <c r="V120" s="175" t="n">
        <v>879295241.331824</v>
      </c>
      <c r="W120" s="175" t="n">
        <v>4677808212.11451</v>
      </c>
      <c r="X120" s="175" t="n">
        <v>1901936810.28935</v>
      </c>
      <c r="Y120" s="175" t="n">
        <v>1203246509.60184</v>
      </c>
      <c r="Z120" s="175" t="n">
        <v>1885752217.03046</v>
      </c>
      <c r="AA120" s="175" t="n">
        <v>4327685183.80224</v>
      </c>
      <c r="AB120" s="175" t="n">
        <v>346549600.323087</v>
      </c>
      <c r="AC120" s="175" t="n">
        <v>469876147.966614</v>
      </c>
      <c r="AD120" s="175" t="n">
        <v>142785701.530997</v>
      </c>
      <c r="AE120" s="175" t="n">
        <v>491049943.962248</v>
      </c>
      <c r="AF120" s="175" t="n">
        <v>279927077.508934</v>
      </c>
      <c r="AG120" s="175" t="n">
        <v>0</v>
      </c>
      <c r="AH120" s="175" t="n">
        <v>0</v>
      </c>
      <c r="AI120" s="175" t="n">
        <v>0</v>
      </c>
      <c r="AJ120" s="175" t="n">
        <v>0</v>
      </c>
      <c r="AK120" s="175" t="n">
        <v>0</v>
      </c>
      <c r="AL120" s="175" t="n">
        <v>0</v>
      </c>
      <c r="AM120" s="175"/>
      <c r="AN120" s="175"/>
    </row>
    <row r="121">
      <c r="A121" t="str">
        <f>M121</f>
      </c>
      <c r="B121" t="str">
        <f>N121</f>
      </c>
      <c r="C121" s="175" t="str">
        <f>AI121</f>
      </c>
      <c r="D121" s="175" t="str">
        <f>AL121</f>
      </c>
      <c r="E121" s="175" t="str">
        <f>AM121</f>
      </c>
      <c r="F121" s="175"/>
      <c r="G121" s="27" t="str">
        <f>AM121/AL121-1</f>
      </c>
      <c r="H121" s="27" t="str">
        <f>AM121/AI121-1</f>
      </c>
      <c r="I121" s="27"/>
      <c r="J121" s="27" t="str">
        <f>AM121/Sum(AM$65:AM$125)</f>
      </c>
      <c r="K121" s="27"/>
      <c r="M121"/>
      <c r="N121" t="s">
        <v>784</v>
      </c>
      <c r="O121" s="175" t="n">
        <v>835624928.925579</v>
      </c>
      <c r="P121" s="175" t="n">
        <v>18145179.8837766</v>
      </c>
      <c r="Q121" s="175" t="n">
        <v>1202412.5446824</v>
      </c>
      <c r="R121" s="175" t="n">
        <v>1437059.91765277</v>
      </c>
      <c r="S121" s="175" t="n">
        <v>254639.846340445</v>
      </c>
      <c r="T121" s="175" t="n">
        <v>1166311.91835906</v>
      </c>
      <c r="U121" s="175" t="n">
        <v>3881364.23881157</v>
      </c>
      <c r="V121" s="175" t="n">
        <v>13166283.7427134</v>
      </c>
      <c r="W121" s="175" t="n">
        <v>1671293053.80243</v>
      </c>
      <c r="X121" s="175" t="n">
        <v>1980940735.05622</v>
      </c>
      <c r="Y121" s="175" t="n">
        <v>23964704.0453618</v>
      </c>
      <c r="Z121" s="175" t="n">
        <v>754470.795738595</v>
      </c>
      <c r="AA121" s="175" t="n">
        <v>1775121.11735208</v>
      </c>
      <c r="AB121" s="175" t="n">
        <v>6859834.48883601</v>
      </c>
      <c r="AC121" s="175" t="n">
        <v>21112319.9730293</v>
      </c>
      <c r="AD121" s="175" t="n">
        <v>117018552.401049</v>
      </c>
      <c r="AE121" s="175" t="n">
        <v>13928205.6157359</v>
      </c>
      <c r="AF121" s="175" t="n">
        <v>19192466.1097395</v>
      </c>
      <c r="AG121" s="175" t="n">
        <v>0</v>
      </c>
      <c r="AH121" s="175" t="n">
        <v>0</v>
      </c>
      <c r="AI121" s="175" t="n">
        <v>0</v>
      </c>
      <c r="AJ121" s="175" t="n">
        <v>0</v>
      </c>
      <c r="AK121" s="175" t="n">
        <v>0</v>
      </c>
      <c r="AL121" s="175" t="n">
        <v>0</v>
      </c>
      <c r="AM121" s="175" t="n">
        <v>0</v>
      </c>
      <c r="AN121" s="175"/>
    </row>
    <row r="122">
      <c r="A122" t="str">
        <f>M122</f>
      </c>
      <c r="B122" t="str">
        <f>N122</f>
      </c>
      <c r="C122" s="175" t="str">
        <f>AI122</f>
      </c>
      <c r="D122" s="175" t="str">
        <f>AL122</f>
      </c>
      <c r="E122" s="175" t="str">
        <f>AM122</f>
      </c>
      <c r="F122" s="175"/>
      <c r="G122" s="27" t="str">
        <f>AM122/AL122-1</f>
      </c>
      <c r="H122" s="27" t="str">
        <f>AM122/AI122-1</f>
      </c>
      <c r="I122" s="27"/>
      <c r="J122" s="27" t="str">
        <f>AM122/Sum(AM$65:AM$125)</f>
      </c>
      <c r="K122" s="27"/>
      <c r="M122"/>
      <c r="N122" t="s">
        <v>753</v>
      </c>
      <c r="O122" s="175"/>
      <c r="P122" s="175"/>
      <c r="Q122" s="175"/>
      <c r="R122" s="175"/>
      <c r="S122" s="175"/>
      <c r="T122" s="175"/>
      <c r="U122" s="175"/>
      <c r="V122" s="175"/>
      <c r="W122" s="175"/>
      <c r="X122" s="175"/>
      <c r="Y122" s="175"/>
      <c r="Z122" s="175"/>
      <c r="AA122" s="175"/>
      <c r="AB122" s="175"/>
      <c r="AC122" s="175"/>
      <c r="AD122" s="175"/>
      <c r="AE122" s="175"/>
      <c r="AF122" s="175"/>
      <c r="AG122" s="175"/>
      <c r="AH122" s="175"/>
      <c r="AI122" s="175"/>
      <c r="AJ122" s="175"/>
      <c r="AK122" s="175"/>
      <c r="AL122" s="175"/>
      <c r="AM122" s="175" t="n">
        <v>0</v>
      </c>
      <c r="AN122" s="175"/>
    </row>
    <row r="123">
      <c r="A123" t="str">
        <f>M123</f>
      </c>
      <c r="B123" t="str">
        <f>N123</f>
      </c>
      <c r="C123" s="175" t="str">
        <f>AI123</f>
      </c>
      <c r="D123" s="175" t="str">
        <f>AL123</f>
      </c>
      <c r="E123" s="175" t="str">
        <f>AM123</f>
      </c>
      <c r="F123" s="175"/>
      <c r="G123" s="27" t="str">
        <f>AM123/AL123-1</f>
      </c>
      <c r="H123" s="27" t="str">
        <f>AM123/AI123-1</f>
      </c>
      <c r="I123" s="27"/>
      <c r="J123" s="27" t="str">
        <f>AM123/Sum(AM$65:AM$125)</f>
      </c>
      <c r="K123" s="27"/>
      <c r="M123"/>
      <c r="N123" t="s">
        <v>785</v>
      </c>
      <c r="O123" s="175" t="n">
        <v>8363416998.03449</v>
      </c>
      <c r="P123" s="175" t="n">
        <v>6114144640.44238</v>
      </c>
      <c r="Q123" s="175" t="n">
        <v>6750686074.62364</v>
      </c>
      <c r="R123" s="175" t="n">
        <v>5996193906.06456</v>
      </c>
      <c r="S123" s="175" t="n">
        <v>5499285485.39256</v>
      </c>
      <c r="T123" s="175" t="n">
        <v>4637960863.17588</v>
      </c>
      <c r="U123" s="175" t="n">
        <v>2495892240.26018</v>
      </c>
      <c r="V123" s="175" t="n">
        <v>268185966.861113</v>
      </c>
      <c r="W123" s="175" t="n">
        <v>2157202167.06914</v>
      </c>
      <c r="X123" s="175" t="n">
        <v>662882332.59665</v>
      </c>
      <c r="Y123" s="175" t="n">
        <v>350889599.300339</v>
      </c>
      <c r="Z123" s="175" t="n">
        <v>268125515.773039</v>
      </c>
      <c r="AA123" s="175" t="n">
        <v>587300176.796783</v>
      </c>
      <c r="AB123" s="175" t="n">
        <v>523664253.585157</v>
      </c>
      <c r="AC123" s="175" t="n">
        <v>548094746.896306</v>
      </c>
      <c r="AD123" s="175" t="n">
        <v>630241464.112735</v>
      </c>
      <c r="AE123" s="175" t="n">
        <v>397898195.867837</v>
      </c>
      <c r="AF123" s="175" t="n">
        <v>1097109185.1303</v>
      </c>
      <c r="AG123" s="175" t="n">
        <v>0</v>
      </c>
      <c r="AH123" s="175" t="n">
        <v>59684.9236466806</v>
      </c>
      <c r="AI123" s="175" t="n">
        <v>0</v>
      </c>
      <c r="AJ123" s="175" t="n">
        <v>0</v>
      </c>
      <c r="AK123" s="175" t="n">
        <v>0</v>
      </c>
      <c r="AL123" s="175" t="n">
        <v>-39324.9492</v>
      </c>
      <c r="AM123" s="175"/>
      <c r="AN123" s="175"/>
    </row>
    <row r="124">
      <c r="A124" t="str">
        <f>M124</f>
      </c>
      <c r="B124" t="str">
        <f>N124</f>
      </c>
      <c r="C124" s="175" t="str">
        <f>AI124</f>
      </c>
      <c r="D124" s="175" t="str">
        <f>AL124</f>
      </c>
      <c r="E124" s="175" t="str">
        <f>AM124</f>
      </c>
      <c r="F124" s="175"/>
      <c r="G124" s="27" t="str">
        <f>AM124/AL124-1</f>
      </c>
      <c r="H124" s="27" t="str">
        <f>AM124/AI124-1</f>
      </c>
      <c r="I124" s="27"/>
      <c r="J124" s="27" t="str">
        <f>AM124/Sum(AM$65:AM$125)</f>
      </c>
      <c r="K124" s="27"/>
      <c r="M124"/>
      <c r="N124" t="s">
        <v>754</v>
      </c>
      <c r="O124" s="175" t="n">
        <v>9202811.27882349</v>
      </c>
      <c r="P124" s="175" t="n">
        <v>3666333.31462151</v>
      </c>
      <c r="Q124" s="175" t="n">
        <v>-6987.11728744158</v>
      </c>
      <c r="R124" s="175" t="n">
        <v>238866.397952528</v>
      </c>
      <c r="S124" s="175" t="n">
        <v>-3869.3419552838</v>
      </c>
      <c r="T124" s="175" t="n">
        <v>27370.0409464266</v>
      </c>
      <c r="U124" s="175" t="n">
        <v>913205.727825245</v>
      </c>
      <c r="V124" s="175" t="n">
        <v>0</v>
      </c>
      <c r="W124" s="175" t="n">
        <v>-11241.8550176067</v>
      </c>
      <c r="X124" s="175" t="n">
        <v>409163.948803724</v>
      </c>
      <c r="Y124" s="175" t="n">
        <v>-1934.90750375111</v>
      </c>
      <c r="Z124" s="175" t="n">
        <v>-239.309508242339</v>
      </c>
      <c r="AA124" s="175"/>
      <c r="AB124" s="175"/>
      <c r="AC124" s="175"/>
      <c r="AD124" s="175" t="n">
        <v>37536.9003683804</v>
      </c>
      <c r="AE124" s="175" t="n">
        <v>2157.67476297287</v>
      </c>
      <c r="AF124" s="175" t="n">
        <v>1657529.93671841</v>
      </c>
      <c r="AG124" s="175" t="n">
        <v>24128.2435797438</v>
      </c>
      <c r="AH124" s="175" t="n">
        <v>0</v>
      </c>
      <c r="AI124" s="175" t="n">
        <v>11573.9072704938</v>
      </c>
      <c r="AJ124" s="175" t="n">
        <v>11188.817598517</v>
      </c>
      <c r="AK124" s="175"/>
      <c r="AL124" s="175" t="n">
        <v>10000</v>
      </c>
      <c r="AM124" s="175"/>
      <c r="AN124" s="175"/>
    </row>
    <row r="125">
      <c r="A125" t="str">
        <f>M125</f>
      </c>
      <c r="B125" t="str">
        <f>N125</f>
      </c>
      <c r="C125" s="175" t="str">
        <f>AI125</f>
      </c>
      <c r="D125" s="175" t="str">
        <f>AL125</f>
      </c>
      <c r="E125" s="175" t="str">
        <f>AM125</f>
      </c>
      <c r="F125" s="175"/>
      <c r="G125" s="27" t="str">
        <f>AM125/AL125-1</f>
      </c>
      <c r="H125" s="27" t="str">
        <f>AM125/AI125-1</f>
      </c>
      <c r="I125" s="27"/>
      <c r="J125" s="27" t="str">
        <f>AM125/Sum(AM$65:AM$125)</f>
      </c>
      <c r="K125" s="27"/>
      <c r="M125"/>
      <c r="N125"/>
      <c r="O125" s="175"/>
      <c r="P125" s="175"/>
      <c r="Q125" s="175"/>
      <c r="R125" s="175"/>
      <c r="S125" s="175"/>
      <c r="T125" s="175"/>
      <c r="U125" s="175"/>
      <c r="V125" s="175"/>
      <c r="W125" s="175"/>
      <c r="X125" s="175"/>
      <c r="Y125" s="175"/>
      <c r="Z125" s="175"/>
      <c r="AA125" s="175"/>
      <c r="AB125" s="175"/>
      <c r="AC125" s="175"/>
      <c r="AD125" s="175"/>
      <c r="AE125" s="175"/>
      <c r="AF125" s="175"/>
      <c r="AG125" s="175"/>
      <c r="AH125" s="175"/>
      <c r="AI125" s="175"/>
      <c r="AJ125" s="175"/>
      <c r="AK125" s="175"/>
      <c r="AL125" s="175"/>
      <c r="AM125" s="175" t="n">
        <v>9739.88670259903</v>
      </c>
      <c r="AN125" s="175"/>
    </row>
    <row r="126">
      <c r="A126" t="str">
        <f>M126</f>
      </c>
      <c r="B126" t="str">
        <f>N126</f>
      </c>
      <c r="C126" s="175" t="str">
        <f>AI126</f>
      </c>
      <c r="D126" s="175" t="str">
        <f>AL126</f>
      </c>
      <c r="E126" s="175" t="str">
        <f>AM126</f>
      </c>
      <c r="F126" s="175"/>
      <c r="G126" s="27" t="str">
        <f>AM126/AL126-1</f>
      </c>
      <c r="H126" s="27" t="str">
        <f>AM126/AI126-1</f>
      </c>
      <c r="I126" s="27"/>
      <c r="J126" s="27" t="str">
        <f>Sum(J$65:J$125)</f>
      </c>
      <c r="K126" s="27"/>
      <c r="M126" t="s">
        <v>755</v>
      </c>
      <c r="N126" t="s">
        <v>756</v>
      </c>
      <c r="O126" s="175" t="str">
        <f>Sum(O66:O125)</f>
      </c>
      <c r="P126" s="175" t="str">
        <f>Sum(P66:P125)</f>
      </c>
      <c r="Q126" s="175" t="str">
        <f>Sum(Q66:Q125)</f>
      </c>
      <c r="R126" s="175" t="str">
        <f>Sum(R66:R125)</f>
      </c>
      <c r="S126" s="175" t="str">
        <f>Sum(S66:S125)</f>
      </c>
      <c r="T126" s="175" t="str">
        <f>Sum(T66:T125)</f>
      </c>
      <c r="U126" s="175" t="str">
        <f>Sum(U66:U125)</f>
      </c>
      <c r="V126" s="175" t="str">
        <f>Sum(V66:V125)</f>
      </c>
      <c r="W126" s="175" t="str">
        <f>Sum(W66:W125)</f>
      </c>
      <c r="X126" s="175" t="str">
        <f>Sum(X66:X125)</f>
      </c>
      <c r="Y126" s="175" t="str">
        <f>Sum(Y66:Y125)</f>
      </c>
      <c r="Z126" s="175" t="str">
        <f>Sum(Z66:Z125)</f>
      </c>
      <c r="AA126" s="175" t="str">
        <f>Sum(AA66:AA125)</f>
      </c>
      <c r="AB126" s="175" t="str">
        <f>Sum(AB66:AB125)</f>
      </c>
      <c r="AC126" s="175" t="str">
        <f>Sum(AC66:AC125)</f>
      </c>
      <c r="AD126" s="175" t="str">
        <f>Sum(AD66:AD125)</f>
      </c>
      <c r="AE126" s="175" t="str">
        <f>Sum(AE66:AE125)</f>
      </c>
      <c r="AF126" s="175" t="str">
        <f>Sum(AF66:AF125)</f>
      </c>
      <c r="AG126" s="175" t="str">
        <f>Sum(AG66:AG125)</f>
      </c>
      <c r="AH126" s="175" t="str">
        <f>Sum(AH66:AH125)</f>
      </c>
      <c r="AI126" s="175" t="str">
        <f>Sum(AI66:AI125)</f>
      </c>
      <c r="AJ126" s="175" t="str">
        <f>Sum(AJ66:AJ125)</f>
      </c>
      <c r="AK126" s="175" t="str">
        <f>Sum(AK66:AK125)</f>
      </c>
      <c r="AL126" s="175" t="str">
        <f>Sum(AL66:AL125)</f>
      </c>
      <c r="AM126" s="175" t="str">
        <f>Sum(AM66:AM125)</f>
      </c>
      <c r="AN126" s="175"/>
    </row>
  </sheetData>
  <pageMargins left="0.7" right="0.7" top="0.75" bottom="0.75" header="0.3" footer="0.3"/>
  <pageSetup paperSize="9"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L1</f>
      </c>
      <c r="B1" t="str">
        <f>M1</f>
      </c>
      <c r="L1" t="s">
        <v>735</v>
      </c>
      <c r="M1" t="s">
        <v>736</v>
      </c>
      <c r="N1" t="s">
        <v>737</v>
      </c>
      <c r="O1" t="s">
        <v>738</v>
      </c>
      <c r="P1" t="s">
        <v>739</v>
      </c>
      <c r="Q1" t="s">
        <v>740</v>
      </c>
      <c r="R1" t="s">
        <v>741</v>
      </c>
      <c r="S1" t="s">
        <v>742</v>
      </c>
      <c r="T1" t="s">
        <v>743</v>
      </c>
      <c r="U1" t="s">
        <v>744</v>
      </c>
      <c r="V1" t="s">
        <v>745</v>
      </c>
      <c r="W1" t="s">
        <v>786</v>
      </c>
      <c r="X1" t="s">
        <v>818</v>
      </c>
    </row>
    <row r="2">
      <c r="A2" t="str">
        <f>L2</f>
      </c>
      <c r="B2" t="str">
        <f>M2</f>
      </c>
      <c r="L2" t="s">
        <v>746</v>
      </c>
      <c r="M2" t="s">
        <v>747</v>
      </c>
      <c r="N2" s="178"/>
      <c r="O2" s="178"/>
      <c r="P2" s="178"/>
      <c r="Q2" s="178"/>
      <c r="R2" s="178" t="n">
        <v>1003576.97</v>
      </c>
      <c r="S2" s="178" t="n">
        <v>357061685.3</v>
      </c>
      <c r="T2" s="178" t="n">
        <v>1079497813.63</v>
      </c>
      <c r="U2" s="178" t="n">
        <v>1009695237.82</v>
      </c>
      <c r="V2" s="178" t="n">
        <v>2133305065.01</v>
      </c>
      <c r="W2" s="178" t="n">
        <v>2103266639.71</v>
      </c>
      <c r="X2" s="178" t="n">
        <v>813506880.62</v>
      </c>
      <c r="Y2" s="178"/>
    </row>
    <row r="3">
      <c r="A3" t="str">
        <f>L3</f>
      </c>
      <c r="B3" t="str">
        <f>M3</f>
      </c>
      <c r="L3" t="s">
        <v>748</v>
      </c>
      <c r="M3" t="s">
        <v>747</v>
      </c>
      <c r="N3" s="178" t="n">
        <v>130024174548.166</v>
      </c>
      <c r="O3" s="178" t="n">
        <v>148242111137.543</v>
      </c>
      <c r="P3" s="178" t="n">
        <v>163965715084.165</v>
      </c>
      <c r="Q3" s="178" t="n">
        <v>183684450292.025</v>
      </c>
      <c r="R3" s="178" t="n">
        <v>192690208362.845</v>
      </c>
      <c r="S3" s="178" t="n">
        <v>218255696904.225</v>
      </c>
      <c r="T3" s="178" t="n">
        <v>193900948909.684</v>
      </c>
      <c r="U3" s="178" t="n">
        <v>209618962116.655</v>
      </c>
      <c r="V3" s="178" t="n">
        <v>226847061259.989</v>
      </c>
      <c r="W3" s="178" t="n">
        <v>204686829180.545</v>
      </c>
      <c r="X3" s="178" t="n">
        <v>99002075992.4</v>
      </c>
      <c r="Y3" s="178"/>
    </row>
    <row r="4">
      <c r="A4" t="str">
        <f>L4</f>
      </c>
      <c r="B4" t="str">
        <f>M4</f>
      </c>
      <c r="L4" t="s">
        <v>749</v>
      </c>
      <c r="M4" t="s">
        <v>750</v>
      </c>
      <c r="N4" s="178" t="n">
        <v>694883317.68</v>
      </c>
      <c r="O4" s="178" t="n">
        <v>1433156330.3</v>
      </c>
      <c r="P4" s="178" t="n">
        <v>2115488321.87</v>
      </c>
      <c r="Q4" s="178" t="n">
        <v>3953909229.18</v>
      </c>
      <c r="R4" s="178" t="n">
        <v>7211714530.32</v>
      </c>
      <c r="S4" s="178" t="n">
        <v>15973111844.76</v>
      </c>
      <c r="T4" s="178" t="n">
        <v>13589077157.71</v>
      </c>
      <c r="U4" s="178" t="n">
        <v>9983235081.8</v>
      </c>
      <c r="V4" s="178" t="n">
        <v>13645775437.54</v>
      </c>
      <c r="W4" s="178" t="n">
        <v>16099816346.12</v>
      </c>
      <c r="X4" s="178" t="n">
        <v>6769378595.93</v>
      </c>
      <c r="Y4" s="178"/>
    </row>
    <row r="5">
      <c r="A5" t="str">
        <f>L5</f>
      </c>
      <c r="B5" t="str">
        <f>M5</f>
      </c>
      <c r="L5" t="s">
        <v>751</v>
      </c>
      <c r="M5" t="s">
        <v>750</v>
      </c>
      <c r="N5" s="178" t="n">
        <v>23830162343.2503</v>
      </c>
      <c r="O5" s="178" t="n">
        <v>24660797780.0499</v>
      </c>
      <c r="P5" s="178" t="n">
        <v>25758844146.1547</v>
      </c>
      <c r="Q5" s="178" t="n">
        <v>27135330736.078</v>
      </c>
      <c r="R5" s="178" t="n">
        <v>30944389231.3831</v>
      </c>
      <c r="S5" s="178" t="n">
        <v>31532127407.6225</v>
      </c>
      <c r="T5" s="178" t="n">
        <v>32737659987.8826</v>
      </c>
      <c r="U5" s="178" t="n">
        <v>35154371340.2271</v>
      </c>
      <c r="V5" s="178" t="n">
        <v>43027844437.2665</v>
      </c>
      <c r="W5" s="178" t="n">
        <v>44577233951.81</v>
      </c>
      <c r="X5" s="178" t="n">
        <v>18053686100.88</v>
      </c>
      <c r="Y5" s="178"/>
    </row>
    <row r="6">
      <c r="A6" t="str">
        <f>L6</f>
      </c>
      <c r="B6" t="str">
        <f>M6</f>
      </c>
      <c r="L6" t="s">
        <v>752</v>
      </c>
      <c r="M6" t="s">
        <v>753</v>
      </c>
      <c r="N6" s="178" t="n">
        <v>120371986974.161</v>
      </c>
      <c r="O6" s="178" t="n">
        <v>125445672974.055</v>
      </c>
      <c r="P6" s="178" t="n">
        <v>132126613561.477</v>
      </c>
      <c r="Q6" s="178" t="n">
        <v>148541865087.789</v>
      </c>
      <c r="R6" s="178" t="n">
        <v>159973447491.765</v>
      </c>
      <c r="S6" s="178" t="n">
        <v>172746939002.311</v>
      </c>
      <c r="T6" s="178" t="n">
        <v>160331002348.719</v>
      </c>
      <c r="U6" s="178" t="n">
        <v>169552546800.424</v>
      </c>
      <c r="V6" s="178" t="n">
        <v>187207956196.268</v>
      </c>
      <c r="W6" s="178" t="n">
        <v>195573405131.743</v>
      </c>
      <c r="X6" s="178" t="n">
        <v>81399194848.62</v>
      </c>
      <c r="Y6" s="178"/>
    </row>
    <row r="7">
      <c r="A7" t="str">
        <f>L7</f>
      </c>
      <c r="B7" t="str">
        <f>M7</f>
      </c>
      <c r="L7" t="s">
        <v>754</v>
      </c>
      <c r="M7" t="s">
        <v>754</v>
      </c>
      <c r="N7" s="178" t="n">
        <v>30000</v>
      </c>
      <c r="O7" s="178" t="n">
        <v>3581529.4309</v>
      </c>
      <c r="P7" s="178" t="n">
        <v>31755</v>
      </c>
      <c r="Q7" s="178" t="n">
        <v>-212795.37</v>
      </c>
      <c r="R7" s="178" t="n">
        <v>465885</v>
      </c>
      <c r="S7" s="178" t="n">
        <v>245000</v>
      </c>
      <c r="T7" s="178" t="n">
        <v>386316</v>
      </c>
      <c r="U7" s="178" t="n">
        <v>0</v>
      </c>
      <c r="V7" s="178" t="n">
        <v>10000</v>
      </c>
      <c r="W7" s="178" t="n">
        <v>1114156.43</v>
      </c>
      <c r="X7" s="178" t="n">
        <v>2370050.95</v>
      </c>
      <c r="Y7" s="178"/>
    </row>
    <row r="8">
      <c r="A8" t="str">
        <f>L8</f>
      </c>
      <c r="B8" t="str">
        <f>M8</f>
      </c>
      <c r="L8" t="s">
        <v>755</v>
      </c>
      <c r="M8" t="s">
        <v>756</v>
      </c>
      <c r="N8" s="178" t="str">
        <f>Sum(N2:N7)</f>
      </c>
      <c r="O8" s="178" t="str">
        <f>Sum(O2:O7)</f>
      </c>
      <c r="P8" s="178" t="str">
        <f>Sum(P2:P7)</f>
      </c>
      <c r="Q8" s="178" t="str">
        <f>Sum(Q2:Q7)</f>
      </c>
      <c r="R8" s="178" t="str">
        <f>Sum(R2:R7)</f>
      </c>
      <c r="S8" s="178" t="str">
        <f>Sum(S2:S7)</f>
      </c>
      <c r="T8" s="178" t="str">
        <f>Sum(T2:T7)</f>
      </c>
      <c r="U8" s="178" t="str">
        <f>Sum(U2:U7)</f>
      </c>
      <c r="V8" s="178" t="str">
        <f>Sum(V2:V7)</f>
      </c>
      <c r="W8" s="178" t="str">
        <f>Sum(W2:W7)</f>
      </c>
      <c r="X8" s="178" t="str">
        <f>Sum(X2:X7)</f>
      </c>
      <c r="Y8" s="178"/>
    </row>
    <row r="9">
      <c r="A9" t="str">
        <f>L9</f>
      </c>
      <c r="B9" t="str">
        <f>M9</f>
      </c>
      <c r="L9" t="s">
        <v>755</v>
      </c>
      <c r="M9" t="s">
        <v>756</v>
      </c>
      <c r="N9" s="177" t="str">
        <f>Sum(N2:N8)</f>
      </c>
      <c r="O9" s="177" t="str">
        <f>Sum(O2:O8)</f>
      </c>
      <c r="P9" s="177" t="str">
        <f>Sum(P2:P8)</f>
      </c>
      <c r="Q9" s="177" t="str">
        <f>Sum(Q2:Q8)</f>
      </c>
      <c r="R9" s="177" t="str">
        <f>Sum(R2:R8)</f>
      </c>
      <c r="S9" s="177" t="str">
        <f>Sum(S2:S8)</f>
      </c>
      <c r="T9" s="177" t="str">
        <f>Sum(T2:T8)</f>
      </c>
      <c r="U9" s="177" t="str">
        <f>Sum(U2:U8)</f>
      </c>
      <c r="V9" s="177" t="str">
        <f>Sum(V2:V8)</f>
      </c>
      <c r="W9" s="177" t="str">
        <f>Sum(W2:W8)</f>
      </c>
      <c r="X9" s="177"/>
    </row>
    <row r="11">
      <c r="A11" t="str">
        <f>L11</f>
      </c>
      <c r="B11" t="str">
        <f>M11</f>
      </c>
      <c r="C11" t="str">
        <f>S11</f>
      </c>
      <c r="D11" t="str">
        <f>V11</f>
      </c>
      <c r="E11" t="str">
        <f>W11</f>
      </c>
      <c r="F11" t="str">
        <f>X11</f>
      </c>
      <c r="G11" t="str">
        <f>V11&amp;"-"&amp;W11</f>
      </c>
      <c r="H11" t="str">
        <f>S11&amp;"-"&amp;W11</f>
      </c>
      <c r="I11" t="str">
        <f>X11&amp;"/"&amp;W11</f>
      </c>
      <c r="J11" t="str">
        <f>"Share "&amp;W11</f>
      </c>
      <c r="K11" t="str">
        <f>"Share "&amp;X11</f>
      </c>
      <c r="L11" t="s">
        <v>735</v>
      </c>
      <c r="M11" t="s">
        <v>736</v>
      </c>
      <c r="N11" t="s">
        <v>737</v>
      </c>
      <c r="O11" t="s">
        <v>738</v>
      </c>
      <c r="P11" t="s">
        <v>739</v>
      </c>
      <c r="Q11" t="s">
        <v>740</v>
      </c>
      <c r="R11" t="s">
        <v>741</v>
      </c>
      <c r="S11" t="s">
        <v>742</v>
      </c>
      <c r="T11" t="s">
        <v>743</v>
      </c>
      <c r="U11" t="s">
        <v>744</v>
      </c>
      <c r="V11" t="s">
        <v>745</v>
      </c>
      <c r="W11" t="s">
        <v>786</v>
      </c>
      <c r="X11" t="s">
        <v>818</v>
      </c>
    </row>
    <row r="12">
      <c r="A12" t="str">
        <f>L12</f>
      </c>
      <c r="B12" t="str">
        <f>M12</f>
      </c>
      <c r="C12" s="178" t="str">
        <f>S12</f>
      </c>
      <c r="D12" s="178" t="str">
        <f>V12</f>
      </c>
      <c r="E12" s="178" t="str">
        <f>W12</f>
      </c>
      <c r="F12" s="178" t="str">
        <f>X12</f>
      </c>
      <c r="G12" s="27" t="str">
        <f>W12/V12-1</f>
      </c>
      <c r="H12" s="27" t="str">
        <f>W12/S12-1</f>
      </c>
      <c r="I12" s="27" t="str">
        <f>X12/W12</f>
      </c>
      <c r="J12" s="27" t="str">
        <f>W12/Sum(W$11:W$17)</f>
      </c>
      <c r="K12" s="27" t="str">
        <f>X12/Sum(X11:X$17)</f>
      </c>
      <c r="L12" t="s">
        <v>746</v>
      </c>
      <c r="M12" t="s">
        <v>747</v>
      </c>
      <c r="N12" s="178"/>
      <c r="O12" s="178"/>
      <c r="P12" s="178"/>
      <c r="Q12" s="178"/>
      <c r="R12" s="178" t="n">
        <v>1176703.87838105</v>
      </c>
      <c r="S12" s="178" t="n">
        <v>413259883.550845</v>
      </c>
      <c r="T12" s="178" t="n">
        <v>1207830413.4704</v>
      </c>
      <c r="U12" s="178" t="n">
        <v>1055885356.65388</v>
      </c>
      <c r="V12" s="178" t="n">
        <v>2133305065.01</v>
      </c>
      <c r="W12" s="178" t="n">
        <v>2048557877.61316</v>
      </c>
      <c r="X12" s="178" t="n">
        <v>775334048.414971</v>
      </c>
      <c r="Y12" s="178"/>
    </row>
    <row r="13">
      <c r="A13" t="str">
        <f>L13</f>
      </c>
      <c r="B13" t="str">
        <f>M13</f>
      </c>
      <c r="C13" s="178" t="str">
        <f>S13</f>
      </c>
      <c r="D13" s="178" t="str">
        <f>V13</f>
      </c>
      <c r="E13" s="178" t="str">
        <f>W13</f>
      </c>
      <c r="F13" s="178" t="str">
        <f>X13</f>
      </c>
      <c r="G13" s="27" t="str">
        <f>W13/V13-1</f>
      </c>
      <c r="H13" s="27" t="str">
        <f>W13/S13-1</f>
      </c>
      <c r="I13" s="27" t="str">
        <f>X13/W13</f>
      </c>
      <c r="J13" s="27" t="str">
        <f>W13/Sum(W$11:W$17)</f>
      </c>
      <c r="K13" s="27" t="str">
        <f>X13/Sum(X11:X$17)</f>
      </c>
      <c r="L13" t="s">
        <v>748</v>
      </c>
      <c r="M13" t="s">
        <v>747</v>
      </c>
      <c r="N13" s="178" t="n">
        <v>162690149516.514</v>
      </c>
      <c r="O13" s="178" t="n">
        <v>184013773787.873</v>
      </c>
      <c r="P13" s="178" t="n">
        <v>200152948441.69</v>
      </c>
      <c r="Q13" s="178" t="n">
        <v>219353950689.654</v>
      </c>
      <c r="R13" s="178" t="n">
        <v>225931166501.97</v>
      </c>
      <c r="S13" s="178" t="n">
        <v>252607119722.651</v>
      </c>
      <c r="T13" s="178" t="n">
        <v>216952234952.983</v>
      </c>
      <c r="U13" s="178" t="n">
        <v>219208315821.946</v>
      </c>
      <c r="V13" s="178" t="n">
        <v>226847061259.989</v>
      </c>
      <c r="W13" s="178" t="n">
        <v>199362652573.275</v>
      </c>
      <c r="X13" s="178" t="n">
        <v>94356522617.4523</v>
      </c>
      <c r="Y13" s="178"/>
    </row>
    <row r="14">
      <c r="A14" t="str">
        <f>L14</f>
      </c>
      <c r="B14" t="str">
        <f>M14</f>
      </c>
      <c r="C14" s="178" t="str">
        <f>S14</f>
      </c>
      <c r="D14" s="178" t="str">
        <f>V14</f>
      </c>
      <c r="E14" s="178" t="str">
        <f>W14</f>
      </c>
      <c r="F14" s="178" t="str">
        <f>X14</f>
      </c>
      <c r="G14" s="27" t="str">
        <f>W14/V14-1</f>
      </c>
      <c r="H14" s="27" t="str">
        <f>W14/S14-1</f>
      </c>
      <c r="I14" s="27" t="str">
        <f>X14/W14</f>
      </c>
      <c r="J14" s="27" t="str">
        <f>W14/Sum(W$11:W$17)</f>
      </c>
      <c r="K14" s="27" t="str">
        <f>X14/Sum(X11:X$17)</f>
      </c>
      <c r="L14" t="s">
        <v>749</v>
      </c>
      <c r="M14" t="s">
        <v>750</v>
      </c>
      <c r="N14" s="178" t="n">
        <v>869458862.113459</v>
      </c>
      <c r="O14" s="178" t="n">
        <v>1778985085.56584</v>
      </c>
      <c r="P14" s="178" t="n">
        <v>2582376595.00278</v>
      </c>
      <c r="Q14" s="178" t="n">
        <v>4721714923.11983</v>
      </c>
      <c r="R14" s="178" t="n">
        <v>8455806292.17161</v>
      </c>
      <c r="S14" s="178" t="n">
        <v>18487131531.2479</v>
      </c>
      <c r="T14" s="178" t="n">
        <v>15204570564.9792</v>
      </c>
      <c r="U14" s="178" t="n">
        <v>10439934091.0679</v>
      </c>
      <c r="V14" s="178" t="n">
        <v>13645775437.54</v>
      </c>
      <c r="W14" s="178" t="n">
        <v>15681038714.3861</v>
      </c>
      <c r="X14" s="178" t="n">
        <v>6451733644.87831</v>
      </c>
      <c r="Y14" s="178"/>
    </row>
    <row r="15">
      <c r="A15" t="str">
        <f>L15</f>
      </c>
      <c r="B15" t="str">
        <f>M15</f>
      </c>
      <c r="C15" s="178" t="str">
        <f>S15</f>
      </c>
      <c r="D15" s="178" t="str">
        <f>V15</f>
      </c>
      <c r="E15" s="178" t="str">
        <f>W15</f>
      </c>
      <c r="F15" s="178" t="str">
        <f>X15</f>
      </c>
      <c r="G15" s="27" t="str">
        <f>W15/V15-1</f>
      </c>
      <c r="H15" s="27" t="str">
        <f>W15/S15-1</f>
      </c>
      <c r="I15" s="27" t="str">
        <f>X15/W15</f>
      </c>
      <c r="J15" s="27" t="str">
        <f>W15/Sum(W$11:W$17)</f>
      </c>
      <c r="K15" s="27" t="str">
        <f>X15/Sum(X11:X$17)</f>
      </c>
      <c r="L15" t="s">
        <v>751</v>
      </c>
      <c r="M15" t="s">
        <v>750</v>
      </c>
      <c r="N15" s="178" t="n">
        <v>29817014321.3639</v>
      </c>
      <c r="O15" s="178" t="n">
        <v>30611588227.5596</v>
      </c>
      <c r="P15" s="178" t="n">
        <v>31443821055.2514</v>
      </c>
      <c r="Q15" s="178" t="n">
        <v>32404713576.8222</v>
      </c>
      <c r="R15" s="178" t="n">
        <v>36282601047.2334</v>
      </c>
      <c r="S15" s="178" t="n">
        <v>36494991865.722</v>
      </c>
      <c r="T15" s="178" t="n">
        <v>36629570620.6688</v>
      </c>
      <c r="U15" s="178" t="n">
        <v>36762564118.5168</v>
      </c>
      <c r="V15" s="178" t="n">
        <v>43027844437.2665</v>
      </c>
      <c r="W15" s="178" t="n">
        <v>43417720820.588</v>
      </c>
      <c r="X15" s="178" t="n">
        <v>17206538588.5124</v>
      </c>
      <c r="Y15" s="178"/>
    </row>
    <row r="16">
      <c r="A16" t="str">
        <f>L16</f>
      </c>
      <c r="B16" t="str">
        <f>M16</f>
      </c>
      <c r="C16" s="178" t="str">
        <f>S16</f>
      </c>
      <c r="D16" s="178" t="str">
        <f>V16</f>
      </c>
      <c r="E16" s="178" t="str">
        <f>W16</f>
      </c>
      <c r="F16" s="178" t="str">
        <f>X16</f>
      </c>
      <c r="G16" s="27" t="str">
        <f>W16/V16-1</f>
      </c>
      <c r="H16" s="27" t="str">
        <f>W16/S16-1</f>
      </c>
      <c r="I16" s="27" t="str">
        <f>X16/W16</f>
      </c>
      <c r="J16" s="27" t="str">
        <f>W16/Sum(W$11:W$17)</f>
      </c>
      <c r="K16" s="27" t="str">
        <f>X16/Sum(X11:X$17)</f>
      </c>
      <c r="L16" t="s">
        <v>752</v>
      </c>
      <c r="M16" t="s">
        <v>753</v>
      </c>
      <c r="N16" s="178" t="n">
        <v>150613042739.769</v>
      </c>
      <c r="O16" s="178" t="n">
        <v>155716425732.076</v>
      </c>
      <c r="P16" s="178" t="n">
        <v>161286957205.478</v>
      </c>
      <c r="Q16" s="178" t="n">
        <v>177387061877.12</v>
      </c>
      <c r="R16" s="178" t="n">
        <v>187570442256.709</v>
      </c>
      <c r="S16" s="178" t="n">
        <v>199935705327.44</v>
      </c>
      <c r="T16" s="178" t="n">
        <v>179391434066.723</v>
      </c>
      <c r="U16" s="178" t="n">
        <v>177308998442.415</v>
      </c>
      <c r="V16" s="178" t="n">
        <v>187207956196.268</v>
      </c>
      <c r="W16" s="178" t="n">
        <v>190486280802.468</v>
      </c>
      <c r="X16" s="178" t="n">
        <v>77579635505.48</v>
      </c>
      <c r="Y16" s="178"/>
    </row>
    <row r="17">
      <c r="A17" t="str">
        <f>L17</f>
      </c>
      <c r="B17" t="str">
        <f>M17</f>
      </c>
      <c r="C17" s="178" t="str">
        <f>S17</f>
      </c>
      <c r="D17" s="178" t="str">
        <f>V17</f>
      </c>
      <c r="E17" s="178" t="str">
        <f>W17</f>
      </c>
      <c r="F17" s="178" t="str">
        <f>X17</f>
      </c>
      <c r="G17" s="27" t="str">
        <f>W17/V17-1</f>
      </c>
      <c r="H17" s="27" t="str">
        <f>W17/S17-1</f>
      </c>
      <c r="I17" s="27" t="str">
        <f>X17/W17</f>
      </c>
      <c r="J17" s="27" t="str">
        <f>W17/Sum(W$11:W$17)</f>
      </c>
      <c r="K17" s="27" t="str">
        <f>X17/Sum(X11:X$17)</f>
      </c>
      <c r="L17" t="s">
        <v>754</v>
      </c>
      <c r="M17" t="s">
        <v>754</v>
      </c>
      <c r="N17" s="178" t="n">
        <v>37536.9003683804</v>
      </c>
      <c r="O17" s="178" t="n">
        <v>4445772.80676177</v>
      </c>
      <c r="P17" s="178" t="n">
        <v>38763.3285074464</v>
      </c>
      <c r="Q17" s="178" t="n">
        <v>-254117.890892549</v>
      </c>
      <c r="R17" s="178" t="n">
        <v>546254.749528136</v>
      </c>
      <c r="S17" s="178" t="n">
        <v>283560.728127099</v>
      </c>
      <c r="T17" s="178" t="n">
        <v>432241.925938871</v>
      </c>
      <c r="U17" s="178" t="n">
        <v>0</v>
      </c>
      <c r="V17" s="178" t="n">
        <v>10000</v>
      </c>
      <c r="W17" s="178" t="n">
        <v>1085175.73971722</v>
      </c>
      <c r="X17" s="178" t="n">
        <v>2258839.15894205</v>
      </c>
      <c r="Y17" s="178"/>
    </row>
    <row r="18">
      <c r="A18" t="str">
        <f>L18</f>
      </c>
      <c r="B18" t="str">
        <f>M18</f>
      </c>
      <c r="C18" s="178" t="str">
        <f>S18</f>
      </c>
      <c r="D18" s="178" t="str">
        <f>V18</f>
      </c>
      <c r="E18" s="178" t="str">
        <f>W18</f>
      </c>
      <c r="F18" s="178" t="str">
        <f>X18</f>
      </c>
      <c r="G18" s="27" t="str">
        <f>W18/V18-1</f>
      </c>
      <c r="H18" s="27" t="str">
        <f>W18/S18-1</f>
      </c>
      <c r="I18" s="27" t="str">
        <f>X18/W18</f>
      </c>
      <c r="J18" s="27" t="str">
        <f>Sum(J$11:J$17)</f>
      </c>
      <c r="K18" s="27" t="str">
        <f>Sum(K$11:K$17)</f>
      </c>
      <c r="L18" t="s">
        <v>755</v>
      </c>
      <c r="M18" t="s">
        <v>756</v>
      </c>
      <c r="N18" s="178" t="str">
        <f>Sum(N12:N17)</f>
      </c>
      <c r="O18" s="178" t="str">
        <f>Sum(O12:O17)</f>
      </c>
      <c r="P18" s="178" t="str">
        <f>Sum(P12:P17)</f>
      </c>
      <c r="Q18" s="178" t="str">
        <f>Sum(Q12:Q17)</f>
      </c>
      <c r="R18" s="178" t="str">
        <f>Sum(R12:R17)</f>
      </c>
      <c r="S18" s="178" t="str">
        <f>Sum(S12:S17)</f>
      </c>
      <c r="T18" s="178" t="str">
        <f>Sum(T12:T17)</f>
      </c>
      <c r="U18" s="178" t="str">
        <f>Sum(U12:U17)</f>
      </c>
      <c r="V18" s="178" t="str">
        <f>Sum(V12:V17)</f>
      </c>
      <c r="W18" s="178" t="str">
        <f>Sum(W12:W17)</f>
      </c>
      <c r="X18" s="178" t="str">
        <f>Sum(X12:X17)</f>
      </c>
      <c r="Y18" s="178"/>
    </row>
    <row r="19">
      <c r="A19" t="str">
        <f>L19</f>
      </c>
      <c r="B19" t="str">
        <f>M19</f>
      </c>
      <c r="C19" s="177" t="str">
        <f>S19</f>
      </c>
      <c r="D19" s="177" t="str">
        <f>V19</f>
      </c>
      <c r="E19" s="177" t="str">
        <f>W19</f>
      </c>
      <c r="F19" s="177"/>
      <c r="G19" s="27" t="str">
        <f>W19/V19-1</f>
      </c>
      <c r="H19" s="27" t="str">
        <f>W19/S19-1</f>
      </c>
      <c r="I19" s="27"/>
      <c r="J19" s="27" t="str">
        <f>W19/Sum(W$12:W$19)</f>
      </c>
      <c r="K19" s="27"/>
      <c r="L19"/>
      <c r="M19"/>
      <c r="N19" s="177"/>
      <c r="O19" s="177"/>
      <c r="P19" s="177"/>
      <c r="Q19" s="177"/>
      <c r="R19" s="177"/>
      <c r="S19" s="177"/>
      <c r="T19" s="177"/>
      <c r="U19" s="177"/>
      <c r="V19" s="177"/>
      <c r="W19" s="177" t="n">
        <v>8450.56920034248</v>
      </c>
      <c r="X19" s="177"/>
    </row>
    <row r="20">
      <c r="A20" t="str">
        <f>L20</f>
      </c>
      <c r="B20" t="str">
        <f>M20</f>
      </c>
      <c r="C20" s="177" t="str">
        <f>S20</f>
      </c>
      <c r="D20" s="177" t="str">
        <f>V20</f>
      </c>
      <c r="E20" s="177" t="str">
        <f>W20</f>
      </c>
      <c r="F20" s="177"/>
      <c r="G20" s="27" t="str">
        <f>W20/V20-1</f>
      </c>
      <c r="H20" s="27" t="str">
        <f>W20/S20-1</f>
      </c>
      <c r="I20" s="27"/>
      <c r="J20" s="27" t="str">
        <f>Sum(J$12:J$19)</f>
      </c>
      <c r="K20" s="27"/>
      <c r="L20" t="s">
        <v>755</v>
      </c>
      <c r="M20" t="s">
        <v>756</v>
      </c>
      <c r="N20" s="177" t="str">
        <f>Sum(N13:N19)</f>
      </c>
      <c r="O20" s="177" t="str">
        <f>Sum(O13:O19)</f>
      </c>
      <c r="P20" s="177" t="str">
        <f>Sum(P13:P19)</f>
      </c>
      <c r="Q20" s="177" t="str">
        <f>Sum(Q13:Q19)</f>
      </c>
      <c r="R20" s="177" t="str">
        <f>Sum(R13:R19)</f>
      </c>
      <c r="S20" s="177" t="str">
        <f>Sum(S13:S19)</f>
      </c>
      <c r="T20" s="177" t="str">
        <f>Sum(T13:T19)</f>
      </c>
      <c r="U20" s="177" t="str">
        <f>Sum(U13:U19)</f>
      </c>
      <c r="V20" s="177" t="str">
        <f>Sum(V13:V19)</f>
      </c>
      <c r="W20" s="177" t="str">
        <f>Sum(W13:W19)</f>
      </c>
      <c r="X20" s="177"/>
    </row>
  </sheetData>
  <pageMargins left="0.7" right="0.7" top="0.75" bottom="0.75" header="0.3" footer="0.3"/>
  <pageSetup paperSize="9" orientation="portrait" horizontalDpi="300" verticalDpi="300"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788</v>
      </c>
      <c r="N1" t="s">
        <v>757</v>
      </c>
      <c r="O1" t="s">
        <v>768</v>
      </c>
      <c r="P1" t="s">
        <v>769</v>
      </c>
      <c r="Q1" t="s">
        <v>770</v>
      </c>
      <c r="R1" t="s">
        <v>771</v>
      </c>
      <c r="S1" t="s">
        <v>772</v>
      </c>
      <c r="T1" t="s">
        <v>773</v>
      </c>
      <c r="U1" t="s">
        <v>774</v>
      </c>
      <c r="V1" t="s">
        <v>775</v>
      </c>
      <c r="W1" t="s">
        <v>776</v>
      </c>
      <c r="X1" t="s">
        <v>777</v>
      </c>
      <c r="Y1" t="s">
        <v>778</v>
      </c>
      <c r="Z1" t="s">
        <v>779</v>
      </c>
      <c r="AA1" t="s">
        <v>780</v>
      </c>
      <c r="AB1" t="s">
        <v>781</v>
      </c>
      <c r="AC1" t="s">
        <v>782</v>
      </c>
      <c r="AD1" t="s">
        <v>737</v>
      </c>
      <c r="AE1" t="s">
        <v>738</v>
      </c>
      <c r="AF1" t="s">
        <v>739</v>
      </c>
      <c r="AG1" t="s">
        <v>740</v>
      </c>
      <c r="AH1" t="s">
        <v>741</v>
      </c>
      <c r="AI1" t="s">
        <v>742</v>
      </c>
      <c r="AJ1" t="s">
        <v>743</v>
      </c>
      <c r="AK1" t="s">
        <v>744</v>
      </c>
      <c r="AL1" t="s">
        <v>745</v>
      </c>
      <c r="AM1" t="s">
        <v>786</v>
      </c>
    </row>
    <row r="2">
      <c r="A2" t="str">
        <f>M2</f>
      </c>
      <c r="B2" t="str">
        <f>N2</f>
      </c>
      <c r="M2" t="s">
        <v>794</v>
      </c>
      <c r="N2" t="s">
        <v>802</v>
      </c>
      <c r="O2" s="179" t="n">
        <v>1729381260</v>
      </c>
      <c r="P2" s="179" t="n">
        <v>1386772904</v>
      </c>
      <c r="Q2" s="179" t="n">
        <v>1258599767</v>
      </c>
      <c r="R2" s="179" t="n">
        <v>1758528322</v>
      </c>
      <c r="S2" s="179" t="n">
        <v>2169244910</v>
      </c>
      <c r="T2" s="179" t="n">
        <v>1517436128.45</v>
      </c>
      <c r="U2" s="179" t="n">
        <v>3708009919.9589</v>
      </c>
      <c r="V2" s="179" t="n">
        <v>2620161096.9725</v>
      </c>
      <c r="W2" s="179" t="n">
        <v>7754833650.6538</v>
      </c>
      <c r="X2" s="179" t="n">
        <v>4416871294.2938</v>
      </c>
      <c r="Y2" s="179" t="n">
        <v>4673502941.9811</v>
      </c>
      <c r="Z2" s="179" t="n">
        <v>11541208579.7806</v>
      </c>
      <c r="AA2" s="179" t="n">
        <v>6782882850.9765</v>
      </c>
      <c r="AB2" s="179" t="n">
        <v>9025604028.2604</v>
      </c>
      <c r="AC2" s="179" t="n">
        <v>7432214598.2237</v>
      </c>
      <c r="AD2" s="179" t="n">
        <v>5651050671.1785</v>
      </c>
      <c r="AE2" s="179" t="n">
        <v>5771026302.8476</v>
      </c>
      <c r="AF2" s="179" t="n">
        <v>8096085928.7353</v>
      </c>
      <c r="AG2" s="179" t="n">
        <v>8343957503.9594</v>
      </c>
      <c r="AH2" s="179" t="n">
        <v>9086503345.5673</v>
      </c>
      <c r="AI2" s="179" t="n">
        <v>9790679518.7737</v>
      </c>
      <c r="AJ2" s="179" t="n">
        <v>11633031251.2536</v>
      </c>
      <c r="AK2" s="179" t="n">
        <v>13201544657.1974</v>
      </c>
      <c r="AL2" s="179" t="n">
        <v>10324291240.99</v>
      </c>
      <c r="AM2" s="179" t="n">
        <v>13262037598.87</v>
      </c>
      <c r="AN2" s="179"/>
    </row>
    <row r="3">
      <c r="A3" t="str">
        <f>M3</f>
      </c>
      <c r="B3" t="str">
        <f>N3</f>
      </c>
      <c r="M3" t="s">
        <v>794</v>
      </c>
      <c r="N3" t="s">
        <v>753</v>
      </c>
      <c r="O3" s="179" t="n">
        <v>383455473</v>
      </c>
      <c r="P3" s="179" t="n">
        <v>591810702</v>
      </c>
      <c r="Q3" s="179" t="n">
        <v>809250414</v>
      </c>
      <c r="R3" s="179" t="n">
        <v>1755028036.05</v>
      </c>
      <c r="S3" s="179" t="n">
        <v>2598774635.61</v>
      </c>
      <c r="T3" s="179" t="n">
        <v>7390536956.8769</v>
      </c>
      <c r="U3" s="179" t="n">
        <v>8472359819.9172</v>
      </c>
      <c r="V3" s="179" t="n">
        <v>9097654898.0984</v>
      </c>
      <c r="W3" s="179" t="n">
        <v>9148520616.7702</v>
      </c>
      <c r="X3" s="179" t="n">
        <v>8589824497.2419</v>
      </c>
      <c r="Y3" s="179" t="n">
        <v>12021514858.0766</v>
      </c>
      <c r="Z3" s="179" t="n">
        <v>11692914751.2662</v>
      </c>
      <c r="AA3" s="179" t="n">
        <v>8414224282.5169</v>
      </c>
      <c r="AB3" s="179" t="n">
        <v>5585236348.1864</v>
      </c>
      <c r="AC3" s="179" t="n">
        <v>4864812115.5021</v>
      </c>
      <c r="AD3" s="179" t="n">
        <v>4392978307.1542</v>
      </c>
      <c r="AE3" s="179" t="n">
        <v>4502335709.0692</v>
      </c>
      <c r="AF3" s="179" t="n">
        <v>5827746476.4326</v>
      </c>
      <c r="AG3" s="179" t="n">
        <v>4462678313.627</v>
      </c>
      <c r="AH3" s="179" t="n">
        <v>5064402266.6725</v>
      </c>
      <c r="AI3" s="179" t="n">
        <v>4560101831.3203</v>
      </c>
      <c r="AJ3" s="179" t="n">
        <v>5021201997.4471</v>
      </c>
      <c r="AK3" s="179" t="n">
        <v>4111599215.2291</v>
      </c>
      <c r="AL3" s="179" t="n">
        <v>4353744193.3247</v>
      </c>
      <c r="AM3" s="179" t="n">
        <v>4945925112.25</v>
      </c>
      <c r="AN3" s="179"/>
    </row>
    <row r="4">
      <c r="A4" t="str">
        <f>M4</f>
      </c>
      <c r="B4" t="str">
        <f>N4</f>
      </c>
      <c r="M4" t="s">
        <v>794</v>
      </c>
      <c r="N4" t="s">
        <v>784</v>
      </c>
      <c r="O4" s="179" t="n">
        <v>1178708917</v>
      </c>
      <c r="P4" s="179" t="n">
        <v>1164903103</v>
      </c>
      <c r="Q4" s="179" t="n">
        <v>1277318975</v>
      </c>
      <c r="R4" s="179" t="n">
        <v>1838380783</v>
      </c>
      <c r="S4" s="179" t="n">
        <v>1916873056</v>
      </c>
      <c r="T4" s="179" t="n">
        <v>1506140216.03</v>
      </c>
      <c r="U4" s="179" t="n">
        <v>1542219642.135</v>
      </c>
      <c r="V4" s="179" t="n">
        <v>2250208146.2574</v>
      </c>
      <c r="W4" s="179" t="n">
        <v>1153525223.3156</v>
      </c>
      <c r="X4" s="179" t="n">
        <v>1814183557.7476</v>
      </c>
      <c r="Y4" s="179" t="n">
        <v>3133381552.6185</v>
      </c>
      <c r="Z4" s="179" t="n">
        <v>3735157547.0356</v>
      </c>
      <c r="AA4" s="179" t="n">
        <v>2879921333.6185</v>
      </c>
      <c r="AB4" s="179" t="n">
        <v>3004491700.89</v>
      </c>
      <c r="AC4" s="179" t="n">
        <v>2164455304.76</v>
      </c>
      <c r="AD4" s="179" t="n">
        <v>2557292142.8237</v>
      </c>
      <c r="AE4" s="179" t="n">
        <v>2935724085.5542</v>
      </c>
      <c r="AF4" s="179" t="n">
        <v>2678324933.3549</v>
      </c>
      <c r="AG4" s="179" t="n">
        <v>2922325275.4594</v>
      </c>
      <c r="AH4" s="179" t="n">
        <v>3784645827.723</v>
      </c>
      <c r="AI4" s="179" t="n">
        <v>4516664147.7961</v>
      </c>
      <c r="AJ4" s="179" t="n">
        <v>6692103750.7271</v>
      </c>
      <c r="AK4" s="179" t="n">
        <v>6889293880.3175</v>
      </c>
      <c r="AL4" s="179" t="n">
        <v>9058109555.6468</v>
      </c>
      <c r="AM4" s="179" t="n">
        <v>10324834771.43</v>
      </c>
      <c r="AN4" s="179"/>
    </row>
    <row r="5">
      <c r="A5" t="str">
        <f>M5</f>
      </c>
      <c r="B5" t="str">
        <f>N5</f>
      </c>
      <c r="M5" t="s">
        <v>800</v>
      </c>
      <c r="N5" t="s">
        <v>802</v>
      </c>
      <c r="O5" s="179"/>
      <c r="P5" s="179" t="n">
        <v>120105</v>
      </c>
      <c r="Q5" s="179" t="n">
        <v>25491254</v>
      </c>
      <c r="R5" s="179" t="n">
        <v>25189000.5801</v>
      </c>
      <c r="S5" s="179" t="n">
        <v>41228253</v>
      </c>
      <c r="T5" s="179" t="n">
        <v>125039132.99</v>
      </c>
      <c r="U5" s="179" t="n">
        <v>465274109.1933</v>
      </c>
      <c r="V5" s="179" t="n">
        <v>6267699437.4557</v>
      </c>
      <c r="W5" s="179" t="n">
        <v>9262848078.2704</v>
      </c>
      <c r="X5" s="179" t="n">
        <v>9762466323.1838</v>
      </c>
      <c r="Y5" s="179" t="n">
        <v>-202427323.0026</v>
      </c>
      <c r="Z5" s="179" t="n">
        <v>-644561.9467</v>
      </c>
      <c r="AA5" s="179" t="n">
        <v>-5072267.007</v>
      </c>
      <c r="AB5" s="179" t="n">
        <v>5355558.83</v>
      </c>
      <c r="AC5" s="179" t="n">
        <v>-2637993</v>
      </c>
      <c r="AD5" s="179" t="n">
        <v>-252</v>
      </c>
      <c r="AE5" s="179" t="n">
        <v>0</v>
      </c>
      <c r="AF5" s="179" t="n">
        <v>0</v>
      </c>
      <c r="AG5" s="179" t="n">
        <v>0</v>
      </c>
      <c r="AH5" s="179" t="n">
        <v>0</v>
      </c>
      <c r="AI5" s="179" t="n">
        <v>62886.3819</v>
      </c>
      <c r="AJ5" s="179" t="n">
        <v>0</v>
      </c>
      <c r="AK5" s="179"/>
      <c r="AL5" s="179"/>
      <c r="AM5" s="179" t="n">
        <v>0</v>
      </c>
      <c r="AN5" s="179"/>
    </row>
    <row r="6">
      <c r="A6" t="str">
        <f>M6</f>
      </c>
      <c r="B6" t="str">
        <f>N6</f>
      </c>
      <c r="M6" t="s">
        <v>800</v>
      </c>
      <c r="N6" t="s">
        <v>753</v>
      </c>
      <c r="O6" s="179" t="n">
        <v>5006200.8135</v>
      </c>
      <c r="P6" s="179" t="n">
        <v>206146491.1</v>
      </c>
      <c r="Q6" s="179" t="n">
        <v>40015696.7305</v>
      </c>
      <c r="R6" s="179" t="n">
        <v>177288608.7774</v>
      </c>
      <c r="S6" s="179" t="n">
        <v>434742668.4577</v>
      </c>
      <c r="T6" s="179" t="n">
        <v>908608587.5254</v>
      </c>
      <c r="U6" s="179" t="n">
        <v>3085994450.7469</v>
      </c>
      <c r="V6" s="179" t="n">
        <v>10723282354.5033</v>
      </c>
      <c r="W6" s="179" t="n">
        <v>13871701417.1162</v>
      </c>
      <c r="X6" s="179" t="n">
        <v>19447591178.575</v>
      </c>
      <c r="Y6" s="179" t="n">
        <v>708424067.9331</v>
      </c>
      <c r="Z6" s="179" t="n">
        <v>216918307.9704</v>
      </c>
      <c r="AA6" s="179" t="n">
        <v>-3087003.7341</v>
      </c>
      <c r="AB6" s="179" t="n">
        <v>-32451589.4489</v>
      </c>
      <c r="AC6" s="179" t="n">
        <v>-21371034.3213</v>
      </c>
      <c r="AD6" s="179" t="n">
        <v>-1964.47</v>
      </c>
      <c r="AE6" s="179"/>
      <c r="AF6" s="179"/>
      <c r="AG6" s="179"/>
      <c r="AH6" s="179" t="n">
        <v>0</v>
      </c>
      <c r="AI6" s="179"/>
      <c r="AJ6" s="179"/>
      <c r="AK6" s="179" t="n">
        <v>467462</v>
      </c>
      <c r="AL6" s="179"/>
      <c r="AM6" s="179"/>
      <c r="AN6" s="179"/>
    </row>
    <row r="7">
      <c r="A7" t="str">
        <f>M7</f>
      </c>
      <c r="B7" t="str">
        <f>N7</f>
      </c>
      <c r="M7" t="s">
        <v>800</v>
      </c>
      <c r="N7" t="s">
        <v>784</v>
      </c>
      <c r="O7" s="179" t="n">
        <v>170000</v>
      </c>
      <c r="P7" s="179"/>
      <c r="Q7" s="179"/>
      <c r="R7" s="179" t="n">
        <v>59292</v>
      </c>
      <c r="S7" s="179" t="n">
        <v>19169576.75</v>
      </c>
      <c r="T7" s="179" t="n">
        <v>7399274.48</v>
      </c>
      <c r="U7" s="179" t="n">
        <v>251178199.78</v>
      </c>
      <c r="V7" s="179" t="n">
        <v>1979898158.3212</v>
      </c>
      <c r="W7" s="179" t="n">
        <v>3933714994.5962</v>
      </c>
      <c r="X7" s="179" t="n">
        <v>4615764379.3695</v>
      </c>
      <c r="Y7" s="179" t="n">
        <v>62247047.0501</v>
      </c>
      <c r="Z7" s="179" t="n">
        <v>20006149.4897</v>
      </c>
      <c r="AA7" s="179" t="n">
        <v>5165579.8033</v>
      </c>
      <c r="AB7" s="179" t="n">
        <v>-1744975.68</v>
      </c>
      <c r="AC7" s="179" t="n">
        <v>-4321977.05</v>
      </c>
      <c r="AD7" s="179" t="n">
        <v>188650</v>
      </c>
      <c r="AE7" s="179"/>
      <c r="AF7" s="179"/>
      <c r="AG7" s="179"/>
      <c r="AH7" s="179"/>
      <c r="AI7" s="179"/>
      <c r="AJ7" s="179"/>
      <c r="AK7" s="179"/>
      <c r="AL7" s="179"/>
      <c r="AM7" s="179"/>
      <c r="AN7" s="179"/>
    </row>
    <row r="8">
      <c r="A8" t="str">
        <f>M8</f>
      </c>
      <c r="B8" t="str">
        <f>N8</f>
      </c>
      <c r="M8" t="s">
        <v>800</v>
      </c>
      <c r="N8" t="s">
        <v>754</v>
      </c>
      <c r="O8" s="179" t="n">
        <v>48443</v>
      </c>
      <c r="P8" s="179" t="n">
        <v>12475</v>
      </c>
      <c r="Q8" s="179" t="n">
        <v>461178</v>
      </c>
      <c r="R8" s="179" t="n">
        <v>37618</v>
      </c>
      <c r="S8" s="179"/>
      <c r="T8" s="179" t="n">
        <v>5986</v>
      </c>
      <c r="U8" s="179" t="n">
        <v>11200894</v>
      </c>
      <c r="V8" s="179" t="n">
        <v>42000</v>
      </c>
      <c r="W8" s="179" t="n">
        <v>-28097.4801</v>
      </c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179"/>
      <c r="AJ8" s="179"/>
      <c r="AK8" s="179"/>
      <c r="AL8" s="179"/>
      <c r="AM8" s="179"/>
      <c r="AN8" s="179"/>
    </row>
    <row r="9">
      <c r="A9" t="str">
        <f>M9</f>
      </c>
      <c r="B9" t="str">
        <f>N9</f>
      </c>
      <c r="M9" t="s">
        <v>790</v>
      </c>
      <c r="N9" t="s">
        <v>802</v>
      </c>
      <c r="O9" s="179" t="n">
        <v>30350535041.2501</v>
      </c>
      <c r="P9" s="179" t="n">
        <v>34832154427.5165</v>
      </c>
      <c r="Q9" s="179" t="n">
        <v>44467471853.2131</v>
      </c>
      <c r="R9" s="179" t="n">
        <v>56646865993.1425</v>
      </c>
      <c r="S9" s="179" t="n">
        <v>58686686293.0256</v>
      </c>
      <c r="T9" s="179" t="n">
        <v>70737707134.2315</v>
      </c>
      <c r="U9" s="179" t="n">
        <v>83096231966.4469</v>
      </c>
      <c r="V9" s="179" t="n">
        <v>103977986435.902</v>
      </c>
      <c r="W9" s="179" t="n">
        <v>119267911707.122</v>
      </c>
      <c r="X9" s="179" t="n">
        <v>101634630490.355</v>
      </c>
      <c r="Y9" s="179" t="n">
        <v>101320948717.128</v>
      </c>
      <c r="Z9" s="179" t="n">
        <v>94062194544.4447</v>
      </c>
      <c r="AA9" s="179" t="n">
        <v>81901054882.9135</v>
      </c>
      <c r="AB9" s="179" t="n">
        <v>71898404949.2174</v>
      </c>
      <c r="AC9" s="179" t="n">
        <v>67838468484.4961</v>
      </c>
      <c r="AD9" s="179" t="n">
        <v>69501201414.128</v>
      </c>
      <c r="AE9" s="179" t="n">
        <v>77388588742.6648</v>
      </c>
      <c r="AF9" s="179" t="n">
        <v>79738814973.6615</v>
      </c>
      <c r="AG9" s="179" t="n">
        <v>91060090729.2274</v>
      </c>
      <c r="AH9" s="179" t="n">
        <v>99483857723.4897</v>
      </c>
      <c r="AI9" s="179" t="n">
        <v>103794313302.725</v>
      </c>
      <c r="AJ9" s="179" t="n">
        <v>115781217665.318</v>
      </c>
      <c r="AK9" s="179" t="n">
        <v>115730856272.451</v>
      </c>
      <c r="AL9" s="179" t="n">
        <v>109771628121.668</v>
      </c>
      <c r="AM9" s="179" t="n">
        <v>100065772866.38</v>
      </c>
      <c r="AN9" s="179"/>
    </row>
    <row r="10">
      <c r="A10" t="str">
        <f>M10</f>
      </c>
      <c r="B10" t="str">
        <f>N10</f>
      </c>
      <c r="M10" t="s">
        <v>790</v>
      </c>
      <c r="N10" t="s">
        <v>753</v>
      </c>
      <c r="O10" s="179" t="n">
        <v>26723748711.2592</v>
      </c>
      <c r="P10" s="179" t="n">
        <v>30529781474.0104</v>
      </c>
      <c r="Q10" s="179" t="n">
        <v>36493550581.3077</v>
      </c>
      <c r="R10" s="179" t="n">
        <v>50049853377.2454</v>
      </c>
      <c r="S10" s="179" t="n">
        <v>48359708239.2654</v>
      </c>
      <c r="T10" s="179" t="n">
        <v>52716090316.7817</v>
      </c>
      <c r="U10" s="179" t="n">
        <v>59872456143.488</v>
      </c>
      <c r="V10" s="179" t="n">
        <v>59876528788.1555</v>
      </c>
      <c r="W10" s="179" t="n">
        <v>71104395149.1528</v>
      </c>
      <c r="X10" s="179" t="n">
        <v>69408366628.0904</v>
      </c>
      <c r="Y10" s="179" t="n">
        <v>84447133575.0836</v>
      </c>
      <c r="Z10" s="179" t="n">
        <v>84034697702.4335</v>
      </c>
      <c r="AA10" s="179" t="n">
        <v>83914359863.02</v>
      </c>
      <c r="AB10" s="179" t="n">
        <v>71710819334.513</v>
      </c>
      <c r="AC10" s="179" t="n">
        <v>75228287437.7632</v>
      </c>
      <c r="AD10" s="179" t="n">
        <v>69818773879.5831</v>
      </c>
      <c r="AE10" s="179" t="n">
        <v>72048952336.4696</v>
      </c>
      <c r="AF10" s="179" t="n">
        <v>75018192824.2555</v>
      </c>
      <c r="AG10" s="179" t="n">
        <v>85949194451.4529</v>
      </c>
      <c r="AH10" s="179" t="n">
        <v>91609518193.7815</v>
      </c>
      <c r="AI10" s="179" t="n">
        <v>104251634104.84</v>
      </c>
      <c r="AJ10" s="179" t="n">
        <v>93527116638.7399</v>
      </c>
      <c r="AK10" s="179" t="n">
        <v>100567803967.076</v>
      </c>
      <c r="AL10" s="179" t="n">
        <v>113110089585.992</v>
      </c>
      <c r="AM10" s="179" t="n">
        <v>117014370657.91</v>
      </c>
      <c r="AN10" s="179"/>
    </row>
    <row r="11">
      <c r="A11" t="str">
        <f>M11</f>
      </c>
      <c r="B11" t="str">
        <f>N11</f>
      </c>
      <c r="M11" t="s">
        <v>790</v>
      </c>
      <c r="N11" t="s">
        <v>784</v>
      </c>
      <c r="O11" s="179" t="n">
        <v>2106050168</v>
      </c>
      <c r="P11" s="179" t="n">
        <v>2664337622</v>
      </c>
      <c r="Q11" s="179" t="n">
        <v>3174484498.4</v>
      </c>
      <c r="R11" s="179" t="n">
        <v>2487632216.1316</v>
      </c>
      <c r="S11" s="179" t="n">
        <v>2867470797.0549</v>
      </c>
      <c r="T11" s="179" t="n">
        <v>4599639201.6051</v>
      </c>
      <c r="U11" s="179" t="n">
        <v>2656779808.9909</v>
      </c>
      <c r="V11" s="179" t="n">
        <v>2974946603.1447</v>
      </c>
      <c r="W11" s="179" t="n">
        <v>3310549383.3954</v>
      </c>
      <c r="X11" s="179" t="n">
        <v>3875921512.8765</v>
      </c>
      <c r="Y11" s="179" t="n">
        <v>5231927251.1917</v>
      </c>
      <c r="Z11" s="179" t="n">
        <v>7356686866.7222</v>
      </c>
      <c r="AA11" s="179" t="n">
        <v>6636999917.3706</v>
      </c>
      <c r="AB11" s="179" t="n">
        <v>3079668415.7069</v>
      </c>
      <c r="AC11" s="179" t="n">
        <v>2701716991.3259</v>
      </c>
      <c r="AD11" s="179" t="n">
        <v>2114802039.1919</v>
      </c>
      <c r="AE11" s="179" t="n">
        <v>1635262143.1842</v>
      </c>
      <c r="AF11" s="179" t="n">
        <v>1900501993.0071</v>
      </c>
      <c r="AG11" s="179" t="n">
        <v>2100647335.5166</v>
      </c>
      <c r="AH11" s="179" t="n">
        <v>2366326953.3655</v>
      </c>
      <c r="AI11" s="179" t="n">
        <v>6772906272.3243</v>
      </c>
      <c r="AJ11" s="179" t="n">
        <v>3257950182.1926</v>
      </c>
      <c r="AK11" s="179" t="n">
        <v>4983463945.0214</v>
      </c>
      <c r="AL11" s="179" t="n">
        <v>6274058362.33</v>
      </c>
      <c r="AM11" s="179" t="n">
        <v>6257075601.22</v>
      </c>
      <c r="AN11" s="179"/>
    </row>
    <row r="12">
      <c r="A12" t="str">
        <f>M12</f>
      </c>
      <c r="B12" t="str">
        <f>N12</f>
      </c>
      <c r="M12" t="s">
        <v>790</v>
      </c>
      <c r="N12" t="s">
        <v>754</v>
      </c>
      <c r="O12" s="179" t="n">
        <v>263776.8687</v>
      </c>
      <c r="P12" s="179" t="n">
        <v>2859616.9694</v>
      </c>
      <c r="Q12" s="179" t="n">
        <v>37420112.3396</v>
      </c>
      <c r="R12" s="179" t="n">
        <v>6905530.6118</v>
      </c>
      <c r="S12" s="179" t="n">
        <v>2964059.6056</v>
      </c>
      <c r="T12" s="179" t="n">
        <v>2483962.7607</v>
      </c>
      <c r="U12" s="179" t="n">
        <v>20853329.178</v>
      </c>
      <c r="V12" s="179" t="n">
        <v>18042618.09</v>
      </c>
      <c r="W12" s="179" t="n">
        <v>748090.0627</v>
      </c>
      <c r="X12" s="179" t="n">
        <v>673627.15</v>
      </c>
      <c r="Y12" s="179" t="n">
        <v>-47306.6795</v>
      </c>
      <c r="Z12" s="179" t="n">
        <v>-140641.9013</v>
      </c>
      <c r="AA12" s="179" t="n">
        <v>-3648.7</v>
      </c>
      <c r="AB12" s="179" t="n">
        <v>-52150.8511</v>
      </c>
      <c r="AC12" s="179" t="n">
        <v>449040</v>
      </c>
      <c r="AD12" s="179"/>
      <c r="AE12" s="179" t="n">
        <v>3579792.2709</v>
      </c>
      <c r="AF12" s="179" t="n">
        <v>-245</v>
      </c>
      <c r="AG12" s="179" t="n">
        <v>-233000.08</v>
      </c>
      <c r="AH12" s="179" t="n">
        <v>465885</v>
      </c>
      <c r="AI12" s="179" t="n">
        <v>0</v>
      </c>
      <c r="AJ12" s="179" t="n">
        <v>376316</v>
      </c>
      <c r="AK12" s="179"/>
      <c r="AL12" s="179"/>
      <c r="AM12" s="179"/>
      <c r="AN12" s="179"/>
    </row>
    <row r="13">
      <c r="A13" t="str">
        <f>M13</f>
      </c>
      <c r="B13" t="str">
        <f>N13</f>
      </c>
      <c r="M13" t="s">
        <v>790</v>
      </c>
      <c r="N13"/>
      <c r="O13" s="179"/>
      <c r="P13" s="179"/>
      <c r="Q13" s="179"/>
      <c r="R13" s="179"/>
      <c r="S13" s="179"/>
      <c r="T13" s="179"/>
      <c r="U13" s="179"/>
      <c r="V13" s="179"/>
      <c r="W13" s="179"/>
      <c r="X13" s="179"/>
      <c r="Y13" s="179"/>
      <c r="Z13" s="179"/>
      <c r="AA13" s="179"/>
      <c r="AB13" s="179"/>
      <c r="AC13" s="179"/>
      <c r="AD13" s="179"/>
      <c r="AE13" s="179"/>
      <c r="AF13" s="179"/>
      <c r="AG13" s="179"/>
      <c r="AH13" s="179"/>
      <c r="AI13" s="179"/>
      <c r="AJ13" s="179"/>
      <c r="AK13" s="179"/>
      <c r="AL13" s="179"/>
      <c r="AM13" s="179" t="n">
        <v>-1323.75</v>
      </c>
      <c r="AN13" s="179"/>
    </row>
    <row r="14">
      <c r="A14" t="str">
        <f>M14</f>
      </c>
      <c r="B14" t="str">
        <f>N14</f>
      </c>
      <c r="M14" t="s">
        <v>791</v>
      </c>
      <c r="N14" t="s">
        <v>802</v>
      </c>
      <c r="O14" s="179" t="n">
        <v>4657723144</v>
      </c>
      <c r="P14" s="179" t="n">
        <v>6339470200</v>
      </c>
      <c r="Q14" s="179" t="n">
        <v>7317346433</v>
      </c>
      <c r="R14" s="179" t="n">
        <v>8043241185.1396</v>
      </c>
      <c r="S14" s="179" t="n">
        <v>9466487537.5519</v>
      </c>
      <c r="T14" s="179" t="n">
        <v>19201480371.8469</v>
      </c>
      <c r="U14" s="179" t="n">
        <v>17651548137.714</v>
      </c>
      <c r="V14" s="179" t="n">
        <v>15709535762.5334</v>
      </c>
      <c r="W14" s="179" t="n">
        <v>21374870304.3609</v>
      </c>
      <c r="X14" s="179" t="n">
        <v>23429672551.945</v>
      </c>
      <c r="Y14" s="179" t="n">
        <v>15491781188.3912</v>
      </c>
      <c r="Z14" s="179" t="n">
        <v>16348533580.2411</v>
      </c>
      <c r="AA14" s="179" t="n">
        <v>23377845701.9404</v>
      </c>
      <c r="AB14" s="179" t="n">
        <v>15703331547.5064</v>
      </c>
      <c r="AC14" s="179" t="n">
        <v>9590644583.7013</v>
      </c>
      <c r="AD14" s="179" t="n">
        <v>7291396330.9893</v>
      </c>
      <c r="AE14" s="179" t="n">
        <v>6020756593.0632</v>
      </c>
      <c r="AF14" s="179" t="n">
        <v>7513071795.9345</v>
      </c>
      <c r="AG14" s="179" t="n">
        <v>8536535694.5094</v>
      </c>
      <c r="AH14" s="179" t="n">
        <v>7142510512.7056</v>
      </c>
      <c r="AI14" s="179" t="n">
        <v>6386704222.6344</v>
      </c>
      <c r="AJ14" s="179" t="n">
        <v>7586921114.6916</v>
      </c>
      <c r="AK14" s="179" t="n">
        <v>13325012233.2513</v>
      </c>
      <c r="AL14" s="179" t="n">
        <v>13005116422.3806</v>
      </c>
      <c r="AM14" s="179" t="n">
        <v>13637235569.29</v>
      </c>
      <c r="AN14" s="179"/>
    </row>
    <row r="15">
      <c r="A15" t="str">
        <f>M15</f>
      </c>
      <c r="B15" t="str">
        <f>N15</f>
      </c>
      <c r="M15" t="s">
        <v>791</v>
      </c>
      <c r="N15" t="s">
        <v>753</v>
      </c>
      <c r="O15" s="179" t="n">
        <v>1174241190</v>
      </c>
      <c r="P15" s="179" t="n">
        <v>1989555557</v>
      </c>
      <c r="Q15" s="179" t="n">
        <v>1238353600</v>
      </c>
      <c r="R15" s="179" t="n">
        <v>1402250630</v>
      </c>
      <c r="S15" s="179" t="n">
        <v>1925546957.7033</v>
      </c>
      <c r="T15" s="179" t="n">
        <v>2799429282.8039</v>
      </c>
      <c r="U15" s="179" t="n">
        <v>1843572437.1023</v>
      </c>
      <c r="V15" s="179" t="n">
        <v>1622588287.7139</v>
      </c>
      <c r="W15" s="179" t="n">
        <v>1320405155.5476</v>
      </c>
      <c r="X15" s="179" t="n">
        <v>875605025.1422</v>
      </c>
      <c r="Y15" s="179" t="n">
        <v>1675019668.158</v>
      </c>
      <c r="Z15" s="179" t="n">
        <v>3267478093.3613</v>
      </c>
      <c r="AA15" s="179" t="n">
        <v>3738362493.2749</v>
      </c>
      <c r="AB15" s="179" t="n">
        <v>2602627139.603</v>
      </c>
      <c r="AC15" s="179" t="n">
        <v>2266967806.823</v>
      </c>
      <c r="AD15" s="179" t="n">
        <v>1687872395.6011</v>
      </c>
      <c r="AE15" s="179" t="n">
        <v>1357388258.9026</v>
      </c>
      <c r="AF15" s="179" t="n">
        <v>1692982745.7663</v>
      </c>
      <c r="AG15" s="179" t="n">
        <v>1947985472.1481</v>
      </c>
      <c r="AH15" s="179" t="n">
        <v>2606717841.3003</v>
      </c>
      <c r="AI15" s="179" t="n">
        <v>2491979199.8567</v>
      </c>
      <c r="AJ15" s="179" t="n">
        <v>2773754503.5177</v>
      </c>
      <c r="AK15" s="179" t="n">
        <v>4190756453.3643</v>
      </c>
      <c r="AL15" s="179" t="n">
        <v>3771713884.1004</v>
      </c>
      <c r="AM15" s="179" t="n">
        <v>3782264288.75</v>
      </c>
      <c r="AN15" s="179"/>
    </row>
    <row r="16">
      <c r="A16" t="str">
        <f>M16</f>
      </c>
      <c r="B16" t="str">
        <f>N16</f>
      </c>
      <c r="M16" t="s">
        <v>791</v>
      </c>
      <c r="N16" t="s">
        <v>784</v>
      </c>
      <c r="O16" s="179" t="n">
        <v>35017449</v>
      </c>
      <c r="P16" s="179" t="n">
        <v>26017250</v>
      </c>
      <c r="Q16" s="179" t="n">
        <v>12808397</v>
      </c>
      <c r="R16" s="179" t="n">
        <v>718529</v>
      </c>
      <c r="S16" s="179"/>
      <c r="T16" s="179" t="n">
        <v>73221859</v>
      </c>
      <c r="U16" s="179" t="n">
        <v>1586195</v>
      </c>
      <c r="V16" s="179" t="n">
        <v>272650</v>
      </c>
      <c r="W16" s="179" t="n">
        <v>48249.6104</v>
      </c>
      <c r="X16" s="179" t="n">
        <v>0</v>
      </c>
      <c r="Y16" s="179" t="n">
        <v>180918.8591</v>
      </c>
      <c r="Z16" s="179" t="n">
        <v>126298.7969</v>
      </c>
      <c r="AA16" s="179" t="n">
        <v>155339.4531</v>
      </c>
      <c r="AB16" s="179" t="n">
        <v>1998.05</v>
      </c>
      <c r="AC16" s="179" t="n">
        <v>0</v>
      </c>
      <c r="AD16" s="179" t="n">
        <v>0</v>
      </c>
      <c r="AE16" s="179"/>
      <c r="AF16" s="179"/>
      <c r="AG16" s="179"/>
      <c r="AH16" s="179"/>
      <c r="AI16" s="179"/>
      <c r="AJ16" s="179"/>
      <c r="AK16" s="179"/>
      <c r="AL16" s="179"/>
      <c r="AM16" s="179"/>
      <c r="AN16" s="179"/>
    </row>
    <row r="17">
      <c r="A17" t="str">
        <f>M17</f>
      </c>
      <c r="B17" t="str">
        <f>N17</f>
      </c>
      <c r="M17" t="s">
        <v>791</v>
      </c>
      <c r="N17" t="s">
        <v>754</v>
      </c>
      <c r="O17" s="179"/>
      <c r="P17" s="179"/>
      <c r="Q17" s="179"/>
      <c r="R17" s="179"/>
      <c r="S17" s="179"/>
      <c r="T17" s="179"/>
      <c r="U17" s="179" t="n">
        <v>35030</v>
      </c>
      <c r="V17" s="179"/>
      <c r="W17" s="179"/>
      <c r="X17" s="179"/>
      <c r="Y17" s="179"/>
      <c r="Z17" s="179"/>
      <c r="AA17" s="179"/>
      <c r="AB17" s="179"/>
      <c r="AC17" s="179"/>
      <c r="AD17" s="179"/>
      <c r="AE17" s="179"/>
      <c r="AF17" s="179"/>
      <c r="AG17" s="179"/>
      <c r="AH17" s="179"/>
      <c r="AI17" s="179"/>
      <c r="AJ17" s="179"/>
      <c r="AK17" s="179"/>
      <c r="AL17" s="179"/>
      <c r="AM17" s="179"/>
      <c r="AN17" s="179"/>
    </row>
    <row r="18">
      <c r="A18" t="str">
        <f>M18</f>
      </c>
      <c r="B18" t="str">
        <f>N18</f>
      </c>
      <c r="M18" t="s">
        <v>795</v>
      </c>
      <c r="N18" t="s">
        <v>802</v>
      </c>
      <c r="O18" s="179" t="n">
        <v>1703819725</v>
      </c>
      <c r="P18" s="179" t="n">
        <v>1437312876</v>
      </c>
      <c r="Q18" s="179" t="n">
        <v>3720995137</v>
      </c>
      <c r="R18" s="179" t="n">
        <v>3987827475</v>
      </c>
      <c r="S18" s="179" t="n">
        <v>5016084062.75</v>
      </c>
      <c r="T18" s="179" t="n">
        <v>4989279963.7898</v>
      </c>
      <c r="U18" s="179" t="n">
        <v>5139775787.4339</v>
      </c>
      <c r="V18" s="179" t="n">
        <v>3599901517.1059</v>
      </c>
      <c r="W18" s="179" t="n">
        <v>3846041060.9883</v>
      </c>
      <c r="X18" s="179" t="n">
        <v>7568900227.5775</v>
      </c>
      <c r="Y18" s="179" t="n">
        <v>9374495030.3658</v>
      </c>
      <c r="Z18" s="179" t="n">
        <v>21889705295.6501</v>
      </c>
      <c r="AA18" s="179" t="n">
        <v>22398413128.6962</v>
      </c>
      <c r="AB18" s="179" t="n">
        <v>26248866638.6998</v>
      </c>
      <c r="AC18" s="179" t="n">
        <v>20539388653.572</v>
      </c>
      <c r="AD18" s="179" t="n">
        <v>22884079519.64</v>
      </c>
      <c r="AE18" s="179" t="n">
        <v>21709295670.7593</v>
      </c>
      <c r="AF18" s="179" t="n">
        <v>18196272985.5213</v>
      </c>
      <c r="AG18" s="179" t="n">
        <v>33037086507.8645</v>
      </c>
      <c r="AH18" s="179" t="n">
        <v>40582130274.5106</v>
      </c>
      <c r="AI18" s="179" t="n">
        <v>37183416877.7793</v>
      </c>
      <c r="AJ18" s="179" t="n">
        <v>26928617204.0446</v>
      </c>
      <c r="AK18" s="179" t="n">
        <v>29436051070.0396</v>
      </c>
      <c r="AL18" s="179" t="n">
        <v>51340809729.7416</v>
      </c>
      <c r="AM18" s="179" t="n">
        <v>25832696351.36</v>
      </c>
      <c r="AN18" s="179"/>
    </row>
    <row r="19">
      <c r="A19" t="str">
        <f>M19</f>
      </c>
      <c r="B19" t="str">
        <f>N19</f>
      </c>
      <c r="M19" t="s">
        <v>795</v>
      </c>
      <c r="N19" t="s">
        <v>753</v>
      </c>
      <c r="O19" s="179" t="n">
        <v>512057199</v>
      </c>
      <c r="P19" s="179" t="n">
        <v>2311727532</v>
      </c>
      <c r="Q19" s="179" t="n">
        <v>2627492847</v>
      </c>
      <c r="R19" s="179" t="n">
        <v>1620053630</v>
      </c>
      <c r="S19" s="179" t="n">
        <v>1296775900.74</v>
      </c>
      <c r="T19" s="179" t="n">
        <v>1462215574.1484</v>
      </c>
      <c r="U19" s="179" t="n">
        <v>1409952456.6536</v>
      </c>
      <c r="V19" s="179" t="n">
        <v>1017434588.6266</v>
      </c>
      <c r="W19" s="179" t="n">
        <v>725762334.4813</v>
      </c>
      <c r="X19" s="179" t="n">
        <v>517320094.921</v>
      </c>
      <c r="Y19" s="179" t="n">
        <v>2453355653.9206</v>
      </c>
      <c r="Z19" s="179" t="n">
        <v>1188699909.2695</v>
      </c>
      <c r="AA19" s="179" t="n">
        <v>1412743180.2563</v>
      </c>
      <c r="AB19" s="179" t="n">
        <v>1579694158.0139</v>
      </c>
      <c r="AC19" s="179" t="n">
        <v>1862629640.2746</v>
      </c>
      <c r="AD19" s="179" t="n">
        <v>1421554973.9398</v>
      </c>
      <c r="AE19" s="179" t="n">
        <v>1852731162.2413</v>
      </c>
      <c r="AF19" s="179" t="n">
        <v>1080048015.3156</v>
      </c>
      <c r="AG19" s="179" t="n">
        <v>1409752546.9787</v>
      </c>
      <c r="AH19" s="179" t="n">
        <v>2530848755.8539</v>
      </c>
      <c r="AI19" s="179" t="n">
        <v>2319605948.3177</v>
      </c>
      <c r="AJ19" s="179" t="n">
        <v>2299612385.0877</v>
      </c>
      <c r="AK19" s="179" t="n">
        <v>2098613730.7502</v>
      </c>
      <c r="AL19" s="179" t="n">
        <v>2180156305.7018</v>
      </c>
      <c r="AM19" s="179" t="n">
        <v>2034951335.55</v>
      </c>
      <c r="AN19" s="179"/>
    </row>
    <row r="20">
      <c r="A20" t="str">
        <f>M20</f>
      </c>
      <c r="B20" t="str">
        <f>N20</f>
      </c>
      <c r="M20" t="s">
        <v>795</v>
      </c>
      <c r="N20" t="s">
        <v>784</v>
      </c>
      <c r="O20" s="179" t="n">
        <v>103631708</v>
      </c>
      <c r="P20" s="179" t="n">
        <v>113832613</v>
      </c>
      <c r="Q20" s="179" t="n">
        <v>368207683</v>
      </c>
      <c r="R20" s="179" t="n">
        <v>218802737</v>
      </c>
      <c r="S20" s="179" t="n">
        <v>107730812</v>
      </c>
      <c r="T20" s="179" t="n">
        <v>212321832</v>
      </c>
      <c r="U20" s="179" t="n">
        <v>131419036</v>
      </c>
      <c r="V20" s="179" t="n">
        <v>115585491.47</v>
      </c>
      <c r="W20" s="179" t="n">
        <v>149923228.77</v>
      </c>
      <c r="X20" s="179" t="n">
        <v>460531349.6376</v>
      </c>
      <c r="Y20" s="179" t="n">
        <v>1115942757.504</v>
      </c>
      <c r="Z20" s="179" t="n">
        <v>438924968.8533</v>
      </c>
      <c r="AA20" s="179" t="n">
        <v>331984182.5465</v>
      </c>
      <c r="AB20" s="179" t="n">
        <v>333288955.28</v>
      </c>
      <c r="AC20" s="179" t="n">
        <v>1084880226.5075</v>
      </c>
      <c r="AD20" s="179" t="n">
        <v>668609820.2</v>
      </c>
      <c r="AE20" s="179" t="n">
        <v>1003196367.9414</v>
      </c>
      <c r="AF20" s="179" t="n">
        <v>650350668.2779</v>
      </c>
      <c r="AG20" s="179" t="n">
        <v>922512009.4571</v>
      </c>
      <c r="AH20" s="179" t="n">
        <v>1458529263.7827</v>
      </c>
      <c r="AI20" s="179" t="n">
        <v>1344378070.8554</v>
      </c>
      <c r="AJ20" s="179" t="n">
        <v>1047004634.1588</v>
      </c>
      <c r="AK20" s="179" t="n">
        <v>66045494.4112</v>
      </c>
      <c r="AL20" s="179" t="n">
        <v>826551205.1926</v>
      </c>
      <c r="AM20" s="179" t="n">
        <v>1229342883.69</v>
      </c>
      <c r="AN20" s="179"/>
    </row>
    <row r="21">
      <c r="A21" t="str">
        <f>M21</f>
      </c>
      <c r="B21" t="str">
        <f>N21</f>
      </c>
      <c r="M21" t="s">
        <v>795</v>
      </c>
      <c r="N21" t="s">
        <v>754</v>
      </c>
      <c r="O21" s="179" t="n">
        <v>0</v>
      </c>
      <c r="P21" s="179"/>
      <c r="Q21" s="179"/>
      <c r="R21" s="179"/>
      <c r="S21" s="179"/>
      <c r="T21" s="179"/>
      <c r="U21" s="179"/>
      <c r="V21" s="179"/>
      <c r="W21" s="179"/>
      <c r="X21" s="179"/>
      <c r="Y21" s="179"/>
      <c r="Z21" s="179"/>
      <c r="AA21" s="179"/>
      <c r="AB21" s="179"/>
      <c r="AC21" s="179"/>
      <c r="AD21" s="179"/>
      <c r="AE21" s="179"/>
      <c r="AF21" s="179"/>
      <c r="AG21" s="179"/>
      <c r="AH21" s="179"/>
      <c r="AI21" s="179"/>
      <c r="AJ21" s="179"/>
      <c r="AK21" s="179"/>
      <c r="AL21" s="179"/>
      <c r="AM21" s="179"/>
      <c r="AN21" s="179"/>
    </row>
    <row r="22">
      <c r="A22" t="str">
        <f>M22</f>
      </c>
      <c r="B22" t="str">
        <f>N22</f>
      </c>
      <c r="M22" t="s">
        <v>797</v>
      </c>
      <c r="N22" t="s">
        <v>802</v>
      </c>
      <c r="O22" s="179" t="n">
        <v>6513769396.4375</v>
      </c>
      <c r="P22" s="179" t="n">
        <v>10507941617.2188</v>
      </c>
      <c r="Q22" s="179" t="n">
        <v>9562627225.8099</v>
      </c>
      <c r="R22" s="179" t="n">
        <v>10469525461.7911</v>
      </c>
      <c r="S22" s="179" t="n">
        <v>12574857758.6896</v>
      </c>
      <c r="T22" s="179" t="n">
        <v>12092697238.2144</v>
      </c>
      <c r="U22" s="179" t="n">
        <v>13161841268.8854</v>
      </c>
      <c r="V22" s="179" t="n">
        <v>13025327973.5558</v>
      </c>
      <c r="W22" s="179" t="n">
        <v>12814310050.6883</v>
      </c>
      <c r="X22" s="179" t="n">
        <v>13030410936.9839</v>
      </c>
      <c r="Y22" s="179" t="n">
        <v>13162173315.3269</v>
      </c>
      <c r="Z22" s="179" t="n">
        <v>15147915845.8773</v>
      </c>
      <c r="AA22" s="179" t="n">
        <v>14241262576.4331</v>
      </c>
      <c r="AB22" s="179" t="n">
        <v>12374053794.0901</v>
      </c>
      <c r="AC22" s="179" t="n">
        <v>17732244990.0306</v>
      </c>
      <c r="AD22" s="179" t="n">
        <v>17620623146.4159</v>
      </c>
      <c r="AE22" s="179" t="n">
        <v>17717433126.7292</v>
      </c>
      <c r="AF22" s="179" t="n">
        <v>17731747008.9495</v>
      </c>
      <c r="AG22" s="179" t="n">
        <v>13621076395.4179</v>
      </c>
      <c r="AH22" s="179" t="n">
        <v>15287533107.834</v>
      </c>
      <c r="AI22" s="179" t="n">
        <v>17266800012.7943</v>
      </c>
      <c r="AJ22" s="179" t="n">
        <v>13652729992.482</v>
      </c>
      <c r="AK22" s="179" t="n">
        <v>15615392767.384</v>
      </c>
      <c r="AL22" s="179" t="n">
        <v>14592254986.3846</v>
      </c>
      <c r="AM22" s="179" t="n">
        <v>19405206830.44</v>
      </c>
      <c r="AN22" s="179"/>
    </row>
    <row r="23">
      <c r="A23" t="str">
        <f>M23</f>
      </c>
      <c r="B23" t="str">
        <f>N23</f>
      </c>
      <c r="M23" t="s">
        <v>797</v>
      </c>
      <c r="N23" t="s">
        <v>753</v>
      </c>
      <c r="O23" s="179" t="n">
        <v>13445590250.9415</v>
      </c>
      <c r="P23" s="179" t="n">
        <v>12440402261.4594</v>
      </c>
      <c r="Q23" s="179" t="n">
        <v>15279365182.4309</v>
      </c>
      <c r="R23" s="179" t="n">
        <v>20020401441.5495</v>
      </c>
      <c r="S23" s="179" t="n">
        <v>26673243664.8758</v>
      </c>
      <c r="T23" s="179" t="n">
        <v>26722523150.3171</v>
      </c>
      <c r="U23" s="179" t="n">
        <v>28885863928.37</v>
      </c>
      <c r="V23" s="179" t="n">
        <v>27956889834.1425</v>
      </c>
      <c r="W23" s="179" t="n">
        <v>30658200415.0513</v>
      </c>
      <c r="X23" s="179" t="n">
        <v>32825971456.4472</v>
      </c>
      <c r="Y23" s="179" t="n">
        <v>37160372378.3152</v>
      </c>
      <c r="Z23" s="179" t="n">
        <v>41962152356.8694</v>
      </c>
      <c r="AA23" s="179" t="n">
        <v>41256850669.6969</v>
      </c>
      <c r="AB23" s="179" t="n">
        <v>42005278625.0978</v>
      </c>
      <c r="AC23" s="179" t="n">
        <v>38402270325.2427</v>
      </c>
      <c r="AD23" s="179" t="n">
        <v>38371424338.8482</v>
      </c>
      <c r="AE23" s="179" t="n">
        <v>36391492310.1355</v>
      </c>
      <c r="AF23" s="179" t="n">
        <v>40104403901.2089</v>
      </c>
      <c r="AG23" s="179" t="n">
        <v>40379511099.7579</v>
      </c>
      <c r="AH23" s="179" t="n">
        <v>45000913799.9764</v>
      </c>
      <c r="AI23" s="179" t="n">
        <v>46522354572.0242</v>
      </c>
      <c r="AJ23" s="179" t="n">
        <v>48309836399.1912</v>
      </c>
      <c r="AK23" s="179" t="n">
        <v>49871932852.5629</v>
      </c>
      <c r="AL23" s="179" t="n">
        <v>53828484657.8607</v>
      </c>
      <c r="AM23" s="179" t="n">
        <v>56323031924.68</v>
      </c>
      <c r="AN23" s="179"/>
    </row>
    <row r="24">
      <c r="A24" t="str">
        <f>M24</f>
      </c>
      <c r="B24" t="str">
        <f>N24</f>
      </c>
      <c r="M24" t="s">
        <v>797</v>
      </c>
      <c r="N24" t="s">
        <v>784</v>
      </c>
      <c r="O24" s="179" t="n">
        <v>13962246259.4228</v>
      </c>
      <c r="P24" s="179" t="n">
        <v>14132766441.89</v>
      </c>
      <c r="Q24" s="179" t="n">
        <v>16243156136.9595</v>
      </c>
      <c r="R24" s="179" t="n">
        <v>21393580271.4472</v>
      </c>
      <c r="S24" s="179" t="n">
        <v>22089153491.1938</v>
      </c>
      <c r="T24" s="179" t="n">
        <v>24433102486.5368</v>
      </c>
      <c r="U24" s="179" t="n">
        <v>26359953829.8537</v>
      </c>
      <c r="V24" s="179" t="n">
        <v>26904247171.2341</v>
      </c>
      <c r="W24" s="179" t="n">
        <v>24723137907.3606</v>
      </c>
      <c r="X24" s="179" t="n">
        <v>27260481152.6702</v>
      </c>
      <c r="Y24" s="179" t="n">
        <v>28414687100.8316</v>
      </c>
      <c r="Z24" s="179" t="n">
        <v>25863797432.9345</v>
      </c>
      <c r="AA24" s="179" t="n">
        <v>23855274969.6027</v>
      </c>
      <c r="AB24" s="179" t="n">
        <v>20460671676.0896</v>
      </c>
      <c r="AC24" s="179" t="n">
        <v>19235613585.8004</v>
      </c>
      <c r="AD24" s="179" t="n">
        <v>17959874094.3966</v>
      </c>
      <c r="AE24" s="179" t="n">
        <v>18328418278.6334</v>
      </c>
      <c r="AF24" s="179" t="n">
        <v>19316790194.2826</v>
      </c>
      <c r="AG24" s="179" t="n">
        <v>20457476702.6525</v>
      </c>
      <c r="AH24" s="179" t="n">
        <v>21192568044.4971</v>
      </c>
      <c r="AI24" s="179" t="n">
        <v>17415101378.3903</v>
      </c>
      <c r="AJ24" s="179" t="n">
        <v>20631058122.9189</v>
      </c>
      <c r="AK24" s="179" t="n">
        <v>22191526722.8691</v>
      </c>
      <c r="AL24" s="179" t="n">
        <v>24827940456.605</v>
      </c>
      <c r="AM24" s="179" t="n">
        <v>24664848443.75</v>
      </c>
      <c r="AN24" s="179"/>
    </row>
    <row r="25">
      <c r="A25" t="str">
        <f>M25</f>
      </c>
      <c r="B25" t="str">
        <f>N25</f>
      </c>
      <c r="M25" t="s">
        <v>797</v>
      </c>
      <c r="N25" t="s">
        <v>754</v>
      </c>
      <c r="O25" s="179" t="n">
        <v>1968247</v>
      </c>
      <c r="P25" s="179" t="n">
        <v>1506412</v>
      </c>
      <c r="Q25" s="179" t="n">
        <v>9236544</v>
      </c>
      <c r="R25" s="179" t="n">
        <v>16133355</v>
      </c>
      <c r="S25" s="179" t="n">
        <v>1436950</v>
      </c>
      <c r="T25" s="179" t="n">
        <v>431106.3301</v>
      </c>
      <c r="U25" s="179" t="n">
        <v>9419920.8799</v>
      </c>
      <c r="V25" s="179" t="n">
        <v>0</v>
      </c>
      <c r="W25" s="179" t="n">
        <v>-151143.5506</v>
      </c>
      <c r="X25" s="179" t="n">
        <v>14525.3795</v>
      </c>
      <c r="Y25" s="179" t="n">
        <v>-2907.3301</v>
      </c>
      <c r="Z25" s="179"/>
      <c r="AA25" s="179"/>
      <c r="AB25" s="179"/>
      <c r="AC25" s="179"/>
      <c r="AD25" s="179"/>
      <c r="AE25" s="179" t="n">
        <v>0</v>
      </c>
      <c r="AF25" s="179"/>
      <c r="AG25" s="179"/>
      <c r="AH25" s="179"/>
      <c r="AI25" s="179" t="n">
        <v>0</v>
      </c>
      <c r="AJ25" s="179" t="n">
        <v>0</v>
      </c>
      <c r="AK25" s="179" t="n">
        <v>0</v>
      </c>
      <c r="AL25" s="179"/>
      <c r="AM25" s="179"/>
      <c r="AN25" s="179"/>
    </row>
    <row r="26">
      <c r="A26" t="str">
        <f>M26</f>
      </c>
      <c r="B26" t="str">
        <f>N26</f>
      </c>
      <c r="M26" t="s">
        <v>792</v>
      </c>
      <c r="N26" t="s">
        <v>802</v>
      </c>
      <c r="O26" s="179" t="n">
        <v>352966475</v>
      </c>
      <c r="P26" s="179" t="n">
        <v>514207712.5388</v>
      </c>
      <c r="Q26" s="179" t="n">
        <v>857430743</v>
      </c>
      <c r="R26" s="179" t="n">
        <v>1034643226.5</v>
      </c>
      <c r="S26" s="179" t="n">
        <v>1443552010.8003</v>
      </c>
      <c r="T26" s="179" t="n">
        <v>1491349694.1175</v>
      </c>
      <c r="U26" s="179" t="n">
        <v>916423634.7701</v>
      </c>
      <c r="V26" s="179" t="n">
        <v>297769498.1608</v>
      </c>
      <c r="W26" s="179" t="n">
        <v>1578450706.6445</v>
      </c>
      <c r="X26" s="179" t="n">
        <v>496314225.6912</v>
      </c>
      <c r="Y26" s="179" t="n">
        <v>258950493.0971</v>
      </c>
      <c r="Z26" s="179" t="n">
        <v>93954126.9499</v>
      </c>
      <c r="AA26" s="179" t="n">
        <v>115109320.3202</v>
      </c>
      <c r="AB26" s="179" t="n">
        <v>81781673.3492</v>
      </c>
      <c r="AC26" s="179" t="n">
        <v>-4290213.0797</v>
      </c>
      <c r="AD26" s="179" t="n">
        <v>16076982.7546</v>
      </c>
      <c r="AE26" s="179" t="n">
        <v>35114868.3173</v>
      </c>
      <c r="AF26" s="179" t="n">
        <v>84366022.6525</v>
      </c>
      <c r="AG26" s="179" t="n">
        <v>101289370.6215</v>
      </c>
      <c r="AH26" s="179" t="n">
        <v>461962986.5428</v>
      </c>
      <c r="AI26" s="179" t="n">
        <v>568753755.414</v>
      </c>
      <c r="AJ26" s="179" t="n">
        <v>436149212.4472</v>
      </c>
      <c r="AK26" s="179" t="n">
        <v>597856323.9826</v>
      </c>
      <c r="AL26" s="179" t="n">
        <v>257400182.7926</v>
      </c>
      <c r="AM26" s="179" t="n">
        <v>193634467.93</v>
      </c>
      <c r="AN26" s="179"/>
    </row>
    <row r="27">
      <c r="A27" t="str">
        <f>M27</f>
      </c>
      <c r="B27" t="str">
        <f>N27</f>
      </c>
      <c r="M27" t="s">
        <v>792</v>
      </c>
      <c r="N27" t="s">
        <v>753</v>
      </c>
      <c r="O27" s="179" t="n">
        <v>505285791</v>
      </c>
      <c r="P27" s="179" t="n">
        <v>987370106</v>
      </c>
      <c r="Q27" s="179" t="n">
        <v>855343916.64</v>
      </c>
      <c r="R27" s="179" t="n">
        <v>1025034872.08</v>
      </c>
      <c r="S27" s="179" t="n">
        <v>905327746.4784</v>
      </c>
      <c r="T27" s="179" t="n">
        <v>933511559.6997</v>
      </c>
      <c r="U27" s="179" t="n">
        <v>1420253860.0505</v>
      </c>
      <c r="V27" s="179" t="n">
        <v>1388648271.3747</v>
      </c>
      <c r="W27" s="179" t="n">
        <v>1102017141.8163</v>
      </c>
      <c r="X27" s="179" t="n">
        <v>1286402816.9136</v>
      </c>
      <c r="Y27" s="179" t="n">
        <v>1566271722.8831</v>
      </c>
      <c r="Z27" s="179" t="n">
        <v>1845169280.5351</v>
      </c>
      <c r="AA27" s="179" t="n">
        <v>1098077208.0287</v>
      </c>
      <c r="AB27" s="179" t="n">
        <v>564942288.0733</v>
      </c>
      <c r="AC27" s="179" t="n">
        <v>472432023.6379</v>
      </c>
      <c r="AD27" s="179" t="n">
        <v>524654798.6309</v>
      </c>
      <c r="AE27" s="179" t="n">
        <v>521869859.0182</v>
      </c>
      <c r="AF27" s="179" t="n">
        <v>405776957.6433</v>
      </c>
      <c r="AG27" s="179" t="n">
        <v>339148366.6661</v>
      </c>
      <c r="AH27" s="179" t="n">
        <v>319275007.9768</v>
      </c>
      <c r="AI27" s="179" t="n">
        <v>548821417.1319</v>
      </c>
      <c r="AJ27" s="179" t="n">
        <v>780665180.1344</v>
      </c>
      <c r="AK27" s="179" t="n">
        <v>445730813.1759</v>
      </c>
      <c r="AL27" s="179" t="n">
        <v>974125590.9298</v>
      </c>
      <c r="AM27" s="179" t="n">
        <v>1481255258.64</v>
      </c>
      <c r="AN27" s="179"/>
    </row>
    <row r="28">
      <c r="A28" t="str">
        <f>M28</f>
      </c>
      <c r="B28" t="str">
        <f>N28</f>
      </c>
      <c r="M28" t="s">
        <v>792</v>
      </c>
      <c r="N28" t="s">
        <v>784</v>
      </c>
      <c r="O28" s="179" t="n">
        <v>114567013</v>
      </c>
      <c r="P28" s="179" t="n">
        <v>69133210</v>
      </c>
      <c r="Q28" s="179" t="n">
        <v>41000036</v>
      </c>
      <c r="R28" s="179" t="n">
        <v>66495900</v>
      </c>
      <c r="S28" s="179" t="n">
        <v>73236672</v>
      </c>
      <c r="T28" s="179" t="n">
        <v>69474578</v>
      </c>
      <c r="U28" s="179" t="n">
        <v>22870590.47</v>
      </c>
      <c r="V28" s="179" t="n">
        <v>2018374.5999</v>
      </c>
      <c r="W28" s="179" t="n">
        <v>23876808.48</v>
      </c>
      <c r="X28" s="179" t="n">
        <v>26948901.4851</v>
      </c>
      <c r="Y28" s="179" t="n">
        <v>4508360.1641</v>
      </c>
      <c r="Z28" s="179" t="n">
        <v>-542060.0805</v>
      </c>
      <c r="AA28" s="179" t="n">
        <v>7615438.1465</v>
      </c>
      <c r="AB28" s="179" t="n">
        <v>8014355.4081</v>
      </c>
      <c r="AC28" s="179" t="n">
        <v>4171063.9592</v>
      </c>
      <c r="AD28" s="179" t="n">
        <v>992856.74</v>
      </c>
      <c r="AE28" s="179" t="n">
        <v>-1367545.5278</v>
      </c>
      <c r="AF28" s="179" t="n">
        <v>235578.0234</v>
      </c>
      <c r="AG28" s="179" t="n">
        <v>-174210.4531</v>
      </c>
      <c r="AH28" s="179" t="n">
        <v>3267785.2188</v>
      </c>
      <c r="AI28" s="179" t="n">
        <v>2756722.7188</v>
      </c>
      <c r="AJ28" s="179" t="n">
        <v>860598.16</v>
      </c>
      <c r="AK28" s="179" t="n">
        <v>1429259.0626</v>
      </c>
      <c r="AL28" s="179" t="n">
        <v>146533.875</v>
      </c>
      <c r="AM28" s="179" t="n">
        <v>0</v>
      </c>
      <c r="AN28" s="179"/>
    </row>
    <row r="29">
      <c r="A29" t="str">
        <f>M29</f>
      </c>
      <c r="B29" t="str">
        <f>N29</f>
      </c>
      <c r="M29" t="s">
        <v>792</v>
      </c>
      <c r="N29" t="s">
        <v>754</v>
      </c>
      <c r="O29" s="179"/>
      <c r="P29" s="179" t="n">
        <v>13342</v>
      </c>
      <c r="Q29" s="179"/>
      <c r="R29" s="179"/>
      <c r="S29" s="179" t="n">
        <v>2885.2</v>
      </c>
      <c r="T29" s="179"/>
      <c r="U29" s="179"/>
      <c r="V29" s="179"/>
      <c r="W29" s="179"/>
      <c r="X29" s="179"/>
      <c r="Y29" s="179"/>
      <c r="Z29" s="179"/>
      <c r="AA29" s="179"/>
      <c r="AB29" s="179"/>
      <c r="AC29" s="179"/>
      <c r="AD29" s="179"/>
      <c r="AE29" s="179"/>
      <c r="AF29" s="179"/>
      <c r="AG29" s="179"/>
      <c r="AH29" s="179"/>
      <c r="AI29" s="179"/>
      <c r="AJ29" s="179"/>
      <c r="AK29" s="179"/>
      <c r="AL29" s="179"/>
      <c r="AM29" s="179"/>
      <c r="AN29" s="179"/>
    </row>
    <row r="30">
      <c r="A30" t="str">
        <f>M30</f>
      </c>
      <c r="B30" t="str">
        <f>N30</f>
      </c>
      <c r="M30" t="s">
        <v>798</v>
      </c>
      <c r="N30" t="s">
        <v>802</v>
      </c>
      <c r="O30" s="179" t="n">
        <v>273063414.0913</v>
      </c>
      <c r="P30" s="179" t="n">
        <v>338869135.445</v>
      </c>
      <c r="Q30" s="179" t="n">
        <v>401271075.5234</v>
      </c>
      <c r="R30" s="179" t="n">
        <v>528160391.4866</v>
      </c>
      <c r="S30" s="179" t="n">
        <v>501124242.9962</v>
      </c>
      <c r="T30" s="179" t="n">
        <v>734037253.6085</v>
      </c>
      <c r="U30" s="179" t="n">
        <v>1151213186.2592</v>
      </c>
      <c r="V30" s="179" t="n">
        <v>596742549.391</v>
      </c>
      <c r="W30" s="179" t="n">
        <v>1448064862.0567</v>
      </c>
      <c r="X30" s="179" t="n">
        <v>1831940149.3225</v>
      </c>
      <c r="Y30" s="179" t="n">
        <v>1380298144.5025</v>
      </c>
      <c r="Z30" s="179" t="n">
        <v>1652422933.7811</v>
      </c>
      <c r="AA30" s="179" t="n">
        <v>1206160883.8138</v>
      </c>
      <c r="AB30" s="179" t="n">
        <v>202946600.7618</v>
      </c>
      <c r="AC30" s="179" t="n">
        <v>131117876.3989</v>
      </c>
      <c r="AD30" s="179" t="n">
        <v>132225287.0514</v>
      </c>
      <c r="AE30" s="179" t="n">
        <v>52641257.5254</v>
      </c>
      <c r="AF30" s="179" t="n">
        <v>45186829.0609</v>
      </c>
      <c r="AG30" s="179" t="n">
        <v>43640859.2425</v>
      </c>
      <c r="AH30" s="179" t="n">
        <v>72713332.4346</v>
      </c>
      <c r="AI30" s="179" t="n">
        <v>143950264.5566</v>
      </c>
      <c r="AJ30" s="179" t="n">
        <v>89995815.1169</v>
      </c>
      <c r="AK30" s="179" t="n">
        <v>47953911.8422</v>
      </c>
      <c r="AL30" s="179" t="n">
        <v>58001035.387</v>
      </c>
      <c r="AM30" s="179" t="n">
        <v>94445248.73</v>
      </c>
      <c r="AN30" s="179"/>
    </row>
    <row r="31">
      <c r="A31" t="str">
        <f>M31</f>
      </c>
      <c r="B31" t="str">
        <f>N31</f>
      </c>
      <c r="M31" t="s">
        <v>798</v>
      </c>
      <c r="N31" t="s">
        <v>753</v>
      </c>
      <c r="O31" s="179" t="n">
        <v>4433281199.8362</v>
      </c>
      <c r="P31" s="179" t="n">
        <v>3998748863.4497</v>
      </c>
      <c r="Q31" s="179" t="n">
        <v>5028738324.017</v>
      </c>
      <c r="R31" s="179" t="n">
        <v>6771427164.2903</v>
      </c>
      <c r="S31" s="179" t="n">
        <v>8516140756.8523</v>
      </c>
      <c r="T31" s="179" t="n">
        <v>9681509322.567</v>
      </c>
      <c r="U31" s="179" t="n">
        <v>11878843873.117</v>
      </c>
      <c r="V31" s="179" t="n">
        <v>13863543683.7914</v>
      </c>
      <c r="W31" s="179" t="n">
        <v>15031394484.0218</v>
      </c>
      <c r="X31" s="179" t="n">
        <v>13927375576.7554</v>
      </c>
      <c r="Y31" s="179" t="n">
        <v>13792419510.2462</v>
      </c>
      <c r="Z31" s="179" t="n">
        <v>9175377736.6993</v>
      </c>
      <c r="AA31" s="179" t="n">
        <v>6673533527.0807</v>
      </c>
      <c r="AB31" s="179" t="n">
        <v>4448859173.6125</v>
      </c>
      <c r="AC31" s="179" t="n">
        <v>2735883970.0408</v>
      </c>
      <c r="AD31" s="179" t="n">
        <v>2293526391.6088</v>
      </c>
      <c r="AE31" s="179" t="n">
        <v>2648778790.0299</v>
      </c>
      <c r="AF31" s="179" t="n">
        <v>2969577256.5284</v>
      </c>
      <c r="AG31" s="179" t="n">
        <v>4459181588.6797</v>
      </c>
      <c r="AH31" s="179" t="n">
        <v>4088693954.8812</v>
      </c>
      <c r="AI31" s="179" t="n">
        <v>4072806067.8927</v>
      </c>
      <c r="AJ31" s="179" t="n">
        <v>3554164967.2405</v>
      </c>
      <c r="AK31" s="179" t="n">
        <v>3540357610.5549</v>
      </c>
      <c r="AL31" s="179" t="n">
        <v>4560092598.0283</v>
      </c>
      <c r="AM31" s="179" t="n">
        <v>5066602101.44</v>
      </c>
      <c r="AN31" s="179"/>
    </row>
    <row r="32">
      <c r="A32" t="str">
        <f>M32</f>
      </c>
      <c r="B32" t="str">
        <f>N32</f>
      </c>
      <c r="M32" t="s">
        <v>798</v>
      </c>
      <c r="N32" t="s">
        <v>784</v>
      </c>
      <c r="O32" s="179" t="n">
        <v>443776642</v>
      </c>
      <c r="P32" s="179" t="n">
        <v>524058654.2202</v>
      </c>
      <c r="Q32" s="179" t="n">
        <v>674969145</v>
      </c>
      <c r="R32" s="179" t="n">
        <v>816246585</v>
      </c>
      <c r="S32" s="179" t="n">
        <v>848101570.6485</v>
      </c>
      <c r="T32" s="179" t="n">
        <v>1082253362.515</v>
      </c>
      <c r="U32" s="179" t="n">
        <v>1077588231.5541</v>
      </c>
      <c r="V32" s="179" t="n">
        <v>1047679906.7068</v>
      </c>
      <c r="W32" s="179" t="n">
        <v>872288993.9557</v>
      </c>
      <c r="X32" s="179" t="n">
        <v>611915792.7532</v>
      </c>
      <c r="Y32" s="179" t="n">
        <v>897573025.7385</v>
      </c>
      <c r="Z32" s="179" t="n">
        <v>565185035.9232</v>
      </c>
      <c r="AA32" s="179" t="n">
        <v>464030328.0633</v>
      </c>
      <c r="AB32" s="179" t="n">
        <v>289565998.0434</v>
      </c>
      <c r="AC32" s="179" t="n">
        <v>122746549.716</v>
      </c>
      <c r="AD32" s="179" t="n">
        <v>168413241.0912</v>
      </c>
      <c r="AE32" s="179" t="n">
        <v>177050163.2717</v>
      </c>
      <c r="AF32" s="179" t="n">
        <v>143099050.7293</v>
      </c>
      <c r="AG32" s="179" t="n">
        <v>100720578.1571</v>
      </c>
      <c r="AH32" s="179" t="n">
        <v>113454857.3755</v>
      </c>
      <c r="AI32" s="179" t="n">
        <v>138748806.2529</v>
      </c>
      <c r="AJ32" s="179" t="n">
        <v>143644774.7957</v>
      </c>
      <c r="AK32" s="179" t="n">
        <v>180474721.9057</v>
      </c>
      <c r="AL32" s="179" t="n">
        <v>289593704.7404</v>
      </c>
      <c r="AM32" s="179" t="n">
        <v>365976535.93</v>
      </c>
      <c r="AN32" s="179"/>
    </row>
    <row r="33">
      <c r="A33" t="str">
        <f>M33</f>
      </c>
      <c r="B33" t="str">
        <f>N33</f>
      </c>
      <c r="M33" t="s">
        <v>798</v>
      </c>
      <c r="N33" t="s">
        <v>754</v>
      </c>
      <c r="O33" s="179" t="n">
        <v>21752651.142</v>
      </c>
      <c r="P33" s="179" t="n">
        <v>3205250.8653</v>
      </c>
      <c r="Q33" s="179" t="n">
        <v>36446887.0404</v>
      </c>
      <c r="R33" s="179" t="n">
        <v>52492571.5798</v>
      </c>
      <c r="S33" s="179" t="n">
        <v>2676800.9804</v>
      </c>
      <c r="T33" s="179" t="n">
        <v>863359</v>
      </c>
      <c r="U33" s="179" t="n">
        <v>67611392</v>
      </c>
      <c r="V33" s="179" t="n">
        <v>-37033.47</v>
      </c>
      <c r="W33" s="179" t="n">
        <v>-192700.6617</v>
      </c>
      <c r="X33" s="179" t="n">
        <v>0</v>
      </c>
      <c r="Y33" s="179" t="n">
        <v>-24487.7109</v>
      </c>
      <c r="Z33" s="179" t="n">
        <v>-3.86</v>
      </c>
      <c r="AA33" s="179" t="n">
        <v>-2829.1001</v>
      </c>
      <c r="AB33" s="179" t="n">
        <v>-47572.2695</v>
      </c>
      <c r="AC33" s="179"/>
      <c r="AD33" s="179"/>
      <c r="AE33" s="179" t="n">
        <v>-1.07</v>
      </c>
      <c r="AF33" s="179"/>
      <c r="AG33" s="179"/>
      <c r="AH33" s="179"/>
      <c r="AI33" s="179"/>
      <c r="AJ33" s="179"/>
      <c r="AK33" s="179"/>
      <c r="AL33" s="179"/>
      <c r="AM33" s="179"/>
      <c r="AN33" s="179"/>
    </row>
    <row r="34">
      <c r="A34" t="str">
        <f>M34</f>
      </c>
      <c r="B34" t="str">
        <f>N34</f>
      </c>
      <c r="M34" t="s">
        <v>801</v>
      </c>
      <c r="N34" t="s">
        <v>802</v>
      </c>
      <c r="O34" s="179" t="n">
        <v>7220600055</v>
      </c>
      <c r="P34" s="179" t="n">
        <v>6995059721.875</v>
      </c>
      <c r="Q34" s="179" t="n">
        <v>4926270011</v>
      </c>
      <c r="R34" s="179" t="n">
        <v>7074597623.06</v>
      </c>
      <c r="S34" s="179" t="n">
        <v>8240114522.4791</v>
      </c>
      <c r="T34" s="179" t="n">
        <v>8133250151.2931</v>
      </c>
      <c r="U34" s="179" t="n">
        <v>7963229601.907</v>
      </c>
      <c r="V34" s="179" t="n">
        <v>11780409865.316</v>
      </c>
      <c r="W34" s="179" t="n">
        <v>9287360499.5488</v>
      </c>
      <c r="X34" s="179" t="n">
        <v>10104381050.9099</v>
      </c>
      <c r="Y34" s="179" t="n">
        <v>15956286917.2972</v>
      </c>
      <c r="Z34" s="179" t="n">
        <v>10909778609.9692</v>
      </c>
      <c r="AA34" s="179" t="n">
        <v>18365823144.5623</v>
      </c>
      <c r="AB34" s="179" t="n">
        <v>12611092695.6147</v>
      </c>
      <c r="AC34" s="179" t="n">
        <v>5812544783.2509</v>
      </c>
      <c r="AD34" s="179" t="n">
        <v>6812910741.9093</v>
      </c>
      <c r="AE34" s="179" t="n">
        <v>19426554836.6308</v>
      </c>
      <c r="AF34" s="179" t="n">
        <v>32526563218.708</v>
      </c>
      <c r="AG34" s="179" t="n">
        <v>28401528022.4931</v>
      </c>
      <c r="AH34" s="179" t="n">
        <v>20738984039.052</v>
      </c>
      <c r="AI34" s="179" t="n">
        <v>43369023931.5147</v>
      </c>
      <c r="AJ34" s="179" t="n">
        <v>18384465291.6416</v>
      </c>
      <c r="AK34" s="179" t="n">
        <v>21816035918.4226</v>
      </c>
      <c r="AL34" s="179" t="n">
        <v>26293291314.9084</v>
      </c>
      <c r="AM34" s="179" t="n">
        <v>32166704257.65</v>
      </c>
      <c r="AN34" s="179"/>
    </row>
    <row r="35">
      <c r="A35" t="str">
        <f>M35</f>
      </c>
      <c r="B35" t="str">
        <f>N35</f>
      </c>
      <c r="M35" t="s">
        <v>801</v>
      </c>
      <c r="N35" t="s">
        <v>753</v>
      </c>
      <c r="O35" s="179" t="n">
        <v>319357578</v>
      </c>
      <c r="P35" s="179" t="n">
        <v>371648584</v>
      </c>
      <c r="Q35" s="179" t="n">
        <v>383748825</v>
      </c>
      <c r="R35" s="179" t="n">
        <v>380135737</v>
      </c>
      <c r="S35" s="179" t="n">
        <v>367744504.46</v>
      </c>
      <c r="T35" s="179" t="n">
        <v>834613208.02</v>
      </c>
      <c r="U35" s="179" t="n">
        <v>865912980.2396</v>
      </c>
      <c r="V35" s="179" t="n">
        <v>1633573667.5536</v>
      </c>
      <c r="W35" s="179" t="n">
        <v>2309086710.3731</v>
      </c>
      <c r="X35" s="179" t="n">
        <v>2861005691.3012</v>
      </c>
      <c r="Y35" s="179" t="n">
        <v>4849346993.1112</v>
      </c>
      <c r="Z35" s="179" t="n">
        <v>2890880608.7584</v>
      </c>
      <c r="AA35" s="179" t="n">
        <v>4186112782.0506</v>
      </c>
      <c r="AB35" s="179" t="n">
        <v>2915092891.5959</v>
      </c>
      <c r="AC35" s="179" t="n">
        <v>1945153365.4589</v>
      </c>
      <c r="AD35" s="179" t="n">
        <v>1359617866.6512</v>
      </c>
      <c r="AE35" s="179" t="n">
        <v>5752189639.5996</v>
      </c>
      <c r="AF35" s="179" t="n">
        <v>3987559892.7583</v>
      </c>
      <c r="AG35" s="179" t="n">
        <v>9489825552.2587</v>
      </c>
      <c r="AH35" s="179" t="n">
        <v>8846196590.2956</v>
      </c>
      <c r="AI35" s="179" t="n">
        <v>7728295413.2777</v>
      </c>
      <c r="AJ35" s="179" t="n">
        <v>4019270971.087</v>
      </c>
      <c r="AK35" s="179" t="n">
        <v>4529556299.0972</v>
      </c>
      <c r="AL35" s="179" t="n">
        <v>4578415237.0464</v>
      </c>
      <c r="AM35" s="179" t="n">
        <v>5093841233.98</v>
      </c>
      <c r="AN35" s="179"/>
    </row>
    <row r="36">
      <c r="A36" t="str">
        <f>M36</f>
      </c>
      <c r="B36" t="str">
        <f>N36</f>
      </c>
      <c r="M36" t="s">
        <v>801</v>
      </c>
      <c r="N36" t="s">
        <v>784</v>
      </c>
      <c r="O36" s="179" t="n">
        <v>1637082905</v>
      </c>
      <c r="P36" s="179" t="n">
        <v>3093480068</v>
      </c>
      <c r="Q36" s="179" t="n">
        <v>4131374141</v>
      </c>
      <c r="R36" s="179" t="n">
        <v>2780700956</v>
      </c>
      <c r="S36" s="179" t="n">
        <v>3358634346.25</v>
      </c>
      <c r="T36" s="179" t="n">
        <v>3795255933</v>
      </c>
      <c r="U36" s="179" t="n">
        <v>7311300978.7344</v>
      </c>
      <c r="V36" s="179" t="n">
        <v>6986056307.1595</v>
      </c>
      <c r="W36" s="179" t="n">
        <v>5781606248.8208</v>
      </c>
      <c r="X36" s="179" t="n">
        <v>3657366490.1985</v>
      </c>
      <c r="Y36" s="179" t="n">
        <v>2586915050.3674</v>
      </c>
      <c r="Z36" s="179" t="n">
        <v>1050405283.776</v>
      </c>
      <c r="AA36" s="179" t="n">
        <v>785995202.7297</v>
      </c>
      <c r="AB36" s="179" t="n">
        <v>841664882.0297</v>
      </c>
      <c r="AC36" s="179" t="n">
        <v>491128418.5318</v>
      </c>
      <c r="AD36" s="179" t="n">
        <v>264735984.2675</v>
      </c>
      <c r="AE36" s="179" t="n">
        <v>518398916.3989</v>
      </c>
      <c r="AF36" s="179" t="n">
        <v>1002226415.8141</v>
      </c>
      <c r="AG36" s="179" t="n">
        <v>744331764.4491</v>
      </c>
      <c r="AH36" s="179" t="n">
        <v>2133554089.9205</v>
      </c>
      <c r="AI36" s="179" t="n">
        <v>1557776011.3631</v>
      </c>
      <c r="AJ36" s="179" t="n">
        <v>1151313899.4307</v>
      </c>
      <c r="AK36" s="179" t="n">
        <v>1056184840.171</v>
      </c>
      <c r="AL36" s="179" t="n">
        <v>1970746290.2814</v>
      </c>
      <c r="AM36" s="179" t="n">
        <v>1801815746.5</v>
      </c>
      <c r="AN36" s="179"/>
    </row>
    <row r="37">
      <c r="A37" t="str">
        <f>M37</f>
      </c>
      <c r="B37" t="str">
        <f>N37</f>
      </c>
      <c r="M37" t="s">
        <v>801</v>
      </c>
      <c r="N37" t="s">
        <v>754</v>
      </c>
      <c r="O37" s="179" t="n">
        <v>0</v>
      </c>
      <c r="P37" s="179" t="n">
        <v>7800</v>
      </c>
      <c r="Q37" s="179" t="n">
        <v>523464.72</v>
      </c>
      <c r="R37" s="179" t="n">
        <v>21271.0625</v>
      </c>
      <c r="S37" s="179"/>
      <c r="T37" s="179"/>
      <c r="U37" s="179" t="n">
        <v>0</v>
      </c>
      <c r="V37" s="179"/>
      <c r="W37" s="179" t="n">
        <v>0</v>
      </c>
      <c r="X37" s="179"/>
      <c r="Y37" s="179" t="n">
        <v>-177796.4375</v>
      </c>
      <c r="Z37" s="179"/>
      <c r="AA37" s="179"/>
      <c r="AB37" s="179"/>
      <c r="AC37" s="179"/>
      <c r="AD37" s="179"/>
      <c r="AE37" s="179"/>
      <c r="AF37" s="179"/>
      <c r="AG37" s="179"/>
      <c r="AH37" s="179"/>
      <c r="AI37" s="179"/>
      <c r="AJ37" s="179"/>
      <c r="AK37" s="179"/>
      <c r="AL37" s="179"/>
      <c r="AM37" s="179"/>
      <c r="AN37" s="179"/>
    </row>
    <row r="38">
      <c r="A38" t="str">
        <f>M38</f>
      </c>
      <c r="B38" t="str">
        <f>N38</f>
      </c>
      <c r="M38"/>
      <c r="N38" t="s">
        <v>802</v>
      </c>
      <c r="O38" s="179" t="n">
        <v>6792047749.7345</v>
      </c>
      <c r="P38" s="179" t="n">
        <v>2680130884.1511</v>
      </c>
      <c r="Q38" s="179" t="n">
        <v>4331516199.5872</v>
      </c>
      <c r="R38" s="179" t="n">
        <v>5301948846.9241</v>
      </c>
      <c r="S38" s="179" t="n">
        <v>5716919948.7381</v>
      </c>
      <c r="T38" s="179" t="n">
        <v>4322021268.475</v>
      </c>
      <c r="U38" s="179" t="n">
        <v>2993458394.1029</v>
      </c>
      <c r="V38" s="179" t="n">
        <v>621060339.8827</v>
      </c>
      <c r="W38" s="179" t="n">
        <v>3372605070.1632</v>
      </c>
      <c r="X38" s="179" t="n">
        <v>1385280592.2809</v>
      </c>
      <c r="Y38" s="179" t="n">
        <v>883977611.3758</v>
      </c>
      <c r="Z38" s="179" t="n">
        <v>1413194173.0446</v>
      </c>
      <c r="AA38" s="179" t="n">
        <v>3302044710.9436</v>
      </c>
      <c r="AB38" s="179" t="n">
        <v>269216831.4072</v>
      </c>
      <c r="AC38" s="179" t="n">
        <v>371682156.5232</v>
      </c>
      <c r="AD38" s="179" t="n">
        <v>114116269.6944</v>
      </c>
      <c r="AE38" s="179" t="n">
        <v>395591475.9449</v>
      </c>
      <c r="AF38" s="179" t="n">
        <v>229316848.9024</v>
      </c>
      <c r="AG38" s="179" t="n">
        <v>0</v>
      </c>
      <c r="AH38" s="179" t="n">
        <v>0</v>
      </c>
      <c r="AI38" s="179" t="n">
        <v>0</v>
      </c>
      <c r="AJ38" s="179" t="n">
        <v>0</v>
      </c>
      <c r="AK38" s="179" t="n">
        <v>0</v>
      </c>
      <c r="AL38" s="179" t="n">
        <v>0</v>
      </c>
      <c r="AM38" s="179" t="n">
        <v>0</v>
      </c>
      <c r="AN38" s="179"/>
    </row>
    <row r="39">
      <c r="A39" t="str">
        <f>M39</f>
      </c>
      <c r="B39" t="str">
        <f>N39</f>
      </c>
      <c r="M39"/>
      <c r="N39" t="s">
        <v>753</v>
      </c>
      <c r="O39" s="179" t="n">
        <v>4974749803.282</v>
      </c>
      <c r="P39" s="179" t="n">
        <v>3724985149.2299</v>
      </c>
      <c r="Q39" s="179" t="n">
        <v>4177495092.3101</v>
      </c>
      <c r="R39" s="179" t="n">
        <v>3781821652.4914</v>
      </c>
      <c r="S39" s="179" t="n">
        <v>3553114165.7582</v>
      </c>
      <c r="T39" s="179" t="n">
        <v>3087794537.123</v>
      </c>
      <c r="U39" s="179" t="n">
        <v>1715657556.8452</v>
      </c>
      <c r="V39" s="179" t="n">
        <v>189424052.2424</v>
      </c>
      <c r="W39" s="179" t="n">
        <v>1555299113.6282</v>
      </c>
      <c r="X39" s="179" t="n">
        <v>482812060.4976</v>
      </c>
      <c r="Y39" s="179" t="n">
        <v>257784707.7643</v>
      </c>
      <c r="Z39" s="179" t="n">
        <v>200934891.1872</v>
      </c>
      <c r="AA39" s="179" t="n">
        <v>448112873.3177</v>
      </c>
      <c r="AB39" s="179" t="n">
        <v>406808234.4922</v>
      </c>
      <c r="AC39" s="179" t="n">
        <v>433554753.4963</v>
      </c>
      <c r="AD39" s="179" t="n">
        <v>503697527.9746</v>
      </c>
      <c r="AE39" s="179" t="n">
        <v>320548116.3669</v>
      </c>
      <c r="AF39" s="179" t="n">
        <v>898754145.0967</v>
      </c>
      <c r="AG39" s="179" t="n">
        <v>0</v>
      </c>
      <c r="AH39" s="179" t="n">
        <v>50903.5586</v>
      </c>
      <c r="AI39" s="179" t="n">
        <v>0</v>
      </c>
      <c r="AJ39" s="179" t="n">
        <v>0</v>
      </c>
      <c r="AK39" s="179" t="n">
        <v>0</v>
      </c>
      <c r="AL39" s="179" t="n">
        <v>-39324.9492</v>
      </c>
      <c r="AM39" s="179" t="n">
        <v>0</v>
      </c>
      <c r="AN39" s="179"/>
    </row>
    <row r="40">
      <c r="A40" t="str">
        <f>M40</f>
      </c>
      <c r="B40" t="str">
        <f>N40</f>
      </c>
      <c r="M40"/>
      <c r="N40" t="s">
        <v>784</v>
      </c>
      <c r="O40" s="179" t="n">
        <v>497048628.7802</v>
      </c>
      <c r="P40" s="179" t="n">
        <v>11054780.2795</v>
      </c>
      <c r="Q40" s="179" t="n">
        <v>744083.2604</v>
      </c>
      <c r="R40" s="179" t="n">
        <v>906359</v>
      </c>
      <c r="S40" s="179" t="n">
        <v>164524</v>
      </c>
      <c r="T40" s="179" t="n">
        <v>776490.2888</v>
      </c>
      <c r="U40" s="179" t="n">
        <v>2668020.5899</v>
      </c>
      <c r="V40" s="179" t="n">
        <v>9299557.5</v>
      </c>
      <c r="W40" s="179" t="n">
        <v>1204968474.8479</v>
      </c>
      <c r="X40" s="179" t="n">
        <v>1442823305.11</v>
      </c>
      <c r="Y40" s="179" t="n">
        <v>17605920.0424</v>
      </c>
      <c r="Z40" s="179" t="n">
        <v>565405</v>
      </c>
      <c r="AA40" s="179" t="n">
        <v>1354425.9917</v>
      </c>
      <c r="AB40" s="179" t="n">
        <v>5329057.9569</v>
      </c>
      <c r="AC40" s="179" t="n">
        <v>16700299.9636</v>
      </c>
      <c r="AD40" s="179" t="n">
        <v>93522814.5526</v>
      </c>
      <c r="AE40" s="179" t="n">
        <v>11220608.9921</v>
      </c>
      <c r="AF40" s="179" t="n">
        <v>15722508.4837</v>
      </c>
      <c r="AG40" s="179" t="n">
        <v>0</v>
      </c>
      <c r="AH40" s="179" t="n">
        <v>0</v>
      </c>
      <c r="AI40" s="179" t="n">
        <v>0</v>
      </c>
      <c r="AJ40" s="179" t="n">
        <v>0</v>
      </c>
      <c r="AK40" s="179" t="n">
        <v>0</v>
      </c>
      <c r="AL40" s="179" t="n">
        <v>0</v>
      </c>
      <c r="AM40" s="179" t="n">
        <v>0</v>
      </c>
      <c r="AN40" s="179"/>
    </row>
    <row r="41">
      <c r="A41" t="str">
        <f>M41</f>
      </c>
      <c r="B41" t="str">
        <f>N41</f>
      </c>
      <c r="M41"/>
      <c r="N41" t="s">
        <v>754</v>
      </c>
      <c r="O41" s="179" t="n">
        <v>5474040.5279</v>
      </c>
      <c r="P41" s="179" t="n">
        <v>2233679.1084</v>
      </c>
      <c r="Q41" s="179" t="n">
        <v>-4323.80469999999</v>
      </c>
      <c r="R41" s="179" t="n">
        <v>150653.9198</v>
      </c>
      <c r="S41" s="179" t="n">
        <v>-2500</v>
      </c>
      <c r="T41" s="179" t="n">
        <v>18222.0302</v>
      </c>
      <c r="U41" s="179" t="n">
        <v>627730.75</v>
      </c>
      <c r="V41" s="179" t="n">
        <v>0</v>
      </c>
      <c r="W41" s="179" t="n">
        <v>-8105.15</v>
      </c>
      <c r="X41" s="179" t="n">
        <v>298015.6198</v>
      </c>
      <c r="Y41" s="179" t="n">
        <v>-1421.5</v>
      </c>
      <c r="Z41" s="179" t="n">
        <v>-179.34</v>
      </c>
      <c r="AA41" s="179"/>
      <c r="AB41" s="179"/>
      <c r="AC41" s="179"/>
      <c r="AD41" s="179" t="n">
        <v>30000</v>
      </c>
      <c r="AE41" s="179" t="n">
        <v>1738.23</v>
      </c>
      <c r="AF41" s="179" t="n">
        <v>1357852</v>
      </c>
      <c r="AG41" s="179" t="n">
        <v>20204.7109</v>
      </c>
      <c r="AH41" s="179" t="n">
        <v>0</v>
      </c>
      <c r="AI41" s="179" t="n">
        <v>10000</v>
      </c>
      <c r="AJ41" s="179" t="n">
        <v>10000</v>
      </c>
      <c r="AK41" s="179"/>
      <c r="AL41" s="179" t="n">
        <v>10000</v>
      </c>
      <c r="AM41" s="179"/>
      <c r="AN41" s="179"/>
    </row>
    <row r="42">
      <c r="A42" t="str">
        <f>M42</f>
      </c>
      <c r="B42" t="str">
        <f>N42</f>
      </c>
      <c r="M42"/>
      <c r="N42"/>
      <c r="O42" s="179"/>
      <c r="P42" s="179"/>
      <c r="Q42" s="179"/>
      <c r="R42" s="179"/>
      <c r="S42" s="179"/>
      <c r="T42" s="179"/>
      <c r="U42" s="179"/>
      <c r="V42" s="179"/>
      <c r="W42" s="179"/>
      <c r="X42" s="179"/>
      <c r="Y42" s="179"/>
      <c r="Z42" s="179"/>
      <c r="AA42" s="179"/>
      <c r="AB42" s="179"/>
      <c r="AC42" s="179"/>
      <c r="AD42" s="179"/>
      <c r="AE42" s="179"/>
      <c r="AF42" s="179"/>
      <c r="AG42" s="179"/>
      <c r="AH42" s="179"/>
      <c r="AI42" s="179"/>
      <c r="AJ42" s="179"/>
      <c r="AK42" s="179"/>
      <c r="AL42" s="179"/>
      <c r="AM42" s="179" t="n">
        <v>10000</v>
      </c>
      <c r="AN42" s="179"/>
    </row>
    <row r="43">
      <c r="A43" t="str">
        <f>M43</f>
      </c>
      <c r="B43" t="str">
        <f>N43</f>
      </c>
      <c r="M43" t="s">
        <v>755</v>
      </c>
      <c r="N43" t="s">
        <v>756</v>
      </c>
      <c r="O43" s="179" t="str">
        <f>Sum(O2:O42)</f>
      </c>
      <c r="P43" s="179" t="str">
        <f>Sum(P2:P42)</f>
      </c>
      <c r="Q43" s="179" t="str">
        <f>Sum(Q2:Q42)</f>
      </c>
      <c r="R43" s="179" t="str">
        <f>Sum(R2:R42)</f>
      </c>
      <c r="S43" s="179" t="str">
        <f>Sum(S2:S42)</f>
      </c>
      <c r="T43" s="179" t="str">
        <f>Sum(T2:T42)</f>
      </c>
      <c r="U43" s="179" t="str">
        <f>Sum(U2:U42)</f>
      </c>
      <c r="V43" s="179" t="str">
        <f>Sum(V2:V42)</f>
      </c>
      <c r="W43" s="179" t="str">
        <f>Sum(W2:W42)</f>
      </c>
      <c r="X43" s="179" t="str">
        <f>Sum(X2:X42)</f>
      </c>
      <c r="Y43" s="179" t="str">
        <f>Sum(Y2:Y42)</f>
      </c>
      <c r="Z43" s="179" t="str">
        <f>Sum(Z2:Z42)</f>
      </c>
      <c r="AA43" s="179" t="str">
        <f>Sum(AA2:AA42)</f>
      </c>
      <c r="AB43" s="179" t="str">
        <f>Sum(AB2:AB42)</f>
      </c>
      <c r="AC43" s="179" t="str">
        <f>Sum(AC2:AC42)</f>
      </c>
      <c r="AD43" s="179" t="str">
        <f>Sum(AD2:AD42)</f>
      </c>
      <c r="AE43" s="179" t="str">
        <f>Sum(AE2:AE42)</f>
      </c>
      <c r="AF43" s="179" t="str">
        <f>Sum(AF2:AF42)</f>
      </c>
      <c r="AG43" s="179" t="str">
        <f>Sum(AG2:AG42)</f>
      </c>
      <c r="AH43" s="179" t="str">
        <f>Sum(AH2:AH42)</f>
      </c>
      <c r="AI43" s="179" t="str">
        <f>Sum(AI2:AI42)</f>
      </c>
      <c r="AJ43" s="179" t="str">
        <f>Sum(AJ2:AJ42)</f>
      </c>
      <c r="AK43" s="179" t="str">
        <f>Sum(AK2:AK42)</f>
      </c>
      <c r="AL43" s="179" t="str">
        <f>Sum(AL2:AL42)</f>
      </c>
      <c r="AM43" s="179" t="str">
        <f>Sum(AM2:AM42)</f>
      </c>
      <c r="AN43" s="179"/>
    </row>
    <row r="46">
      <c r="A46" t="str">
        <f>M46</f>
      </c>
      <c r="B46" t="str">
        <f>N46</f>
      </c>
      <c r="C46" t="str">
        <f>AI46</f>
      </c>
      <c r="D46" t="str">
        <f>AL46</f>
      </c>
      <c r="E46" t="str">
        <f>AM46</f>
      </c>
      <c r="G46" t="str">
        <f>AL46&amp;"-"&amp;AM46</f>
      </c>
      <c r="H46" t="str">
        <f>AI46&amp;"-"&amp;AM46</f>
      </c>
      <c r="J46" t="str">
        <f>"Share "&amp;AM46</f>
      </c>
      <c r="M46" t="s">
        <v>788</v>
      </c>
      <c r="N46" t="s">
        <v>757</v>
      </c>
      <c r="O46" t="s">
        <v>768</v>
      </c>
      <c r="P46" t="s">
        <v>769</v>
      </c>
      <c r="Q46" t="s">
        <v>770</v>
      </c>
      <c r="R46" t="s">
        <v>771</v>
      </c>
      <c r="S46" t="s">
        <v>772</v>
      </c>
      <c r="T46" t="s">
        <v>773</v>
      </c>
      <c r="U46" t="s">
        <v>774</v>
      </c>
      <c r="V46" t="s">
        <v>775</v>
      </c>
      <c r="W46" t="s">
        <v>776</v>
      </c>
      <c r="X46" t="s">
        <v>777</v>
      </c>
      <c r="Y46" t="s">
        <v>778</v>
      </c>
      <c r="Z46" t="s">
        <v>779</v>
      </c>
      <c r="AA46" t="s">
        <v>780</v>
      </c>
      <c r="AB46" t="s">
        <v>781</v>
      </c>
      <c r="AC46" t="s">
        <v>782</v>
      </c>
      <c r="AD46" t="s">
        <v>737</v>
      </c>
      <c r="AE46" t="s">
        <v>738</v>
      </c>
      <c r="AF46" t="s">
        <v>739</v>
      </c>
      <c r="AG46" t="s">
        <v>740</v>
      </c>
      <c r="AH46" t="s">
        <v>741</v>
      </c>
      <c r="AI46" t="s">
        <v>742</v>
      </c>
      <c r="AJ46" t="s">
        <v>743</v>
      </c>
      <c r="AK46" t="s">
        <v>744</v>
      </c>
      <c r="AL46" t="s">
        <v>745</v>
      </c>
      <c r="AM46" t="s">
        <v>786</v>
      </c>
    </row>
    <row r="47">
      <c r="A47" t="str">
        <f>M47</f>
      </c>
      <c r="B47" t="str">
        <f>N47</f>
      </c>
      <c r="C47" s="179" t="str">
        <f>AI47</f>
      </c>
      <c r="D47" s="179" t="str">
        <f>AL47</f>
      </c>
      <c r="E47" s="179" t="str">
        <f>AM47</f>
      </c>
      <c r="F47" s="179"/>
      <c r="G47" s="27" t="str">
        <f>AM47/AL47-1</f>
      </c>
      <c r="H47" s="27" t="str">
        <f>AM47/AI47-1</f>
      </c>
      <c r="I47" s="27"/>
      <c r="J47" s="27" t="str">
        <f>AM47/Sum(AM$46:AM$87)</f>
      </c>
      <c r="K47" s="27"/>
      <c r="M47" t="s">
        <v>794</v>
      </c>
      <c r="N47" t="s">
        <v>802</v>
      </c>
      <c r="O47" s="179" t="n">
        <v>2907389757.85762</v>
      </c>
      <c r="P47" s="179" t="n">
        <v>2276231925.44949</v>
      </c>
      <c r="Q47" s="179" t="n">
        <v>2033853238.09275</v>
      </c>
      <c r="R47" s="179" t="n">
        <v>2788200443.31594</v>
      </c>
      <c r="S47" s="179" t="n">
        <v>3357420136.61953</v>
      </c>
      <c r="T47" s="179" t="n">
        <v>2279234998.15425</v>
      </c>
      <c r="U47" s="179" t="n">
        <v>5394312605.74585</v>
      </c>
      <c r="V47" s="179" t="n">
        <v>3709615694.54882</v>
      </c>
      <c r="W47" s="179" t="n">
        <v>10755965723.8062</v>
      </c>
      <c r="X47" s="179" t="n">
        <v>6064193888.03817</v>
      </c>
      <c r="Y47" s="179" t="n">
        <v>6361446297.03983</v>
      </c>
      <c r="Z47" s="179" t="n">
        <v>15400473679.8793</v>
      </c>
      <c r="AA47" s="179" t="n">
        <v>8889698410.30679</v>
      </c>
      <c r="AB47" s="179" t="n">
        <v>11618216633.4806</v>
      </c>
      <c r="AC47" s="179" t="n">
        <v>9395717025.91704</v>
      </c>
      <c r="AD47" s="179" t="n">
        <v>7070764200.68988</v>
      </c>
      <c r="AE47" s="179" t="n">
        <v>7163607698.69746</v>
      </c>
      <c r="AF47" s="179" t="n">
        <v>9882892095.10568</v>
      </c>
      <c r="AG47" s="179" t="n">
        <v>9964262298.57924</v>
      </c>
      <c r="AH47" s="179" t="n">
        <v>10654014636.9156</v>
      </c>
      <c r="AI47" s="179" t="n">
        <v>11331641686.541</v>
      </c>
      <c r="AJ47" s="179" t="n">
        <v>13015986478.8125</v>
      </c>
      <c r="AK47" s="179" t="n">
        <v>13805470370.2901</v>
      </c>
      <c r="AL47" s="179" t="n">
        <v>10324291240.99</v>
      </c>
      <c r="AM47" s="179" t="n">
        <v>12917074365.8602</v>
      </c>
      <c r="AN47" s="179"/>
    </row>
    <row r="48">
      <c r="A48" t="str">
        <f>M48</f>
      </c>
      <c r="B48" t="str">
        <f>N48</f>
      </c>
      <c r="C48" s="179" t="str">
        <f>AI48</f>
      </c>
      <c r="D48" s="179" t="str">
        <f>AL48</f>
      </c>
      <c r="E48" s="179" t="str">
        <f>AM48</f>
      </c>
      <c r="F48" s="179"/>
      <c r="G48" s="27" t="str">
        <f>AM48/AL48-1</f>
      </c>
      <c r="H48" s="27" t="str">
        <f>AM48/AI48-1</f>
      </c>
      <c r="I48" s="27"/>
      <c r="J48" s="27" t="str">
        <f>AM48/Sum(AM$46:AM$87)</f>
      </c>
      <c r="K48" s="27"/>
      <c r="M48" t="s">
        <v>794</v>
      </c>
      <c r="N48" t="s">
        <v>753</v>
      </c>
      <c r="O48" s="179" t="n">
        <v>644655137.985391</v>
      </c>
      <c r="P48" s="179" t="n">
        <v>971390780.588162</v>
      </c>
      <c r="Q48" s="179" t="n">
        <v>1307720387.44688</v>
      </c>
      <c r="R48" s="179" t="n">
        <v>2782650632.87761</v>
      </c>
      <c r="S48" s="179" t="n">
        <v>4022219091.95725</v>
      </c>
      <c r="T48" s="179" t="n">
        <v>11100810222.8807</v>
      </c>
      <c r="U48" s="179" t="n">
        <v>12325360062.0088</v>
      </c>
      <c r="V48" s="179" t="n">
        <v>12880430685.1858</v>
      </c>
      <c r="W48" s="179" t="n">
        <v>12689011603.6491</v>
      </c>
      <c r="X48" s="179" t="n">
        <v>11793497646.8051</v>
      </c>
      <c r="Y48" s="179" t="n">
        <v>16363362156.4178</v>
      </c>
      <c r="Z48" s="179" t="n">
        <v>15602908882.8209</v>
      </c>
      <c r="AA48" s="179" t="n">
        <v>11027747031.9993</v>
      </c>
      <c r="AB48" s="179" t="n">
        <v>7189600345.77618</v>
      </c>
      <c r="AC48" s="179" t="n">
        <v>6150037437.3521</v>
      </c>
      <c r="AD48" s="179" t="n">
        <v>5496626301.20345</v>
      </c>
      <c r="AE48" s="179" t="n">
        <v>5588774865.17329</v>
      </c>
      <c r="AF48" s="179" t="n">
        <v>7113930125.14786</v>
      </c>
      <c r="AG48" s="179" t="n">
        <v>5329281369.18962</v>
      </c>
      <c r="AH48" s="179" t="n">
        <v>5938061520.9567</v>
      </c>
      <c r="AI48" s="179" t="n">
        <v>5277819573.97102</v>
      </c>
      <c r="AJ48" s="179" t="n">
        <v>5618131327.47451</v>
      </c>
      <c r="AK48" s="179" t="n">
        <v>4299690878.17363</v>
      </c>
      <c r="AL48" s="179" t="n">
        <v>4353744193.3247</v>
      </c>
      <c r="AM48" s="179" t="n">
        <v>4817275023.28544</v>
      </c>
      <c r="AN48" s="179"/>
    </row>
    <row r="49">
      <c r="A49" t="str">
        <f>M49</f>
      </c>
      <c r="B49" t="str">
        <f>N49</f>
      </c>
      <c r="C49" s="179" t="str">
        <f>AI49</f>
      </c>
      <c r="D49" s="179" t="str">
        <f>AL49</f>
      </c>
      <c r="E49" s="179" t="str">
        <f>AM49</f>
      </c>
      <c r="F49" s="179"/>
      <c r="G49" s="27" t="str">
        <f>AM49/AL49-1</f>
      </c>
      <c r="H49" s="27" t="str">
        <f>AM49/AI49-1</f>
      </c>
      <c r="I49" s="27"/>
      <c r="J49" s="27" t="str">
        <f>AM49/Sum(AM$46:AM$87)</f>
      </c>
      <c r="K49" s="27"/>
      <c r="M49" t="s">
        <v>794</v>
      </c>
      <c r="N49" t="s">
        <v>784</v>
      </c>
      <c r="O49" s="179" t="n">
        <v>1981614067.43892</v>
      </c>
      <c r="P49" s="179" t="n">
        <v>1912057572.98512</v>
      </c>
      <c r="Q49" s="179" t="n">
        <v>2064102824.02433</v>
      </c>
      <c r="R49" s="179" t="n">
        <v>2914808962.7095</v>
      </c>
      <c r="S49" s="179" t="n">
        <v>2966814935.41355</v>
      </c>
      <c r="T49" s="179" t="n">
        <v>2262268195.76893</v>
      </c>
      <c r="U49" s="179" t="n">
        <v>2243579449.8872</v>
      </c>
      <c r="V49" s="179" t="n">
        <v>3185837491.06236</v>
      </c>
      <c r="W49" s="179" t="n">
        <v>1599941187.96893</v>
      </c>
      <c r="X49" s="179" t="n">
        <v>2490804035.17426</v>
      </c>
      <c r="Y49" s="179" t="n">
        <v>4265074553.83527</v>
      </c>
      <c r="Z49" s="179" t="n">
        <v>4984156996.70319</v>
      </c>
      <c r="AA49" s="179" t="n">
        <v>3774447040.25682</v>
      </c>
      <c r="AB49" s="179" t="n">
        <v>3867534554.48928</v>
      </c>
      <c r="AC49" s="179" t="n">
        <v>2736278573.49954</v>
      </c>
      <c r="AD49" s="179" t="n">
        <v>3199760679.26717</v>
      </c>
      <c r="AE49" s="179" t="n">
        <v>3644130966.81791</v>
      </c>
      <c r="AF49" s="179" t="n">
        <v>3269431246.77438</v>
      </c>
      <c r="AG49" s="179" t="n">
        <v>3489808709.19198</v>
      </c>
      <c r="AH49" s="179" t="n">
        <v>4437534496.01411</v>
      </c>
      <c r="AI49" s="179" t="n">
        <v>5227545201.85561</v>
      </c>
      <c r="AJ49" s="179" t="n">
        <v>7487672821.72373</v>
      </c>
      <c r="AK49" s="179" t="n">
        <v>7204455615.35793</v>
      </c>
      <c r="AL49" s="179" t="n">
        <v>9058109555.6468</v>
      </c>
      <c r="AM49" s="179" t="n">
        <v>10056272089.6783</v>
      </c>
      <c r="AN49" s="179"/>
    </row>
    <row r="50">
      <c r="A50" t="str">
        <f>M50</f>
      </c>
      <c r="B50" t="str">
        <f>N50</f>
      </c>
      <c r="C50" s="179" t="str">
        <f>AI50</f>
      </c>
      <c r="D50" s="179" t="str">
        <f>AL50</f>
      </c>
      <c r="E50" s="179" t="str">
        <f>AM50</f>
      </c>
      <c r="F50" s="179"/>
      <c r="G50" s="27" t="str">
        <f>AM50/AL50-1</f>
      </c>
      <c r="H50" s="27" t="str">
        <f>AM50/AI50-1</f>
      </c>
      <c r="I50" s="27"/>
      <c r="J50" s="27" t="str">
        <f>AM50/Sum(AM$46:AM$87)</f>
      </c>
      <c r="K50" s="27"/>
      <c r="M50" t="s">
        <v>800</v>
      </c>
      <c r="N50" t="s">
        <v>802</v>
      </c>
      <c r="O50" s="179"/>
      <c r="P50" s="179" t="n">
        <v>197138.864350143</v>
      </c>
      <c r="Q50" s="179" t="n">
        <v>41192975.5990053</v>
      </c>
      <c r="R50" s="179" t="n">
        <v>39937930.8854374</v>
      </c>
      <c r="S50" s="179" t="n">
        <v>63810483.630382</v>
      </c>
      <c r="T50" s="179" t="n">
        <v>187812562.721029</v>
      </c>
      <c r="U50" s="179" t="n">
        <v>676868197.908275</v>
      </c>
      <c r="V50" s="179" t="n">
        <v>8873788802.05721</v>
      </c>
      <c r="W50" s="179" t="n">
        <v>12847583961.5593</v>
      </c>
      <c r="X50" s="179" t="n">
        <v>13403489634.3284</v>
      </c>
      <c r="Y50" s="179" t="n">
        <v>-275538618.531115</v>
      </c>
      <c r="Z50" s="179" t="n">
        <v>-860097.03633602</v>
      </c>
      <c r="AA50" s="179" t="n">
        <v>-6647752.13422534</v>
      </c>
      <c r="AB50" s="179" t="n">
        <v>6893947.76077749</v>
      </c>
      <c r="AC50" s="179" t="n">
        <v>-3334919.27833647</v>
      </c>
      <c r="AD50" s="179" t="n">
        <v>-315.309963094395</v>
      </c>
      <c r="AE50" s="179" t="n">
        <v>0</v>
      </c>
      <c r="AF50" s="179" t="n">
        <v>0</v>
      </c>
      <c r="AG50" s="179" t="n">
        <v>0</v>
      </c>
      <c r="AH50" s="179" t="n">
        <v>0</v>
      </c>
      <c r="AI50" s="179" t="n">
        <v>72784.1152687462</v>
      </c>
      <c r="AJ50" s="179" t="n">
        <v>0</v>
      </c>
      <c r="AK50" s="179"/>
      <c r="AL50" s="179"/>
      <c r="AM50" s="179" t="n">
        <v>0</v>
      </c>
      <c r="AN50" s="179"/>
    </row>
    <row r="51">
      <c r="A51" t="str">
        <f>M51</f>
      </c>
      <c r="B51" t="str">
        <f>N51</f>
      </c>
      <c r="C51" s="179" t="str">
        <f>AI51</f>
      </c>
      <c r="D51" s="179" t="str">
        <f>AL51</f>
      </c>
      <c r="E51" s="179" t="str">
        <f>AM51</f>
      </c>
      <c r="F51" s="179"/>
      <c r="G51" s="27" t="str">
        <f>AM51/AL51-1</f>
      </c>
      <c r="H51" s="27" t="str">
        <f>AM51/AI51-1</f>
      </c>
      <c r="I51" s="27"/>
      <c r="J51" s="27" t="str">
        <f>AM51/Sum(AM$46:AM$87)</f>
      </c>
      <c r="K51" s="27"/>
      <c r="M51" t="s">
        <v>800</v>
      </c>
      <c r="N51" t="s">
        <v>753</v>
      </c>
      <c r="O51" s="179" t="n">
        <v>8416291.59954491</v>
      </c>
      <c r="P51" s="179" t="n">
        <v>338366305.692693</v>
      </c>
      <c r="Q51" s="179" t="n">
        <v>64663967.4531775</v>
      </c>
      <c r="R51" s="179" t="n">
        <v>281096512.011714</v>
      </c>
      <c r="S51" s="179" t="n">
        <v>672867218.726165</v>
      </c>
      <c r="T51" s="179" t="n">
        <v>1364757602.30301</v>
      </c>
      <c r="U51" s="179" t="n">
        <v>4489421313.92956</v>
      </c>
      <c r="V51" s="179" t="n">
        <v>15181988834.697</v>
      </c>
      <c r="W51" s="179" t="n">
        <v>19240070347.711</v>
      </c>
      <c r="X51" s="179" t="n">
        <v>26700792417.1437</v>
      </c>
      <c r="Y51" s="179" t="n">
        <v>964287755.808401</v>
      </c>
      <c r="Z51" s="179" t="n">
        <v>289453627.797238</v>
      </c>
      <c r="AA51" s="179" t="n">
        <v>-4045850.82634726</v>
      </c>
      <c r="AB51" s="179" t="n">
        <v>-41773336.735975</v>
      </c>
      <c r="AC51" s="179" t="n">
        <v>-27017006.6243897</v>
      </c>
      <c r="AD51" s="179" t="n">
        <v>-2458.00382222241</v>
      </c>
      <c r="AE51" s="179"/>
      <c r="AF51" s="179"/>
      <c r="AG51" s="179"/>
      <c r="AH51" s="179" t="n">
        <v>0</v>
      </c>
      <c r="AI51" s="179"/>
      <c r="AJ51" s="179"/>
      <c r="AK51" s="179" t="n">
        <v>488846.794660361</v>
      </c>
      <c r="AL51" s="179"/>
      <c r="AM51" s="179"/>
      <c r="AN51" s="179"/>
    </row>
    <row r="52">
      <c r="A52" t="str">
        <f>M52</f>
      </c>
      <c r="B52" t="str">
        <f>N52</f>
      </c>
      <c r="C52" s="179" t="str">
        <f>AI52</f>
      </c>
      <c r="D52" s="179" t="str">
        <f>AL52</f>
      </c>
      <c r="E52" s="179" t="str">
        <f>AM52</f>
      </c>
      <c r="F52" s="179"/>
      <c r="G52" s="27" t="str">
        <f>AM52/AL52-1</f>
      </c>
      <c r="H52" s="27" t="str">
        <f>AM52/AI52-1</f>
      </c>
      <c r="I52" s="27"/>
      <c r="J52" s="27" t="str">
        <f>AM52/Sum(AM$46:AM$87)</f>
      </c>
      <c r="K52" s="27"/>
      <c r="M52" t="s">
        <v>800</v>
      </c>
      <c r="N52" t="s">
        <v>784</v>
      </c>
      <c r="O52" s="179" t="n">
        <v>285799.47653405</v>
      </c>
      <c r="P52" s="179"/>
      <c r="Q52" s="179"/>
      <c r="R52" s="179" t="n">
        <v>94009.2795873029</v>
      </c>
      <c r="S52" s="179" t="n">
        <v>29669459.0335231</v>
      </c>
      <c r="T52" s="179" t="n">
        <v>11113934.2470989</v>
      </c>
      <c r="U52" s="179" t="n">
        <v>365407255.80821</v>
      </c>
      <c r="V52" s="179" t="n">
        <v>2803133475.3436</v>
      </c>
      <c r="W52" s="179" t="n">
        <v>5456068505.80631</v>
      </c>
      <c r="X52" s="179" t="n">
        <v>6337266420.72603</v>
      </c>
      <c r="Y52" s="179" t="n">
        <v>84729003.4636559</v>
      </c>
      <c r="Z52" s="179" t="n">
        <v>26696006.446988</v>
      </c>
      <c r="AA52" s="179" t="n">
        <v>6770048.60243133</v>
      </c>
      <c r="AB52" s="179" t="n">
        <v>-2246221.46140204</v>
      </c>
      <c r="AC52" s="179" t="n">
        <v>-5463791.8237739</v>
      </c>
      <c r="AD52" s="179" t="n">
        <v>236044.541816499</v>
      </c>
      <c r="AE52" s="179"/>
      <c r="AF52" s="179"/>
      <c r="AG52" s="179"/>
      <c r="AH52" s="179"/>
      <c r="AI52" s="179"/>
      <c r="AJ52" s="179"/>
      <c r="AK52" s="179"/>
      <c r="AL52" s="179"/>
      <c r="AM52" s="179"/>
      <c r="AN52" s="179"/>
    </row>
    <row r="53">
      <c r="A53" t="str">
        <f>M53</f>
      </c>
      <c r="B53" t="str">
        <f>N53</f>
      </c>
      <c r="C53" s="179" t="str">
        <f>AI53</f>
      </c>
      <c r="D53" s="179" t="str">
        <f>AL53</f>
      </c>
      <c r="E53" s="179" t="str">
        <f>AM53</f>
      </c>
      <c r="F53" s="179"/>
      <c r="G53" s="27" t="str">
        <f>AM53/AL53-1</f>
      </c>
      <c r="H53" s="27" t="str">
        <f>AM53/AI53-1</f>
      </c>
      <c r="I53" s="27"/>
      <c r="J53" s="27" t="str">
        <f>AM53/Sum(AM$46:AM$87)</f>
      </c>
      <c r="K53" s="27"/>
      <c r="M53" t="s">
        <v>800</v>
      </c>
      <c r="N53" t="s">
        <v>754</v>
      </c>
      <c r="O53" s="179" t="n">
        <v>81441.0825984646</v>
      </c>
      <c r="P53" s="179" t="n">
        <v>20476.3110009412</v>
      </c>
      <c r="Q53" s="179" t="n">
        <v>745247.530811864</v>
      </c>
      <c r="R53" s="179" t="n">
        <v>59644.4896362943</v>
      </c>
      <c r="S53" s="179"/>
      <c r="T53" s="179" t="n">
        <v>8991.15319791918</v>
      </c>
      <c r="U53" s="179" t="n">
        <v>16294757.8361637</v>
      </c>
      <c r="V53" s="179" t="n">
        <v>59463.4655674707</v>
      </c>
      <c r="W53" s="179" t="n">
        <v>-38971.2463858521</v>
      </c>
      <c r="X53" s="179"/>
      <c r="Y53" s="179"/>
      <c r="Z53" s="179"/>
      <c r="AA53" s="179"/>
      <c r="AB53" s="179"/>
      <c r="AC53" s="179"/>
      <c r="AD53" s="179"/>
      <c r="AE53" s="179"/>
      <c r="AF53" s="179"/>
      <c r="AG53" s="179"/>
      <c r="AH53" s="179"/>
      <c r="AI53" s="179"/>
      <c r="AJ53" s="179"/>
      <c r="AK53" s="179"/>
      <c r="AL53" s="179"/>
      <c r="AM53" s="179"/>
      <c r="AN53" s="179"/>
    </row>
    <row r="54">
      <c r="A54" t="str">
        <f>M54</f>
      </c>
      <c r="B54" t="str">
        <f>N54</f>
      </c>
      <c r="C54" s="179" t="str">
        <f>AI54</f>
      </c>
      <c r="D54" s="179" t="str">
        <f>AL54</f>
      </c>
      <c r="E54" s="179" t="str">
        <f>AM54</f>
      </c>
      <c r="F54" s="179"/>
      <c r="G54" s="27" t="str">
        <f>AM54/AL54-1</f>
      </c>
      <c r="H54" s="27" t="str">
        <f>AM54/AI54-1</f>
      </c>
      <c r="I54" s="27"/>
      <c r="J54" s="27" t="str">
        <f>AM54/Sum(AM$46:AM$87)</f>
      </c>
      <c r="K54" s="27"/>
      <c r="M54" t="s">
        <v>790</v>
      </c>
      <c r="N54" t="s">
        <v>802</v>
      </c>
      <c r="O54" s="179" t="n">
        <v>51024511925.3977</v>
      </c>
      <c r="P54" s="179" t="n">
        <v>57173068287.8267</v>
      </c>
      <c r="Q54" s="179" t="n">
        <v>71857880471.43</v>
      </c>
      <c r="R54" s="179" t="n">
        <v>89815338711.6949</v>
      </c>
      <c r="S54" s="179" t="n">
        <v>90831542996.073</v>
      </c>
      <c r="T54" s="179" t="n">
        <v>106250177366.09</v>
      </c>
      <c r="U54" s="179" t="n">
        <v>120886152211.684</v>
      </c>
      <c r="V54" s="179" t="n">
        <v>147211700385.862</v>
      </c>
      <c r="W54" s="179" t="n">
        <v>165424769642.041</v>
      </c>
      <c r="X54" s="179" t="n">
        <v>139540426688.202</v>
      </c>
      <c r="Y54" s="179" t="n">
        <v>137915345733.347</v>
      </c>
      <c r="Z54" s="179" t="n">
        <v>125515654737.517</v>
      </c>
      <c r="AA54" s="179" t="n">
        <v>107340152172.946</v>
      </c>
      <c r="AB54" s="179" t="n">
        <v>92551284289.2495</v>
      </c>
      <c r="AC54" s="179" t="n">
        <v>85760582519.274</v>
      </c>
      <c r="AD54" s="179" t="n">
        <v>86961989098.8287</v>
      </c>
      <c r="AE54" s="179" t="n">
        <v>96062894365.0346</v>
      </c>
      <c r="AF54" s="179" t="n">
        <v>97337171457.0471</v>
      </c>
      <c r="AG54" s="179" t="n">
        <v>108742959024.886</v>
      </c>
      <c r="AH54" s="179" t="n">
        <v>116645802682.717</v>
      </c>
      <c r="AI54" s="179" t="n">
        <v>120130575737.033</v>
      </c>
      <c r="AJ54" s="179" t="n">
        <v>129545492579.144</v>
      </c>
      <c r="AK54" s="179" t="n">
        <v>121025148850.787</v>
      </c>
      <c r="AL54" s="179" t="n">
        <v>109771628121.668</v>
      </c>
      <c r="AM54" s="179" t="n">
        <v>97462929052.6549</v>
      </c>
      <c r="AN54" s="179"/>
    </row>
    <row r="55">
      <c r="A55" t="str">
        <f>M55</f>
      </c>
      <c r="B55" t="str">
        <f>N55</f>
      </c>
      <c r="C55" s="179" t="str">
        <f>AI55</f>
      </c>
      <c r="D55" s="179" t="str">
        <f>AL55</f>
      </c>
      <c r="E55" s="179" t="str">
        <f>AM55</f>
      </c>
      <c r="F55" s="179"/>
      <c r="G55" s="27" t="str">
        <f>AM55/AL55-1</f>
      </c>
      <c r="H55" s="27" t="str">
        <f>AM55/AI55-1</f>
      </c>
      <c r="I55" s="27"/>
      <c r="J55" s="27" t="str">
        <f>AM55/Sum(AM$46:AM$87)</f>
      </c>
      <c r="K55" s="27"/>
      <c r="M55" t="s">
        <v>790</v>
      </c>
      <c r="N55" t="s">
        <v>753</v>
      </c>
      <c r="O55" s="179" t="n">
        <v>44927255251.208</v>
      </c>
      <c r="P55" s="179" t="n">
        <v>50111206433.0749</v>
      </c>
      <c r="Q55" s="179" t="n">
        <v>58972302367.5835</v>
      </c>
      <c r="R55" s="179" t="n">
        <v>79355573423.8173</v>
      </c>
      <c r="S55" s="179" t="n">
        <v>74848099214.1893</v>
      </c>
      <c r="T55" s="179" t="n">
        <v>79181163386.8239</v>
      </c>
      <c r="U55" s="179" t="n">
        <v>87100830872.4704</v>
      </c>
      <c r="V55" s="179" t="n">
        <v>84772997807.0037</v>
      </c>
      <c r="W55" s="179" t="n">
        <v>98621901060.6087</v>
      </c>
      <c r="X55" s="179" t="n">
        <v>95295009666.356</v>
      </c>
      <c r="Y55" s="179" t="n">
        <v>114947163154.908</v>
      </c>
      <c r="Z55" s="179" t="n">
        <v>112135062911.024</v>
      </c>
      <c r="AA55" s="179" t="n">
        <v>109978805157.87</v>
      </c>
      <c r="AB55" s="179" t="n">
        <v>92309814543.6085</v>
      </c>
      <c r="AC55" s="179" t="n">
        <v>95102703476.6331</v>
      </c>
      <c r="AD55" s="179" t="n">
        <v>87359345298.6796</v>
      </c>
      <c r="AE55" s="179" t="n">
        <v>89434773393.0697</v>
      </c>
      <c r="AF55" s="179" t="n">
        <v>91574707998.1602</v>
      </c>
      <c r="AG55" s="179" t="n">
        <v>102639582890.91</v>
      </c>
      <c r="AH55" s="179" t="n">
        <v>107413062054.664</v>
      </c>
      <c r="AI55" s="179" t="n">
        <v>120659874592.687</v>
      </c>
      <c r="AJ55" s="179" t="n">
        <v>104645784858.609</v>
      </c>
      <c r="AK55" s="179" t="n">
        <v>105168438536.9</v>
      </c>
      <c r="AL55" s="179" t="n">
        <v>113110089585.992</v>
      </c>
      <c r="AM55" s="179" t="n">
        <v>113970671278.397</v>
      </c>
      <c r="AN55" s="179"/>
    </row>
    <row r="56">
      <c r="A56" t="str">
        <f>M56</f>
      </c>
      <c r="B56" t="str">
        <f>N56</f>
      </c>
      <c r="C56" s="179" t="str">
        <f>AI56</f>
      </c>
      <c r="D56" s="179" t="str">
        <f>AL56</f>
      </c>
      <c r="E56" s="179" t="str">
        <f>AM56</f>
      </c>
      <c r="F56" s="179"/>
      <c r="G56" s="27" t="str">
        <f>AM56/AL56-1</f>
      </c>
      <c r="H56" s="27" t="str">
        <f>AM56/AI56-1</f>
      </c>
      <c r="I56" s="27"/>
      <c r="J56" s="27" t="str">
        <f>AM56/Sum(AM$46:AM$87)</f>
      </c>
      <c r="K56" s="27"/>
      <c r="M56" t="s">
        <v>790</v>
      </c>
      <c r="N56" t="s">
        <v>784</v>
      </c>
      <c r="O56" s="179" t="n">
        <v>3540635503.34616</v>
      </c>
      <c r="P56" s="179" t="n">
        <v>4373210882.53147</v>
      </c>
      <c r="Q56" s="179" t="n">
        <v>5129856007.94734</v>
      </c>
      <c r="R56" s="179" t="n">
        <v>3944216968.84398</v>
      </c>
      <c r="S56" s="179" t="n">
        <v>4438090024.23824</v>
      </c>
      <c r="T56" s="179" t="n">
        <v>6908797313.19514</v>
      </c>
      <c r="U56" s="179" t="n">
        <v>3865011454.57818</v>
      </c>
      <c r="V56" s="179" t="n">
        <v>4211919878.59902</v>
      </c>
      <c r="W56" s="179" t="n">
        <v>4591736882.93965</v>
      </c>
      <c r="X56" s="179" t="n">
        <v>5321490707.52114</v>
      </c>
      <c r="Y56" s="179" t="n">
        <v>7121558422.37829</v>
      </c>
      <c r="Z56" s="179" t="n">
        <v>9816689619.53922</v>
      </c>
      <c r="AA56" s="179" t="n">
        <v>8698503115.99612</v>
      </c>
      <c r="AB56" s="179" t="n">
        <v>3964305846.00631</v>
      </c>
      <c r="AC56" s="179" t="n">
        <v>3415478387.91913</v>
      </c>
      <c r="AD56" s="179" t="n">
        <v>2646103781.46647</v>
      </c>
      <c r="AE56" s="179" t="n">
        <v>2029860177.9934</v>
      </c>
      <c r="AF56" s="179" t="n">
        <v>2319942783.30943</v>
      </c>
      <c r="AG56" s="179" t="n">
        <v>2508569948.72835</v>
      </c>
      <c r="AH56" s="179" t="n">
        <v>2774541651.29238</v>
      </c>
      <c r="AI56" s="179" t="n">
        <v>7838898914.76275</v>
      </c>
      <c r="AJ56" s="179" t="n">
        <v>3645261033.36084</v>
      </c>
      <c r="AK56" s="179" t="n">
        <v>5211440450.40921</v>
      </c>
      <c r="AL56" s="179" t="n">
        <v>6274058362.33</v>
      </c>
      <c r="AM56" s="179" t="n">
        <v>6094320744.54795</v>
      </c>
      <c r="AN56" s="179"/>
    </row>
    <row r="57">
      <c r="A57" t="str">
        <f>M57</f>
      </c>
      <c r="B57" t="str">
        <f>N57</f>
      </c>
      <c r="C57" s="179" t="str">
        <f>AI57</f>
      </c>
      <c r="D57" s="179" t="str">
        <f>AL57</f>
      </c>
      <c r="E57" s="179" t="str">
        <f>AM57</f>
      </c>
      <c r="F57" s="179"/>
      <c r="G57" s="27" t="str">
        <f>AM57/AL57-1</f>
      </c>
      <c r="H57" s="27" t="str">
        <f>AM57/AI57-1</f>
      </c>
      <c r="I57" s="27"/>
      <c r="J57" s="27" t="str">
        <f>AM57/Sum(AM$46:AM$87)</f>
      </c>
      <c r="K57" s="27"/>
      <c r="M57" t="s">
        <v>790</v>
      </c>
      <c r="N57" t="s">
        <v>754</v>
      </c>
      <c r="O57" s="179" t="n">
        <v>443454.652919122</v>
      </c>
      <c r="P57" s="179" t="n">
        <v>4693739.99270567</v>
      </c>
      <c r="Q57" s="179" t="n">
        <v>60469593.7876253</v>
      </c>
      <c r="R57" s="179" t="n">
        <v>10948930.0071407</v>
      </c>
      <c r="S57" s="179" t="n">
        <v>4587584.07596401</v>
      </c>
      <c r="T57" s="179" t="n">
        <v>3730987.25682926</v>
      </c>
      <c r="U57" s="179" t="n">
        <v>30336859.6322148</v>
      </c>
      <c r="V57" s="179" t="n">
        <v>25544680.94147</v>
      </c>
      <c r="W57" s="179" t="n">
        <v>1037602.02155243</v>
      </c>
      <c r="X57" s="179" t="n">
        <v>924864.089004366</v>
      </c>
      <c r="Y57" s="179" t="n">
        <v>-64392.5776588806</v>
      </c>
      <c r="Z57" s="179" t="n">
        <v>-187671.151100539</v>
      </c>
      <c r="AA57" s="179" t="n">
        <v>-4782.01427067501</v>
      </c>
      <c r="AB57" s="179" t="n">
        <v>-67131.228425603</v>
      </c>
      <c r="AC57" s="179" t="n">
        <v>567671.010781381</v>
      </c>
      <c r="AD57" s="179"/>
      <c r="AE57" s="179" t="n">
        <v>4443616.46019587</v>
      </c>
      <c r="AF57" s="179" t="n">
        <v>-299.071500057452</v>
      </c>
      <c r="AG57" s="179" t="n">
        <v>-278246.133397523</v>
      </c>
      <c r="AH57" s="179" t="n">
        <v>546254.749528136</v>
      </c>
      <c r="AI57" s="179" t="n">
        <v>0</v>
      </c>
      <c r="AJ57" s="179" t="n">
        <v>421053.108340354</v>
      </c>
      <c r="AK57" s="179"/>
      <c r="AL57" s="179"/>
      <c r="AM57" s="179"/>
      <c r="AN57" s="179"/>
    </row>
    <row r="58">
      <c r="A58" t="str">
        <f>M58</f>
      </c>
      <c r="B58" t="str">
        <f>N58</f>
      </c>
      <c r="C58" s="179" t="str">
        <f>AI58</f>
      </c>
      <c r="D58" s="179" t="str">
        <f>AL58</f>
      </c>
      <c r="E58" s="179" t="str">
        <f>AM58</f>
      </c>
      <c r="F58" s="179"/>
      <c r="G58" s="27" t="str">
        <f>AM58/AL58-1</f>
      </c>
      <c r="H58" s="27" t="str">
        <f>AM58/AI58-1</f>
      </c>
      <c r="I58" s="27"/>
      <c r="J58" s="27" t="str">
        <f>AM58/Sum(AM$46:AM$87)</f>
      </c>
      <c r="K58" s="27"/>
      <c r="M58" t="s">
        <v>790</v>
      </c>
      <c r="N58"/>
      <c r="O58" s="179"/>
      <c r="P58" s="179"/>
      <c r="Q58" s="179"/>
      <c r="R58" s="179"/>
      <c r="S58" s="179"/>
      <c r="T58" s="179"/>
      <c r="U58" s="179"/>
      <c r="V58" s="179"/>
      <c r="W58" s="179"/>
      <c r="X58" s="179"/>
      <c r="Y58" s="179"/>
      <c r="Z58" s="179"/>
      <c r="AA58" s="179"/>
      <c r="AB58" s="179"/>
      <c r="AC58" s="179"/>
      <c r="AD58" s="179"/>
      <c r="AE58" s="179"/>
      <c r="AF58" s="179"/>
      <c r="AG58" s="179"/>
      <c r="AH58" s="179"/>
      <c r="AI58" s="179"/>
      <c r="AJ58" s="179"/>
      <c r="AK58" s="179"/>
      <c r="AL58" s="179"/>
      <c r="AM58" s="179" t="n">
        <v>-1289.31750225655</v>
      </c>
      <c r="AN58" s="179"/>
    </row>
    <row r="59">
      <c r="A59" t="str">
        <f>M59</f>
      </c>
      <c r="B59" t="str">
        <f>N59</f>
      </c>
      <c r="C59" s="179" t="str">
        <f>AI59</f>
      </c>
      <c r="D59" s="179" t="str">
        <f>AL59</f>
      </c>
      <c r="E59" s="179" t="str">
        <f>AM59</f>
      </c>
      <c r="F59" s="179"/>
      <c r="G59" s="27" t="str">
        <f>AM59/AL59-1</f>
      </c>
      <c r="H59" s="27" t="str">
        <f>AM59/AI59-1</f>
      </c>
      <c r="I59" s="27"/>
      <c r="J59" s="27" t="str">
        <f>AM59/Sum(AM$46:AM$87)</f>
      </c>
      <c r="K59" s="27"/>
      <c r="M59" t="s">
        <v>791</v>
      </c>
      <c r="N59" t="s">
        <v>802</v>
      </c>
      <c r="O59" s="179" t="n">
        <v>7830440214.09252</v>
      </c>
      <c r="P59" s="179" t="n">
        <v>10405528127.9678</v>
      </c>
      <c r="Q59" s="179" t="n">
        <v>11824576110.0665</v>
      </c>
      <c r="R59" s="179" t="n">
        <v>12752804920.7633</v>
      </c>
      <c r="S59" s="179" t="n">
        <v>14651630959.2883</v>
      </c>
      <c r="T59" s="179" t="n">
        <v>28841204752.7754</v>
      </c>
      <c r="U59" s="179" t="n">
        <v>25678995117.4822</v>
      </c>
      <c r="V59" s="179" t="n">
        <v>22241510449.9132</v>
      </c>
      <c r="W59" s="179" t="n">
        <v>29646976673.0748</v>
      </c>
      <c r="X59" s="179" t="n">
        <v>32168036517.5679</v>
      </c>
      <c r="Y59" s="179" t="n">
        <v>21086995193.7309</v>
      </c>
      <c r="Z59" s="179" t="n">
        <v>21815320238.4904</v>
      </c>
      <c r="AA59" s="179" t="n">
        <v>30639184302.4412</v>
      </c>
      <c r="AB59" s="179" t="n">
        <v>20214127189.1655</v>
      </c>
      <c r="AC59" s="179" t="n">
        <v>12124378462.6641</v>
      </c>
      <c r="AD59" s="179" t="n">
        <v>9123213920.75732</v>
      </c>
      <c r="AE59" s="179" t="n">
        <v>7473599325.09217</v>
      </c>
      <c r="AF59" s="179" t="n">
        <v>9171206743.05903</v>
      </c>
      <c r="AG59" s="179" t="n">
        <v>10194237056.0867</v>
      </c>
      <c r="AH59" s="179" t="n">
        <v>8374663900.14719</v>
      </c>
      <c r="AI59" s="179" t="n">
        <v>7391912243.68419</v>
      </c>
      <c r="AJ59" s="179" t="n">
        <v>8488867648.66219</v>
      </c>
      <c r="AK59" s="179" t="n">
        <v>13934586167.5067</v>
      </c>
      <c r="AL59" s="179" t="n">
        <v>13005116422.3806</v>
      </c>
      <c r="AM59" s="179" t="n">
        <v>13282512938.1538</v>
      </c>
      <c r="AN59" s="179"/>
    </row>
    <row r="60">
      <c r="A60" t="str">
        <f>M60</f>
      </c>
      <c r="B60" t="str">
        <f>N60</f>
      </c>
      <c r="C60" s="179" t="str">
        <f>AI60</f>
      </c>
      <c r="D60" s="179" t="str">
        <f>AL60</f>
      </c>
      <c r="E60" s="179" t="str">
        <f>AM60</f>
      </c>
      <c r="F60" s="179"/>
      <c r="G60" s="27" t="str">
        <f>AM60/AL60-1</f>
      </c>
      <c r="H60" s="27" t="str">
        <f>AM60/AI60-1</f>
      </c>
      <c r="I60" s="27"/>
      <c r="J60" s="27" t="str">
        <f>AM60/Sum(AM$46:AM$87)</f>
      </c>
      <c r="K60" s="27"/>
      <c r="M60" t="s">
        <v>791</v>
      </c>
      <c r="N60" t="s">
        <v>753</v>
      </c>
      <c r="O60" s="179" t="n">
        <v>1974103043.68659</v>
      </c>
      <c r="P60" s="179" t="n">
        <v>3265631930.96455</v>
      </c>
      <c r="Q60" s="179" t="n">
        <v>2001136139.78113</v>
      </c>
      <c r="R60" s="179" t="n">
        <v>2223311265.04658</v>
      </c>
      <c r="S60" s="179" t="n">
        <v>2980239852.12418</v>
      </c>
      <c r="T60" s="179" t="n">
        <v>4204827522.29049</v>
      </c>
      <c r="U60" s="179" t="n">
        <v>2681979350.57756</v>
      </c>
      <c r="V60" s="179" t="n">
        <v>2297255304.20611</v>
      </c>
      <c r="W60" s="179" t="n">
        <v>1831403900.38019</v>
      </c>
      <c r="X60" s="179" t="n">
        <v>1202171919.44503</v>
      </c>
      <c r="Y60" s="179" t="n">
        <v>2279991646.04264</v>
      </c>
      <c r="Z60" s="179" t="n">
        <v>4360090195.80076</v>
      </c>
      <c r="AA60" s="179" t="n">
        <v>4899526623.6733</v>
      </c>
      <c r="AB60" s="179" t="n">
        <v>3350234048.53622</v>
      </c>
      <c r="AC60" s="179" t="n">
        <v>2865873655.5943</v>
      </c>
      <c r="AD60" s="179" t="n">
        <v>2111916598.27393</v>
      </c>
      <c r="AE60" s="179" t="n">
        <v>1684933748.57747</v>
      </c>
      <c r="AF60" s="179" t="n">
        <v>2066624038.15392</v>
      </c>
      <c r="AG60" s="179" t="n">
        <v>2326262830.20914</v>
      </c>
      <c r="AH60" s="179" t="n">
        <v>3056402334.24562</v>
      </c>
      <c r="AI60" s="179" t="n">
        <v>2884193617.91409</v>
      </c>
      <c r="AJ60" s="179" t="n">
        <v>3103503320.29248</v>
      </c>
      <c r="AK60" s="179" t="n">
        <v>4382469290.40085</v>
      </c>
      <c r="AL60" s="179" t="n">
        <v>3771713884.1004</v>
      </c>
      <c r="AM60" s="179" t="n">
        <v>3683882565.17113</v>
      </c>
      <c r="AN60" s="179"/>
    </row>
    <row r="61">
      <c r="A61" t="str">
        <f>M61</f>
      </c>
      <c r="B61" t="str">
        <f>N61</f>
      </c>
      <c r="C61" s="179" t="str">
        <f>AI61</f>
      </c>
      <c r="D61" s="179" t="str">
        <f>AL61</f>
      </c>
      <c r="E61" s="179" t="str">
        <f>AM61</f>
      </c>
      <c r="F61" s="179"/>
      <c r="G61" s="27" t="str">
        <f>AM61/AL61-1</f>
      </c>
      <c r="H61" s="27" t="str">
        <f>AM61/AI61-1</f>
      </c>
      <c r="I61" s="27"/>
      <c r="J61" s="27" t="str">
        <f>AM61/Sum(AM$46:AM$87)</f>
      </c>
      <c r="K61" s="27"/>
      <c r="M61" t="s">
        <v>791</v>
      </c>
      <c r="N61" t="s">
        <v>784</v>
      </c>
      <c r="O61" s="179" t="n">
        <v>58870403.4926929</v>
      </c>
      <c r="P61" s="179" t="n">
        <v>42704392.9770931</v>
      </c>
      <c r="Q61" s="179" t="n">
        <v>20697921.9258249</v>
      </c>
      <c r="R61" s="179" t="n">
        <v>1139249.70742402</v>
      </c>
      <c r="S61" s="179"/>
      <c r="T61" s="179" t="n">
        <v>109981448.664457</v>
      </c>
      <c r="U61" s="179" t="n">
        <v>2307553.61187542</v>
      </c>
      <c r="V61" s="179" t="n">
        <v>386016.997308831</v>
      </c>
      <c r="W61" s="179" t="n">
        <v>66922.2808674495</v>
      </c>
      <c r="X61" s="179" t="n">
        <v>0</v>
      </c>
      <c r="Y61" s="179" t="n">
        <v>246261.876920633</v>
      </c>
      <c r="Z61" s="179" t="n">
        <v>168531.855568964</v>
      </c>
      <c r="AA61" s="179" t="n">
        <v>203589.081459986</v>
      </c>
      <c r="AB61" s="179" t="n">
        <v>2571.99159987968</v>
      </c>
      <c r="AC61" s="179" t="n">
        <v>0</v>
      </c>
      <c r="AD61" s="179" t="n">
        <v>0</v>
      </c>
      <c r="AE61" s="179"/>
      <c r="AF61" s="179"/>
      <c r="AG61" s="179"/>
      <c r="AH61" s="179"/>
      <c r="AI61" s="179"/>
      <c r="AJ61" s="179"/>
      <c r="AK61" s="179"/>
      <c r="AL61" s="179"/>
      <c r="AM61" s="179"/>
      <c r="AN61" s="179"/>
    </row>
    <row r="62">
      <c r="A62" t="str">
        <f>M62</f>
      </c>
      <c r="B62" t="str">
        <f>N62</f>
      </c>
      <c r="C62" s="179" t="str">
        <f>AI62</f>
      </c>
      <c r="D62" s="179" t="str">
        <f>AL62</f>
      </c>
      <c r="E62" s="179" t="str">
        <f>AM62</f>
      </c>
      <c r="F62" s="179"/>
      <c r="G62" s="27" t="str">
        <f>AM62/AL62-1</f>
      </c>
      <c r="H62" s="27" t="str">
        <f>AM62/AI62-1</f>
      </c>
      <c r="I62" s="27"/>
      <c r="J62" s="27" t="str">
        <f>AM62/Sum(AM$46:AM$87)</f>
      </c>
      <c r="K62" s="27"/>
      <c r="M62" t="s">
        <v>791</v>
      </c>
      <c r="N62" t="s">
        <v>754</v>
      </c>
      <c r="O62" s="179"/>
      <c r="P62" s="179"/>
      <c r="Q62" s="179"/>
      <c r="R62" s="179"/>
      <c r="S62" s="179"/>
      <c r="T62" s="179"/>
      <c r="U62" s="179" t="n">
        <v>50960.6971551391</v>
      </c>
      <c r="V62" s="179"/>
      <c r="W62" s="179"/>
      <c r="X62" s="179"/>
      <c r="Y62" s="179"/>
      <c r="Z62" s="179"/>
      <c r="AA62" s="179"/>
      <c r="AB62" s="179"/>
      <c r="AC62" s="179"/>
      <c r="AD62" s="179"/>
      <c r="AE62" s="179"/>
      <c r="AF62" s="179"/>
      <c r="AG62" s="179"/>
      <c r="AH62" s="179"/>
      <c r="AI62" s="179"/>
      <c r="AJ62" s="179"/>
      <c r="AK62" s="179"/>
      <c r="AL62" s="179"/>
      <c r="AM62" s="179"/>
      <c r="AN62" s="179"/>
    </row>
    <row r="63">
      <c r="A63" t="str">
        <f>M63</f>
      </c>
      <c r="B63" t="str">
        <f>N63</f>
      </c>
      <c r="C63" s="179" t="str">
        <f>AI63</f>
      </c>
      <c r="D63" s="179" t="str">
        <f>AL63</f>
      </c>
      <c r="E63" s="179" t="str">
        <f>AM63</f>
      </c>
      <c r="F63" s="179"/>
      <c r="G63" s="27" t="str">
        <f>AM63/AL63-1</f>
      </c>
      <c r="H63" s="27" t="str">
        <f>AM63/AI63-1</f>
      </c>
      <c r="I63" s="27"/>
      <c r="J63" s="27" t="str">
        <f>AM63/Sum(AM$46:AM$87)</f>
      </c>
      <c r="K63" s="27"/>
      <c r="M63" t="s">
        <v>795</v>
      </c>
      <c r="N63" t="s">
        <v>802</v>
      </c>
      <c r="O63" s="179" t="n">
        <v>2864416385.37288</v>
      </c>
      <c r="P63" s="179" t="n">
        <v>2359187611.59384</v>
      </c>
      <c r="Q63" s="179" t="n">
        <v>6012998100.54297</v>
      </c>
      <c r="R63" s="179" t="n">
        <v>6322822438.8316</v>
      </c>
      <c r="S63" s="179" t="n">
        <v>7763577806.09159</v>
      </c>
      <c r="T63" s="179" t="n">
        <v>7494049532.53303</v>
      </c>
      <c r="U63" s="179" t="n">
        <v>7477206889.77264</v>
      </c>
      <c r="V63" s="179" t="n">
        <v>5096729045.44553</v>
      </c>
      <c r="W63" s="179" t="n">
        <v>5334464630.43777</v>
      </c>
      <c r="X63" s="179" t="n">
        <v>10391808010.9203</v>
      </c>
      <c r="Y63" s="179" t="n">
        <v>12760310079.5865</v>
      </c>
      <c r="Z63" s="179" t="n">
        <v>29209404538.1496</v>
      </c>
      <c r="AA63" s="179" t="n">
        <v>29355532442.2122</v>
      </c>
      <c r="AB63" s="179" t="n">
        <v>33788876405.0439</v>
      </c>
      <c r="AC63" s="179" t="n">
        <v>25965650093.0983</v>
      </c>
      <c r="AD63" s="179" t="n">
        <v>28633247098.3607</v>
      </c>
      <c r="AE63" s="179" t="n">
        <v>26947871910.3418</v>
      </c>
      <c r="AF63" s="179" t="n">
        <v>22212190437.6928</v>
      </c>
      <c r="AG63" s="179" t="n">
        <v>39452525422.0203</v>
      </c>
      <c r="AH63" s="179" t="n">
        <v>47582947311.9353</v>
      </c>
      <c r="AI63" s="179" t="n">
        <v>43035741894.3533</v>
      </c>
      <c r="AJ63" s="179" t="n">
        <v>30129938607.6343</v>
      </c>
      <c r="AK63" s="179" t="n">
        <v>30782650168.4576</v>
      </c>
      <c r="AL63" s="179" t="n">
        <v>51340809729.7416</v>
      </c>
      <c r="AM63" s="179" t="n">
        <v>25160753568.489</v>
      </c>
      <c r="AN63" s="179"/>
    </row>
    <row r="64">
      <c r="A64" t="str">
        <f>M64</f>
      </c>
      <c r="B64" t="str">
        <f>N64</f>
      </c>
      <c r="C64" s="179" t="str">
        <f>AI64</f>
      </c>
      <c r="D64" s="179" t="str">
        <f>AL64</f>
      </c>
      <c r="E64" s="179" t="str">
        <f>AM64</f>
      </c>
      <c r="F64" s="179"/>
      <c r="G64" s="27" t="str">
        <f>AM64/AL64-1</f>
      </c>
      <c r="H64" s="27" t="str">
        <f>AM64/AI64-1</f>
      </c>
      <c r="I64" s="27"/>
      <c r="J64" s="27" t="str">
        <f>AM64/Sum(AM$46:AM$87)</f>
      </c>
      <c r="K64" s="27"/>
      <c r="M64" t="s">
        <v>795</v>
      </c>
      <c r="N64" t="s">
        <v>753</v>
      </c>
      <c r="O64" s="179" t="n">
        <v>860856937.821716</v>
      </c>
      <c r="P64" s="179" t="n">
        <v>3794441033.6409</v>
      </c>
      <c r="Q64" s="179" t="n">
        <v>4245936615.47729</v>
      </c>
      <c r="R64" s="179" t="n">
        <v>2568644583.57105</v>
      </c>
      <c r="S64" s="179" t="n">
        <v>2007067759.73369</v>
      </c>
      <c r="T64" s="179" t="n">
        <v>2196292054.05139</v>
      </c>
      <c r="U64" s="179" t="n">
        <v>2051160723.57032</v>
      </c>
      <c r="V64" s="179" t="n">
        <v>1440480633.99885</v>
      </c>
      <c r="W64" s="179" t="n">
        <v>1006633429.54523</v>
      </c>
      <c r="X64" s="179" t="n">
        <v>710260532.570225</v>
      </c>
      <c r="Y64" s="179" t="n">
        <v>3339441620.92239</v>
      </c>
      <c r="Z64" s="179" t="n">
        <v>1586189309.32863</v>
      </c>
      <c r="AA64" s="179" t="n">
        <v>1851552073.00804</v>
      </c>
      <c r="AB64" s="179" t="n">
        <v>2033462678.50692</v>
      </c>
      <c r="AC64" s="179" t="n">
        <v>2354714169.35249</v>
      </c>
      <c r="AD64" s="179" t="n">
        <v>1778692247.49846</v>
      </c>
      <c r="AE64" s="179" t="n">
        <v>2299805705.42531</v>
      </c>
      <c r="AF64" s="179" t="n">
        <v>1318414612.54902</v>
      </c>
      <c r="AG64" s="179" t="n">
        <v>1683510989.54186</v>
      </c>
      <c r="AH64" s="179" t="n">
        <v>2967445084.565</v>
      </c>
      <c r="AI64" s="179" t="n">
        <v>2684690414.9915</v>
      </c>
      <c r="AJ64" s="179" t="n">
        <v>2572994352.4037</v>
      </c>
      <c r="AK64" s="179" t="n">
        <v>2194618162.56179</v>
      </c>
      <c r="AL64" s="179" t="n">
        <v>2180156305.7018</v>
      </c>
      <c r="AM64" s="179" t="n">
        <v>1982019545.35596</v>
      </c>
      <c r="AN64" s="179"/>
    </row>
    <row r="65">
      <c r="A65" t="str">
        <f>M65</f>
      </c>
      <c r="B65" t="str">
        <f>N65</f>
      </c>
      <c r="C65" s="179" t="str">
        <f>AI65</f>
      </c>
      <c r="D65" s="179" t="str">
        <f>AL65</f>
      </c>
      <c r="E65" s="179" t="str">
        <f>AM65</f>
      </c>
      <c r="F65" s="179"/>
      <c r="G65" s="27" t="str">
        <f>AM65/AL65-1</f>
      </c>
      <c r="H65" s="27" t="str">
        <f>AM65/AI65-1</f>
      </c>
      <c r="I65" s="27"/>
      <c r="J65" s="27" t="str">
        <f>AM65/Sum(AM$46:AM$87)</f>
      </c>
      <c r="K65" s="27"/>
      <c r="M65" t="s">
        <v>795</v>
      </c>
      <c r="N65" t="s">
        <v>784</v>
      </c>
      <c r="O65" s="179" t="n">
        <v>174222869.992527</v>
      </c>
      <c r="P65" s="179" t="n">
        <v>186843445.758539</v>
      </c>
      <c r="Q65" s="179" t="n">
        <v>595010747.654284</v>
      </c>
      <c r="R65" s="179" t="n">
        <v>346918432.117319</v>
      </c>
      <c r="S65" s="179" t="n">
        <v>166738940.299356</v>
      </c>
      <c r="T65" s="179" t="n">
        <v>318913818.706124</v>
      </c>
      <c r="U65" s="179" t="n">
        <v>191184861.376429</v>
      </c>
      <c r="V65" s="179" t="n">
        <v>163645568.860132</v>
      </c>
      <c r="W65" s="179" t="n">
        <v>207943739.672162</v>
      </c>
      <c r="X65" s="179" t="n">
        <v>632291776.156187</v>
      </c>
      <c r="Y65" s="179" t="n">
        <v>1518991217.20098</v>
      </c>
      <c r="Z65" s="179" t="n">
        <v>585697102.997475</v>
      </c>
      <c r="AA65" s="179" t="n">
        <v>435101021.891561</v>
      </c>
      <c r="AB65" s="179" t="n">
        <v>429026497.491472</v>
      </c>
      <c r="AC65" s="179" t="n">
        <v>1371492639.31553</v>
      </c>
      <c r="AD65" s="179" t="n">
        <v>836584673.538937</v>
      </c>
      <c r="AE65" s="179" t="n">
        <v>1245273344.38665</v>
      </c>
      <c r="AF65" s="179" t="n">
        <v>793883060.919337</v>
      </c>
      <c r="AG65" s="179" t="n">
        <v>1101653697.47606</v>
      </c>
      <c r="AH65" s="179" t="n">
        <v>1710139922.22775</v>
      </c>
      <c r="AI65" s="179" t="n">
        <v>1555970712.85658</v>
      </c>
      <c r="AJ65" s="179" t="n">
        <v>1171474387.64049</v>
      </c>
      <c r="AK65" s="179" t="n">
        <v>69066850.8770208</v>
      </c>
      <c r="AL65" s="179" t="n">
        <v>826551205.1926</v>
      </c>
      <c r="AM65" s="179" t="n">
        <v>1197366040.5787</v>
      </c>
      <c r="AN65" s="179"/>
    </row>
    <row r="66">
      <c r="A66" t="str">
        <f>M66</f>
      </c>
      <c r="B66" t="str">
        <f>N66</f>
      </c>
      <c r="C66" s="179" t="str">
        <f>AI66</f>
      </c>
      <c r="D66" s="179" t="str">
        <f>AL66</f>
      </c>
      <c r="E66" s="179" t="str">
        <f>AM66</f>
      </c>
      <c r="F66" s="179"/>
      <c r="G66" s="27" t="str">
        <f>AM66/AL66-1</f>
      </c>
      <c r="H66" s="27" t="str">
        <f>AM66/AI66-1</f>
      </c>
      <c r="I66" s="27"/>
      <c r="J66" s="27" t="str">
        <f>AM66/Sum(AM$46:AM$87)</f>
      </c>
      <c r="K66" s="27"/>
      <c r="M66" t="s">
        <v>795</v>
      </c>
      <c r="N66" t="s">
        <v>754</v>
      </c>
      <c r="O66" s="179" t="n">
        <v>0</v>
      </c>
      <c r="P66" s="179"/>
      <c r="Q66" s="179"/>
      <c r="R66" s="179"/>
      <c r="S66" s="179"/>
      <c r="T66" s="179"/>
      <c r="U66" s="179"/>
      <c r="V66" s="179"/>
      <c r="W66" s="179"/>
      <c r="X66" s="179"/>
      <c r="Y66" s="179"/>
      <c r="Z66" s="179"/>
      <c r="AA66" s="179"/>
      <c r="AB66" s="179"/>
      <c r="AC66" s="179"/>
      <c r="AD66" s="179"/>
      <c r="AE66" s="179"/>
      <c r="AF66" s="179"/>
      <c r="AG66" s="179"/>
      <c r="AH66" s="179"/>
      <c r="AI66" s="179"/>
      <c r="AJ66" s="179"/>
      <c r="AK66" s="179"/>
      <c r="AL66" s="179"/>
      <c r="AM66" s="179"/>
      <c r="AN66" s="179"/>
    </row>
    <row r="67">
      <c r="A67" t="str">
        <f>M67</f>
      </c>
      <c r="B67" t="str">
        <f>N67</f>
      </c>
      <c r="C67" s="179" t="str">
        <f>AI67</f>
      </c>
      <c r="D67" s="179" t="str">
        <f>AL67</f>
      </c>
      <c r="E67" s="179" t="str">
        <f>AM67</f>
      </c>
      <c r="F67" s="179"/>
      <c r="G67" s="27" t="str">
        <f>AM67/AL67-1</f>
      </c>
      <c r="H67" s="27" t="str">
        <f>AM67/AI67-1</f>
      </c>
      <c r="I67" s="27"/>
      <c r="J67" s="27" t="str">
        <f>AM67/Sum(AM$46:AM$87)</f>
      </c>
      <c r="K67" s="27"/>
      <c r="M67" t="s">
        <v>797</v>
      </c>
      <c r="N67" t="s">
        <v>802</v>
      </c>
      <c r="O67" s="179" t="n">
        <v>10950775786.855</v>
      </c>
      <c r="P67" s="179" t="n">
        <v>17247605654.0204</v>
      </c>
      <c r="Q67" s="179" t="n">
        <v>15452871403.4692</v>
      </c>
      <c r="R67" s="179" t="n">
        <v>16599752855.0885</v>
      </c>
      <c r="S67" s="179" t="n">
        <v>19462569882.9695</v>
      </c>
      <c r="T67" s="179" t="n">
        <v>18163597301.176</v>
      </c>
      <c r="U67" s="179" t="n">
        <v>19147490919.4314</v>
      </c>
      <c r="V67" s="179" t="n">
        <v>18441217653.8226</v>
      </c>
      <c r="W67" s="179" t="n">
        <v>17773466961.1911</v>
      </c>
      <c r="X67" s="179" t="n">
        <v>17890251514.6341</v>
      </c>
      <c r="Y67" s="179" t="n">
        <v>17915995718.2544</v>
      </c>
      <c r="Z67" s="179" t="n">
        <v>20213227902.1592</v>
      </c>
      <c r="AA67" s="179" t="n">
        <v>18664708217.4289</v>
      </c>
      <c r="AB67" s="179" t="n">
        <v>15928511506.148</v>
      </c>
      <c r="AC67" s="179" t="n">
        <v>22416892563.9448</v>
      </c>
      <c r="AD67" s="179" t="n">
        <v>22047452515.8597</v>
      </c>
      <c r="AE67" s="179" t="n">
        <v>21992750281.7251</v>
      </c>
      <c r="AF67" s="179" t="n">
        <v>21645143577.9827</v>
      </c>
      <c r="AG67" s="179" t="n">
        <v>16266139649.9834</v>
      </c>
      <c r="AH67" s="179" t="n">
        <v>17924783087.5065</v>
      </c>
      <c r="AI67" s="179" t="n">
        <v>19984434220.6243</v>
      </c>
      <c r="AJ67" s="179" t="n">
        <v>15275790560.7684</v>
      </c>
      <c r="AK67" s="179" t="n">
        <v>16329743811.6858</v>
      </c>
      <c r="AL67" s="179" t="n">
        <v>14592254986.3846</v>
      </c>
      <c r="AM67" s="179" t="n">
        <v>18900451596.8986</v>
      </c>
      <c r="AN67" s="179"/>
    </row>
    <row r="68">
      <c r="A68" t="str">
        <f>M68</f>
      </c>
      <c r="B68" t="str">
        <f>N68</f>
      </c>
      <c r="C68" s="179" t="str">
        <f>AI68</f>
      </c>
      <c r="D68" s="179" t="str">
        <f>AL68</f>
      </c>
      <c r="E68" s="179" t="str">
        <f>AM68</f>
      </c>
      <c r="F68" s="179"/>
      <c r="G68" s="27" t="str">
        <f>AM68/AL68-1</f>
      </c>
      <c r="H68" s="27" t="str">
        <f>AM68/AI68-1</f>
      </c>
      <c r="I68" s="27"/>
      <c r="J68" s="27" t="str">
        <f>AM68/Sum(AM$46:AM$87)</f>
      </c>
      <c r="K68" s="27"/>
      <c r="M68" t="s">
        <v>797</v>
      </c>
      <c r="N68" t="s">
        <v>753</v>
      </c>
      <c r="O68" s="179" t="n">
        <v>22604368561.2377</v>
      </c>
      <c r="P68" s="179" t="n">
        <v>20419522699.9964</v>
      </c>
      <c r="Q68" s="179" t="n">
        <v>24690920153.562</v>
      </c>
      <c r="R68" s="179" t="n">
        <v>31742958857.3276</v>
      </c>
      <c r="S68" s="179" t="n">
        <v>41283160318.4047</v>
      </c>
      <c r="T68" s="179" t="n">
        <v>40138038670.1375</v>
      </c>
      <c r="U68" s="179" t="n">
        <v>42022374071.3166</v>
      </c>
      <c r="V68" s="179" t="n">
        <v>39581275143.4787</v>
      </c>
      <c r="W68" s="179" t="n">
        <v>42522969243.8432</v>
      </c>
      <c r="X68" s="179" t="n">
        <v>45068792412.4649</v>
      </c>
      <c r="Y68" s="179" t="n">
        <v>50581697753.7725</v>
      </c>
      <c r="Z68" s="179" t="n">
        <v>55993877803.6831</v>
      </c>
      <c r="AA68" s="179" t="n">
        <v>54071545664.3731</v>
      </c>
      <c r="AB68" s="179" t="n">
        <v>54071331435.328</v>
      </c>
      <c r="AC68" s="179" t="n">
        <v>48547691991.427</v>
      </c>
      <c r="AD68" s="179" t="n">
        <v>48011477746.673</v>
      </c>
      <c r="AE68" s="179" t="n">
        <v>45172965916.1909</v>
      </c>
      <c r="AF68" s="179" t="n">
        <v>48955445851.61</v>
      </c>
      <c r="AG68" s="179" t="n">
        <v>48220768130.1654</v>
      </c>
      <c r="AH68" s="179" t="n">
        <v>52764014502.1697</v>
      </c>
      <c r="AI68" s="179" t="n">
        <v>53844541782.1643</v>
      </c>
      <c r="AJ68" s="179" t="n">
        <v>54052994768.475</v>
      </c>
      <c r="AK68" s="179" t="n">
        <v>52153403952.6039</v>
      </c>
      <c r="AL68" s="179" t="n">
        <v>53828484657.8607</v>
      </c>
      <c r="AM68" s="179" t="n">
        <v>54857994969.3251</v>
      </c>
      <c r="AN68" s="179"/>
    </row>
    <row r="69">
      <c r="A69" t="str">
        <f>M69</f>
      </c>
      <c r="B69" t="str">
        <f>N69</f>
      </c>
      <c r="C69" s="179" t="str">
        <f>AI69</f>
      </c>
      <c r="D69" s="179" t="str">
        <f>AL69</f>
      </c>
      <c r="E69" s="179" t="str">
        <f>AM69</f>
      </c>
      <c r="F69" s="179"/>
      <c r="G69" s="27" t="str">
        <f>AM69/AL69-1</f>
      </c>
      <c r="H69" s="27" t="str">
        <f>AM69/AI69-1</f>
      </c>
      <c r="I69" s="27"/>
      <c r="J69" s="27" t="str">
        <f>AM69/Sum(AM$46:AM$87)</f>
      </c>
      <c r="K69" s="27"/>
      <c r="M69" t="s">
        <v>797</v>
      </c>
      <c r="N69" t="s">
        <v>784</v>
      </c>
      <c r="O69" s="179" t="n">
        <v>23472956895.1914</v>
      </c>
      <c r="P69" s="179" t="n">
        <v>23197348374.1727</v>
      </c>
      <c r="Q69" s="179" t="n">
        <v>26248372653.6406</v>
      </c>
      <c r="R69" s="179" t="n">
        <v>33920175894.0816</v>
      </c>
      <c r="S69" s="179" t="n">
        <v>34188195344.0719</v>
      </c>
      <c r="T69" s="179" t="n">
        <v>36699259531.7261</v>
      </c>
      <c r="U69" s="179" t="n">
        <v>38347748334.1885</v>
      </c>
      <c r="V69" s="179" t="n">
        <v>38090947030.6048</v>
      </c>
      <c r="W69" s="179" t="n">
        <v>34291028782.2982</v>
      </c>
      <c r="X69" s="179" t="n">
        <v>37427588937.122</v>
      </c>
      <c r="Y69" s="179" t="n">
        <v>38677306569.2149</v>
      </c>
      <c r="Z69" s="179" t="n">
        <v>34512393470.2522</v>
      </c>
      <c r="AA69" s="179" t="n">
        <v>31264906771.0462</v>
      </c>
      <c r="AB69" s="179" t="n">
        <v>26338017406.3705</v>
      </c>
      <c r="AC69" s="179" t="n">
        <v>24317433206.9557</v>
      </c>
      <c r="AD69" s="179" t="n">
        <v>22471933483.6674</v>
      </c>
      <c r="AE69" s="179" t="n">
        <v>22751169617.955</v>
      </c>
      <c r="AF69" s="179" t="n">
        <v>23580005794.6905</v>
      </c>
      <c r="AG69" s="179" t="n">
        <v>24430093721.7831</v>
      </c>
      <c r="AH69" s="179" t="n">
        <v>24848494690.76</v>
      </c>
      <c r="AI69" s="179" t="n">
        <v>20156076845.9739</v>
      </c>
      <c r="AJ69" s="179" t="n">
        <v>23083714620.1743</v>
      </c>
      <c r="AK69" s="179" t="n">
        <v>23206713502.0479</v>
      </c>
      <c r="AL69" s="179" t="n">
        <v>24827940456.605</v>
      </c>
      <c r="AM69" s="179" t="n">
        <v>24023282937.8901</v>
      </c>
      <c r="AN69" s="179"/>
    </row>
    <row r="70">
      <c r="A70" t="str">
        <f>M70</f>
      </c>
      <c r="B70" t="str">
        <f>N70</f>
      </c>
      <c r="C70" s="179" t="str">
        <f>AI70</f>
      </c>
      <c r="D70" s="179" t="str">
        <f>AL70</f>
      </c>
      <c r="E70" s="179" t="str">
        <f>AM70</f>
      </c>
      <c r="F70" s="179"/>
      <c r="G70" s="27" t="str">
        <f>AM70/AL70-1</f>
      </c>
      <c r="H70" s="27" t="str">
        <f>AM70/AI70-1</f>
      </c>
      <c r="I70" s="27"/>
      <c r="J70" s="27" t="str">
        <f>AM70/Sum(AM$46:AM$87)</f>
      </c>
      <c r="K70" s="27"/>
      <c r="M70" t="s">
        <v>797</v>
      </c>
      <c r="N70" t="s">
        <v>754</v>
      </c>
      <c r="O70" s="179" t="n">
        <v>3308964.48405714</v>
      </c>
      <c r="P70" s="179" t="n">
        <v>2472606.06072543</v>
      </c>
      <c r="Q70" s="179" t="n">
        <v>14925932.3064742</v>
      </c>
      <c r="R70" s="179" t="n">
        <v>25579927.8296602</v>
      </c>
      <c r="S70" s="179" t="n">
        <v>2224020.36905802</v>
      </c>
      <c r="T70" s="179" t="n">
        <v>647534.757521185</v>
      </c>
      <c r="U70" s="179" t="n">
        <v>13703846.2799302</v>
      </c>
      <c r="V70" s="179" t="n">
        <v>0</v>
      </c>
      <c r="W70" s="179" t="n">
        <v>-209636.32785223</v>
      </c>
      <c r="X70" s="179" t="n">
        <v>19942.785677077</v>
      </c>
      <c r="Y70" s="179" t="n">
        <v>-3957.37940652231</v>
      </c>
      <c r="Z70" s="179"/>
      <c r="AA70" s="179"/>
      <c r="AB70" s="179"/>
      <c r="AC70" s="179"/>
      <c r="AD70" s="179"/>
      <c r="AE70" s="179" t="n">
        <v>0</v>
      </c>
      <c r="AF70" s="179"/>
      <c r="AG70" s="179"/>
      <c r="AH70" s="179"/>
      <c r="AI70" s="179" t="n">
        <v>0</v>
      </c>
      <c r="AJ70" s="179" t="n">
        <v>0</v>
      </c>
      <c r="AK70" s="179" t="n">
        <v>0</v>
      </c>
      <c r="AL70" s="179"/>
      <c r="AM70" s="179"/>
      <c r="AN70" s="179"/>
    </row>
    <row r="71">
      <c r="A71" t="str">
        <f>M71</f>
      </c>
      <c r="B71" t="str">
        <f>N71</f>
      </c>
      <c r="C71" s="179" t="str">
        <f>AI71</f>
      </c>
      <c r="D71" s="179" t="str">
        <f>AL71</f>
      </c>
      <c r="E71" s="179" t="str">
        <f>AM71</f>
      </c>
      <c r="F71" s="179"/>
      <c r="G71" s="27" t="str">
        <f>AM71/AL71-1</f>
      </c>
      <c r="H71" s="27" t="str">
        <f>AM71/AI71-1</f>
      </c>
      <c r="I71" s="27"/>
      <c r="J71" s="27" t="str">
        <f>AM71/Sum(AM$46:AM$87)</f>
      </c>
      <c r="K71" s="27"/>
      <c r="M71" t="s">
        <v>792</v>
      </c>
      <c r="N71" t="s">
        <v>802</v>
      </c>
      <c r="O71" s="179" t="n">
        <v>593397845.818052</v>
      </c>
      <c r="P71" s="179" t="n">
        <v>844014191.665493</v>
      </c>
      <c r="Q71" s="179" t="n">
        <v>1385578115.31108</v>
      </c>
      <c r="R71" s="179" t="n">
        <v>1640458482.6477</v>
      </c>
      <c r="S71" s="179" t="n">
        <v>2234238544.00956</v>
      </c>
      <c r="T71" s="179" t="n">
        <v>2240052384.14306</v>
      </c>
      <c r="U71" s="179" t="n">
        <v>1333188333.35229</v>
      </c>
      <c r="V71" s="179" t="n">
        <v>421581102.403042</v>
      </c>
      <c r="W71" s="179" t="n">
        <v>2189313460.76708</v>
      </c>
      <c r="X71" s="179" t="n">
        <v>681420284.505752</v>
      </c>
      <c r="Y71" s="179" t="n">
        <v>352476434.888237</v>
      </c>
      <c r="Z71" s="179" t="n">
        <v>125371450.416632</v>
      </c>
      <c r="AA71" s="179" t="n">
        <v>150863160.15537</v>
      </c>
      <c r="AB71" s="179" t="n">
        <v>105273530.131001</v>
      </c>
      <c r="AC71" s="179" t="n">
        <v>-5423636.19147693</v>
      </c>
      <c r="AD71" s="179" t="n">
        <v>20116003.329453</v>
      </c>
      <c r="AE71" s="179" t="n">
        <v>43588285.3093973</v>
      </c>
      <c r="AF71" s="179" t="n">
        <v>102985603.87169</v>
      </c>
      <c r="AG71" s="179" t="n">
        <v>120958652.588021</v>
      </c>
      <c r="AH71" s="179" t="n">
        <v>541656150.134061</v>
      </c>
      <c r="AI71" s="179" t="n">
        <v>658270322.490676</v>
      </c>
      <c r="AJ71" s="179" t="n">
        <v>487999398.380858</v>
      </c>
      <c r="AK71" s="179" t="n">
        <v>625206214.935803</v>
      </c>
      <c r="AL71" s="179" t="n">
        <v>257400182.7926</v>
      </c>
      <c r="AM71" s="179" t="n">
        <v>188597777.935625</v>
      </c>
      <c r="AN71" s="179"/>
    </row>
    <row r="72">
      <c r="A72" t="str">
        <f>M72</f>
      </c>
      <c r="B72" t="str">
        <f>N72</f>
      </c>
      <c r="C72" s="179" t="str">
        <f>AI72</f>
      </c>
      <c r="D72" s="179" t="str">
        <f>AL72</f>
      </c>
      <c r="E72" s="179" t="str">
        <f>AM72</f>
      </c>
      <c r="F72" s="179"/>
      <c r="G72" s="27" t="str">
        <f>AM72/AL72-1</f>
      </c>
      <c r="H72" s="27" t="str">
        <f>AM72/AI72-1</f>
      </c>
      <c r="I72" s="27"/>
      <c r="J72" s="27" t="str">
        <f>AM72/Sum(AM$46:AM$87)</f>
      </c>
      <c r="K72" s="27"/>
      <c r="M72" t="s">
        <v>792</v>
      </c>
      <c r="N72" t="s">
        <v>753</v>
      </c>
      <c r="O72" s="179" t="n">
        <v>849473026.869961</v>
      </c>
      <c r="P72" s="179" t="n">
        <v>1620657103.28563</v>
      </c>
      <c r="Q72" s="179" t="n">
        <v>1382205876.84345</v>
      </c>
      <c r="R72" s="179" t="n">
        <v>1625224142.82035</v>
      </c>
      <c r="S72" s="179" t="n">
        <v>1401209053.09256</v>
      </c>
      <c r="T72" s="179" t="n">
        <v>1402162620.32885</v>
      </c>
      <c r="U72" s="179" t="n">
        <v>2066146926.78992</v>
      </c>
      <c r="V72" s="179" t="n">
        <v>1966043777.86231</v>
      </c>
      <c r="W72" s="179" t="n">
        <v>1528499402.87548</v>
      </c>
      <c r="X72" s="179" t="n">
        <v>1766181439.32804</v>
      </c>
      <c r="Y72" s="179" t="n">
        <v>2131966872.68357</v>
      </c>
      <c r="Z72" s="179" t="n">
        <v>2462175494.30537</v>
      </c>
      <c r="AA72" s="179" t="n">
        <v>1439148430.70031</v>
      </c>
      <c r="AB72" s="179" t="n">
        <v>727222451.56094</v>
      </c>
      <c r="AC72" s="179" t="n">
        <v>597242927.988643</v>
      </c>
      <c r="AD72" s="179" t="n">
        <v>656463830.133359</v>
      </c>
      <c r="AE72" s="179" t="n">
        <v>647800017.465916</v>
      </c>
      <c r="AF72" s="179" t="n">
        <v>495331932.29033</v>
      </c>
      <c r="AG72" s="179" t="n">
        <v>405007250.095912</v>
      </c>
      <c r="AH72" s="179" t="n">
        <v>374353090.382735</v>
      </c>
      <c r="AI72" s="179" t="n">
        <v>635200818.994562</v>
      </c>
      <c r="AJ72" s="179" t="n">
        <v>873472030.603726</v>
      </c>
      <c r="AK72" s="179" t="n">
        <v>466121480.039864</v>
      </c>
      <c r="AL72" s="179" t="n">
        <v>974125590.9298</v>
      </c>
      <c r="AM72" s="179" t="n">
        <v>1442725839.67826</v>
      </c>
      <c r="AN72" s="179"/>
    </row>
    <row r="73">
      <c r="A73" t="str">
        <f>M73</f>
      </c>
      <c r="B73" t="str">
        <f>N73</f>
      </c>
      <c r="C73" s="179" t="str">
        <f>AI73</f>
      </c>
      <c r="D73" s="179" t="str">
        <f>AL73</f>
      </c>
      <c r="E73" s="179" t="str">
        <f>AM73</f>
      </c>
      <c r="F73" s="179"/>
      <c r="G73" s="27" t="str">
        <f>AM73/AL73-1</f>
      </c>
      <c r="H73" s="27" t="str">
        <f>AM73/AI73-1</f>
      </c>
      <c r="I73" s="27"/>
      <c r="J73" s="27" t="str">
        <f>AM73/Sum(AM$46:AM$87)</f>
      </c>
      <c r="K73" s="27"/>
      <c r="M73" t="s">
        <v>792</v>
      </c>
      <c r="N73" t="s">
        <v>784</v>
      </c>
      <c r="O73" s="179" t="n">
        <v>192607013.785116</v>
      </c>
      <c r="P73" s="179" t="n">
        <v>113474397.471213</v>
      </c>
      <c r="Q73" s="179" t="n">
        <v>66254625.3121301</v>
      </c>
      <c r="R73" s="179" t="n">
        <v>105431283.385774</v>
      </c>
      <c r="S73" s="179" t="n">
        <v>113351091.053983</v>
      </c>
      <c r="T73" s="179" t="n">
        <v>104352919.171197</v>
      </c>
      <c r="U73" s="179" t="n">
        <v>33271516.8341673</v>
      </c>
      <c r="V73" s="179" t="n">
        <v>2857608.29817646</v>
      </c>
      <c r="W73" s="179" t="n">
        <v>33117168.6169068</v>
      </c>
      <c r="X73" s="179" t="n">
        <v>36999802.0740189</v>
      </c>
      <c r="Y73" s="179" t="n">
        <v>6136658.39685521</v>
      </c>
      <c r="Z73" s="179" t="n">
        <v>-723319.56787252</v>
      </c>
      <c r="AA73" s="179" t="n">
        <v>9980851.78118393</v>
      </c>
      <c r="AB73" s="179" t="n">
        <v>10316485.9678604</v>
      </c>
      <c r="AC73" s="179" t="n">
        <v>5273009.29483533</v>
      </c>
      <c r="AD73" s="179" t="n">
        <v>1242292.15098183</v>
      </c>
      <c r="AE73" s="179" t="n">
        <v>-1697542.0240995</v>
      </c>
      <c r="AF73" s="179" t="n">
        <v>287570.093219622</v>
      </c>
      <c r="AG73" s="179" t="n">
        <v>-208040.207421841</v>
      </c>
      <c r="AH73" s="179" t="n">
        <v>3831510.34312618</v>
      </c>
      <c r="AI73" s="179" t="n">
        <v>3190605.31178548</v>
      </c>
      <c r="AJ73" s="179" t="n">
        <v>962907.583785939</v>
      </c>
      <c r="AK73" s="179" t="n">
        <v>1494642.79768469</v>
      </c>
      <c r="AL73" s="179" t="n">
        <v>146533.875</v>
      </c>
      <c r="AM73" s="179" t="n">
        <v>0</v>
      </c>
      <c r="AN73" s="179"/>
    </row>
    <row r="74">
      <c r="A74" t="str">
        <f>M74</f>
      </c>
      <c r="B74" t="str">
        <f>N74</f>
      </c>
      <c r="C74" s="179" t="str">
        <f>AI74</f>
      </c>
      <c r="D74" s="179" t="str">
        <f>AL74</f>
      </c>
      <c r="E74" s="179" t="str">
        <f>AM74</f>
      </c>
      <c r="F74" s="179"/>
      <c r="G74" s="27" t="str">
        <f>AM74/AL74-1</f>
      </c>
      <c r="H74" s="27" t="str">
        <f>AM74/AI74-1</f>
      </c>
      <c r="I74" s="27"/>
      <c r="J74" s="27" t="str">
        <f>AM74/Sum(AM$46:AM$87)</f>
      </c>
      <c r="K74" s="27"/>
      <c r="M74" t="s">
        <v>792</v>
      </c>
      <c r="N74" t="s">
        <v>754</v>
      </c>
      <c r="O74" s="179"/>
      <c r="P74" s="179" t="n">
        <v>21899.3940981609</v>
      </c>
      <c r="Q74" s="179"/>
      <c r="R74" s="179"/>
      <c r="S74" s="179" t="n">
        <v>4465.53016375393</v>
      </c>
      <c r="T74" s="179"/>
      <c r="U74" s="179"/>
      <c r="V74" s="179"/>
      <c r="W74" s="179"/>
      <c r="X74" s="179"/>
      <c r="Y74" s="179"/>
      <c r="Z74" s="179"/>
      <c r="AA74" s="179"/>
      <c r="AB74" s="179"/>
      <c r="AC74" s="179"/>
      <c r="AD74" s="179"/>
      <c r="AE74" s="179"/>
      <c r="AF74" s="179"/>
      <c r="AG74" s="179"/>
      <c r="AH74" s="179"/>
      <c r="AI74" s="179"/>
      <c r="AJ74" s="179"/>
      <c r="AK74" s="179"/>
      <c r="AL74" s="179"/>
      <c r="AM74" s="179"/>
      <c r="AN74" s="179"/>
    </row>
    <row r="75">
      <c r="A75" t="str">
        <f>M75</f>
      </c>
      <c r="B75" t="str">
        <f>N75</f>
      </c>
      <c r="C75" s="179" t="str">
        <f>AI75</f>
      </c>
      <c r="D75" s="179" t="str">
        <f>AL75</f>
      </c>
      <c r="E75" s="179" t="str">
        <f>AM75</f>
      </c>
      <c r="F75" s="179"/>
      <c r="G75" s="27" t="str">
        <f>AM75/AL75-1</f>
      </c>
      <c r="H75" s="27" t="str">
        <f>AM75/AI75-1</f>
      </c>
      <c r="I75" s="27"/>
      <c r="J75" s="27" t="str">
        <f>AM75/Sum(AM$46:AM$87)</f>
      </c>
      <c r="K75" s="27"/>
      <c r="M75" t="s">
        <v>798</v>
      </c>
      <c r="N75" t="s">
        <v>802</v>
      </c>
      <c r="O75" s="179" t="n">
        <v>459066945.928788</v>
      </c>
      <c r="P75" s="179" t="n">
        <v>556215615.710772</v>
      </c>
      <c r="Q75" s="179" t="n">
        <v>648440034.477002</v>
      </c>
      <c r="R75" s="179" t="n">
        <v>837414455.747877</v>
      </c>
      <c r="S75" s="179" t="n">
        <v>775608423.294012</v>
      </c>
      <c r="T75" s="179" t="n">
        <v>1102546174.436</v>
      </c>
      <c r="U75" s="179" t="n">
        <v>1674753826.60456</v>
      </c>
      <c r="V75" s="179" t="n">
        <v>844866191.389439</v>
      </c>
      <c r="W75" s="179" t="n">
        <v>2008468101.80343</v>
      </c>
      <c r="X75" s="179" t="n">
        <v>2515183150.37284</v>
      </c>
      <c r="Y75" s="179" t="n">
        <v>1878824648.05601</v>
      </c>
      <c r="Z75" s="179" t="n">
        <v>2204976690.59618</v>
      </c>
      <c r="AA75" s="179" t="n">
        <v>1580803727.11584</v>
      </c>
      <c r="AB75" s="179" t="n">
        <v>261243188.300335</v>
      </c>
      <c r="AC75" s="179" t="n">
        <v>165757655.05717</v>
      </c>
      <c r="AD75" s="179" t="n">
        <v>165444247.540963</v>
      </c>
      <c r="AE75" s="179" t="n">
        <v>65343891.6908068</v>
      </c>
      <c r="AF75" s="179" t="n">
        <v>55159562.2452368</v>
      </c>
      <c r="AG75" s="179" t="n">
        <v>52115434.2194697</v>
      </c>
      <c r="AH75" s="179" t="n">
        <v>85257098.2032444</v>
      </c>
      <c r="AI75" s="179" t="n">
        <v>166606701.354114</v>
      </c>
      <c r="AJ75" s="179" t="n">
        <v>100694675.997286</v>
      </c>
      <c r="AK75" s="179" t="n">
        <v>50147640.0124181</v>
      </c>
      <c r="AL75" s="179" t="n">
        <v>58001035.387</v>
      </c>
      <c r="AM75" s="179" t="n">
        <v>91988602.2228985</v>
      </c>
      <c r="AN75" s="179"/>
    </row>
    <row r="76">
      <c r="A76" t="str">
        <f>M76</f>
      </c>
      <c r="B76" t="str">
        <f>N76</f>
      </c>
      <c r="C76" s="179" t="str">
        <f>AI76</f>
      </c>
      <c r="D76" s="179" t="str">
        <f>AL76</f>
      </c>
      <c r="E76" s="179" t="str">
        <f>AM76</f>
      </c>
      <c r="F76" s="179"/>
      <c r="G76" s="27" t="str">
        <f>AM76/AL76-1</f>
      </c>
      <c r="H76" s="27" t="str">
        <f>AM76/AI76-1</f>
      </c>
      <c r="I76" s="27"/>
      <c r="J76" s="27" t="str">
        <f>AM76/Sum(AM$46:AM$87)</f>
      </c>
      <c r="K76" s="27"/>
      <c r="M76" t="s">
        <v>798</v>
      </c>
      <c r="N76" t="s">
        <v>753</v>
      </c>
      <c r="O76" s="179" t="n">
        <v>7453114389.65547</v>
      </c>
      <c r="P76" s="179" t="n">
        <v>6563497021.4554</v>
      </c>
      <c r="Q76" s="179" t="n">
        <v>8126265387.9254</v>
      </c>
      <c r="R76" s="179" t="n">
        <v>10736304889.2401</v>
      </c>
      <c r="S76" s="179" t="n">
        <v>13180744291.0364</v>
      </c>
      <c r="T76" s="179" t="n">
        <v>14541920064.531</v>
      </c>
      <c r="U76" s="179" t="n">
        <v>17281020986.8997</v>
      </c>
      <c r="V76" s="179" t="n">
        <v>19627960773.4347</v>
      </c>
      <c r="W76" s="179" t="n">
        <v>20848566343.8463</v>
      </c>
      <c r="X76" s="179" t="n">
        <v>19121749360.9299</v>
      </c>
      <c r="Y76" s="179" t="n">
        <v>18773869859.4855</v>
      </c>
      <c r="Z76" s="179" t="n">
        <v>12243532586.747</v>
      </c>
      <c r="AA76" s="179" t="n">
        <v>8746384345.74726</v>
      </c>
      <c r="AB76" s="179" t="n">
        <v>5726797839.6832</v>
      </c>
      <c r="AC76" s="179" t="n">
        <v>3458671874.78541</v>
      </c>
      <c r="AD76" s="179" t="n">
        <v>2869729055.13568</v>
      </c>
      <c r="AE76" s="179" t="n">
        <v>3287944143.14868</v>
      </c>
      <c r="AF76" s="179" t="n">
        <v>3624962957.74057</v>
      </c>
      <c r="AG76" s="179" t="n">
        <v>5325105618.70858</v>
      </c>
      <c r="AH76" s="179" t="n">
        <v>4794033918.71564</v>
      </c>
      <c r="AI76" s="179" t="n">
        <v>4713827976.04947</v>
      </c>
      <c r="AJ76" s="179" t="n">
        <v>3976690353.34933</v>
      </c>
      <c r="AK76" s="179" t="n">
        <v>3702316915.32398</v>
      </c>
      <c r="AL76" s="179" t="n">
        <v>4560092598.0283</v>
      </c>
      <c r="AM76" s="179" t="n">
        <v>4934813043.51758</v>
      </c>
      <c r="AN76" s="179"/>
    </row>
    <row r="77">
      <c r="A77" t="str">
        <f>M77</f>
      </c>
      <c r="B77" t="str">
        <f>N77</f>
      </c>
      <c r="C77" s="179" t="str">
        <f>AI77</f>
      </c>
      <c r="D77" s="179" t="str">
        <f>AL77</f>
      </c>
      <c r="E77" s="179" t="str">
        <f>AM77</f>
      </c>
      <c r="F77" s="179"/>
      <c r="G77" s="27" t="str">
        <f>AM77/AL77-1</f>
      </c>
      <c r="H77" s="27" t="str">
        <f>AM77/AI77-1</f>
      </c>
      <c r="I77" s="27"/>
      <c r="J77" s="27" t="str">
        <f>AM77/Sum(AM$46:AM$87)</f>
      </c>
      <c r="K77" s="27"/>
      <c r="M77" t="s">
        <v>798</v>
      </c>
      <c r="N77" t="s">
        <v>784</v>
      </c>
      <c r="O77" s="179" t="n">
        <v>746065482.244932</v>
      </c>
      <c r="P77" s="179" t="n">
        <v>860183405.735271</v>
      </c>
      <c r="Q77" s="179" t="n">
        <v>1090726549.58703</v>
      </c>
      <c r="R77" s="179" t="n">
        <v>1294183927.36703</v>
      </c>
      <c r="S77" s="179" t="n">
        <v>1312637995.86093</v>
      </c>
      <c r="T77" s="179" t="n">
        <v>1625577310.61402</v>
      </c>
      <c r="U77" s="179" t="n">
        <v>1567646232.5484</v>
      </c>
      <c r="V77" s="179" t="n">
        <v>1483301858.52835</v>
      </c>
      <c r="W77" s="179" t="n">
        <v>1209866122.58922</v>
      </c>
      <c r="X77" s="179" t="n">
        <v>840136776.274639</v>
      </c>
      <c r="Y77" s="179" t="n">
        <v>1221752221.36195</v>
      </c>
      <c r="Z77" s="179" t="n">
        <v>754177277.867234</v>
      </c>
      <c r="AA77" s="179" t="n">
        <v>608161715.357444</v>
      </c>
      <c r="AB77" s="179" t="n">
        <v>372744082.769901</v>
      </c>
      <c r="AC77" s="179" t="n">
        <v>155174723.737771</v>
      </c>
      <c r="AD77" s="179" t="n">
        <v>210723701.718547</v>
      </c>
      <c r="AE77" s="179" t="n">
        <v>219773372.379704</v>
      </c>
      <c r="AF77" s="179" t="n">
        <v>174681011.258813</v>
      </c>
      <c r="AG77" s="179" t="n">
        <v>120279406.881646</v>
      </c>
      <c r="AH77" s="179" t="n">
        <v>133026937.330895</v>
      </c>
      <c r="AI77" s="179" t="n">
        <v>160586581.746278</v>
      </c>
      <c r="AJ77" s="179" t="n">
        <v>160721518.416915</v>
      </c>
      <c r="AK77" s="179" t="n">
        <v>188730825.865678</v>
      </c>
      <c r="AL77" s="179" t="n">
        <v>289593704.7404</v>
      </c>
      <c r="AM77" s="179" t="n">
        <v>356456999.576786</v>
      </c>
      <c r="AN77" s="179"/>
    </row>
    <row r="78">
      <c r="A78" t="str">
        <f>M78</f>
      </c>
      <c r="B78" t="str">
        <f>N78</f>
      </c>
      <c r="C78" s="179" t="str">
        <f>AI78</f>
      </c>
      <c r="D78" s="179" t="str">
        <f>AL78</f>
      </c>
      <c r="E78" s="179" t="str">
        <f>AM78</f>
      </c>
      <c r="F78" s="179"/>
      <c r="G78" s="27" t="str">
        <f>AM78/AL78-1</f>
      </c>
      <c r="H78" s="27" t="str">
        <f>AM78/AI78-1</f>
      </c>
      <c r="I78" s="27"/>
      <c r="J78" s="27" t="str">
        <f>AM78/Sum(AM$46:AM$87)</f>
      </c>
      <c r="K78" s="27"/>
      <c r="M78" t="s">
        <v>798</v>
      </c>
      <c r="N78" t="s">
        <v>754</v>
      </c>
      <c r="O78" s="179" t="n">
        <v>36569978.2918318</v>
      </c>
      <c r="P78" s="179" t="n">
        <v>5261059.20271893</v>
      </c>
      <c r="Q78" s="179" t="n">
        <v>58896895.716268</v>
      </c>
      <c r="R78" s="179" t="n">
        <v>83228577.8503327</v>
      </c>
      <c r="S78" s="179" t="n">
        <v>4142983.33576261</v>
      </c>
      <c r="T78" s="179" t="n">
        <v>1296791.352122</v>
      </c>
      <c r="U78" s="179" t="n">
        <v>98359225.5766313</v>
      </c>
      <c r="V78" s="179" t="n">
        <v>-52431.8682902133</v>
      </c>
      <c r="W78" s="179" t="n">
        <v>-267276.102308813</v>
      </c>
      <c r="X78" s="179" t="n">
        <v>0</v>
      </c>
      <c r="Y78" s="179" t="n">
        <v>-33332.0123602517</v>
      </c>
      <c r="Z78" s="179" t="n">
        <v>-5.15074552144211</v>
      </c>
      <c r="AA78" s="179" t="n">
        <v>-3707.84034077016</v>
      </c>
      <c r="AB78" s="179" t="n">
        <v>-61237.445279754</v>
      </c>
      <c r="AC78" s="179"/>
      <c r="AD78" s="179"/>
      <c r="AE78" s="179" t="n">
        <v>-1.32819707195306</v>
      </c>
      <c r="AF78" s="179"/>
      <c r="AG78" s="179"/>
      <c r="AH78" s="179"/>
      <c r="AI78" s="179"/>
      <c r="AJ78" s="179"/>
      <c r="AK78" s="179"/>
      <c r="AL78" s="179"/>
      <c r="AM78" s="179"/>
      <c r="AN78" s="179"/>
    </row>
    <row r="79">
      <c r="A79" t="str">
        <f>M79</f>
      </c>
      <c r="B79" t="str">
        <f>N79</f>
      </c>
      <c r="C79" s="179" t="str">
        <f>AI79</f>
      </c>
      <c r="D79" s="179" t="str">
        <f>AL79</f>
      </c>
      <c r="E79" s="179" t="str">
        <f>AM79</f>
      </c>
      <c r="F79" s="179"/>
      <c r="G79" s="27" t="str">
        <f>AM79/AL79-1</f>
      </c>
      <c r="H79" s="27" t="str">
        <f>AM79/AI79-1</f>
      </c>
      <c r="I79" s="27"/>
      <c r="J79" s="27" t="str">
        <f>AM79/Sum(AM$46:AM$87)</f>
      </c>
      <c r="K79" s="27"/>
      <c r="M79" t="s">
        <v>801</v>
      </c>
      <c r="N79" t="s">
        <v>802</v>
      </c>
      <c r="O79" s="179" t="n">
        <v>12139080682.2396</v>
      </c>
      <c r="P79" s="179" t="n">
        <v>11481604676.1739</v>
      </c>
      <c r="Q79" s="179" t="n">
        <v>7960680175.13907</v>
      </c>
      <c r="R79" s="179" t="n">
        <v>11216990924.8114</v>
      </c>
      <c r="S79" s="179" t="n">
        <v>12753528335.2687</v>
      </c>
      <c r="T79" s="179" t="n">
        <v>12216387923.033</v>
      </c>
      <c r="U79" s="179" t="n">
        <v>11584691182.4043</v>
      </c>
      <c r="V79" s="179" t="n">
        <v>16678666580.8788</v>
      </c>
      <c r="W79" s="179" t="n">
        <v>12881582726.0661</v>
      </c>
      <c r="X79" s="179" t="n">
        <v>13872925364.7255</v>
      </c>
      <c r="Y79" s="179" t="n">
        <v>21719267877.7939</v>
      </c>
      <c r="Z79" s="179" t="n">
        <v>14557899822.5968</v>
      </c>
      <c r="AA79" s="179" t="n">
        <v>24070389007.0409</v>
      </c>
      <c r="AB79" s="179" t="n">
        <v>16233640038.2498</v>
      </c>
      <c r="AC79" s="179" t="n">
        <v>7348149769.10762</v>
      </c>
      <c r="AD79" s="179" t="n">
        <v>8524518391.25726</v>
      </c>
      <c r="AE79" s="179" t="n">
        <v>24114292759.0174</v>
      </c>
      <c r="AF79" s="179" t="n">
        <v>39705175728.7042</v>
      </c>
      <c r="AG79" s="179" t="n">
        <v>33916792452.7755</v>
      </c>
      <c r="AH79" s="179" t="n">
        <v>24316662978.4611</v>
      </c>
      <c r="AI79" s="179" t="n">
        <v>50194906139.5179</v>
      </c>
      <c r="AJ79" s="179" t="n">
        <v>20570042879.4445</v>
      </c>
      <c r="AK79" s="179" t="n">
        <v>22814045271.9498</v>
      </c>
      <c r="AL79" s="179" t="n">
        <v>26293291314.9084</v>
      </c>
      <c r="AM79" s="179" t="n">
        <v>31330005506.5521</v>
      </c>
      <c r="AN79" s="179"/>
    </row>
    <row r="80">
      <c r="A80" t="str">
        <f>M80</f>
      </c>
      <c r="B80" t="str">
        <f>N80</f>
      </c>
      <c r="C80" s="179" t="str">
        <f>AI80</f>
      </c>
      <c r="D80" s="179" t="str">
        <f>AL80</f>
      </c>
      <c r="E80" s="179" t="str">
        <f>AM80</f>
      </c>
      <c r="F80" s="179"/>
      <c r="G80" s="27" t="str">
        <f>AM80/AL80-1</f>
      </c>
      <c r="H80" s="27" t="str">
        <f>AM80/AI80-1</f>
      </c>
      <c r="I80" s="27"/>
      <c r="J80" s="27" t="str">
        <f>AM80/Sum(AM$46:AM$87)</f>
      </c>
      <c r="K80" s="27"/>
      <c r="M80" t="s">
        <v>801</v>
      </c>
      <c r="N80" t="s">
        <v>753</v>
      </c>
      <c r="O80" s="179" t="n">
        <v>536895462.468129</v>
      </c>
      <c r="P80" s="179" t="n">
        <v>610019397.919311</v>
      </c>
      <c r="Q80" s="179" t="n">
        <v>620124689.996496</v>
      </c>
      <c r="R80" s="179" t="n">
        <v>602716838.372098</v>
      </c>
      <c r="S80" s="179" t="n">
        <v>569171695.972851</v>
      </c>
      <c r="T80" s="179" t="n">
        <v>1253614302.42476</v>
      </c>
      <c r="U80" s="179" t="n">
        <v>1259706798.42119</v>
      </c>
      <c r="V80" s="179" t="n">
        <v>2312808369.82144</v>
      </c>
      <c r="W80" s="179" t="n">
        <v>3202706676.7545</v>
      </c>
      <c r="X80" s="179" t="n">
        <v>3928050439.06201</v>
      </c>
      <c r="Y80" s="179" t="n">
        <v>6600800482.07087</v>
      </c>
      <c r="Z80" s="179" t="n">
        <v>3857562266.4731</v>
      </c>
      <c r="AA80" s="179" t="n">
        <v>5486351594.38184</v>
      </c>
      <c r="AB80" s="179" t="n">
        <v>3752455859.48982</v>
      </c>
      <c r="AC80" s="179" t="n">
        <v>2459039678.19094</v>
      </c>
      <c r="AD80" s="179" t="n">
        <v>1701194679.9852</v>
      </c>
      <c r="AE80" s="179" t="n">
        <v>7140225641.71488</v>
      </c>
      <c r="AF80" s="179" t="n">
        <v>4867614362.02513</v>
      </c>
      <c r="AG80" s="179" t="n">
        <v>11332645321.5509</v>
      </c>
      <c r="AH80" s="179" t="n">
        <v>10372252600.3382</v>
      </c>
      <c r="AI80" s="179" t="n">
        <v>8944657447.22589</v>
      </c>
      <c r="AJ80" s="179" t="n">
        <v>4497088977.45069</v>
      </c>
      <c r="AK80" s="179" t="n">
        <v>4736768075.36722</v>
      </c>
      <c r="AL80" s="179" t="n">
        <v>4578415237.0464</v>
      </c>
      <c r="AM80" s="179" t="n">
        <v>4961343649.99924</v>
      </c>
      <c r="AN80" s="179"/>
    </row>
    <row r="81">
      <c r="A81" t="str">
        <f>M81</f>
      </c>
      <c r="B81" t="str">
        <f>N81</f>
      </c>
      <c r="C81" s="179" t="str">
        <f>AI81</f>
      </c>
      <c r="D81" s="179" t="str">
        <f>AL81</f>
      </c>
      <c r="E81" s="179" t="str">
        <f>AM81</f>
      </c>
      <c r="F81" s="179"/>
      <c r="G81" s="27" t="str">
        <f>AM81/AL81-1</f>
      </c>
      <c r="H81" s="27" t="str">
        <f>AM81/AI81-1</f>
      </c>
      <c r="I81" s="27"/>
      <c r="J81" s="27" t="str">
        <f>AM81/Sum(AM$46:AM$87)</f>
      </c>
      <c r="K81" s="27"/>
      <c r="M81" t="s">
        <v>801</v>
      </c>
      <c r="N81" t="s">
        <v>784</v>
      </c>
      <c r="O81" s="179" t="n">
        <v>2752220219.36377</v>
      </c>
      <c r="P81" s="179" t="n">
        <v>5077599995.79805</v>
      </c>
      <c r="Q81" s="179" t="n">
        <v>6676156229.13547</v>
      </c>
      <c r="R81" s="179" t="n">
        <v>4408886420.11206</v>
      </c>
      <c r="S81" s="179" t="n">
        <v>5198281915.36092</v>
      </c>
      <c r="T81" s="179" t="n">
        <v>5700589294.84041</v>
      </c>
      <c r="U81" s="179" t="n">
        <v>10636283042.745</v>
      </c>
      <c r="V81" s="179" t="n">
        <v>9890836158.88549</v>
      </c>
      <c r="W81" s="179" t="n">
        <v>8019096403.90768</v>
      </c>
      <c r="X81" s="179" t="n">
        <v>5021423093.04566</v>
      </c>
      <c r="Y81" s="179" t="n">
        <v>3521239073.17803</v>
      </c>
      <c r="Z81" s="179" t="n">
        <v>1401650339.66538</v>
      </c>
      <c r="AA81" s="179" t="n">
        <v>1030131355.31436</v>
      </c>
      <c r="AB81" s="179" t="n">
        <v>1083433851.25203</v>
      </c>
      <c r="AC81" s="179" t="n">
        <v>620878687.358383</v>
      </c>
      <c r="AD81" s="179" t="n">
        <v>331245608.845809</v>
      </c>
      <c r="AE81" s="179" t="n">
        <v>643491516.695942</v>
      </c>
      <c r="AF81" s="179" t="n">
        <v>1223417786.01929</v>
      </c>
      <c r="AG81" s="179" t="n">
        <v>888872808.2107</v>
      </c>
      <c r="AH81" s="179" t="n">
        <v>2501613177.05926</v>
      </c>
      <c r="AI81" s="179" t="n">
        <v>1802955510.37163</v>
      </c>
      <c r="AJ81" s="179" t="n">
        <v>1288184121.93675</v>
      </c>
      <c r="AK81" s="179" t="n">
        <v>1104501700.00227</v>
      </c>
      <c r="AL81" s="179" t="n">
        <v>1970746290.2814</v>
      </c>
      <c r="AM81" s="179" t="n">
        <v>1754948122.98689</v>
      </c>
      <c r="AN81" s="179"/>
    </row>
    <row r="82">
      <c r="A82" t="str">
        <f>M82</f>
      </c>
      <c r="B82" t="str">
        <f>N82</f>
      </c>
      <c r="C82" s="179" t="str">
        <f>AI82</f>
      </c>
      <c r="D82" s="179" t="str">
        <f>AL82</f>
      </c>
      <c r="E82" s="179" t="str">
        <f>AM82</f>
      </c>
      <c r="F82" s="179"/>
      <c r="G82" s="27" t="str">
        <f>AM82/AL82-1</f>
      </c>
      <c r="H82" s="27" t="str">
        <f>AM82/AI82-1</f>
      </c>
      <c r="I82" s="27"/>
      <c r="J82" s="27" t="str">
        <f>AM82/Sum(AM$46:AM$87)</f>
      </c>
      <c r="K82" s="27"/>
      <c r="M82" t="s">
        <v>801</v>
      </c>
      <c r="N82" t="s">
        <v>754</v>
      </c>
      <c r="O82" s="179" t="n">
        <v>0</v>
      </c>
      <c r="P82" s="179" t="n">
        <v>12802.8237120113</v>
      </c>
      <c r="Q82" s="179" t="n">
        <v>845900.693543759</v>
      </c>
      <c r="R82" s="179" t="n">
        <v>33725.9202199537</v>
      </c>
      <c r="S82" s="179"/>
      <c r="T82" s="179"/>
      <c r="U82" s="179" t="n">
        <v>0</v>
      </c>
      <c r="V82" s="179"/>
      <c r="W82" s="179" t="n">
        <v>0</v>
      </c>
      <c r="X82" s="179"/>
      <c r="Y82" s="179" t="n">
        <v>-242011.720759033</v>
      </c>
      <c r="Z82" s="179"/>
      <c r="AA82" s="179"/>
      <c r="AB82" s="179"/>
      <c r="AC82" s="179"/>
      <c r="AD82" s="179"/>
      <c r="AE82" s="179"/>
      <c r="AF82" s="179"/>
      <c r="AG82" s="179"/>
      <c r="AH82" s="179"/>
      <c r="AI82" s="179"/>
      <c r="AJ82" s="179"/>
      <c r="AK82" s="179"/>
      <c r="AL82" s="179"/>
      <c r="AM82" s="179"/>
      <c r="AN82" s="179"/>
    </row>
    <row r="83">
      <c r="A83" t="str">
        <f>M83</f>
      </c>
      <c r="B83" t="str">
        <f>N83</f>
      </c>
      <c r="C83" s="179" t="str">
        <f>AI83</f>
      </c>
      <c r="D83" s="179" t="str">
        <f>AL83</f>
      </c>
      <c r="E83" s="179" t="str">
        <f>AM83</f>
      </c>
      <c r="F83" s="179"/>
      <c r="G83" s="27" t="str">
        <f>AM83/AL83-1</f>
      </c>
      <c r="H83" s="27" t="str">
        <f>AM83/AI83-1</f>
      </c>
      <c r="I83" s="27"/>
      <c r="J83" s="27" t="str">
        <f>AM83/Sum(AM$46:AM$87)</f>
      </c>
      <c r="K83" s="27"/>
      <c r="M83"/>
      <c r="N83" t="s">
        <v>802</v>
      </c>
      <c r="O83" s="179" t="n">
        <v>11418609949.8141</v>
      </c>
      <c r="P83" s="179" t="n">
        <v>4399133748.06456</v>
      </c>
      <c r="Q83" s="179" t="n">
        <v>6999578801.27402</v>
      </c>
      <c r="R83" s="179" t="n">
        <v>8406402069.55518</v>
      </c>
      <c r="S83" s="179" t="n">
        <v>8848287285.06049</v>
      </c>
      <c r="T83" s="179" t="n">
        <v>6491806774.06009</v>
      </c>
      <c r="U83" s="179" t="n">
        <v>4354802359.93111</v>
      </c>
      <c r="V83" s="179" t="n">
        <v>879295241.331824</v>
      </c>
      <c r="W83" s="179" t="n">
        <v>4677808212.11451</v>
      </c>
      <c r="X83" s="179" t="n">
        <v>1901936810.28935</v>
      </c>
      <c r="Y83" s="179" t="n">
        <v>1203246509.60184</v>
      </c>
      <c r="Z83" s="179" t="n">
        <v>1885752217.03046</v>
      </c>
      <c r="AA83" s="179" t="n">
        <v>4327685183.80224</v>
      </c>
      <c r="AB83" s="179" t="n">
        <v>346549600.323087</v>
      </c>
      <c r="AC83" s="179" t="n">
        <v>469876147.966614</v>
      </c>
      <c r="AD83" s="179" t="n">
        <v>142785701.530997</v>
      </c>
      <c r="AE83" s="179" t="n">
        <v>491049943.962248</v>
      </c>
      <c r="AF83" s="179" t="n">
        <v>279927077.508934</v>
      </c>
      <c r="AG83" s="179" t="n">
        <v>0</v>
      </c>
      <c r="AH83" s="179" t="n">
        <v>0</v>
      </c>
      <c r="AI83" s="179" t="n">
        <v>0</v>
      </c>
      <c r="AJ83" s="179" t="n">
        <v>0</v>
      </c>
      <c r="AK83" s="179" t="n">
        <v>0</v>
      </c>
      <c r="AL83" s="179" t="n">
        <v>0</v>
      </c>
      <c r="AM83" s="179" t="n">
        <v>0</v>
      </c>
      <c r="AN83" s="179"/>
    </row>
    <row r="84">
      <c r="A84" t="str">
        <f>M84</f>
      </c>
      <c r="B84" t="str">
        <f>N84</f>
      </c>
      <c r="C84" s="179" t="str">
        <f>AI84</f>
      </c>
      <c r="D84" s="179" t="str">
        <f>AL84</f>
      </c>
      <c r="E84" s="179" t="str">
        <f>AM84</f>
      </c>
      <c r="F84" s="179"/>
      <c r="G84" s="27" t="str">
        <f>AM84/AL84-1</f>
      </c>
      <c r="H84" s="27" t="str">
        <f>AM84/AI84-1</f>
      </c>
      <c r="I84" s="27"/>
      <c r="J84" s="27" t="str">
        <f>AM84/Sum(AM$46:AM$87)</f>
      </c>
      <c r="K84" s="27"/>
      <c r="M84"/>
      <c r="N84" t="s">
        <v>753</v>
      </c>
      <c r="O84" s="179" t="n">
        <v>8363416998.03449</v>
      </c>
      <c r="P84" s="179" t="n">
        <v>6114144640.44238</v>
      </c>
      <c r="Q84" s="179" t="n">
        <v>6750686074.62364</v>
      </c>
      <c r="R84" s="179" t="n">
        <v>5996193906.06456</v>
      </c>
      <c r="S84" s="179" t="n">
        <v>5499285485.39256</v>
      </c>
      <c r="T84" s="179" t="n">
        <v>4637960863.17588</v>
      </c>
      <c r="U84" s="179" t="n">
        <v>2495892240.26018</v>
      </c>
      <c r="V84" s="179" t="n">
        <v>268185966.861113</v>
      </c>
      <c r="W84" s="179" t="n">
        <v>2157202167.06914</v>
      </c>
      <c r="X84" s="179" t="n">
        <v>662882332.59665</v>
      </c>
      <c r="Y84" s="179" t="n">
        <v>350889599.300339</v>
      </c>
      <c r="Z84" s="179" t="n">
        <v>268125515.773039</v>
      </c>
      <c r="AA84" s="179" t="n">
        <v>587300176.796783</v>
      </c>
      <c r="AB84" s="179" t="n">
        <v>523664253.585157</v>
      </c>
      <c r="AC84" s="179" t="n">
        <v>548094746.896306</v>
      </c>
      <c r="AD84" s="179" t="n">
        <v>630241464.112735</v>
      </c>
      <c r="AE84" s="179" t="n">
        <v>397898195.867837</v>
      </c>
      <c r="AF84" s="179" t="n">
        <v>1097109185.1303</v>
      </c>
      <c r="AG84" s="179" t="n">
        <v>0</v>
      </c>
      <c r="AH84" s="179" t="n">
        <v>59684.9236466806</v>
      </c>
      <c r="AI84" s="179" t="n">
        <v>0</v>
      </c>
      <c r="AJ84" s="179" t="n">
        <v>0</v>
      </c>
      <c r="AK84" s="179" t="n">
        <v>0</v>
      </c>
      <c r="AL84" s="179" t="n">
        <v>-39324.9492</v>
      </c>
      <c r="AM84" s="179" t="n">
        <v>0</v>
      </c>
      <c r="AN84" s="179"/>
    </row>
    <row r="85">
      <c r="A85" t="str">
        <f>M85</f>
      </c>
      <c r="B85" t="str">
        <f>N85</f>
      </c>
      <c r="C85" s="179" t="str">
        <f>AI85</f>
      </c>
      <c r="D85" s="179" t="str">
        <f>AL85</f>
      </c>
      <c r="E85" s="179" t="str">
        <f>AM85</f>
      </c>
      <c r="F85" s="179"/>
      <c r="G85" s="27" t="str">
        <f>AM85/AL85-1</f>
      </c>
      <c r="H85" s="27" t="str">
        <f>AM85/AI85-1</f>
      </c>
      <c r="I85" s="27"/>
      <c r="J85" s="27" t="str">
        <f>AM85/Sum(AM$46:AM$87)</f>
      </c>
      <c r="K85" s="27"/>
      <c r="M85"/>
      <c r="N85" t="s">
        <v>784</v>
      </c>
      <c r="O85" s="179" t="n">
        <v>835624928.925579</v>
      </c>
      <c r="P85" s="179" t="n">
        <v>18145179.8837766</v>
      </c>
      <c r="Q85" s="179" t="n">
        <v>1202412.5446824</v>
      </c>
      <c r="R85" s="179" t="n">
        <v>1437059.91765277</v>
      </c>
      <c r="S85" s="179" t="n">
        <v>254639.846340445</v>
      </c>
      <c r="T85" s="179" t="n">
        <v>1166311.91835906</v>
      </c>
      <c r="U85" s="179" t="n">
        <v>3881364.23881157</v>
      </c>
      <c r="V85" s="179" t="n">
        <v>13166283.7427134</v>
      </c>
      <c r="W85" s="179" t="n">
        <v>1671293053.80243</v>
      </c>
      <c r="X85" s="179" t="n">
        <v>1980940735.05622</v>
      </c>
      <c r="Y85" s="179" t="n">
        <v>23964704.0453618</v>
      </c>
      <c r="Z85" s="179" t="n">
        <v>754470.795738595</v>
      </c>
      <c r="AA85" s="179" t="n">
        <v>1775121.11735208</v>
      </c>
      <c r="AB85" s="179" t="n">
        <v>6859834.48883601</v>
      </c>
      <c r="AC85" s="179" t="n">
        <v>21112319.9730293</v>
      </c>
      <c r="AD85" s="179" t="n">
        <v>117018552.401049</v>
      </c>
      <c r="AE85" s="179" t="n">
        <v>13928205.6157359</v>
      </c>
      <c r="AF85" s="179" t="n">
        <v>19192466.1097395</v>
      </c>
      <c r="AG85" s="179" t="n">
        <v>0</v>
      </c>
      <c r="AH85" s="179" t="n">
        <v>0</v>
      </c>
      <c r="AI85" s="179" t="n">
        <v>0</v>
      </c>
      <c r="AJ85" s="179" t="n">
        <v>0</v>
      </c>
      <c r="AK85" s="179" t="n">
        <v>0</v>
      </c>
      <c r="AL85" s="179" t="n">
        <v>0</v>
      </c>
      <c r="AM85" s="179" t="n">
        <v>0</v>
      </c>
      <c r="AN85" s="179"/>
    </row>
    <row r="86">
      <c r="A86" t="str">
        <f>M86</f>
      </c>
      <c r="B86" t="str">
        <f>N86</f>
      </c>
      <c r="C86" s="179" t="str">
        <f>AI86</f>
      </c>
      <c r="D86" s="179" t="str">
        <f>AL86</f>
      </c>
      <c r="E86" s="179" t="str">
        <f>AM86</f>
      </c>
      <c r="F86" s="179"/>
      <c r="G86" s="27" t="str">
        <f>AM86/AL86-1</f>
      </c>
      <c r="H86" s="27" t="str">
        <f>AM86/AI86-1</f>
      </c>
      <c r="I86" s="27"/>
      <c r="J86" s="27" t="str">
        <f>AM86/Sum(AM$46:AM$87)</f>
      </c>
      <c r="K86" s="27"/>
      <c r="M86"/>
      <c r="N86" t="s">
        <v>754</v>
      </c>
      <c r="O86" s="179" t="n">
        <v>9202811.27882349</v>
      </c>
      <c r="P86" s="179" t="n">
        <v>3666333.31462151</v>
      </c>
      <c r="Q86" s="179" t="n">
        <v>-6987.11728744158</v>
      </c>
      <c r="R86" s="179" t="n">
        <v>238866.397952528</v>
      </c>
      <c r="S86" s="179" t="n">
        <v>-3869.3419552838</v>
      </c>
      <c r="T86" s="179" t="n">
        <v>27370.0409464266</v>
      </c>
      <c r="U86" s="179" t="n">
        <v>913205.727825245</v>
      </c>
      <c r="V86" s="179" t="n">
        <v>0</v>
      </c>
      <c r="W86" s="179" t="n">
        <v>-11241.8550176067</v>
      </c>
      <c r="X86" s="179" t="n">
        <v>409163.948803724</v>
      </c>
      <c r="Y86" s="179" t="n">
        <v>-1934.90750375111</v>
      </c>
      <c r="Z86" s="179" t="n">
        <v>-239.309508242339</v>
      </c>
      <c r="AA86" s="179"/>
      <c r="AB86" s="179"/>
      <c r="AC86" s="179"/>
      <c r="AD86" s="179" t="n">
        <v>37536.9003683804</v>
      </c>
      <c r="AE86" s="179" t="n">
        <v>2157.67476297287</v>
      </c>
      <c r="AF86" s="179" t="n">
        <v>1657529.93671841</v>
      </c>
      <c r="AG86" s="179" t="n">
        <v>24128.2435797438</v>
      </c>
      <c r="AH86" s="179" t="n">
        <v>0</v>
      </c>
      <c r="AI86" s="179" t="n">
        <v>11573.9072704938</v>
      </c>
      <c r="AJ86" s="179" t="n">
        <v>11188.817598517</v>
      </c>
      <c r="AK86" s="179"/>
      <c r="AL86" s="179" t="n">
        <v>10000</v>
      </c>
      <c r="AM86" s="179"/>
      <c r="AN86" s="179"/>
    </row>
    <row r="87">
      <c r="A87" t="str">
        <f>M87</f>
      </c>
      <c r="B87" t="str">
        <f>N87</f>
      </c>
      <c r="C87" s="179" t="str">
        <f>AI87</f>
      </c>
      <c r="D87" s="179" t="str">
        <f>AL87</f>
      </c>
      <c r="E87" s="179" t="str">
        <f>AM87</f>
      </c>
      <c r="F87" s="179"/>
      <c r="G87" s="27" t="str">
        <f>AM87/AL87-1</f>
      </c>
      <c r="H87" s="27" t="str">
        <f>AM87/AI87-1</f>
      </c>
      <c r="I87" s="27"/>
      <c r="J87" s="27" t="str">
        <f>AM87/Sum(AM$46:AM$87)</f>
      </c>
      <c r="K87" s="27"/>
      <c r="M87"/>
      <c r="N87"/>
      <c r="O87" s="179"/>
      <c r="P87" s="179"/>
      <c r="Q87" s="179"/>
      <c r="R87" s="179"/>
      <c r="S87" s="179"/>
      <c r="T87" s="179"/>
      <c r="U87" s="179"/>
      <c r="V87" s="179"/>
      <c r="W87" s="179"/>
      <c r="X87" s="179"/>
      <c r="Y87" s="179"/>
      <c r="Z87" s="179"/>
      <c r="AA87" s="179"/>
      <c r="AB87" s="179"/>
      <c r="AC87" s="179"/>
      <c r="AD87" s="179"/>
      <c r="AE87" s="179"/>
      <c r="AF87" s="179"/>
      <c r="AG87" s="179"/>
      <c r="AH87" s="179"/>
      <c r="AI87" s="179"/>
      <c r="AJ87" s="179"/>
      <c r="AK87" s="179"/>
      <c r="AL87" s="179"/>
      <c r="AM87" s="179" t="n">
        <v>9739.88670259903</v>
      </c>
      <c r="AN87" s="179"/>
    </row>
    <row r="88">
      <c r="A88" t="str">
        <f>M88</f>
      </c>
      <c r="B88" t="str">
        <f>N88</f>
      </c>
      <c r="C88" s="179" t="str">
        <f>AI88</f>
      </c>
      <c r="D88" s="179" t="str">
        <f>AL88</f>
      </c>
      <c r="E88" s="179" t="str">
        <f>AM88</f>
      </c>
      <c r="F88" s="179"/>
      <c r="G88" s="27" t="str">
        <f>AM88/AL88-1</f>
      </c>
      <c r="H88" s="27" t="str">
        <f>AM88/AI88-1</f>
      </c>
      <c r="I88" s="27"/>
      <c r="J88" s="27" t="str">
        <f>Sum(J$46:J$87)</f>
      </c>
      <c r="K88" s="27"/>
      <c r="M88" t="s">
        <v>755</v>
      </c>
      <c r="N88" t="s">
        <v>756</v>
      </c>
      <c r="O88" s="179" t="str">
        <f>Sum(O47:O87)</f>
      </c>
      <c r="P88" s="179" t="str">
        <f>Sum(P47:P87)</f>
      </c>
      <c r="Q88" s="179" t="str">
        <f>Sum(Q47:Q87)</f>
      </c>
      <c r="R88" s="179" t="str">
        <f>Sum(R47:R87)</f>
      </c>
      <c r="S88" s="179" t="str">
        <f>Sum(S47:S87)</f>
      </c>
      <c r="T88" s="179" t="str">
        <f>Sum(T47:T87)</f>
      </c>
      <c r="U88" s="179" t="str">
        <f>Sum(U47:U87)</f>
      </c>
      <c r="V88" s="179" t="str">
        <f>Sum(V47:V87)</f>
      </c>
      <c r="W88" s="179" t="str">
        <f>Sum(W47:W87)</f>
      </c>
      <c r="X88" s="179" t="str">
        <f>Sum(X47:X87)</f>
      </c>
      <c r="Y88" s="179" t="str">
        <f>Sum(Y47:Y87)</f>
      </c>
      <c r="Z88" s="179" t="str">
        <f>Sum(Z47:Z87)</f>
      </c>
      <c r="AA88" s="179" t="str">
        <f>Sum(AA47:AA87)</f>
      </c>
      <c r="AB88" s="179" t="str">
        <f>Sum(AB47:AB87)</f>
      </c>
      <c r="AC88" s="179" t="str">
        <f>Sum(AC47:AC87)</f>
      </c>
      <c r="AD88" s="179" t="str">
        <f>Sum(AD47:AD87)</f>
      </c>
      <c r="AE88" s="179" t="str">
        <f>Sum(AE47:AE87)</f>
      </c>
      <c r="AF88" s="179" t="str">
        <f>Sum(AF47:AF87)</f>
      </c>
      <c r="AG88" s="179" t="str">
        <f>Sum(AG47:AG87)</f>
      </c>
      <c r="AH88" s="179" t="str">
        <f>Sum(AH47:AH87)</f>
      </c>
      <c r="AI88" s="179" t="str">
        <f>Sum(AI47:AI87)</f>
      </c>
      <c r="AJ88" s="179" t="str">
        <f>Sum(AJ47:AJ87)</f>
      </c>
      <c r="AK88" s="179" t="str">
        <f>Sum(AK47:AK87)</f>
      </c>
      <c r="AL88" s="179" t="str">
        <f>Sum(AL47:AL87)</f>
      </c>
      <c r="AM88" s="179" t="str">
        <f>Sum(AM47:AM87)</f>
      </c>
      <c r="AN88" s="179"/>
    </row>
  </sheetData>
  <pageMargins left="0.7" right="0.7" top="0.75" bottom="0.75" header="0.3" footer="0.3"/>
  <pageSetup paperSize="9" orientation="portrait" horizontalDpi="300" verticalDpi="300"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871</v>
      </c>
      <c r="M1" t="s">
        <v>758</v>
      </c>
      <c r="N1" t="s">
        <v>759</v>
      </c>
      <c r="O1" t="s">
        <v>760</v>
      </c>
      <c r="P1" t="s">
        <v>761</v>
      </c>
      <c r="Q1" t="s">
        <v>762</v>
      </c>
      <c r="R1" t="s">
        <v>763</v>
      </c>
      <c r="S1" t="s">
        <v>764</v>
      </c>
      <c r="T1" t="s">
        <v>765</v>
      </c>
      <c r="U1" t="s">
        <v>766</v>
      </c>
      <c r="V1" t="s">
        <v>767</v>
      </c>
      <c r="W1" t="s">
        <v>768</v>
      </c>
      <c r="X1" t="s">
        <v>769</v>
      </c>
      <c r="Y1" t="s">
        <v>770</v>
      </c>
      <c r="Z1" t="s">
        <v>771</v>
      </c>
      <c r="AA1" t="s">
        <v>772</v>
      </c>
      <c r="AB1" t="s">
        <v>773</v>
      </c>
      <c r="AC1" t="s">
        <v>774</v>
      </c>
      <c r="AD1" t="s">
        <v>775</v>
      </c>
      <c r="AE1" t="s">
        <v>776</v>
      </c>
      <c r="AF1" t="s">
        <v>777</v>
      </c>
      <c r="AG1" t="s">
        <v>778</v>
      </c>
      <c r="AH1" t="s">
        <v>779</v>
      </c>
      <c r="AI1" t="s">
        <v>780</v>
      </c>
      <c r="AJ1" t="s">
        <v>781</v>
      </c>
      <c r="AK1" t="s">
        <v>782</v>
      </c>
      <c r="AL1" t="s">
        <v>737</v>
      </c>
      <c r="AM1" t="s">
        <v>738</v>
      </c>
      <c r="AN1" t="s">
        <v>739</v>
      </c>
      <c r="AO1" t="s">
        <v>740</v>
      </c>
      <c r="AP1" t="s">
        <v>741</v>
      </c>
      <c r="AQ1" t="s">
        <v>742</v>
      </c>
      <c r="AR1" t="s">
        <v>743</v>
      </c>
      <c r="AS1" t="s">
        <v>744</v>
      </c>
      <c r="AT1" t="s">
        <v>745</v>
      </c>
      <c r="AU1" t="s">
        <v>786</v>
      </c>
      <c r="AV1" t="s">
        <v>818</v>
      </c>
    </row>
    <row r="2">
      <c r="A2" t="str">
        <f>L2</f>
      </c>
      <c r="L2" t="s">
        <v>881</v>
      </c>
      <c r="M2" s="180" t="n">
        <v>3331207190</v>
      </c>
      <c r="N2" s="180" t="n">
        <v>5549442291</v>
      </c>
      <c r="O2" s="180" t="n">
        <v>4772705585</v>
      </c>
      <c r="P2" s="180" t="n">
        <v>4482312756</v>
      </c>
      <c r="Q2" s="180" t="n">
        <v>6595940173</v>
      </c>
      <c r="R2" s="180" t="n">
        <v>5494626635</v>
      </c>
      <c r="S2" s="180" t="n">
        <v>5828017560</v>
      </c>
      <c r="T2" s="180" t="n">
        <v>6878223679</v>
      </c>
      <c r="U2" s="180" t="n">
        <v>6419832118</v>
      </c>
      <c r="V2" s="180" t="n">
        <v>7221753007</v>
      </c>
      <c r="W2" s="180" t="n">
        <v>6095074886</v>
      </c>
      <c r="X2" s="180" t="n">
        <v>6912881098</v>
      </c>
      <c r="Y2" s="180" t="n">
        <v>8345287306.77</v>
      </c>
      <c r="Z2" s="180" t="n">
        <v>9238328475.72</v>
      </c>
      <c r="AA2" s="180" t="n">
        <v>9828013822.2684</v>
      </c>
      <c r="AB2" s="180" t="n">
        <v>12169691597.3226</v>
      </c>
      <c r="AC2" s="180" t="n">
        <v>13882263095.7037</v>
      </c>
      <c r="AD2" s="180" t="n">
        <v>14895688531.0093</v>
      </c>
      <c r="AE2" s="180" t="n">
        <v>23424311166.0164</v>
      </c>
      <c r="AF2" s="180" t="n">
        <v>28911269916.4723</v>
      </c>
      <c r="AG2" s="180" t="n">
        <v>24906956087.1881</v>
      </c>
      <c r="AH2" s="180" t="n">
        <v>18589829067.4502</v>
      </c>
      <c r="AI2" s="180" t="n">
        <v>17668152860.5813</v>
      </c>
      <c r="AJ2" s="180" t="n">
        <v>11904358790.2194</v>
      </c>
      <c r="AK2" s="180" t="n">
        <v>12008093263.0004</v>
      </c>
      <c r="AL2" s="180" t="n">
        <v>10717176681.3287</v>
      </c>
      <c r="AM2" s="180" t="n">
        <v>10203781227.8613</v>
      </c>
      <c r="AN2" s="180" t="n">
        <v>10159587426.1984</v>
      </c>
      <c r="AO2" s="180" t="n">
        <v>13552604506.6839</v>
      </c>
      <c r="AP2" s="180" t="n">
        <v>20438558971.7664</v>
      </c>
      <c r="AQ2" s="180" t="n">
        <v>24789177375.6769</v>
      </c>
      <c r="AR2" s="180" t="n">
        <v>16792852272.4402</v>
      </c>
      <c r="AS2" s="180" t="n">
        <v>17983338648.5347</v>
      </c>
      <c r="AT2" s="180" t="n">
        <v>21550543417.6776</v>
      </c>
      <c r="AU2" s="180" t="n">
        <v>22062482144.4592</v>
      </c>
      <c r="AV2" s="180" t="n">
        <v>4596819927.86</v>
      </c>
      <c r="AW2" s="180"/>
      <c r="AX2" s="180"/>
    </row>
    <row r="3">
      <c r="A3" t="str">
        <f>L3</f>
      </c>
      <c r="L3" t="s">
        <v>882</v>
      </c>
      <c r="M3" s="180" t="n">
        <v>8167717114</v>
      </c>
      <c r="N3" s="180" t="n">
        <v>9353909603</v>
      </c>
      <c r="O3" s="180" t="n">
        <v>8916374181</v>
      </c>
      <c r="P3" s="180" t="n">
        <v>6917960089</v>
      </c>
      <c r="Q3" s="180" t="n">
        <v>7959296924</v>
      </c>
      <c r="R3" s="180" t="n">
        <v>8381692294</v>
      </c>
      <c r="S3" s="180" t="n">
        <v>7708420066</v>
      </c>
      <c r="T3" s="180" t="n">
        <v>8888627188</v>
      </c>
      <c r="U3" s="180" t="n">
        <v>10275031204.07</v>
      </c>
      <c r="V3" s="180" t="n">
        <v>9276304823.67</v>
      </c>
      <c r="W3" s="180" t="n">
        <v>8565669548.1416</v>
      </c>
      <c r="X3" s="180" t="n">
        <v>9766355868.8787</v>
      </c>
      <c r="Y3" s="180" t="n">
        <v>10688518966.2147</v>
      </c>
      <c r="Z3" s="180" t="n">
        <v>13009874114.8364</v>
      </c>
      <c r="AA3" s="180" t="n">
        <v>13338003781.9988</v>
      </c>
      <c r="AB3" s="180" t="n">
        <v>16188302447.6398</v>
      </c>
      <c r="AC3" s="180" t="n">
        <v>16398946936.7397</v>
      </c>
      <c r="AD3" s="180" t="n">
        <v>17495344460.4499</v>
      </c>
      <c r="AE3" s="180" t="n">
        <v>20271358438.2643</v>
      </c>
      <c r="AF3" s="180" t="n">
        <v>21811556096.3871</v>
      </c>
      <c r="AG3" s="180" t="n">
        <v>21099161309.1415</v>
      </c>
      <c r="AH3" s="180" t="n">
        <v>24528189828.8873</v>
      </c>
      <c r="AI3" s="180" t="n">
        <v>26801664382.8114</v>
      </c>
      <c r="AJ3" s="180" t="n">
        <v>22081642274.7698</v>
      </c>
      <c r="AK3" s="180" t="n">
        <v>23498349243.6331</v>
      </c>
      <c r="AL3" s="180" t="n">
        <v>22279796926.7048</v>
      </c>
      <c r="AM3" s="180" t="n">
        <v>23229548354.8856</v>
      </c>
      <c r="AN3" s="180" t="n">
        <v>26717429681.4303</v>
      </c>
      <c r="AO3" s="180" t="n">
        <v>29285077703.9051</v>
      </c>
      <c r="AP3" s="180" t="n">
        <v>30413085313.9837</v>
      </c>
      <c r="AQ3" s="180" t="n">
        <v>29945448288.8498</v>
      </c>
      <c r="AR3" s="180" t="n">
        <v>29630455512.154</v>
      </c>
      <c r="AS3" s="180" t="n">
        <v>31136613465.707</v>
      </c>
      <c r="AT3" s="180" t="n">
        <v>35569907980.9148</v>
      </c>
      <c r="AU3" s="180" t="n">
        <v>38442390094.385</v>
      </c>
      <c r="AV3" s="180" t="n">
        <v>17698798979.71</v>
      </c>
      <c r="AW3" s="180"/>
      <c r="AX3" s="180"/>
    </row>
    <row r="4">
      <c r="A4" t="str">
        <f>L4</f>
      </c>
      <c r="L4" t="s">
        <v>883</v>
      </c>
      <c r="M4" s="180" t="n">
        <v>6399306670.56</v>
      </c>
      <c r="N4" s="180" t="n">
        <v>10555558626</v>
      </c>
      <c r="O4" s="180" t="n">
        <v>10936435572</v>
      </c>
      <c r="P4" s="180" t="n">
        <v>9829447431</v>
      </c>
      <c r="Q4" s="180" t="n">
        <v>10238844531.16</v>
      </c>
      <c r="R4" s="180" t="n">
        <v>11129521914</v>
      </c>
      <c r="S4" s="180" t="n">
        <v>11344602030</v>
      </c>
      <c r="T4" s="180" t="n">
        <v>11547846452</v>
      </c>
      <c r="U4" s="180" t="n">
        <v>12193699958.02</v>
      </c>
      <c r="V4" s="180" t="n">
        <v>13867804432.14</v>
      </c>
      <c r="W4" s="180" t="n">
        <v>10980550566.7748</v>
      </c>
      <c r="X4" s="180" t="n">
        <v>12192081954.0484</v>
      </c>
      <c r="Y4" s="180" t="n">
        <v>12834072131.3352</v>
      </c>
      <c r="Z4" s="180" t="n">
        <v>18366465951.4248</v>
      </c>
      <c r="AA4" s="180" t="n">
        <v>17671456666.5332</v>
      </c>
      <c r="AB4" s="180" t="n">
        <v>18062973190.1585</v>
      </c>
      <c r="AC4" s="180" t="n">
        <v>21559761870.6258</v>
      </c>
      <c r="AD4" s="180" t="n">
        <v>20597510715.3934</v>
      </c>
      <c r="AE4" s="180" t="n">
        <v>21370892492.5298</v>
      </c>
      <c r="AF4" s="180" t="n">
        <v>24327910009.2553</v>
      </c>
      <c r="AG4" s="180" t="n">
        <v>23373002454.8174</v>
      </c>
      <c r="AH4" s="180" t="n">
        <v>23657223604.3709</v>
      </c>
      <c r="AI4" s="180" t="n">
        <v>21483378876.8109</v>
      </c>
      <c r="AJ4" s="180" t="n">
        <v>20182827284.9888</v>
      </c>
      <c r="AK4" s="180" t="n">
        <v>22160181189.4</v>
      </c>
      <c r="AL4" s="180" t="n">
        <v>19453820801.1872</v>
      </c>
      <c r="AM4" s="180" t="n">
        <v>20168467381.252</v>
      </c>
      <c r="AN4" s="180" t="n">
        <v>19845707624.0319</v>
      </c>
      <c r="AO4" s="180" t="n">
        <v>23729402071.5626</v>
      </c>
      <c r="AP4" s="180" t="n">
        <v>21582833475.8559</v>
      </c>
      <c r="AQ4" s="180" t="n">
        <v>24740468146.3201</v>
      </c>
      <c r="AR4" s="180" t="n">
        <v>22648537120.047</v>
      </c>
      <c r="AS4" s="180" t="n">
        <v>26969969292.292</v>
      </c>
      <c r="AT4" s="180" t="n">
        <v>30202558818.0919</v>
      </c>
      <c r="AU4" s="180" t="n">
        <v>29958802029.4703</v>
      </c>
      <c r="AV4" s="180" t="n">
        <v>12637486047.82</v>
      </c>
      <c r="AW4" s="180"/>
      <c r="AX4" s="180"/>
    </row>
    <row r="5">
      <c r="A5" t="str">
        <f>L5</f>
      </c>
      <c r="L5" t="s">
        <v>884</v>
      </c>
      <c r="M5" s="180" t="n">
        <v>2934506799</v>
      </c>
      <c r="N5" s="180" t="n">
        <v>4138120627</v>
      </c>
      <c r="O5" s="180" t="n">
        <v>4870948677</v>
      </c>
      <c r="P5" s="180" t="n">
        <v>4541467646</v>
      </c>
      <c r="Q5" s="180" t="n">
        <v>4858384061</v>
      </c>
      <c r="R5" s="180" t="n">
        <v>5103213272</v>
      </c>
      <c r="S5" s="180" t="n">
        <v>5532478799</v>
      </c>
      <c r="T5" s="180" t="n">
        <v>5585814010</v>
      </c>
      <c r="U5" s="180" t="n">
        <v>6354367977.32</v>
      </c>
      <c r="V5" s="180" t="n">
        <v>7980484983.02</v>
      </c>
      <c r="W5" s="180" t="n">
        <v>7344644987.721</v>
      </c>
      <c r="X5" s="180" t="n">
        <v>7667927385.9988</v>
      </c>
      <c r="Y5" s="180" t="n">
        <v>8443963059.0555</v>
      </c>
      <c r="Z5" s="180" t="n">
        <v>10503897200.0333</v>
      </c>
      <c r="AA5" s="180" t="n">
        <v>12956980109.5628</v>
      </c>
      <c r="AB5" s="180" t="n">
        <v>13433965753.8728</v>
      </c>
      <c r="AC5" s="180" t="n">
        <v>14353029096.078</v>
      </c>
      <c r="AD5" s="180" t="n">
        <v>15144179586.3566</v>
      </c>
      <c r="AE5" s="180" t="n">
        <v>15610655675.7717</v>
      </c>
      <c r="AF5" s="180" t="n">
        <v>16519194006.9036</v>
      </c>
      <c r="AG5" s="180" t="n">
        <v>16884752138.3138</v>
      </c>
      <c r="AH5" s="180" t="n">
        <v>18135395489.0302</v>
      </c>
      <c r="AI5" s="180" t="n">
        <v>17116086675.2842</v>
      </c>
      <c r="AJ5" s="180" t="n">
        <v>15476513222.8502</v>
      </c>
      <c r="AK5" s="180" t="n">
        <v>14520149644.2076</v>
      </c>
      <c r="AL5" s="180" t="n">
        <v>13719191273.344</v>
      </c>
      <c r="AM5" s="180" t="n">
        <v>15264263707.922</v>
      </c>
      <c r="AN5" s="180" t="n">
        <v>15596497818.4359</v>
      </c>
      <c r="AO5" s="180" t="n">
        <v>17854548905.2141</v>
      </c>
      <c r="AP5" s="180" t="n">
        <v>18961743694.4379</v>
      </c>
      <c r="AQ5" s="180" t="n">
        <v>21742633670.9153</v>
      </c>
      <c r="AR5" s="180" t="n">
        <v>19242466883.9108</v>
      </c>
      <c r="AS5" s="180" t="n">
        <v>20059721383.2689</v>
      </c>
      <c r="AT5" s="180" t="n">
        <v>22127675676.42</v>
      </c>
      <c r="AU5" s="180" t="n">
        <v>22362722297.07</v>
      </c>
      <c r="AV5" s="180" t="n">
        <v>9894573310.04</v>
      </c>
      <c r="AW5" s="180"/>
      <c r="AX5" s="180"/>
    </row>
    <row r="6">
      <c r="A6" t="str">
        <f>L6</f>
      </c>
      <c r="L6" t="s">
        <v>885</v>
      </c>
      <c r="M6" s="180" t="n">
        <v>917574000</v>
      </c>
      <c r="N6" s="180" t="n">
        <v>597379920</v>
      </c>
      <c r="O6" s="180" t="n">
        <v>735943108</v>
      </c>
      <c r="P6" s="180" t="n">
        <v>693692610</v>
      </c>
      <c r="Q6" s="180" t="n">
        <v>829642436</v>
      </c>
      <c r="R6" s="180" t="n">
        <v>1729646044</v>
      </c>
      <c r="S6" s="180" t="n">
        <v>1749844962</v>
      </c>
      <c r="T6" s="180" t="n">
        <v>2679855296</v>
      </c>
      <c r="U6" s="180" t="n">
        <v>3024626376</v>
      </c>
      <c r="V6" s="180" t="n">
        <v>3569808820</v>
      </c>
      <c r="W6" s="180" t="n">
        <v>2206554815.8008</v>
      </c>
      <c r="X6" s="180" t="n">
        <v>3356057031.74</v>
      </c>
      <c r="Y6" s="180" t="n">
        <v>5353433919.4338</v>
      </c>
      <c r="Z6" s="180" t="n">
        <v>7128888733.1125</v>
      </c>
      <c r="AA6" s="180" t="n">
        <v>6472680627.2256</v>
      </c>
      <c r="AB6" s="180" t="n">
        <v>8011259819.4992</v>
      </c>
      <c r="AC6" s="180" t="n">
        <v>9434026800.0939</v>
      </c>
      <c r="AD6" s="180" t="n">
        <v>10716277959.3362</v>
      </c>
      <c r="AE6" s="180" t="n">
        <v>10881237526.6501</v>
      </c>
      <c r="AF6" s="180" t="n">
        <v>13674759071.1373</v>
      </c>
      <c r="AG6" s="180" t="n">
        <v>12935543810.686</v>
      </c>
      <c r="AH6" s="180" t="n">
        <v>13924730082.4499</v>
      </c>
      <c r="AI6" s="180" t="n">
        <v>13708786102.1811</v>
      </c>
      <c r="AJ6" s="180" t="n">
        <v>13404758896.9253</v>
      </c>
      <c r="AK6" s="180" t="n">
        <v>14223689553.9414</v>
      </c>
      <c r="AL6" s="180" t="n">
        <v>12724665494.8993</v>
      </c>
      <c r="AM6" s="180" t="n">
        <v>13385428277.04</v>
      </c>
      <c r="AN6" s="180" t="n">
        <v>13686147139.1188</v>
      </c>
      <c r="AO6" s="180" t="n">
        <v>13968949206.2225</v>
      </c>
      <c r="AP6" s="180" t="n">
        <v>14201025120.2915</v>
      </c>
      <c r="AQ6" s="180" t="n">
        <v>14689670551.8509</v>
      </c>
      <c r="AR6" s="180" t="n">
        <v>15333053072.2932</v>
      </c>
      <c r="AS6" s="180" t="n">
        <v>16422831488.4473</v>
      </c>
      <c r="AT6" s="180" t="n">
        <v>16577465685.7306</v>
      </c>
      <c r="AU6" s="180" t="n">
        <v>16608619186.5789</v>
      </c>
      <c r="AV6" s="180" t="n">
        <v>8658868804.94</v>
      </c>
      <c r="AW6" s="180"/>
      <c r="AX6" s="180"/>
    </row>
    <row r="7">
      <c r="A7" t="str">
        <f>L7</f>
      </c>
      <c r="L7" t="s">
        <v>886</v>
      </c>
      <c r="M7" s="180" t="n">
        <v>9475343969.53</v>
      </c>
      <c r="N7" s="180" t="n">
        <v>11665293600</v>
      </c>
      <c r="O7" s="180" t="n">
        <v>11540284914</v>
      </c>
      <c r="P7" s="180" t="n">
        <v>12208775848</v>
      </c>
      <c r="Q7" s="180" t="n">
        <v>12783038547</v>
      </c>
      <c r="R7" s="180" t="n">
        <v>12956728309</v>
      </c>
      <c r="S7" s="180" t="n">
        <v>13544943568</v>
      </c>
      <c r="T7" s="180" t="n">
        <v>15074511884.06</v>
      </c>
      <c r="U7" s="180" t="n">
        <v>16765472699</v>
      </c>
      <c r="V7" s="180" t="n">
        <v>20254967861.43</v>
      </c>
      <c r="W7" s="180" t="n">
        <v>17283761826.6942</v>
      </c>
      <c r="X7" s="180" t="n">
        <v>17256873377.476</v>
      </c>
      <c r="Y7" s="180" t="n">
        <v>21268079104.6462</v>
      </c>
      <c r="Z7" s="180" t="n">
        <v>28735840684.2106</v>
      </c>
      <c r="AA7" s="180" t="n">
        <v>34364076270.662</v>
      </c>
      <c r="AB7" s="180" t="n">
        <v>38670589618.9349</v>
      </c>
      <c r="AC7" s="180" t="n">
        <v>43821675739.272</v>
      </c>
      <c r="AD7" s="180" t="n">
        <v>48519588145.6668</v>
      </c>
      <c r="AE7" s="180" t="n">
        <v>55266531879.7613</v>
      </c>
      <c r="AF7" s="180" t="n">
        <v>58877332940.4951</v>
      </c>
      <c r="AG7" s="180" t="n">
        <v>59731665510.8894</v>
      </c>
      <c r="AH7" s="180" t="n">
        <v>57638145263.3021</v>
      </c>
      <c r="AI7" s="180" t="n">
        <v>54369632219.8583</v>
      </c>
      <c r="AJ7" s="180" t="n">
        <v>48730772318.4777</v>
      </c>
      <c r="AK7" s="180" t="n">
        <v>41861881521.2683</v>
      </c>
      <c r="AL7" s="180" t="n">
        <v>41475175315.1698</v>
      </c>
      <c r="AM7" s="180" t="n">
        <v>43193873119.6856</v>
      </c>
      <c r="AN7" s="180" t="n">
        <v>46119243889.5618</v>
      </c>
      <c r="AO7" s="180" t="n">
        <v>50151325692.8759</v>
      </c>
      <c r="AP7" s="180" t="n">
        <v>54376105354.0078</v>
      </c>
      <c r="AQ7" s="180" t="n">
        <v>56839942500.6648</v>
      </c>
      <c r="AR7" s="180" t="n">
        <v>56688230190.7427</v>
      </c>
      <c r="AS7" s="180" t="n">
        <v>57000744778.7543</v>
      </c>
      <c r="AT7" s="180" t="n">
        <v>61213213417.1208</v>
      </c>
      <c r="AU7" s="180" t="n">
        <v>66132384347.2286</v>
      </c>
      <c r="AV7" s="180" t="n">
        <v>27975163398.49</v>
      </c>
      <c r="AW7" s="180"/>
      <c r="AX7" s="180"/>
    </row>
    <row r="8">
      <c r="A8" t="str">
        <f>L8</f>
      </c>
      <c r="L8" t="s">
        <v>755</v>
      </c>
      <c r="M8" s="180" t="str">
        <f>Sum(M2:M7)</f>
      </c>
      <c r="N8" s="180" t="str">
        <f>Sum(N2:N7)</f>
      </c>
      <c r="O8" s="180" t="str">
        <f>Sum(O2:O7)</f>
      </c>
      <c r="P8" s="180" t="str">
        <f>Sum(P2:P7)</f>
      </c>
      <c r="Q8" s="180" t="str">
        <f>Sum(Q2:Q7)</f>
      </c>
      <c r="R8" s="180" t="str">
        <f>Sum(R2:R7)</f>
      </c>
      <c r="S8" s="180" t="str">
        <f>Sum(S2:S7)</f>
      </c>
      <c r="T8" s="180" t="str">
        <f>Sum(T2:T7)</f>
      </c>
      <c r="U8" s="180" t="str">
        <f>Sum(U2:U7)</f>
      </c>
      <c r="V8" s="180" t="str">
        <f>Sum(V2:V7)</f>
      </c>
      <c r="W8" s="180" t="str">
        <f>Sum(W2:W7)</f>
      </c>
      <c r="X8" s="180" t="str">
        <f>Sum(X2:X7)</f>
      </c>
      <c r="Y8" s="180" t="str">
        <f>Sum(Y2:Y7)</f>
      </c>
      <c r="Z8" s="180" t="str">
        <f>Sum(Z2:Z7)</f>
      </c>
      <c r="AA8" s="180" t="str">
        <f>Sum(AA2:AA7)</f>
      </c>
      <c r="AB8" s="180" t="str">
        <f>Sum(AB2:AB7)</f>
      </c>
      <c r="AC8" s="180" t="str">
        <f>Sum(AC2:AC7)</f>
      </c>
      <c r="AD8" s="180" t="str">
        <f>Sum(AD2:AD7)</f>
      </c>
      <c r="AE8" s="180" t="str">
        <f>Sum(AE2:AE7)</f>
      </c>
      <c r="AF8" s="180" t="str">
        <f>Sum(AF2:AF7)</f>
      </c>
      <c r="AG8" s="180" t="str">
        <f>Sum(AG2:AG7)</f>
      </c>
      <c r="AH8" s="180" t="str">
        <f>Sum(AH2:AH7)</f>
      </c>
      <c r="AI8" s="180" t="str">
        <f>Sum(AI2:AI7)</f>
      </c>
      <c r="AJ8" s="180" t="str">
        <f>Sum(AJ2:AJ7)</f>
      </c>
      <c r="AK8" s="180" t="str">
        <f>Sum(AK2:AK7)</f>
      </c>
      <c r="AL8" s="180" t="str">
        <f>Sum(AL2:AL7)</f>
      </c>
      <c r="AM8" s="180" t="str">
        <f>Sum(AM2:AM7)</f>
      </c>
      <c r="AN8" s="180" t="str">
        <f>Sum(AN2:AN7)</f>
      </c>
      <c r="AO8" s="180" t="str">
        <f>Sum(AO2:AO7)</f>
      </c>
      <c r="AP8" s="180" t="str">
        <f>Sum(AP2:AP7)</f>
      </c>
      <c r="AQ8" s="180" t="str">
        <f>Sum(AQ2:AQ7)</f>
      </c>
      <c r="AR8" s="180" t="str">
        <f>Sum(AR2:AR7)</f>
      </c>
      <c r="AS8" s="180" t="str">
        <f>Sum(AS2:AS7)</f>
      </c>
      <c r="AT8" s="180" t="str">
        <f>Sum(AT2:AT7)</f>
      </c>
      <c r="AU8" s="180" t="str">
        <f>Sum(AU2:AU7)</f>
      </c>
      <c r="AV8" s="180" t="str">
        <f>Sum(AV2:AV7)</f>
      </c>
      <c r="AW8" s="180" t="str">
        <f>Sum(AW2:AW7)</f>
      </c>
      <c r="AX8" s="180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>Greg Sanders</cp:lastModifiedBy>
  <cp:revision/>
  <dcterms:created xsi:type="dcterms:W3CDTF">2022-04-07T04:55:50Z</dcterms:created>
  <dcterms:modified xsi:type="dcterms:W3CDTF">2025-05-07T10:01:44Z</dcterms:modified>
  <cp:category/>
  <cp:contentStatus/>
</cp:coreProperties>
</file>